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codeName="ThisWorkbook"/>
  <mc:AlternateContent xmlns:mc="http://schemas.openxmlformats.org/markup-compatibility/2006">
    <mc:Choice Requires="x15">
      <x15ac:absPath xmlns:x15ac="http://schemas.microsoft.com/office/spreadsheetml/2010/11/ac" url="C:\EssaiControlPanel_GitHub\"/>
    </mc:Choice>
  </mc:AlternateContent>
  <xr:revisionPtr revIDLastSave="0" documentId="13_ncr:1_{687ACD1E-E46D-4C9C-A754-5820BF1F51AC}" xr6:coauthVersionLast="36" xr6:coauthVersionMax="36" xr10:uidLastSave="{00000000-0000-0000-0000-000000000000}"/>
  <bookViews>
    <workbookView xWindow="-120" yWindow="-120" windowWidth="28920" windowHeight="11445" xr2:uid="{00000000-000D-0000-FFFF-FFFF00000000}"/>
  </bookViews>
  <sheets>
    <sheet name="Tools" sheetId="45" r:id="rId1"/>
    <sheet name="ToolHoldersDef" sheetId="28" r:id="rId2"/>
    <sheet name="ToolShapesDef" sheetId="44" r:id="rId3"/>
    <sheet name="Holders" sheetId="38" r:id="rId4"/>
    <sheet name="Shapes" sheetId="46" r:id="rId5"/>
    <sheet name="PG_OHL" sheetId="29" r:id="rId6"/>
    <sheet name="ER_OHL" sheetId="30" r:id="rId7"/>
    <sheet name="Soflex" sheetId="33" r:id="rId8"/>
    <sheet name="Milling" sheetId="35" r:id="rId9"/>
    <sheet name="Drilling" sheetId="39" r:id="rId10"/>
    <sheet name="Milling_rules" sheetId="34" r:id="rId11"/>
    <sheet name="Drilling_rules" sheetId="40" r:id="rId12"/>
    <sheet name="Soflex_RFID_rules" sheetId="27" r:id="rId13"/>
  </sheets>
  <definedNames>
    <definedName name="_xlnm._FilterDatabase" localSheetId="2" hidden="1">ToolShapesDef!$A$1:$Q$134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1441" i="45" l="1"/>
  <c r="AA1420" i="45"/>
  <c r="K1441" i="45"/>
  <c r="BM1441" i="45"/>
  <c r="R1440" i="45" l="1"/>
  <c r="R1408" i="45"/>
  <c r="R1407" i="45"/>
  <c r="K1440" i="45"/>
  <c r="BM1440" i="45"/>
  <c r="AA1438" i="45"/>
  <c r="AA1384" i="45"/>
  <c r="R1438" i="45" l="1"/>
  <c r="R1384" i="45"/>
  <c r="K1439" i="45"/>
  <c r="BM1439" i="45"/>
  <c r="K1438" i="45"/>
  <c r="BM1438" i="45"/>
  <c r="AA1434" i="45" l="1"/>
  <c r="AA1435" i="45"/>
  <c r="AA1436" i="45"/>
  <c r="AA1437" i="45"/>
  <c r="R1437" i="45"/>
  <c r="K1437" i="45"/>
  <c r="BM1437" i="45"/>
  <c r="R1436" i="45" l="1"/>
  <c r="K1436" i="45"/>
  <c r="BM1436" i="45"/>
  <c r="K1435" i="45" l="1"/>
  <c r="BM1435" i="45"/>
  <c r="R1434" i="45" l="1"/>
  <c r="K1434" i="45"/>
  <c r="BM1434" i="45"/>
  <c r="AA1433" i="45"/>
  <c r="K1433" i="45"/>
  <c r="BM1433" i="45"/>
  <c r="AA1432" i="45" l="1"/>
  <c r="K1432" i="45"/>
  <c r="BM1432" i="45"/>
  <c r="AA1431" i="45"/>
  <c r="K1431" i="45"/>
  <c r="BM1431" i="45"/>
  <c r="AA1430" i="45"/>
  <c r="K1430" i="45"/>
  <c r="BM1430" i="45"/>
  <c r="AA1429" i="45" l="1"/>
  <c r="R1429" i="45"/>
  <c r="K1429" i="45"/>
  <c r="BM1429" i="45"/>
  <c r="K1428" i="45" l="1"/>
  <c r="BM1428" i="45"/>
  <c r="AA1427" i="45" l="1"/>
  <c r="R1427" i="45"/>
  <c r="M1427" i="45"/>
  <c r="K1427" i="45"/>
  <c r="BM1427" i="45"/>
  <c r="AA1423" i="45" l="1"/>
  <c r="AA1424" i="45"/>
  <c r="AA1425" i="45"/>
  <c r="AA1426" i="45"/>
  <c r="R1426" i="45"/>
  <c r="K1426" i="45"/>
  <c r="BM1426" i="45"/>
  <c r="R1425" i="45" l="1"/>
  <c r="K1425" i="45"/>
  <c r="BM1425" i="45"/>
  <c r="R1424" i="45" l="1"/>
  <c r="K1424" i="45"/>
  <c r="BM1424" i="45"/>
  <c r="R1423" i="45" l="1"/>
  <c r="K1423" i="45"/>
  <c r="BM1423" i="45"/>
  <c r="AA1422" i="45" l="1"/>
  <c r="R1422" i="45"/>
  <c r="K1422" i="45"/>
  <c r="BM1422" i="45"/>
  <c r="R1421" i="45" l="1"/>
  <c r="BM1421" i="45"/>
  <c r="AA1421" i="45"/>
  <c r="R1419" i="45"/>
  <c r="R1420" i="45"/>
  <c r="K1421" i="45"/>
  <c r="K1420" i="45" l="1"/>
  <c r="BM1420" i="45"/>
  <c r="K1419" i="45"/>
  <c r="BM1419" i="45"/>
  <c r="BM1418" i="45" l="1"/>
  <c r="R1418" i="45"/>
  <c r="K1418" i="45"/>
  <c r="R1417" i="45" l="1"/>
  <c r="K1417" i="45"/>
  <c r="BM1417" i="45"/>
  <c r="AA1416" i="45" l="1"/>
  <c r="AA1364" i="45"/>
  <c r="AA1343" i="45"/>
  <c r="R1416" i="45"/>
  <c r="K1416" i="45"/>
  <c r="BM1416" i="45"/>
  <c r="R1415" i="45" l="1"/>
  <c r="K1415" i="45"/>
  <c r="BM1415" i="45"/>
  <c r="AA1413" i="45" l="1"/>
  <c r="AA1414" i="45"/>
  <c r="K1414" i="45"/>
  <c r="BM1414" i="45"/>
  <c r="R1413" i="45"/>
  <c r="R1414" i="45"/>
  <c r="K1413" i="45"/>
  <c r="BM1413" i="45"/>
  <c r="AA1412" i="45" l="1"/>
  <c r="R1412" i="45"/>
  <c r="K1412" i="45"/>
  <c r="BM1412" i="45"/>
  <c r="K1411" i="45" l="1"/>
  <c r="BM1411" i="45"/>
  <c r="K1410" i="45" l="1"/>
  <c r="BM1410" i="45"/>
  <c r="R1409" i="45" l="1"/>
  <c r="K1409" i="45"/>
  <c r="BM1409" i="45"/>
  <c r="K1408" i="45"/>
  <c r="BM1408" i="45"/>
  <c r="K1407" i="45"/>
  <c r="BM1407" i="45"/>
  <c r="K1406" i="45" l="1"/>
  <c r="BM1406" i="45"/>
  <c r="BO779" i="45" l="1"/>
  <c r="BM779" i="45"/>
  <c r="AZ779" i="45"/>
  <c r="AA779" i="45"/>
  <c r="R779" i="45"/>
  <c r="K779" i="45"/>
  <c r="BO778" i="45"/>
  <c r="BM778" i="45"/>
  <c r="AZ778" i="45"/>
  <c r="AA778" i="45"/>
  <c r="R778" i="45"/>
  <c r="K778" i="45"/>
  <c r="R1404" i="45" l="1"/>
  <c r="R1405" i="45"/>
  <c r="K1405" i="45" l="1"/>
  <c r="BM1405" i="45"/>
  <c r="K1404" i="45"/>
  <c r="BM1404" i="45"/>
  <c r="AA1402" i="45"/>
  <c r="AA1403" i="45"/>
  <c r="R1403" i="45"/>
  <c r="K1403" i="45"/>
  <c r="R1400" i="45" l="1"/>
  <c r="R1401" i="45"/>
  <c r="R1402" i="45"/>
  <c r="K1402" i="45"/>
  <c r="BM1402" i="45"/>
  <c r="AA1401" i="45" l="1"/>
  <c r="K1401" i="45"/>
  <c r="BM1401" i="45"/>
  <c r="K1400" i="45" l="1"/>
  <c r="R1399" i="45" l="1"/>
  <c r="K1399" i="45"/>
  <c r="BM1399" i="45"/>
  <c r="AA1398" i="45" l="1"/>
  <c r="R1398" i="45"/>
  <c r="K1398" i="45"/>
  <c r="BM1398" i="45"/>
  <c r="R1397" i="45" l="1"/>
  <c r="K1397" i="45"/>
  <c r="BM1397" i="45"/>
  <c r="R1396" i="45" l="1"/>
  <c r="K1396" i="45"/>
  <c r="BM1396" i="45"/>
  <c r="R1394" i="45" l="1"/>
  <c r="R1395" i="45"/>
  <c r="K1395" i="45" l="1"/>
  <c r="BM1395" i="45"/>
  <c r="K1394" i="45"/>
  <c r="BM1394" i="45"/>
  <c r="R1393" i="45"/>
  <c r="K1393" i="45"/>
  <c r="BM1393" i="45"/>
  <c r="AA1392" i="45" l="1"/>
  <c r="R1392" i="45"/>
  <c r="K1392" i="45"/>
  <c r="BM1392" i="45"/>
  <c r="AA1391" i="45"/>
  <c r="R1391" i="45"/>
  <c r="K1391" i="45"/>
  <c r="BM1391" i="45"/>
  <c r="R1390" i="45" l="1"/>
  <c r="R1388" i="45"/>
  <c r="R1389" i="45"/>
  <c r="K1390" i="45"/>
  <c r="BM1390" i="45"/>
  <c r="K1389" i="45" l="1"/>
  <c r="BM1389" i="45"/>
  <c r="K1388" i="45" l="1"/>
  <c r="BM1388" i="45"/>
  <c r="R1387" i="45" l="1"/>
  <c r="K1387" i="45"/>
  <c r="BM1387" i="45"/>
  <c r="R1386" i="45"/>
  <c r="K1386" i="45"/>
  <c r="BM1386" i="45"/>
  <c r="R1383" i="45" l="1"/>
  <c r="R1385" i="45"/>
  <c r="K1385" i="45"/>
  <c r="BM1385" i="45"/>
  <c r="K1384" i="45" l="1"/>
  <c r="BM1384" i="45"/>
  <c r="AA1383" i="45" l="1"/>
  <c r="K1383" i="45"/>
  <c r="BM1383" i="45"/>
  <c r="R1382" i="45" l="1"/>
  <c r="R1315" i="45"/>
  <c r="R1312" i="45"/>
  <c r="R1310" i="45"/>
  <c r="R1289" i="45"/>
  <c r="AA1289" i="45"/>
  <c r="AA1382" i="45"/>
  <c r="AA1315" i="45"/>
  <c r="K1382" i="45"/>
  <c r="BM1382" i="45"/>
  <c r="BM1374" i="45" l="1"/>
  <c r="BM1375" i="45"/>
  <c r="BM1376" i="45"/>
  <c r="BM1377" i="45"/>
  <c r="BM1378" i="45"/>
  <c r="BM1379" i="45"/>
  <c r="BM1380" i="45"/>
  <c r="BM1381" i="45"/>
  <c r="R1374" i="45"/>
  <c r="R1375" i="45"/>
  <c r="R1376" i="45"/>
  <c r="R1377" i="45"/>
  <c r="R1378" i="45"/>
  <c r="R1379" i="45"/>
  <c r="R1380" i="45"/>
  <c r="R1381" i="45"/>
  <c r="K1374" i="45"/>
  <c r="K1375" i="45"/>
  <c r="K1376" i="45"/>
  <c r="K1377" i="45"/>
  <c r="K1378" i="45"/>
  <c r="K1379" i="45"/>
  <c r="K1380" i="45"/>
  <c r="K1381" i="45"/>
  <c r="R1372" i="45" l="1"/>
  <c r="K1373" i="45" l="1"/>
  <c r="BM1373" i="45"/>
  <c r="R1373" i="45"/>
  <c r="K1372" i="45"/>
  <c r="BM1372" i="45"/>
  <c r="AA1371" i="45" l="1"/>
  <c r="AA58" i="45"/>
  <c r="R1371" i="45"/>
  <c r="K1371" i="45"/>
  <c r="BM1371" i="45"/>
  <c r="AA1370" i="45" l="1"/>
  <c r="AA1348" i="45"/>
  <c r="R1370" i="45" l="1"/>
  <c r="K1370" i="45"/>
  <c r="BM1370" i="45"/>
  <c r="R1369" i="45" l="1"/>
  <c r="K1369" i="45"/>
  <c r="BM1369" i="45"/>
  <c r="R1368" i="45" l="1"/>
  <c r="K1368" i="45"/>
  <c r="BM1368" i="45"/>
  <c r="K1367" i="45" l="1"/>
  <c r="BM1367" i="45"/>
  <c r="BM1366" i="45"/>
  <c r="R1366" i="45"/>
  <c r="K1366" i="45"/>
  <c r="R1365" i="45" l="1"/>
  <c r="BM1361" i="45" l="1"/>
  <c r="BM1362" i="45"/>
  <c r="BM1363" i="45"/>
  <c r="BM1364" i="45"/>
  <c r="K3" i="45"/>
  <c r="K4" i="45"/>
  <c r="K5" i="45"/>
  <c r="K6" i="45"/>
  <c r="K7" i="45"/>
  <c r="K8" i="45"/>
  <c r="K9" i="45"/>
  <c r="K10" i="45"/>
  <c r="K11" i="45"/>
  <c r="K12" i="45"/>
  <c r="K13" i="45"/>
  <c r="K14" i="45"/>
  <c r="K15" i="45"/>
  <c r="K16" i="45"/>
  <c r="K17" i="45"/>
  <c r="K18" i="45"/>
  <c r="K19" i="45"/>
  <c r="K20" i="45"/>
  <c r="K21" i="45"/>
  <c r="K22" i="45"/>
  <c r="K23" i="45"/>
  <c r="K24" i="45"/>
  <c r="K25" i="45"/>
  <c r="K26" i="45"/>
  <c r="K27" i="45"/>
  <c r="K28" i="45"/>
  <c r="K29" i="45"/>
  <c r="K30" i="45"/>
  <c r="K31" i="45"/>
  <c r="K32" i="45"/>
  <c r="K33" i="45"/>
  <c r="K34" i="45"/>
  <c r="K35" i="45"/>
  <c r="K36" i="45"/>
  <c r="K37" i="45"/>
  <c r="K38" i="45"/>
  <c r="K39" i="45"/>
  <c r="K40" i="45"/>
  <c r="K41" i="45"/>
  <c r="K42" i="45"/>
  <c r="K43" i="45"/>
  <c r="K44" i="45"/>
  <c r="K45" i="45"/>
  <c r="K46" i="45"/>
  <c r="K47" i="45"/>
  <c r="K48" i="45"/>
  <c r="K49" i="45"/>
  <c r="K50" i="45"/>
  <c r="K51" i="45"/>
  <c r="K52" i="45"/>
  <c r="K53" i="45"/>
  <c r="K54" i="45"/>
  <c r="K55" i="45"/>
  <c r="K56" i="45"/>
  <c r="K57" i="45"/>
  <c r="K58" i="45"/>
  <c r="K59" i="45"/>
  <c r="K60" i="45"/>
  <c r="K61" i="45"/>
  <c r="K62" i="45"/>
  <c r="K63" i="45"/>
  <c r="K64" i="45"/>
  <c r="K65" i="45"/>
  <c r="K66" i="45"/>
  <c r="K67" i="45"/>
  <c r="K68" i="45"/>
  <c r="K69" i="45"/>
  <c r="K70" i="45"/>
  <c r="K71" i="45"/>
  <c r="K72" i="45"/>
  <c r="K73" i="45"/>
  <c r="K74" i="45"/>
  <c r="K75" i="45"/>
  <c r="K76" i="45"/>
  <c r="K77" i="45"/>
  <c r="K78" i="45"/>
  <c r="K79" i="45"/>
  <c r="K80" i="45"/>
  <c r="K81" i="45"/>
  <c r="K82" i="45"/>
  <c r="K83" i="45"/>
  <c r="K84" i="45"/>
  <c r="K85" i="45"/>
  <c r="K86" i="45"/>
  <c r="K87" i="45"/>
  <c r="K88" i="45"/>
  <c r="K89" i="45"/>
  <c r="K90" i="45"/>
  <c r="K91" i="45"/>
  <c r="K92" i="45"/>
  <c r="K93" i="45"/>
  <c r="K94" i="45"/>
  <c r="K95" i="45"/>
  <c r="K96" i="45"/>
  <c r="K97" i="45"/>
  <c r="K98" i="45"/>
  <c r="K99" i="45"/>
  <c r="K100" i="45"/>
  <c r="K101" i="45"/>
  <c r="K102" i="45"/>
  <c r="K103" i="45"/>
  <c r="K104" i="45"/>
  <c r="K105" i="45"/>
  <c r="K106" i="45"/>
  <c r="K107" i="45"/>
  <c r="K108" i="45"/>
  <c r="K109" i="45"/>
  <c r="K110" i="45"/>
  <c r="K111" i="45"/>
  <c r="K112" i="45"/>
  <c r="K113" i="45"/>
  <c r="K114" i="45"/>
  <c r="K115" i="45"/>
  <c r="K116" i="45"/>
  <c r="K117" i="45"/>
  <c r="K118" i="45"/>
  <c r="K119" i="45"/>
  <c r="K120" i="45"/>
  <c r="K121" i="45"/>
  <c r="K122" i="45"/>
  <c r="K123" i="45"/>
  <c r="K124" i="45"/>
  <c r="K125" i="45"/>
  <c r="K126" i="45"/>
  <c r="K127" i="45"/>
  <c r="K128" i="45"/>
  <c r="K129" i="45"/>
  <c r="K130" i="45"/>
  <c r="K131" i="45"/>
  <c r="K132" i="45"/>
  <c r="K133" i="45"/>
  <c r="K134" i="45"/>
  <c r="K135" i="45"/>
  <c r="K136" i="45"/>
  <c r="K137" i="45"/>
  <c r="K138" i="45"/>
  <c r="K139" i="45"/>
  <c r="K140" i="45"/>
  <c r="K141" i="45"/>
  <c r="K142" i="45"/>
  <c r="K143" i="45"/>
  <c r="K144" i="45"/>
  <c r="K145" i="45"/>
  <c r="K146" i="45"/>
  <c r="K147" i="45"/>
  <c r="K148" i="45"/>
  <c r="K149" i="45"/>
  <c r="K150" i="45"/>
  <c r="K151" i="45"/>
  <c r="K152" i="45"/>
  <c r="K153" i="45"/>
  <c r="K154" i="45"/>
  <c r="K155" i="45"/>
  <c r="K156" i="45"/>
  <c r="K157" i="45"/>
  <c r="K158" i="45"/>
  <c r="K159" i="45"/>
  <c r="K160" i="45"/>
  <c r="K161" i="45"/>
  <c r="K162" i="45"/>
  <c r="K163" i="45"/>
  <c r="K164" i="45"/>
  <c r="K165" i="45"/>
  <c r="K166" i="45"/>
  <c r="K167" i="45"/>
  <c r="K168" i="45"/>
  <c r="K169" i="45"/>
  <c r="K170" i="45"/>
  <c r="K171" i="45"/>
  <c r="K172" i="45"/>
  <c r="K173" i="45"/>
  <c r="K174" i="45"/>
  <c r="K175" i="45"/>
  <c r="K176" i="45"/>
  <c r="K177" i="45"/>
  <c r="K178" i="45"/>
  <c r="K179" i="45"/>
  <c r="K180" i="45"/>
  <c r="K181" i="45"/>
  <c r="K182" i="45"/>
  <c r="K183" i="45"/>
  <c r="K184" i="45"/>
  <c r="K185" i="45"/>
  <c r="K186" i="45"/>
  <c r="K187" i="45"/>
  <c r="K188" i="45"/>
  <c r="K189" i="45"/>
  <c r="K190" i="45"/>
  <c r="K191" i="45"/>
  <c r="K192" i="45"/>
  <c r="K193" i="45"/>
  <c r="K194" i="45"/>
  <c r="K195" i="45"/>
  <c r="K196" i="45"/>
  <c r="K197" i="45"/>
  <c r="K198" i="45"/>
  <c r="K199" i="45"/>
  <c r="K200" i="45"/>
  <c r="K201" i="45"/>
  <c r="K202" i="45"/>
  <c r="K203" i="45"/>
  <c r="K204" i="45"/>
  <c r="K205" i="45"/>
  <c r="K206" i="45"/>
  <c r="K207" i="45"/>
  <c r="K208" i="45"/>
  <c r="K209" i="45"/>
  <c r="K210" i="45"/>
  <c r="K211" i="45"/>
  <c r="K212" i="45"/>
  <c r="K213" i="45"/>
  <c r="K214" i="45"/>
  <c r="K215" i="45"/>
  <c r="K216" i="45"/>
  <c r="K217" i="45"/>
  <c r="K218" i="45"/>
  <c r="K219" i="45"/>
  <c r="K220" i="45"/>
  <c r="K221" i="45"/>
  <c r="K222" i="45"/>
  <c r="K223" i="45"/>
  <c r="K224" i="45"/>
  <c r="K225" i="45"/>
  <c r="K226" i="45"/>
  <c r="K227" i="45"/>
  <c r="K228" i="45"/>
  <c r="K229" i="45"/>
  <c r="K230" i="45"/>
  <c r="K231" i="45"/>
  <c r="K232" i="45"/>
  <c r="K233" i="45"/>
  <c r="K234" i="45"/>
  <c r="K235" i="45"/>
  <c r="K236" i="45"/>
  <c r="K237" i="45"/>
  <c r="K238" i="45"/>
  <c r="K239" i="45"/>
  <c r="K240" i="45"/>
  <c r="K241" i="45"/>
  <c r="K242" i="45"/>
  <c r="K243" i="45"/>
  <c r="K244" i="45"/>
  <c r="K245" i="45"/>
  <c r="K246" i="45"/>
  <c r="K247" i="45"/>
  <c r="K248" i="45"/>
  <c r="K249" i="45"/>
  <c r="K250" i="45"/>
  <c r="K251" i="45"/>
  <c r="K252" i="45"/>
  <c r="K253" i="45"/>
  <c r="K254" i="45"/>
  <c r="K255" i="45"/>
  <c r="K256" i="45"/>
  <c r="K257" i="45"/>
  <c r="K258" i="45"/>
  <c r="K259" i="45"/>
  <c r="K260" i="45"/>
  <c r="K261" i="45"/>
  <c r="K262" i="45"/>
  <c r="K263" i="45"/>
  <c r="K264" i="45"/>
  <c r="K265" i="45"/>
  <c r="K266" i="45"/>
  <c r="K267" i="45"/>
  <c r="K268" i="45"/>
  <c r="K269" i="45"/>
  <c r="K270" i="45"/>
  <c r="K271" i="45"/>
  <c r="K272" i="45"/>
  <c r="K273" i="45"/>
  <c r="K274" i="45"/>
  <c r="K275" i="45"/>
  <c r="K276" i="45"/>
  <c r="K277" i="45"/>
  <c r="K278" i="45"/>
  <c r="K279" i="45"/>
  <c r="K280" i="45"/>
  <c r="K281" i="45"/>
  <c r="K282" i="45"/>
  <c r="K283" i="45"/>
  <c r="K284" i="45"/>
  <c r="K285" i="45"/>
  <c r="K286" i="45"/>
  <c r="K287" i="45"/>
  <c r="K288" i="45"/>
  <c r="K289" i="45"/>
  <c r="K290" i="45"/>
  <c r="K291" i="45"/>
  <c r="K292" i="45"/>
  <c r="K293" i="45"/>
  <c r="K294" i="45"/>
  <c r="K295" i="45"/>
  <c r="K296" i="45"/>
  <c r="K297" i="45"/>
  <c r="K298" i="45"/>
  <c r="K299" i="45"/>
  <c r="K300" i="45"/>
  <c r="K301" i="45"/>
  <c r="K302" i="45"/>
  <c r="K303" i="45"/>
  <c r="K304" i="45"/>
  <c r="K305" i="45"/>
  <c r="K306" i="45"/>
  <c r="K307" i="45"/>
  <c r="K308" i="45"/>
  <c r="K309" i="45"/>
  <c r="K310" i="45"/>
  <c r="K311" i="45"/>
  <c r="K312" i="45"/>
  <c r="K313" i="45"/>
  <c r="K314" i="45"/>
  <c r="K315" i="45"/>
  <c r="K316" i="45"/>
  <c r="K317" i="45"/>
  <c r="K318" i="45"/>
  <c r="K319" i="45"/>
  <c r="K320" i="45"/>
  <c r="K321" i="45"/>
  <c r="K322" i="45"/>
  <c r="K323" i="45"/>
  <c r="K324" i="45"/>
  <c r="K325" i="45"/>
  <c r="K326" i="45"/>
  <c r="K327" i="45"/>
  <c r="K328" i="45"/>
  <c r="K329" i="45"/>
  <c r="K330" i="45"/>
  <c r="K331" i="45"/>
  <c r="K332" i="45"/>
  <c r="K333" i="45"/>
  <c r="K334" i="45"/>
  <c r="K335" i="45"/>
  <c r="K336" i="45"/>
  <c r="K337" i="45"/>
  <c r="K338" i="45"/>
  <c r="K339" i="45"/>
  <c r="K340" i="45"/>
  <c r="K341" i="45"/>
  <c r="K342" i="45"/>
  <c r="K343" i="45"/>
  <c r="K344" i="45"/>
  <c r="K345" i="45"/>
  <c r="K346" i="45"/>
  <c r="K347" i="45"/>
  <c r="K348" i="45"/>
  <c r="K349" i="45"/>
  <c r="K350" i="45"/>
  <c r="K351" i="45"/>
  <c r="K352" i="45"/>
  <c r="K353" i="45"/>
  <c r="K354" i="45"/>
  <c r="K355" i="45"/>
  <c r="K356" i="45"/>
  <c r="K357" i="45"/>
  <c r="K358" i="45"/>
  <c r="K359" i="45"/>
  <c r="K360" i="45"/>
  <c r="K361" i="45"/>
  <c r="K362" i="45"/>
  <c r="K363" i="45"/>
  <c r="K364" i="45"/>
  <c r="K365" i="45"/>
  <c r="K366" i="45"/>
  <c r="K367" i="45"/>
  <c r="K368" i="45"/>
  <c r="K369" i="45"/>
  <c r="K370" i="45"/>
  <c r="K371" i="45"/>
  <c r="K372" i="45"/>
  <c r="K373" i="45"/>
  <c r="K374" i="45"/>
  <c r="K375" i="45"/>
  <c r="K376" i="45"/>
  <c r="K377" i="45"/>
  <c r="K378" i="45"/>
  <c r="K379" i="45"/>
  <c r="K380" i="45"/>
  <c r="K381" i="45"/>
  <c r="K382" i="45"/>
  <c r="K383" i="45"/>
  <c r="K384" i="45"/>
  <c r="K385" i="45"/>
  <c r="K386" i="45"/>
  <c r="K387" i="45"/>
  <c r="K388" i="45"/>
  <c r="K389" i="45"/>
  <c r="K390" i="45"/>
  <c r="K391" i="45"/>
  <c r="K392" i="45"/>
  <c r="K393" i="45"/>
  <c r="K394" i="45"/>
  <c r="K395" i="45"/>
  <c r="K396" i="45"/>
  <c r="K397" i="45"/>
  <c r="K398" i="45"/>
  <c r="K399" i="45"/>
  <c r="K400" i="45"/>
  <c r="K401" i="45"/>
  <c r="K402" i="45"/>
  <c r="K403" i="45"/>
  <c r="K404" i="45"/>
  <c r="K405" i="45"/>
  <c r="K406" i="45"/>
  <c r="K407" i="45"/>
  <c r="K408" i="45"/>
  <c r="K409" i="45"/>
  <c r="K410" i="45"/>
  <c r="K411" i="45"/>
  <c r="K412" i="45"/>
  <c r="K413" i="45"/>
  <c r="K414" i="45"/>
  <c r="K415" i="45"/>
  <c r="K416" i="45"/>
  <c r="K417" i="45"/>
  <c r="K418" i="45"/>
  <c r="K419" i="45"/>
  <c r="K420" i="45"/>
  <c r="K421" i="45"/>
  <c r="K422" i="45"/>
  <c r="K423" i="45"/>
  <c r="K424" i="45"/>
  <c r="K425" i="45"/>
  <c r="K426" i="45"/>
  <c r="K427" i="45"/>
  <c r="K428" i="45"/>
  <c r="K429" i="45"/>
  <c r="K430" i="45"/>
  <c r="K431" i="45"/>
  <c r="K432" i="45"/>
  <c r="K433" i="45"/>
  <c r="K434" i="45"/>
  <c r="K435" i="45"/>
  <c r="K436" i="45"/>
  <c r="K437" i="45"/>
  <c r="K438" i="45"/>
  <c r="K439" i="45"/>
  <c r="K440" i="45"/>
  <c r="K441" i="45"/>
  <c r="K442" i="45"/>
  <c r="K443" i="45"/>
  <c r="K444" i="45"/>
  <c r="K445" i="45"/>
  <c r="K446" i="45"/>
  <c r="K447" i="45"/>
  <c r="K448" i="45"/>
  <c r="K449" i="45"/>
  <c r="K450" i="45"/>
  <c r="K451" i="45"/>
  <c r="K452" i="45"/>
  <c r="K453" i="45"/>
  <c r="K454" i="45"/>
  <c r="K455" i="45"/>
  <c r="K456" i="45"/>
  <c r="K457" i="45"/>
  <c r="K458" i="45"/>
  <c r="K459" i="45"/>
  <c r="K460" i="45"/>
  <c r="K461" i="45"/>
  <c r="K462" i="45"/>
  <c r="K463" i="45"/>
  <c r="K464" i="45"/>
  <c r="K465" i="45"/>
  <c r="K466" i="45"/>
  <c r="K467" i="45"/>
  <c r="K468" i="45"/>
  <c r="K469" i="45"/>
  <c r="K470" i="45"/>
  <c r="K471" i="45"/>
  <c r="K472" i="45"/>
  <c r="K473" i="45"/>
  <c r="K474" i="45"/>
  <c r="K475" i="45"/>
  <c r="K476" i="45"/>
  <c r="K477" i="45"/>
  <c r="K478" i="45"/>
  <c r="K479" i="45"/>
  <c r="K480" i="45"/>
  <c r="K481" i="45"/>
  <c r="K482" i="45"/>
  <c r="K483" i="45"/>
  <c r="K484" i="45"/>
  <c r="K485" i="45"/>
  <c r="K486" i="45"/>
  <c r="K487" i="45"/>
  <c r="K488" i="45"/>
  <c r="K489" i="45"/>
  <c r="K490" i="45"/>
  <c r="K491" i="45"/>
  <c r="K492" i="45"/>
  <c r="K493" i="45"/>
  <c r="K494" i="45"/>
  <c r="K495" i="45"/>
  <c r="K496" i="45"/>
  <c r="K497" i="45"/>
  <c r="K498" i="45"/>
  <c r="K499" i="45"/>
  <c r="K500" i="45"/>
  <c r="K501" i="45"/>
  <c r="K502" i="45"/>
  <c r="K503" i="45"/>
  <c r="K504" i="45"/>
  <c r="K505" i="45"/>
  <c r="K506" i="45"/>
  <c r="K507" i="45"/>
  <c r="K508" i="45"/>
  <c r="K509" i="45"/>
  <c r="K510" i="45"/>
  <c r="K511" i="45"/>
  <c r="K512" i="45"/>
  <c r="K513" i="45"/>
  <c r="K514" i="45"/>
  <c r="K515" i="45"/>
  <c r="K516" i="45"/>
  <c r="K517" i="45"/>
  <c r="K518" i="45"/>
  <c r="K519" i="45"/>
  <c r="K520" i="45"/>
  <c r="K521" i="45"/>
  <c r="K522" i="45"/>
  <c r="K523" i="45"/>
  <c r="K524" i="45"/>
  <c r="K525" i="45"/>
  <c r="K526" i="45"/>
  <c r="K527" i="45"/>
  <c r="K528" i="45"/>
  <c r="K529" i="45"/>
  <c r="K530" i="45"/>
  <c r="K531" i="45"/>
  <c r="K532" i="45"/>
  <c r="K533" i="45"/>
  <c r="K534" i="45"/>
  <c r="K535" i="45"/>
  <c r="K536" i="45"/>
  <c r="K537" i="45"/>
  <c r="K538" i="45"/>
  <c r="K539" i="45"/>
  <c r="K540" i="45"/>
  <c r="K541" i="45"/>
  <c r="K542" i="45"/>
  <c r="K543" i="45"/>
  <c r="K544" i="45"/>
  <c r="K545" i="45"/>
  <c r="K546" i="45"/>
  <c r="K547" i="45"/>
  <c r="K548" i="45"/>
  <c r="K549" i="45"/>
  <c r="K550" i="45"/>
  <c r="K551" i="45"/>
  <c r="K552" i="45"/>
  <c r="K553" i="45"/>
  <c r="K554" i="45"/>
  <c r="K555" i="45"/>
  <c r="K556" i="45"/>
  <c r="K557" i="45"/>
  <c r="K558" i="45"/>
  <c r="K559" i="45"/>
  <c r="K560" i="45"/>
  <c r="K561" i="45"/>
  <c r="K562" i="45"/>
  <c r="K563" i="45"/>
  <c r="K564" i="45"/>
  <c r="K565" i="45"/>
  <c r="K566" i="45"/>
  <c r="K567" i="45"/>
  <c r="K568" i="45"/>
  <c r="K569" i="45"/>
  <c r="K570" i="45"/>
  <c r="K571" i="45"/>
  <c r="K572" i="45"/>
  <c r="K573" i="45"/>
  <c r="K574" i="45"/>
  <c r="K575" i="45"/>
  <c r="K576" i="45"/>
  <c r="K577" i="45"/>
  <c r="K578" i="45"/>
  <c r="K579" i="45"/>
  <c r="K580" i="45"/>
  <c r="K581" i="45"/>
  <c r="K582" i="45"/>
  <c r="K583" i="45"/>
  <c r="K584" i="45"/>
  <c r="K585" i="45"/>
  <c r="K586" i="45"/>
  <c r="K587" i="45"/>
  <c r="K588" i="45"/>
  <c r="K589" i="45"/>
  <c r="K590" i="45"/>
  <c r="K591" i="45"/>
  <c r="K592" i="45"/>
  <c r="K593" i="45"/>
  <c r="K594" i="45"/>
  <c r="K595" i="45"/>
  <c r="K596" i="45"/>
  <c r="K597" i="45"/>
  <c r="K598" i="45"/>
  <c r="K599" i="45"/>
  <c r="K600" i="45"/>
  <c r="K601" i="45"/>
  <c r="K602" i="45"/>
  <c r="K603" i="45"/>
  <c r="K604" i="45"/>
  <c r="K605" i="45"/>
  <c r="K606" i="45"/>
  <c r="K607" i="45"/>
  <c r="K608" i="45"/>
  <c r="K609" i="45"/>
  <c r="K610" i="45"/>
  <c r="K611" i="45"/>
  <c r="K612" i="45"/>
  <c r="K613" i="45"/>
  <c r="K614" i="45"/>
  <c r="K615" i="45"/>
  <c r="K616" i="45"/>
  <c r="K617" i="45"/>
  <c r="K618" i="45"/>
  <c r="K619" i="45"/>
  <c r="K620" i="45"/>
  <c r="K621" i="45"/>
  <c r="K622" i="45"/>
  <c r="K623" i="45"/>
  <c r="K624" i="45"/>
  <c r="K625" i="45"/>
  <c r="K626" i="45"/>
  <c r="K627" i="45"/>
  <c r="K628" i="45"/>
  <c r="K629" i="45"/>
  <c r="K630" i="45"/>
  <c r="K631" i="45"/>
  <c r="K632" i="45"/>
  <c r="K633" i="45"/>
  <c r="K634" i="45"/>
  <c r="K635" i="45"/>
  <c r="K636" i="45"/>
  <c r="K637" i="45"/>
  <c r="K638" i="45"/>
  <c r="K639" i="45"/>
  <c r="K640" i="45"/>
  <c r="K641" i="45"/>
  <c r="K642" i="45"/>
  <c r="K643" i="45"/>
  <c r="K644" i="45"/>
  <c r="K645" i="45"/>
  <c r="K646" i="45"/>
  <c r="K647" i="45"/>
  <c r="K648" i="45"/>
  <c r="K649" i="45"/>
  <c r="K650" i="45"/>
  <c r="K651" i="45"/>
  <c r="K652" i="45"/>
  <c r="K653" i="45"/>
  <c r="K654" i="45"/>
  <c r="K655" i="45"/>
  <c r="K656" i="45"/>
  <c r="K657" i="45"/>
  <c r="K658" i="45"/>
  <c r="K659" i="45"/>
  <c r="K660" i="45"/>
  <c r="K661" i="45"/>
  <c r="K662" i="45"/>
  <c r="K663" i="45"/>
  <c r="K664" i="45"/>
  <c r="K665" i="45"/>
  <c r="K666" i="45"/>
  <c r="K667" i="45"/>
  <c r="K668" i="45"/>
  <c r="K669" i="45"/>
  <c r="K670" i="45"/>
  <c r="K671" i="45"/>
  <c r="K672" i="45"/>
  <c r="K673" i="45"/>
  <c r="K674" i="45"/>
  <c r="K675" i="45"/>
  <c r="K676" i="45"/>
  <c r="K677" i="45"/>
  <c r="K678" i="45"/>
  <c r="K679" i="45"/>
  <c r="K680" i="45"/>
  <c r="K681" i="45"/>
  <c r="K682" i="45"/>
  <c r="K683" i="45"/>
  <c r="K684" i="45"/>
  <c r="K685" i="45"/>
  <c r="K686" i="45"/>
  <c r="K687" i="45"/>
  <c r="K688" i="45"/>
  <c r="K689" i="45"/>
  <c r="K690" i="45"/>
  <c r="K691" i="45"/>
  <c r="K692" i="45"/>
  <c r="K693" i="45"/>
  <c r="K694" i="45"/>
  <c r="K695" i="45"/>
  <c r="K696" i="45"/>
  <c r="K697" i="45"/>
  <c r="K698" i="45"/>
  <c r="K699" i="45"/>
  <c r="K700" i="45"/>
  <c r="K701" i="45"/>
  <c r="K702" i="45"/>
  <c r="K703" i="45"/>
  <c r="K704" i="45"/>
  <c r="K705" i="45"/>
  <c r="K706" i="45"/>
  <c r="K707" i="45"/>
  <c r="K708" i="45"/>
  <c r="K709" i="45"/>
  <c r="K710" i="45"/>
  <c r="K711" i="45"/>
  <c r="K712" i="45"/>
  <c r="K713" i="45"/>
  <c r="K714" i="45"/>
  <c r="K715" i="45"/>
  <c r="K716" i="45"/>
  <c r="K717" i="45"/>
  <c r="K718" i="45"/>
  <c r="K719" i="45"/>
  <c r="K720" i="45"/>
  <c r="K721" i="45"/>
  <c r="K722" i="45"/>
  <c r="K723" i="45"/>
  <c r="K724" i="45"/>
  <c r="K725" i="45"/>
  <c r="K726" i="45"/>
  <c r="K727" i="45"/>
  <c r="K728" i="45"/>
  <c r="K729" i="45"/>
  <c r="K730" i="45"/>
  <c r="K731" i="45"/>
  <c r="K732" i="45"/>
  <c r="K733" i="45"/>
  <c r="K734" i="45"/>
  <c r="K735" i="45"/>
  <c r="K736" i="45"/>
  <c r="K737" i="45"/>
  <c r="K738" i="45"/>
  <c r="K739" i="45"/>
  <c r="K740" i="45"/>
  <c r="K741" i="45"/>
  <c r="K742" i="45"/>
  <c r="K743" i="45"/>
  <c r="K744" i="45"/>
  <c r="K745" i="45"/>
  <c r="K746" i="45"/>
  <c r="K747" i="45"/>
  <c r="K748" i="45"/>
  <c r="K749" i="45"/>
  <c r="K750" i="45"/>
  <c r="K751" i="45"/>
  <c r="K752" i="45"/>
  <c r="K753" i="45"/>
  <c r="K754" i="45"/>
  <c r="K755" i="45"/>
  <c r="K756" i="45"/>
  <c r="K757" i="45"/>
  <c r="K758" i="45"/>
  <c r="K759" i="45"/>
  <c r="K760" i="45"/>
  <c r="K761" i="45"/>
  <c r="K762" i="45"/>
  <c r="K763" i="45"/>
  <c r="K764" i="45"/>
  <c r="K765" i="45"/>
  <c r="K766" i="45"/>
  <c r="K767" i="45"/>
  <c r="K768" i="45"/>
  <c r="K769" i="45"/>
  <c r="K770" i="45"/>
  <c r="K771" i="45"/>
  <c r="K772" i="45"/>
  <c r="K773" i="45"/>
  <c r="K774" i="45"/>
  <c r="K775" i="45"/>
  <c r="K776" i="45"/>
  <c r="K777" i="45"/>
  <c r="K780" i="45"/>
  <c r="K781" i="45"/>
  <c r="K782" i="45"/>
  <c r="K783" i="45"/>
  <c r="K784" i="45"/>
  <c r="K785" i="45"/>
  <c r="K786" i="45"/>
  <c r="K787" i="45"/>
  <c r="K788" i="45"/>
  <c r="K789" i="45"/>
  <c r="K790" i="45"/>
  <c r="K791" i="45"/>
  <c r="K792" i="45"/>
  <c r="K793" i="45"/>
  <c r="K794" i="45"/>
  <c r="K795" i="45"/>
  <c r="K796" i="45"/>
  <c r="K797" i="45"/>
  <c r="K798" i="45"/>
  <c r="K799" i="45"/>
  <c r="K800" i="45"/>
  <c r="K801" i="45"/>
  <c r="K802" i="45"/>
  <c r="K803" i="45"/>
  <c r="K804" i="45"/>
  <c r="K805" i="45"/>
  <c r="K806" i="45"/>
  <c r="K807" i="45"/>
  <c r="K808" i="45"/>
  <c r="K809" i="45"/>
  <c r="K810" i="45"/>
  <c r="K811" i="45"/>
  <c r="K812" i="45"/>
  <c r="K813" i="45"/>
  <c r="K814" i="45"/>
  <c r="K815" i="45"/>
  <c r="K816" i="45"/>
  <c r="K817" i="45"/>
  <c r="K818" i="45"/>
  <c r="K819" i="45"/>
  <c r="K820" i="45"/>
  <c r="K821" i="45"/>
  <c r="K822" i="45"/>
  <c r="K823" i="45"/>
  <c r="K824" i="45"/>
  <c r="K825" i="45"/>
  <c r="K826" i="45"/>
  <c r="K827" i="45"/>
  <c r="K828" i="45"/>
  <c r="K829" i="45"/>
  <c r="K830" i="45"/>
  <c r="K831" i="45"/>
  <c r="K832" i="45"/>
  <c r="K833" i="45"/>
  <c r="K834" i="45"/>
  <c r="K835" i="45"/>
  <c r="K836" i="45"/>
  <c r="K837" i="45"/>
  <c r="K838" i="45"/>
  <c r="K839" i="45"/>
  <c r="K840" i="45"/>
  <c r="K841" i="45"/>
  <c r="K842" i="45"/>
  <c r="K843" i="45"/>
  <c r="K844" i="45"/>
  <c r="K845" i="45"/>
  <c r="K846" i="45"/>
  <c r="K847" i="45"/>
  <c r="K848" i="45"/>
  <c r="K849" i="45"/>
  <c r="K850" i="45"/>
  <c r="K851" i="45"/>
  <c r="K852" i="45"/>
  <c r="K853" i="45"/>
  <c r="K854" i="45"/>
  <c r="K855" i="45"/>
  <c r="K856" i="45"/>
  <c r="K857" i="45"/>
  <c r="K858" i="45"/>
  <c r="K859" i="45"/>
  <c r="K860" i="45"/>
  <c r="K861" i="45"/>
  <c r="K862" i="45"/>
  <c r="K863" i="45"/>
  <c r="K864" i="45"/>
  <c r="K865" i="45"/>
  <c r="K866" i="45"/>
  <c r="K867" i="45"/>
  <c r="K868" i="45"/>
  <c r="K869" i="45"/>
  <c r="K870" i="45"/>
  <c r="K871" i="45"/>
  <c r="K872" i="45"/>
  <c r="K873" i="45"/>
  <c r="K874" i="45"/>
  <c r="K875" i="45"/>
  <c r="K876" i="45"/>
  <c r="K877" i="45"/>
  <c r="K878" i="45"/>
  <c r="K879" i="45"/>
  <c r="K880" i="45"/>
  <c r="K881" i="45"/>
  <c r="K882" i="45"/>
  <c r="K883" i="45"/>
  <c r="K884" i="45"/>
  <c r="K885" i="45"/>
  <c r="K886" i="45"/>
  <c r="K887" i="45"/>
  <c r="K888" i="45"/>
  <c r="K889" i="45"/>
  <c r="K890" i="45"/>
  <c r="K891" i="45"/>
  <c r="K892" i="45"/>
  <c r="K893" i="45"/>
  <c r="K894" i="45"/>
  <c r="K895" i="45"/>
  <c r="K896" i="45"/>
  <c r="K897" i="45"/>
  <c r="K898" i="45"/>
  <c r="K899" i="45"/>
  <c r="K900" i="45"/>
  <c r="K901" i="45"/>
  <c r="K902" i="45"/>
  <c r="K903" i="45"/>
  <c r="K904" i="45"/>
  <c r="K905" i="45"/>
  <c r="K906" i="45"/>
  <c r="K907" i="45"/>
  <c r="K908" i="45"/>
  <c r="K909" i="45"/>
  <c r="K910" i="45"/>
  <c r="K911" i="45"/>
  <c r="K912" i="45"/>
  <c r="K913" i="45"/>
  <c r="K914" i="45"/>
  <c r="K915" i="45"/>
  <c r="K916" i="45"/>
  <c r="K917" i="45"/>
  <c r="K918" i="45"/>
  <c r="K919" i="45"/>
  <c r="K920" i="45"/>
  <c r="K921" i="45"/>
  <c r="K922" i="45"/>
  <c r="K923" i="45"/>
  <c r="K924" i="45"/>
  <c r="K925" i="45"/>
  <c r="K926" i="45"/>
  <c r="K927" i="45"/>
  <c r="K928" i="45"/>
  <c r="K929" i="45"/>
  <c r="K930" i="45"/>
  <c r="K931" i="45"/>
  <c r="K932" i="45"/>
  <c r="K933" i="45"/>
  <c r="K934" i="45"/>
  <c r="K935" i="45"/>
  <c r="K936" i="45"/>
  <c r="K937" i="45"/>
  <c r="K938" i="45"/>
  <c r="K939" i="45"/>
  <c r="K940" i="45"/>
  <c r="K941" i="45"/>
  <c r="K942" i="45"/>
  <c r="K943" i="45"/>
  <c r="K944" i="45"/>
  <c r="K945" i="45"/>
  <c r="K946" i="45"/>
  <c r="K947" i="45"/>
  <c r="K948" i="45"/>
  <c r="K949" i="45"/>
  <c r="K950" i="45"/>
  <c r="K952" i="45"/>
  <c r="K953" i="45"/>
  <c r="K954" i="45"/>
  <c r="K955" i="45"/>
  <c r="K956" i="45"/>
  <c r="K957" i="45"/>
  <c r="K958" i="45"/>
  <c r="K959" i="45"/>
  <c r="K960" i="45"/>
  <c r="K961" i="45"/>
  <c r="K962" i="45"/>
  <c r="K963" i="45"/>
  <c r="K964" i="45"/>
  <c r="K965" i="45"/>
  <c r="K966" i="45"/>
  <c r="K967" i="45"/>
  <c r="K968" i="45"/>
  <c r="K969" i="45"/>
  <c r="K970" i="45"/>
  <c r="K971" i="45"/>
  <c r="K972" i="45"/>
  <c r="K973" i="45"/>
  <c r="K974" i="45"/>
  <c r="K975" i="45"/>
  <c r="K976" i="45"/>
  <c r="K977" i="45"/>
  <c r="K978" i="45"/>
  <c r="K979" i="45"/>
  <c r="K980" i="45"/>
  <c r="K981" i="45"/>
  <c r="K982" i="45"/>
  <c r="K983" i="45"/>
  <c r="K984" i="45"/>
  <c r="K985" i="45"/>
  <c r="K986" i="45"/>
  <c r="K987" i="45"/>
  <c r="K988" i="45"/>
  <c r="K989" i="45"/>
  <c r="K990" i="45"/>
  <c r="K991" i="45"/>
  <c r="K992" i="45"/>
  <c r="K993" i="45"/>
  <c r="K994" i="45"/>
  <c r="K995" i="45"/>
  <c r="K996" i="45"/>
  <c r="K997" i="45"/>
  <c r="K998" i="45"/>
  <c r="K999" i="45"/>
  <c r="K1000" i="45"/>
  <c r="K1001" i="45"/>
  <c r="K1002" i="45"/>
  <c r="K1003" i="45"/>
  <c r="K1004" i="45"/>
  <c r="K1005" i="45"/>
  <c r="K1006" i="45"/>
  <c r="K1007" i="45"/>
  <c r="K1008" i="45"/>
  <c r="K1009" i="45"/>
  <c r="K1010" i="45"/>
  <c r="K1011" i="45"/>
  <c r="K1012" i="45"/>
  <c r="K1013" i="45"/>
  <c r="K1014" i="45"/>
  <c r="K1015" i="45"/>
  <c r="K1016" i="45"/>
  <c r="K1017" i="45"/>
  <c r="K1018" i="45"/>
  <c r="K1019" i="45"/>
  <c r="K1020" i="45"/>
  <c r="K1021" i="45"/>
  <c r="K1022" i="45"/>
  <c r="K1023" i="45"/>
  <c r="K1024" i="45"/>
  <c r="K1025" i="45"/>
  <c r="K1026" i="45"/>
  <c r="K1027" i="45"/>
  <c r="K1028" i="45"/>
  <c r="K1029" i="45"/>
  <c r="K1030" i="45"/>
  <c r="K1031" i="45"/>
  <c r="K1032" i="45"/>
  <c r="K1033" i="45"/>
  <c r="K1034" i="45"/>
  <c r="K1035" i="45"/>
  <c r="K1036" i="45"/>
  <c r="K1037" i="45"/>
  <c r="K1038" i="45"/>
  <c r="K1039" i="45"/>
  <c r="K1040" i="45"/>
  <c r="K1041" i="45"/>
  <c r="K1042" i="45"/>
  <c r="K1043" i="45"/>
  <c r="K1044" i="45"/>
  <c r="K1045" i="45"/>
  <c r="K1046" i="45"/>
  <c r="K1047" i="45"/>
  <c r="K1048" i="45"/>
  <c r="K1049" i="45"/>
  <c r="K1050" i="45"/>
  <c r="K1051" i="45"/>
  <c r="K1052" i="45"/>
  <c r="K1053" i="45"/>
  <c r="K1054" i="45"/>
  <c r="K1055" i="45"/>
  <c r="K1056" i="45"/>
  <c r="K1057" i="45"/>
  <c r="K1058" i="45"/>
  <c r="K1059" i="45"/>
  <c r="K1060" i="45"/>
  <c r="K1061" i="45"/>
  <c r="K1062" i="45"/>
  <c r="K1063" i="45"/>
  <c r="K1064" i="45"/>
  <c r="K1065" i="45"/>
  <c r="K1066" i="45"/>
  <c r="K1067" i="45"/>
  <c r="K1068" i="45"/>
  <c r="K1069" i="45"/>
  <c r="K1070" i="45"/>
  <c r="K1071" i="45"/>
  <c r="K1072" i="45"/>
  <c r="K1073" i="45"/>
  <c r="K1074" i="45"/>
  <c r="K1075" i="45"/>
  <c r="K1076" i="45"/>
  <c r="K1077" i="45"/>
  <c r="K1078" i="45"/>
  <c r="K1079" i="45"/>
  <c r="K1080" i="45"/>
  <c r="K1081" i="45"/>
  <c r="K1082" i="45"/>
  <c r="K1083" i="45"/>
  <c r="K1084" i="45"/>
  <c r="K1085" i="45"/>
  <c r="K1086" i="45"/>
  <c r="K1087" i="45"/>
  <c r="K1088" i="45"/>
  <c r="K1089" i="45"/>
  <c r="K1090" i="45"/>
  <c r="K1091" i="45"/>
  <c r="K1092" i="45"/>
  <c r="K1093" i="45"/>
  <c r="K1094" i="45"/>
  <c r="K1095" i="45"/>
  <c r="K1096" i="45"/>
  <c r="K1097" i="45"/>
  <c r="K1098" i="45"/>
  <c r="K1099" i="45"/>
  <c r="K1100" i="45"/>
  <c r="K1101" i="45"/>
  <c r="K1102" i="45"/>
  <c r="K1103" i="45"/>
  <c r="K1104" i="45"/>
  <c r="K1105" i="45"/>
  <c r="K1106" i="45"/>
  <c r="K1107" i="45"/>
  <c r="K1108" i="45"/>
  <c r="K1109" i="45"/>
  <c r="K1110" i="45"/>
  <c r="K1111" i="45"/>
  <c r="K1112" i="45"/>
  <c r="K1113" i="45"/>
  <c r="K1114" i="45"/>
  <c r="K1115" i="45"/>
  <c r="K1116" i="45"/>
  <c r="K1117" i="45"/>
  <c r="K1118" i="45"/>
  <c r="K1119" i="45"/>
  <c r="K1120" i="45"/>
  <c r="K1121" i="45"/>
  <c r="K1122" i="45"/>
  <c r="K1123" i="45"/>
  <c r="K1124" i="45"/>
  <c r="K1125" i="45"/>
  <c r="K1126" i="45"/>
  <c r="K1127" i="45"/>
  <c r="K1128" i="45"/>
  <c r="K1129" i="45"/>
  <c r="K1130" i="45"/>
  <c r="K1131" i="45"/>
  <c r="K1132" i="45"/>
  <c r="K1133" i="45"/>
  <c r="K1134" i="45"/>
  <c r="K1135" i="45"/>
  <c r="K1136" i="45"/>
  <c r="K1137" i="45"/>
  <c r="K1138" i="45"/>
  <c r="K1139" i="45"/>
  <c r="K1140" i="45"/>
  <c r="K1141" i="45"/>
  <c r="K1142" i="45"/>
  <c r="K1143" i="45"/>
  <c r="K1144" i="45"/>
  <c r="K1145" i="45"/>
  <c r="K1146" i="45"/>
  <c r="K1147" i="45"/>
  <c r="K1148" i="45"/>
  <c r="K1149" i="45"/>
  <c r="K1150" i="45"/>
  <c r="K1151" i="45"/>
  <c r="K1152" i="45"/>
  <c r="K1153" i="45"/>
  <c r="K1154" i="45"/>
  <c r="K1155" i="45"/>
  <c r="K1156" i="45"/>
  <c r="K1157" i="45"/>
  <c r="K1158" i="45"/>
  <c r="K1159" i="45"/>
  <c r="K1160" i="45"/>
  <c r="K1161" i="45"/>
  <c r="K1162" i="45"/>
  <c r="K1163" i="45"/>
  <c r="K1164" i="45"/>
  <c r="K1165" i="45"/>
  <c r="K1166" i="45"/>
  <c r="K1167" i="45"/>
  <c r="K1168" i="45"/>
  <c r="K1169" i="45"/>
  <c r="K1170" i="45"/>
  <c r="K1171" i="45"/>
  <c r="K1172" i="45"/>
  <c r="K1173" i="45"/>
  <c r="K1174" i="45"/>
  <c r="K1175" i="45"/>
  <c r="K1176" i="45"/>
  <c r="K1177" i="45"/>
  <c r="K1178" i="45"/>
  <c r="K1179" i="45"/>
  <c r="K1180" i="45"/>
  <c r="K1181" i="45"/>
  <c r="K1182" i="45"/>
  <c r="K1183" i="45"/>
  <c r="K1184" i="45"/>
  <c r="K1185" i="45"/>
  <c r="K1186" i="45"/>
  <c r="K1187" i="45"/>
  <c r="K1188" i="45"/>
  <c r="K1189" i="45"/>
  <c r="K1190" i="45"/>
  <c r="K1191" i="45"/>
  <c r="K1192" i="45"/>
  <c r="K1193" i="45"/>
  <c r="K1194" i="45"/>
  <c r="K1195" i="45"/>
  <c r="K1196" i="45"/>
  <c r="K1197" i="45"/>
  <c r="K1198" i="45"/>
  <c r="K1199" i="45"/>
  <c r="K1200" i="45"/>
  <c r="K1201" i="45"/>
  <c r="K1202" i="45"/>
  <c r="K1203" i="45"/>
  <c r="K1204" i="45"/>
  <c r="K1205" i="45"/>
  <c r="K1206" i="45"/>
  <c r="K1207" i="45"/>
  <c r="K1208" i="45"/>
  <c r="K1209" i="45"/>
  <c r="K1210" i="45"/>
  <c r="K1211" i="45"/>
  <c r="K1212" i="45"/>
  <c r="K1213" i="45"/>
  <c r="K1214" i="45"/>
  <c r="K1215" i="45"/>
  <c r="K1216" i="45"/>
  <c r="K1217" i="45"/>
  <c r="K1218" i="45"/>
  <c r="K1219" i="45"/>
  <c r="K1220" i="45"/>
  <c r="K1221" i="45"/>
  <c r="K1222" i="45"/>
  <c r="K1223" i="45"/>
  <c r="K1224" i="45"/>
  <c r="K1225" i="45"/>
  <c r="K1226" i="45"/>
  <c r="K1227" i="45"/>
  <c r="K1228" i="45"/>
  <c r="K1229" i="45"/>
  <c r="K1231" i="45"/>
  <c r="K1232" i="45"/>
  <c r="K1233" i="45"/>
  <c r="K1267" i="45"/>
  <c r="K1268" i="45"/>
  <c r="K1269" i="45"/>
  <c r="K1270" i="45"/>
  <c r="K1271" i="45"/>
  <c r="K1272" i="45"/>
  <c r="K1273" i="45"/>
  <c r="K1274" i="45"/>
  <c r="K1275" i="45"/>
  <c r="K1276" i="45"/>
  <c r="K1277" i="45"/>
  <c r="K1278" i="45"/>
  <c r="K1279" i="45"/>
  <c r="K1280" i="45"/>
  <c r="K1281" i="45"/>
  <c r="K1282" i="45"/>
  <c r="K1283" i="45"/>
  <c r="K1284" i="45"/>
  <c r="K1285" i="45"/>
  <c r="K1286" i="45"/>
  <c r="K1287" i="45"/>
  <c r="K1288" i="45"/>
  <c r="K1289" i="45"/>
  <c r="K1290" i="45"/>
  <c r="K1291" i="45"/>
  <c r="K1292" i="45"/>
  <c r="K1293" i="45"/>
  <c r="K1294" i="45"/>
  <c r="K1295" i="45"/>
  <c r="K1296" i="45"/>
  <c r="K1297" i="45"/>
  <c r="K1298" i="45"/>
  <c r="K1299" i="45"/>
  <c r="K1300" i="45"/>
  <c r="K1301" i="45"/>
  <c r="K1302" i="45"/>
  <c r="K1303" i="45"/>
  <c r="K1304" i="45"/>
  <c r="K1305" i="45"/>
  <c r="K1306" i="45"/>
  <c r="K1307" i="45"/>
  <c r="K1308" i="45"/>
  <c r="K1309" i="45"/>
  <c r="K1310" i="45"/>
  <c r="K1312" i="45"/>
  <c r="K1313" i="45"/>
  <c r="K1314" i="45"/>
  <c r="K1315" i="45"/>
  <c r="K1316" i="45"/>
  <c r="K1317" i="45"/>
  <c r="K1318" i="45"/>
  <c r="K1319" i="45"/>
  <c r="K1325" i="45"/>
  <c r="K1326" i="45"/>
  <c r="K1327" i="45"/>
  <c r="K1328" i="45"/>
  <c r="K1329" i="45"/>
  <c r="K1330" i="45"/>
  <c r="K1331" i="45"/>
  <c r="K1332" i="45"/>
  <c r="K1333" i="45"/>
  <c r="K1335" i="45"/>
  <c r="K1336" i="45"/>
  <c r="K1337" i="45"/>
  <c r="K1338" i="45"/>
  <c r="K1339" i="45"/>
  <c r="K1340" i="45"/>
  <c r="K1341" i="45"/>
  <c r="K1342" i="45"/>
  <c r="K1343" i="45"/>
  <c r="K1344" i="45"/>
  <c r="K1345" i="45"/>
  <c r="K1346" i="45"/>
  <c r="K1347" i="45"/>
  <c r="K1348" i="45"/>
  <c r="K1349" i="45"/>
  <c r="K1350" i="45"/>
  <c r="K1351" i="45"/>
  <c r="K1352" i="45"/>
  <c r="K1353" i="45"/>
  <c r="K1354" i="45"/>
  <c r="K1355" i="45"/>
  <c r="K1356" i="45"/>
  <c r="K1357" i="45"/>
  <c r="K1358" i="45"/>
  <c r="K1359" i="45"/>
  <c r="K1360" i="45"/>
  <c r="K1361" i="45"/>
  <c r="K1362" i="45"/>
  <c r="K1363" i="45"/>
  <c r="K1364" i="45"/>
  <c r="K1365" i="45"/>
  <c r="BM1365" i="45" l="1"/>
  <c r="R1361" i="45"/>
  <c r="R1362" i="45"/>
  <c r="R1363" i="45"/>
  <c r="R1364" i="45"/>
  <c r="R1360" i="45" l="1"/>
  <c r="BM1360" i="45"/>
  <c r="R1359" i="45" l="1"/>
  <c r="AB1359" i="45" l="1"/>
  <c r="BM1359" i="45" l="1"/>
  <c r="R1358" i="45" l="1"/>
  <c r="BM1358" i="45"/>
  <c r="BM1357" i="45" l="1"/>
  <c r="R1357" i="45"/>
  <c r="R1356" i="45" l="1"/>
  <c r="BM1356" i="45"/>
  <c r="R1355" i="45" l="1"/>
  <c r="BM1355" i="45"/>
  <c r="R1354" i="45"/>
  <c r="BM1354" i="45"/>
  <c r="R1353" i="45"/>
  <c r="BM1353" i="45"/>
  <c r="BM1352" i="45"/>
  <c r="R1352" i="45"/>
  <c r="R1351" i="45"/>
  <c r="BM1351" i="45"/>
  <c r="BM1350" i="45"/>
  <c r="R1350" i="45"/>
  <c r="R1348" i="45" l="1"/>
  <c r="R1349" i="45" l="1"/>
  <c r="BM1349" i="45"/>
  <c r="BM1348" i="45" l="1"/>
  <c r="R1347" i="45" l="1"/>
  <c r="BM1347" i="45"/>
  <c r="BM1346" i="45" l="1"/>
  <c r="R1344" i="45"/>
  <c r="R1345" i="45"/>
  <c r="R1346" i="45"/>
  <c r="BM1345" i="45" l="1"/>
  <c r="R1343" i="45" l="1"/>
  <c r="BM1343" i="45"/>
  <c r="BM1342" i="45" l="1"/>
  <c r="R1342" i="45"/>
  <c r="R1339" i="45" l="1"/>
  <c r="R1340" i="45"/>
  <c r="R1341" i="45"/>
  <c r="AA1341" i="45" l="1"/>
  <c r="BM1341" i="45"/>
  <c r="BM1340" i="45"/>
  <c r="BM1339" i="45"/>
  <c r="R1338" i="45" l="1"/>
  <c r="BO1337" i="45" l="1"/>
  <c r="BM1337" i="45"/>
  <c r="AV1337" i="45"/>
  <c r="AA1337" i="45"/>
  <c r="R1337" i="45"/>
  <c r="R1336" i="45" l="1"/>
  <c r="BM1336" i="45"/>
  <c r="R1335" i="45" l="1"/>
  <c r="BM1335" i="45"/>
  <c r="R1334" i="45" l="1"/>
  <c r="V1334" i="45"/>
  <c r="U1334" i="45"/>
  <c r="N1334" i="45"/>
  <c r="M1334" i="45"/>
  <c r="BM1334" i="45"/>
  <c r="AA1334" i="45" l="1"/>
  <c r="K1334" i="45"/>
  <c r="R1333" i="45"/>
  <c r="R1332" i="45"/>
  <c r="R1331" i="45"/>
  <c r="R1330" i="45"/>
  <c r="BM1333" i="45"/>
  <c r="BM1332" i="45" l="1"/>
  <c r="BM1331" i="45"/>
  <c r="BM1330" i="45"/>
  <c r="BM1329" i="45"/>
  <c r="BM1328" i="45"/>
  <c r="BM1327" i="45"/>
  <c r="BM1326" i="45"/>
  <c r="BM1325" i="45"/>
  <c r="BM1324" i="45"/>
  <c r="BM1323" i="45"/>
  <c r="BM1322" i="45"/>
  <c r="BM1321" i="45"/>
  <c r="BM1320" i="45"/>
  <c r="BM1319" i="45"/>
  <c r="BM1318" i="45"/>
  <c r="BM1317" i="45"/>
  <c r="BM1316" i="45"/>
  <c r="BM1315" i="45"/>
  <c r="BM1314" i="45"/>
  <c r="BM1313" i="45"/>
  <c r="BM1312" i="45"/>
  <c r="BM1311" i="45"/>
  <c r="BM1310" i="45"/>
  <c r="BM1309" i="45"/>
  <c r="BM1308" i="45"/>
  <c r="BM1307" i="45"/>
  <c r="BM1306" i="45"/>
  <c r="BM1305" i="45"/>
  <c r="BM1304" i="45"/>
  <c r="BM1303" i="45"/>
  <c r="BM1302" i="45"/>
  <c r="BM1301" i="45"/>
  <c r="BM1300" i="45"/>
  <c r="BM1299" i="45"/>
  <c r="BM1298" i="45"/>
  <c r="BM1297" i="45"/>
  <c r="BM1296" i="45"/>
  <c r="BM1295" i="45"/>
  <c r="BM1294" i="45"/>
  <c r="BM1293" i="45"/>
  <c r="BM1292" i="45"/>
  <c r="BM1291" i="45"/>
  <c r="BM1290" i="45"/>
  <c r="BM1289" i="45"/>
  <c r="BM1288" i="45"/>
  <c r="BM1287" i="45"/>
  <c r="BM1286" i="45"/>
  <c r="BM1285" i="45"/>
  <c r="BM1284" i="45"/>
  <c r="BM1283" i="45"/>
  <c r="BM1282" i="45"/>
  <c r="BM1281" i="45"/>
  <c r="BM1280" i="45"/>
  <c r="BM1279" i="45"/>
  <c r="BM1278" i="45"/>
  <c r="BM1277" i="45"/>
  <c r="BM1276" i="45"/>
  <c r="BM1275" i="45"/>
  <c r="BM1274" i="45"/>
  <c r="BM1273" i="45"/>
  <c r="BM1272" i="45"/>
  <c r="BM1271" i="45"/>
  <c r="BM1270" i="45"/>
  <c r="BM1269" i="45"/>
  <c r="BM1268" i="45"/>
  <c r="BM1267" i="45"/>
  <c r="BM1234" i="45"/>
  <c r="BM1233" i="45"/>
  <c r="BM1232" i="45"/>
  <c r="BM1231" i="45"/>
  <c r="BM1230" i="45"/>
  <c r="BM1229" i="45"/>
  <c r="BM1228" i="45"/>
  <c r="BM1227" i="45"/>
  <c r="BM1226" i="45"/>
  <c r="BM1225" i="45"/>
  <c r="BM1224" i="45"/>
  <c r="BM1223" i="45"/>
  <c r="BM1222" i="45"/>
  <c r="BM1221" i="45"/>
  <c r="BM1220" i="45"/>
  <c r="BM1219" i="45"/>
  <c r="BM1218" i="45"/>
  <c r="BM1217" i="45"/>
  <c r="BM1216" i="45"/>
  <c r="BM1215" i="45"/>
  <c r="BM1214" i="45"/>
  <c r="BM1213" i="45"/>
  <c r="BM1212" i="45"/>
  <c r="BM1211" i="45"/>
  <c r="BM1210" i="45"/>
  <c r="BM1209" i="45"/>
  <c r="BM1208" i="45"/>
  <c r="BM1207" i="45"/>
  <c r="BM1206" i="45"/>
  <c r="BM1205" i="45"/>
  <c r="BM1204" i="45"/>
  <c r="BM1203" i="45"/>
  <c r="BM1202" i="45"/>
  <c r="BM1201" i="45"/>
  <c r="BM1200" i="45"/>
  <c r="BM1199" i="45"/>
  <c r="BM1198" i="45"/>
  <c r="BM1197" i="45"/>
  <c r="BM1196" i="45"/>
  <c r="BM1195" i="45"/>
  <c r="BM1194" i="45"/>
  <c r="BM1193" i="45"/>
  <c r="BM1192" i="45"/>
  <c r="BM1191" i="45"/>
  <c r="BM1190" i="45"/>
  <c r="BM1189" i="45"/>
  <c r="BM1188" i="45"/>
  <c r="BM1187" i="45"/>
  <c r="BM1186" i="45"/>
  <c r="BM1185" i="45"/>
  <c r="BM1184" i="45"/>
  <c r="BM1183" i="45"/>
  <c r="BM1182" i="45"/>
  <c r="BM1181" i="45"/>
  <c r="BM1180" i="45"/>
  <c r="BM1179" i="45"/>
  <c r="BM1178" i="45"/>
  <c r="BM1177" i="45"/>
  <c r="BM1176" i="45"/>
  <c r="BM1175" i="45"/>
  <c r="BM1174" i="45"/>
  <c r="BM1173" i="45"/>
  <c r="BM1172" i="45"/>
  <c r="BM1171" i="45"/>
  <c r="BM1170" i="45"/>
  <c r="BM1169" i="45"/>
  <c r="BM1168" i="45"/>
  <c r="BM1167" i="45"/>
  <c r="BM1166" i="45"/>
  <c r="BM1165" i="45"/>
  <c r="BM1164" i="45"/>
  <c r="BM1163" i="45"/>
  <c r="BM1162" i="45"/>
  <c r="BM1161" i="45"/>
  <c r="BM1160" i="45"/>
  <c r="BM1159" i="45"/>
  <c r="BM1158" i="45"/>
  <c r="BM1157" i="45"/>
  <c r="BM1156" i="45"/>
  <c r="BM1155" i="45"/>
  <c r="BM1154" i="45"/>
  <c r="BM1153" i="45"/>
  <c r="BM1152" i="45"/>
  <c r="BM1151" i="45"/>
  <c r="BM1150" i="45"/>
  <c r="BM1149" i="45"/>
  <c r="BM1148" i="45"/>
  <c r="BM1147" i="45"/>
  <c r="BM1146" i="45"/>
  <c r="BM1145" i="45"/>
  <c r="BM1144" i="45"/>
  <c r="BM1143" i="45"/>
  <c r="BM1142" i="45"/>
  <c r="BM1141" i="45"/>
  <c r="BM1140" i="45"/>
  <c r="BM1139" i="45"/>
  <c r="BM1138" i="45"/>
  <c r="BM1137" i="45"/>
  <c r="BM1136" i="45"/>
  <c r="BM1135" i="45"/>
  <c r="BM1134" i="45"/>
  <c r="BM1133" i="45"/>
  <c r="BM1132" i="45"/>
  <c r="BM1131" i="45"/>
  <c r="BM1130" i="45"/>
  <c r="BM1129" i="45"/>
  <c r="BM1128" i="45"/>
  <c r="BM1127" i="45"/>
  <c r="BM1126" i="45"/>
  <c r="BM1125" i="45"/>
  <c r="BM1124" i="45"/>
  <c r="BM1123" i="45"/>
  <c r="BM1122" i="45"/>
  <c r="BM1121" i="45"/>
  <c r="BM1120" i="45"/>
  <c r="BM1119" i="45"/>
  <c r="BM1118" i="45"/>
  <c r="BM1117" i="45"/>
  <c r="BM1116" i="45"/>
  <c r="BM1115" i="45"/>
  <c r="BM1114" i="45"/>
  <c r="BM1113" i="45"/>
  <c r="BM1112" i="45"/>
  <c r="BM1111" i="45"/>
  <c r="BM1110" i="45"/>
  <c r="BM1109" i="45"/>
  <c r="BM1108" i="45"/>
  <c r="BM1107" i="45"/>
  <c r="BM1106" i="45"/>
  <c r="BM1105" i="45"/>
  <c r="BM1104" i="45"/>
  <c r="BM1103" i="45"/>
  <c r="BM1102" i="45"/>
  <c r="BM1101" i="45"/>
  <c r="BM1100" i="45"/>
  <c r="BM1099" i="45"/>
  <c r="BM1098" i="45"/>
  <c r="BM1097" i="45"/>
  <c r="BM1096" i="45"/>
  <c r="BM1095" i="45"/>
  <c r="BM1094" i="45"/>
  <c r="BM1093" i="45"/>
  <c r="BM1092" i="45"/>
  <c r="BM1091" i="45"/>
  <c r="BM1090" i="45"/>
  <c r="BM1089" i="45"/>
  <c r="BM1088" i="45"/>
  <c r="BM1087" i="45"/>
  <c r="BM1086" i="45"/>
  <c r="BM1085" i="45"/>
  <c r="BM1084" i="45"/>
  <c r="BM1083" i="45"/>
  <c r="BM1082" i="45"/>
  <c r="BM1081" i="45"/>
  <c r="BM1080" i="45"/>
  <c r="BM1079" i="45"/>
  <c r="BM1078" i="45"/>
  <c r="BM1077" i="45"/>
  <c r="BM1076" i="45"/>
  <c r="BM1075" i="45"/>
  <c r="BM1074" i="45"/>
  <c r="BM1073" i="45"/>
  <c r="BM1072" i="45"/>
  <c r="BM1071" i="45"/>
  <c r="BM1070" i="45"/>
  <c r="BM1069" i="45"/>
  <c r="BM1068" i="45"/>
  <c r="BM1067" i="45"/>
  <c r="BM1066" i="45"/>
  <c r="BM1065" i="45"/>
  <c r="BM1064" i="45"/>
  <c r="BM1063" i="45"/>
  <c r="BM1062" i="45"/>
  <c r="BM1061" i="45"/>
  <c r="BM1060" i="45"/>
  <c r="BM1059" i="45"/>
  <c r="BM1058" i="45"/>
  <c r="BM1057" i="45"/>
  <c r="BM1056" i="45"/>
  <c r="BM1055" i="45"/>
  <c r="BM1054" i="45"/>
  <c r="BM1053" i="45"/>
  <c r="BM1052" i="45"/>
  <c r="BM1051" i="45"/>
  <c r="BM1050" i="45"/>
  <c r="BM1049" i="45"/>
  <c r="BM1048" i="45"/>
  <c r="BM1047" i="45"/>
  <c r="BM1046" i="45"/>
  <c r="BM1045" i="45"/>
  <c r="BM1044" i="45"/>
  <c r="BM1043" i="45"/>
  <c r="BM1042" i="45"/>
  <c r="BM1041" i="45"/>
  <c r="BM1040" i="45"/>
  <c r="BM1039" i="45"/>
  <c r="BM1038" i="45"/>
  <c r="BM1037" i="45"/>
  <c r="BM1036" i="45"/>
  <c r="BM1035" i="45"/>
  <c r="BM1034" i="45"/>
  <c r="BM1033" i="45"/>
  <c r="BM1032" i="45"/>
  <c r="BM1031" i="45"/>
  <c r="BM1030" i="45"/>
  <c r="BM1029" i="45"/>
  <c r="BM1028" i="45"/>
  <c r="BM1027" i="45"/>
  <c r="BM1026" i="45"/>
  <c r="BM1025" i="45"/>
  <c r="BM1024" i="45"/>
  <c r="BM1023" i="45"/>
  <c r="BM1022" i="45"/>
  <c r="BM1021" i="45"/>
  <c r="BM1020" i="45"/>
  <c r="BM1019" i="45"/>
  <c r="BM1018" i="45"/>
  <c r="BM1017" i="45"/>
  <c r="BM1016" i="45"/>
  <c r="BM1015" i="45"/>
  <c r="BM1014" i="45"/>
  <c r="BM1013" i="45"/>
  <c r="BM1012" i="45"/>
  <c r="BM1011" i="45"/>
  <c r="BM1010" i="45"/>
  <c r="BM1009" i="45"/>
  <c r="BM1008" i="45"/>
  <c r="BM1007" i="45"/>
  <c r="BM1006" i="45"/>
  <c r="BM1005" i="45"/>
  <c r="BM1004" i="45"/>
  <c r="BM1003" i="45"/>
  <c r="BM1002" i="45"/>
  <c r="BM1001" i="45"/>
  <c r="BM1000" i="45"/>
  <c r="BM999" i="45"/>
  <c r="BM998" i="45"/>
  <c r="BM997" i="45"/>
  <c r="BM996" i="45"/>
  <c r="BM995" i="45"/>
  <c r="BM994" i="45"/>
  <c r="BM993" i="45"/>
  <c r="BM992" i="45"/>
  <c r="BM991" i="45"/>
  <c r="BM990" i="45"/>
  <c r="BM989" i="45"/>
  <c r="BM988" i="45"/>
  <c r="BM987" i="45"/>
  <c r="BM986" i="45"/>
  <c r="BM985" i="45"/>
  <c r="BM984" i="45"/>
  <c r="BM983" i="45"/>
  <c r="BM982" i="45"/>
  <c r="BM981" i="45"/>
  <c r="BM980" i="45"/>
  <c r="BM979" i="45"/>
  <c r="BM978" i="45"/>
  <c r="BM977" i="45"/>
  <c r="BM976" i="45"/>
  <c r="BM975" i="45"/>
  <c r="BM974" i="45"/>
  <c r="BM973" i="45"/>
  <c r="BM972" i="45"/>
  <c r="BM971" i="45"/>
  <c r="BM970" i="45"/>
  <c r="BM969" i="45"/>
  <c r="BM968" i="45"/>
  <c r="BM967" i="45"/>
  <c r="BM966" i="45"/>
  <c r="BM965" i="45"/>
  <c r="BM964" i="45"/>
  <c r="BM963" i="45"/>
  <c r="BM962" i="45"/>
  <c r="BM961" i="45"/>
  <c r="BM960" i="45"/>
  <c r="BM959" i="45"/>
  <c r="BM958" i="45"/>
  <c r="BM957" i="45"/>
  <c r="BM956" i="45"/>
  <c r="BM955" i="45"/>
  <c r="BM954" i="45"/>
  <c r="BM953" i="45"/>
  <c r="BM952" i="45"/>
  <c r="BM950" i="45"/>
  <c r="BM949" i="45"/>
  <c r="BM948" i="45"/>
  <c r="BM947" i="45"/>
  <c r="BM946" i="45"/>
  <c r="BM945" i="45"/>
  <c r="BM944" i="45"/>
  <c r="BM943" i="45"/>
  <c r="BM942" i="45"/>
  <c r="BM941" i="45"/>
  <c r="BM940" i="45"/>
  <c r="BM939" i="45"/>
  <c r="BM938" i="45"/>
  <c r="BM937" i="45"/>
  <c r="BM936" i="45"/>
  <c r="BM935" i="45"/>
  <c r="BM934" i="45"/>
  <c r="BM933" i="45"/>
  <c r="BM932" i="45"/>
  <c r="BM931" i="45"/>
  <c r="BM930" i="45"/>
  <c r="BM929" i="45"/>
  <c r="BM928" i="45"/>
  <c r="BM927" i="45"/>
  <c r="BM926" i="45"/>
  <c r="BM925" i="45"/>
  <c r="BM924" i="45"/>
  <c r="BM923" i="45"/>
  <c r="BM922" i="45"/>
  <c r="BM921" i="45"/>
  <c r="BM920" i="45"/>
  <c r="BM919" i="45"/>
  <c r="BM918" i="45"/>
  <c r="BM917" i="45"/>
  <c r="BM916" i="45"/>
  <c r="BM915" i="45"/>
  <c r="BM914" i="45"/>
  <c r="BM913" i="45"/>
  <c r="BM912" i="45"/>
  <c r="BM911" i="45"/>
  <c r="BM910" i="45"/>
  <c r="BM909" i="45"/>
  <c r="BM908" i="45"/>
  <c r="BM907" i="45"/>
  <c r="BM906" i="45"/>
  <c r="BM905" i="45"/>
  <c r="BM904" i="45"/>
  <c r="BM903" i="45"/>
  <c r="BM902" i="45"/>
  <c r="BM901" i="45"/>
  <c r="BM900" i="45"/>
  <c r="BM899" i="45"/>
  <c r="BM898" i="45"/>
  <c r="BM897" i="45"/>
  <c r="BM896" i="45"/>
  <c r="BM895" i="45"/>
  <c r="BM894" i="45"/>
  <c r="BM893" i="45"/>
  <c r="BM892" i="45"/>
  <c r="BM891" i="45"/>
  <c r="BM890" i="45"/>
  <c r="BM889" i="45"/>
  <c r="BM888" i="45"/>
  <c r="BM887" i="45"/>
  <c r="BM886" i="45"/>
  <c r="BM885" i="45"/>
  <c r="BM884" i="45"/>
  <c r="BM883" i="45"/>
  <c r="BM882" i="45"/>
  <c r="BM881" i="45"/>
  <c r="BM880" i="45"/>
  <c r="BM879" i="45"/>
  <c r="BM878" i="45"/>
  <c r="BM877" i="45"/>
  <c r="BM876" i="45"/>
  <c r="BM875" i="45"/>
  <c r="BM874" i="45"/>
  <c r="BM873" i="45"/>
  <c r="BM872" i="45"/>
  <c r="BM871" i="45"/>
  <c r="BM870" i="45"/>
  <c r="BM869" i="45"/>
  <c r="BM868" i="45"/>
  <c r="BM867" i="45"/>
  <c r="BM866" i="45"/>
  <c r="BM865" i="45"/>
  <c r="BM864" i="45"/>
  <c r="BM863" i="45"/>
  <c r="BM862" i="45"/>
  <c r="BM861" i="45"/>
  <c r="BM860" i="45"/>
  <c r="BM859" i="45"/>
  <c r="BM858" i="45"/>
  <c r="BM857" i="45"/>
  <c r="BM856" i="45"/>
  <c r="BM855" i="45"/>
  <c r="BM854" i="45"/>
  <c r="BM853" i="45"/>
  <c r="BM852" i="45"/>
  <c r="BM851" i="45"/>
  <c r="BM850" i="45"/>
  <c r="BM849" i="45"/>
  <c r="BM848" i="45"/>
  <c r="BM847" i="45"/>
  <c r="BM846" i="45"/>
  <c r="BM845" i="45"/>
  <c r="BM844" i="45"/>
  <c r="BM843" i="45"/>
  <c r="BM842" i="45"/>
  <c r="BM841" i="45"/>
  <c r="BM840" i="45"/>
  <c r="BM839" i="45"/>
  <c r="BM838" i="45"/>
  <c r="BM837" i="45"/>
  <c r="BM836" i="45"/>
  <c r="BM835" i="45"/>
  <c r="BM834" i="45"/>
  <c r="BM833" i="45"/>
  <c r="BM832" i="45"/>
  <c r="BM831" i="45"/>
  <c r="BM830" i="45"/>
  <c r="BM829" i="45"/>
  <c r="BM828" i="45"/>
  <c r="BM827" i="45"/>
  <c r="BM826" i="45"/>
  <c r="BM825" i="45"/>
  <c r="BM824" i="45"/>
  <c r="BM823" i="45"/>
  <c r="BM822" i="45"/>
  <c r="BM821" i="45"/>
  <c r="BM820" i="45"/>
  <c r="BM819" i="45"/>
  <c r="BM818" i="45"/>
  <c r="BM817" i="45"/>
  <c r="BM816" i="45"/>
  <c r="BM815" i="45"/>
  <c r="BM814" i="45"/>
  <c r="BM813" i="45"/>
  <c r="BM812" i="45"/>
  <c r="BM811" i="45"/>
  <c r="BM810" i="45"/>
  <c r="BM809" i="45"/>
  <c r="BM808" i="45"/>
  <c r="BM807" i="45"/>
  <c r="BM806" i="45"/>
  <c r="BM805" i="45"/>
  <c r="BM804" i="45"/>
  <c r="BM803" i="45"/>
  <c r="BM802" i="45"/>
  <c r="BM801" i="45"/>
  <c r="BM800" i="45"/>
  <c r="BM799" i="45"/>
  <c r="BM798" i="45"/>
  <c r="BM797" i="45"/>
  <c r="BM796" i="45"/>
  <c r="BM795" i="45"/>
  <c r="BM794" i="45"/>
  <c r="BM793" i="45"/>
  <c r="BM792" i="45"/>
  <c r="BM791" i="45"/>
  <c r="BM790" i="45"/>
  <c r="BM789" i="45"/>
  <c r="BM788" i="45"/>
  <c r="BM787" i="45"/>
  <c r="BM786" i="45"/>
  <c r="BM785" i="45"/>
  <c r="BM784" i="45"/>
  <c r="BM783" i="45"/>
  <c r="BM782" i="45"/>
  <c r="BM781" i="45"/>
  <c r="BM780" i="45"/>
  <c r="BM777" i="45"/>
  <c r="BM776" i="45"/>
  <c r="BM775" i="45"/>
  <c r="BM774" i="45"/>
  <c r="BM773" i="45"/>
  <c r="BM772" i="45"/>
  <c r="BM771" i="45"/>
  <c r="BM770" i="45"/>
  <c r="BM769" i="45"/>
  <c r="BM768" i="45"/>
  <c r="BM767" i="45"/>
  <c r="BM766" i="45"/>
  <c r="BM765" i="45"/>
  <c r="BM764" i="45"/>
  <c r="BM763" i="45"/>
  <c r="BM762" i="45"/>
  <c r="BM761" i="45"/>
  <c r="BM760" i="45"/>
  <c r="BM759" i="45"/>
  <c r="BM758" i="45"/>
  <c r="BM757" i="45"/>
  <c r="BM756" i="45"/>
  <c r="BM755" i="45"/>
  <c r="BM754" i="45"/>
  <c r="BM753" i="45"/>
  <c r="BM752" i="45"/>
  <c r="BM751" i="45"/>
  <c r="BM750" i="45"/>
  <c r="BM749" i="45"/>
  <c r="BM748" i="45"/>
  <c r="BM747" i="45"/>
  <c r="BM746" i="45"/>
  <c r="BM745" i="45"/>
  <c r="BM744" i="45"/>
  <c r="BM743" i="45"/>
  <c r="BM742" i="45"/>
  <c r="BM741" i="45"/>
  <c r="BM740" i="45"/>
  <c r="BM739" i="45"/>
  <c r="BM738" i="45"/>
  <c r="BM737" i="45"/>
  <c r="BM736" i="45"/>
  <c r="BM735" i="45"/>
  <c r="BM734" i="45"/>
  <c r="BM733" i="45"/>
  <c r="BM732" i="45"/>
  <c r="BM731" i="45"/>
  <c r="BM730" i="45"/>
  <c r="BM729" i="45"/>
  <c r="BM728" i="45"/>
  <c r="BM727" i="45"/>
  <c r="BM726" i="45"/>
  <c r="BM725" i="45"/>
  <c r="BM724" i="45"/>
  <c r="BM723" i="45"/>
  <c r="BM722" i="45"/>
  <c r="BM721" i="45"/>
  <c r="BM720" i="45"/>
  <c r="BM719" i="45"/>
  <c r="BM718" i="45"/>
  <c r="BM717" i="45"/>
  <c r="BM716" i="45"/>
  <c r="BM715" i="45"/>
  <c r="BM714" i="45"/>
  <c r="BM713" i="45"/>
  <c r="BM712" i="45"/>
  <c r="BM711" i="45"/>
  <c r="BM710" i="45"/>
  <c r="BM709" i="45"/>
  <c r="BM708" i="45"/>
  <c r="BM707" i="45"/>
  <c r="BM706" i="45"/>
  <c r="BM705" i="45"/>
  <c r="BM704" i="45"/>
  <c r="BM703" i="45"/>
  <c r="BM702" i="45"/>
  <c r="BM701" i="45"/>
  <c r="BM700" i="45"/>
  <c r="BM699" i="45"/>
  <c r="BM698" i="45"/>
  <c r="BM697" i="45"/>
  <c r="BM696" i="45"/>
  <c r="BM695" i="45"/>
  <c r="BM694" i="45"/>
  <c r="BM693" i="45"/>
  <c r="BM692" i="45"/>
  <c r="BM691" i="45"/>
  <c r="BM690" i="45"/>
  <c r="BM689" i="45"/>
  <c r="BM688" i="45"/>
  <c r="BM687" i="45"/>
  <c r="BM686" i="45"/>
  <c r="BM685" i="45"/>
  <c r="BM684" i="45"/>
  <c r="BM683" i="45"/>
  <c r="BM682" i="45"/>
  <c r="BM681" i="45"/>
  <c r="BM680" i="45"/>
  <c r="BM679" i="45"/>
  <c r="BM678" i="45"/>
  <c r="BM677" i="45"/>
  <c r="BM676" i="45"/>
  <c r="BM675" i="45"/>
  <c r="BM674" i="45"/>
  <c r="BM673" i="45"/>
  <c r="BM672" i="45"/>
  <c r="BM671" i="45"/>
  <c r="BM670" i="45"/>
  <c r="BM669" i="45"/>
  <c r="BM668" i="45"/>
  <c r="BM667" i="45"/>
  <c r="BM666" i="45"/>
  <c r="BM665" i="45"/>
  <c r="BM664" i="45"/>
  <c r="BM663" i="45"/>
  <c r="BM662" i="45"/>
  <c r="BM661" i="45"/>
  <c r="BM660" i="45"/>
  <c r="BM659" i="45"/>
  <c r="BM658" i="45"/>
  <c r="BM657" i="45"/>
  <c r="BM656" i="45"/>
  <c r="BM655" i="45"/>
  <c r="BM654" i="45"/>
  <c r="BM653" i="45"/>
  <c r="BM652" i="45"/>
  <c r="BM651" i="45"/>
  <c r="BM650" i="45"/>
  <c r="BM649" i="45"/>
  <c r="BM648" i="45"/>
  <c r="BM647" i="45"/>
  <c r="BM646" i="45"/>
  <c r="BM645" i="45"/>
  <c r="BM644" i="45"/>
  <c r="BM643" i="45"/>
  <c r="BM642" i="45"/>
  <c r="BM641" i="45"/>
  <c r="BM640" i="45"/>
  <c r="BM639" i="45"/>
  <c r="BM638" i="45"/>
  <c r="BM637" i="45"/>
  <c r="BM636" i="45"/>
  <c r="BM635" i="45"/>
  <c r="BM634" i="45"/>
  <c r="BM633" i="45"/>
  <c r="BM632" i="45"/>
  <c r="BM631" i="45"/>
  <c r="BM630" i="45"/>
  <c r="BM629" i="45"/>
  <c r="BM628" i="45"/>
  <c r="BM627" i="45"/>
  <c r="BM626" i="45"/>
  <c r="BM625" i="45"/>
  <c r="BM624" i="45"/>
  <c r="BM623" i="45"/>
  <c r="BM622" i="45"/>
  <c r="BM621" i="45"/>
  <c r="BM620" i="45"/>
  <c r="BM619" i="45"/>
  <c r="BM618" i="45"/>
  <c r="BM617" i="45"/>
  <c r="BM616" i="45"/>
  <c r="BM615" i="45"/>
  <c r="BM614" i="45"/>
  <c r="BM613" i="45"/>
  <c r="BM612" i="45"/>
  <c r="BM611" i="45"/>
  <c r="BM610" i="45"/>
  <c r="BM609" i="45"/>
  <c r="BM608" i="45"/>
  <c r="BM607" i="45"/>
  <c r="BM606" i="45"/>
  <c r="BM605" i="45"/>
  <c r="BM604" i="45"/>
  <c r="BM603" i="45"/>
  <c r="BM602" i="45"/>
  <c r="BM601" i="45"/>
  <c r="BM600" i="45"/>
  <c r="BM599" i="45"/>
  <c r="BM598" i="45"/>
  <c r="BM597" i="45"/>
  <c r="BM596" i="45"/>
  <c r="BM595" i="45"/>
  <c r="BM594" i="45"/>
  <c r="BM593" i="45"/>
  <c r="BM592" i="45"/>
  <c r="BM591" i="45"/>
  <c r="BM590" i="45"/>
  <c r="BM589" i="45"/>
  <c r="BM588" i="45"/>
  <c r="BM587" i="45"/>
  <c r="BM586" i="45"/>
  <c r="BM585" i="45"/>
  <c r="BM584" i="45"/>
  <c r="BM583" i="45"/>
  <c r="BM582" i="45"/>
  <c r="BM581" i="45"/>
  <c r="BM580" i="45"/>
  <c r="BM579" i="45"/>
  <c r="BM578" i="45"/>
  <c r="BM577" i="45"/>
  <c r="BM576" i="45"/>
  <c r="BM575" i="45"/>
  <c r="BM574" i="45"/>
  <c r="BM573" i="45"/>
  <c r="BM572" i="45"/>
  <c r="BM571" i="45"/>
  <c r="BM570" i="45"/>
  <c r="BM569" i="45"/>
  <c r="BM568" i="45"/>
  <c r="BM567" i="45"/>
  <c r="BM566" i="45"/>
  <c r="BM565" i="45"/>
  <c r="BM564" i="45"/>
  <c r="BM563" i="45"/>
  <c r="BM562" i="45"/>
  <c r="BM561" i="45"/>
  <c r="BM560" i="45"/>
  <c r="BM559" i="45"/>
  <c r="BM558" i="45"/>
  <c r="BM557" i="45"/>
  <c r="BM556" i="45"/>
  <c r="BM555" i="45"/>
  <c r="BM554" i="45"/>
  <c r="BM553" i="45"/>
  <c r="BM552" i="45"/>
  <c r="BM551" i="45"/>
  <c r="BM550" i="45"/>
  <c r="BM549" i="45"/>
  <c r="BM548" i="45"/>
  <c r="BM547" i="45"/>
  <c r="BM546" i="45"/>
  <c r="BM545" i="45"/>
  <c r="BM544" i="45"/>
  <c r="BM543" i="45"/>
  <c r="BM542" i="45"/>
  <c r="BM541" i="45"/>
  <c r="BM540" i="45"/>
  <c r="BM539" i="45"/>
  <c r="BM538" i="45"/>
  <c r="BM537" i="45"/>
  <c r="BM536" i="45"/>
  <c r="BM535" i="45"/>
  <c r="BM534" i="45"/>
  <c r="BM533" i="45"/>
  <c r="BM532" i="45"/>
  <c r="BM531" i="45"/>
  <c r="BM530" i="45"/>
  <c r="BM529" i="45"/>
  <c r="BM528" i="45"/>
  <c r="BM527" i="45"/>
  <c r="BM526" i="45"/>
  <c r="BM525" i="45"/>
  <c r="BM524" i="45"/>
  <c r="BM523" i="45"/>
  <c r="BM522" i="45"/>
  <c r="BM521" i="45"/>
  <c r="BM520" i="45"/>
  <c r="BM519" i="45"/>
  <c r="BM518" i="45"/>
  <c r="BM517" i="45"/>
  <c r="BM516" i="45"/>
  <c r="BM515" i="45"/>
  <c r="BM514" i="45"/>
  <c r="BM513" i="45"/>
  <c r="BM512" i="45"/>
  <c r="BM511" i="45"/>
  <c r="BM510" i="45"/>
  <c r="BM509" i="45"/>
  <c r="BM508" i="45"/>
  <c r="BM507" i="45"/>
  <c r="BM506" i="45"/>
  <c r="BM505" i="45"/>
  <c r="BM504" i="45"/>
  <c r="BM503" i="45"/>
  <c r="BM502" i="45"/>
  <c r="BM501" i="45"/>
  <c r="BM500" i="45"/>
  <c r="BM499" i="45"/>
  <c r="BM498" i="45"/>
  <c r="BM497" i="45"/>
  <c r="BM496" i="45"/>
  <c r="BM495" i="45"/>
  <c r="BM494" i="45"/>
  <c r="BM493" i="45"/>
  <c r="BM492" i="45"/>
  <c r="BM491" i="45"/>
  <c r="BM490" i="45"/>
  <c r="BM489" i="45"/>
  <c r="BM488" i="45"/>
  <c r="BM487" i="45"/>
  <c r="BM486" i="45"/>
  <c r="BM485" i="45"/>
  <c r="BM484" i="45"/>
  <c r="BM483" i="45"/>
  <c r="BM482" i="45"/>
  <c r="BM481" i="45"/>
  <c r="BM480" i="45"/>
  <c r="BM479" i="45"/>
  <c r="BM478" i="45"/>
  <c r="BM477" i="45"/>
  <c r="BM476" i="45"/>
  <c r="BM475" i="45"/>
  <c r="BM474" i="45"/>
  <c r="BM473" i="45"/>
  <c r="BM472" i="45"/>
  <c r="BM471" i="45"/>
  <c r="BM470" i="45"/>
  <c r="BM469" i="45"/>
  <c r="BM468" i="45"/>
  <c r="BM467" i="45"/>
  <c r="BM466" i="45"/>
  <c r="BM465" i="45"/>
  <c r="BM464" i="45"/>
  <c r="BM463" i="45"/>
  <c r="BM462" i="45"/>
  <c r="BM461" i="45"/>
  <c r="BM460" i="45"/>
  <c r="BM459" i="45"/>
  <c r="BM458" i="45"/>
  <c r="BM457" i="45"/>
  <c r="BM456" i="45"/>
  <c r="BM455" i="45"/>
  <c r="BM454" i="45"/>
  <c r="BM453" i="45"/>
  <c r="BM452" i="45"/>
  <c r="BM451" i="45"/>
  <c r="BM450" i="45"/>
  <c r="BM449" i="45"/>
  <c r="BM448" i="45"/>
  <c r="BM447" i="45"/>
  <c r="BM446" i="45"/>
  <c r="BM445" i="45"/>
  <c r="BM444" i="45"/>
  <c r="BM443" i="45"/>
  <c r="BM442" i="45"/>
  <c r="BM441" i="45"/>
  <c r="BM440" i="45"/>
  <c r="BM439" i="45"/>
  <c r="BM438" i="45"/>
  <c r="BM437" i="45"/>
  <c r="BM436" i="45"/>
  <c r="BM435" i="45"/>
  <c r="BM434" i="45"/>
  <c r="BM433" i="45"/>
  <c r="BM432" i="45"/>
  <c r="BM431" i="45"/>
  <c r="BM430" i="45"/>
  <c r="BM429" i="45"/>
  <c r="BM428" i="45"/>
  <c r="BM427" i="45"/>
  <c r="BM426" i="45"/>
  <c r="BM425" i="45"/>
  <c r="BM424" i="45"/>
  <c r="BM423" i="45"/>
  <c r="BM422" i="45"/>
  <c r="BM421" i="45"/>
  <c r="BM420" i="45"/>
  <c r="BM419" i="45"/>
  <c r="BM418" i="45"/>
  <c r="BM417" i="45"/>
  <c r="BM416" i="45"/>
  <c r="BM415" i="45"/>
  <c r="BM414" i="45"/>
  <c r="BM413" i="45"/>
  <c r="BM412" i="45"/>
  <c r="BM411" i="45"/>
  <c r="BM410" i="45"/>
  <c r="BM409" i="45"/>
  <c r="BM408" i="45"/>
  <c r="BM407" i="45"/>
  <c r="BM406" i="45"/>
  <c r="BM405" i="45"/>
  <c r="BM404" i="45"/>
  <c r="BM403" i="45"/>
  <c r="BM402" i="45"/>
  <c r="BM401" i="45"/>
  <c r="BM400" i="45"/>
  <c r="BM399" i="45"/>
  <c r="BM398" i="45"/>
  <c r="BM397" i="45"/>
  <c r="BM396" i="45"/>
  <c r="BM395" i="45"/>
  <c r="BM394" i="45"/>
  <c r="BM393" i="45"/>
  <c r="BM392" i="45"/>
  <c r="BM391" i="45"/>
  <c r="BM390" i="45"/>
  <c r="BM389" i="45"/>
  <c r="BM388" i="45"/>
  <c r="BM387" i="45"/>
  <c r="BM386" i="45"/>
  <c r="BM385" i="45"/>
  <c r="BM384" i="45"/>
  <c r="BM383" i="45"/>
  <c r="BM382" i="45"/>
  <c r="BM381" i="45"/>
  <c r="BM380" i="45"/>
  <c r="BM379" i="45"/>
  <c r="BM378" i="45"/>
  <c r="BM377" i="45"/>
  <c r="BM376" i="45"/>
  <c r="BM375" i="45"/>
  <c r="BM374" i="45"/>
  <c r="BM373" i="45"/>
  <c r="BM372" i="45"/>
  <c r="BM371" i="45"/>
  <c r="BM370" i="45"/>
  <c r="BM369" i="45"/>
  <c r="BM368" i="45"/>
  <c r="BM367" i="45"/>
  <c r="BM366" i="45"/>
  <c r="BM365" i="45"/>
  <c r="BM364" i="45"/>
  <c r="BM363" i="45"/>
  <c r="BM362" i="45"/>
  <c r="BM361" i="45"/>
  <c r="BM360" i="45"/>
  <c r="BM359" i="45"/>
  <c r="BM358" i="45"/>
  <c r="BM357" i="45"/>
  <c r="BM356" i="45"/>
  <c r="BM355" i="45"/>
  <c r="BM354" i="45"/>
  <c r="BM353" i="45"/>
  <c r="BM352" i="45"/>
  <c r="BM351" i="45"/>
  <c r="BM350" i="45"/>
  <c r="BM349" i="45"/>
  <c r="BM348" i="45"/>
  <c r="BM347" i="45"/>
  <c r="BM346" i="45"/>
  <c r="BM345" i="45"/>
  <c r="BM344" i="45"/>
  <c r="BM343" i="45"/>
  <c r="BM342" i="45"/>
  <c r="BM341" i="45"/>
  <c r="BM340" i="45"/>
  <c r="BM339" i="45"/>
  <c r="BM338" i="45"/>
  <c r="BM337" i="45"/>
  <c r="BM336" i="45"/>
  <c r="BM335" i="45"/>
  <c r="BM334" i="45"/>
  <c r="BM333" i="45"/>
  <c r="BM332" i="45"/>
  <c r="BM331" i="45"/>
  <c r="BM330" i="45"/>
  <c r="BM329" i="45"/>
  <c r="BM328" i="45"/>
  <c r="BM327" i="45"/>
  <c r="BM326" i="45"/>
  <c r="BM325" i="45"/>
  <c r="BM324" i="45"/>
  <c r="BM323" i="45"/>
  <c r="BM322" i="45"/>
  <c r="BM321" i="45"/>
  <c r="BM320" i="45"/>
  <c r="BM319" i="45"/>
  <c r="BM318" i="45"/>
  <c r="BM317" i="45"/>
  <c r="BM316" i="45"/>
  <c r="BM315" i="45"/>
  <c r="BM314" i="45"/>
  <c r="BM313" i="45"/>
  <c r="BM312" i="45"/>
  <c r="BM311" i="45"/>
  <c r="BM310" i="45"/>
  <c r="BM309" i="45"/>
  <c r="BM308" i="45"/>
  <c r="BM307" i="45"/>
  <c r="BM306" i="45"/>
  <c r="BM305" i="45"/>
  <c r="BM304" i="45"/>
  <c r="BM303" i="45"/>
  <c r="BM302" i="45"/>
  <c r="BM301" i="45"/>
  <c r="BM300" i="45"/>
  <c r="BM299" i="45"/>
  <c r="BM298" i="45"/>
  <c r="BM297" i="45"/>
  <c r="BM296" i="45"/>
  <c r="BM295" i="45"/>
  <c r="BM294" i="45"/>
  <c r="BM293" i="45"/>
  <c r="BM292" i="45"/>
  <c r="BM291" i="45"/>
  <c r="BM290" i="45"/>
  <c r="BM289" i="45"/>
  <c r="BM288" i="45"/>
  <c r="BM287" i="45"/>
  <c r="BM286" i="45"/>
  <c r="BM285" i="45"/>
  <c r="BM284" i="45"/>
  <c r="BM283" i="45"/>
  <c r="BM282" i="45"/>
  <c r="BM281" i="45"/>
  <c r="BM280" i="45"/>
  <c r="BM279" i="45"/>
  <c r="BM278" i="45"/>
  <c r="BM277" i="45"/>
  <c r="BM276" i="45"/>
  <c r="BM275" i="45"/>
  <c r="BM274" i="45"/>
  <c r="BM273" i="45"/>
  <c r="BM272" i="45"/>
  <c r="BM271" i="45"/>
  <c r="BM270" i="45"/>
  <c r="BM269" i="45"/>
  <c r="BM268" i="45"/>
  <c r="BM267" i="45"/>
  <c r="BM266" i="45"/>
  <c r="BM265" i="45"/>
  <c r="BM264" i="45"/>
  <c r="BM263" i="45"/>
  <c r="BM262" i="45"/>
  <c r="BM261" i="45"/>
  <c r="BM260" i="45"/>
  <c r="BM259" i="45"/>
  <c r="BM258" i="45"/>
  <c r="BM257" i="45"/>
  <c r="BM256" i="45"/>
  <c r="BM255" i="45"/>
  <c r="BM254" i="45"/>
  <c r="BM253" i="45"/>
  <c r="BM252" i="45"/>
  <c r="BM251" i="45"/>
  <c r="BM250" i="45"/>
  <c r="BM249" i="45"/>
  <c r="BM248" i="45"/>
  <c r="BM247" i="45"/>
  <c r="BM246" i="45"/>
  <c r="BM245" i="45"/>
  <c r="BM244" i="45"/>
  <c r="BM243" i="45"/>
  <c r="BM242" i="45"/>
  <c r="BM241" i="45"/>
  <c r="BM240" i="45"/>
  <c r="BM239" i="45"/>
  <c r="BM238" i="45"/>
  <c r="BM237" i="45"/>
  <c r="BM236" i="45"/>
  <c r="BM235" i="45"/>
  <c r="BM234" i="45"/>
  <c r="BM233" i="45"/>
  <c r="BM232" i="45"/>
  <c r="BM231" i="45"/>
  <c r="BM230" i="45"/>
  <c r="BM229" i="45"/>
  <c r="BM228" i="45"/>
  <c r="BM227" i="45"/>
  <c r="BM226" i="45"/>
  <c r="BM225" i="45"/>
  <c r="BM224" i="45"/>
  <c r="BM223" i="45"/>
  <c r="BM222" i="45"/>
  <c r="BM221" i="45"/>
  <c r="BM220" i="45"/>
  <c r="BM219" i="45"/>
  <c r="BM218" i="45"/>
  <c r="BM217" i="45"/>
  <c r="BM216" i="45"/>
  <c r="BM215" i="45"/>
  <c r="BM214" i="45"/>
  <c r="BM213" i="45"/>
  <c r="BM212" i="45"/>
  <c r="BM211" i="45"/>
  <c r="BM210" i="45"/>
  <c r="BM209" i="45"/>
  <c r="BM208" i="45"/>
  <c r="BM207" i="45"/>
  <c r="BM206" i="45"/>
  <c r="BM205" i="45"/>
  <c r="BM204" i="45"/>
  <c r="BM203" i="45"/>
  <c r="BM202" i="45"/>
  <c r="BM201" i="45"/>
  <c r="BM200" i="45"/>
  <c r="BM199" i="45"/>
  <c r="BM198" i="45"/>
  <c r="BM197" i="45"/>
  <c r="BM196" i="45"/>
  <c r="BM195" i="45"/>
  <c r="BM194" i="45"/>
  <c r="BM193" i="45"/>
  <c r="BM192" i="45"/>
  <c r="BM191" i="45"/>
  <c r="BM190" i="45"/>
  <c r="BM189" i="45"/>
  <c r="BM188" i="45"/>
  <c r="BM187" i="45"/>
  <c r="BM186" i="45"/>
  <c r="BM185" i="45"/>
  <c r="BM184" i="45"/>
  <c r="BM183" i="45"/>
  <c r="BM182" i="45"/>
  <c r="BM181" i="45"/>
  <c r="BM180" i="45"/>
  <c r="BM179" i="45"/>
  <c r="BM178" i="45"/>
  <c r="BM177" i="45"/>
  <c r="BM176" i="45"/>
  <c r="BM175" i="45"/>
  <c r="BM174" i="45"/>
  <c r="BM173" i="45"/>
  <c r="BM172" i="45"/>
  <c r="BM171" i="45"/>
  <c r="BM170" i="45"/>
  <c r="BM169" i="45"/>
  <c r="BM168" i="45"/>
  <c r="BM167" i="45"/>
  <c r="BM166" i="45"/>
  <c r="BM165" i="45"/>
  <c r="BM164" i="45"/>
  <c r="BM163" i="45"/>
  <c r="BM162" i="45"/>
  <c r="BM161" i="45"/>
  <c r="BM160" i="45"/>
  <c r="BM159" i="45"/>
  <c r="BM158" i="45"/>
  <c r="BM157" i="45"/>
  <c r="BM156" i="45"/>
  <c r="BM155" i="45"/>
  <c r="BM154" i="45"/>
  <c r="BM153" i="45"/>
  <c r="BM152" i="45"/>
  <c r="BM151" i="45"/>
  <c r="BM150" i="45"/>
  <c r="BM149" i="45"/>
  <c r="BM148" i="45"/>
  <c r="BM147" i="45"/>
  <c r="BM146" i="45"/>
  <c r="BM145" i="45"/>
  <c r="BM144" i="45"/>
  <c r="BM143" i="45"/>
  <c r="BM142" i="45"/>
  <c r="BM141" i="45"/>
  <c r="BM140" i="45"/>
  <c r="BM139" i="45"/>
  <c r="BM138" i="45"/>
  <c r="BM137" i="45"/>
  <c r="BM136" i="45"/>
  <c r="BM135" i="45"/>
  <c r="BM134" i="45"/>
  <c r="BM133" i="45"/>
  <c r="BM132" i="45"/>
  <c r="BM131" i="45"/>
  <c r="BM130" i="45"/>
  <c r="BM129" i="45"/>
  <c r="BM128" i="45"/>
  <c r="BM127" i="45"/>
  <c r="BM126" i="45"/>
  <c r="BM125" i="45"/>
  <c r="BM124" i="45"/>
  <c r="BM123" i="45"/>
  <c r="BM122" i="45"/>
  <c r="BM121" i="45"/>
  <c r="BM120" i="45"/>
  <c r="BM119" i="45"/>
  <c r="BM118" i="45"/>
  <c r="BM117" i="45"/>
  <c r="BM116" i="45"/>
  <c r="BM115" i="45"/>
  <c r="BM114" i="45"/>
  <c r="BM113" i="45"/>
  <c r="BM112" i="45"/>
  <c r="BM111" i="45"/>
  <c r="BM110" i="45"/>
  <c r="BM109" i="45"/>
  <c r="BM108" i="45"/>
  <c r="BM107" i="45"/>
  <c r="BM106" i="45"/>
  <c r="BM105" i="45"/>
  <c r="BM104" i="45"/>
  <c r="BM103" i="45"/>
  <c r="BM102" i="45"/>
  <c r="BM101" i="45"/>
  <c r="BM100" i="45"/>
  <c r="BM99" i="45"/>
  <c r="BM98" i="45"/>
  <c r="BM97" i="45"/>
  <c r="BM96" i="45"/>
  <c r="BM95" i="45"/>
  <c r="BM94" i="45"/>
  <c r="BM93" i="45"/>
  <c r="BM92" i="45"/>
  <c r="BM91" i="45"/>
  <c r="BM90" i="45"/>
  <c r="BM89" i="45"/>
  <c r="BM88" i="45"/>
  <c r="BM87" i="45"/>
  <c r="BM86" i="45"/>
  <c r="BM85" i="45"/>
  <c r="BM84" i="45"/>
  <c r="BM83" i="45"/>
  <c r="BM82" i="45"/>
  <c r="BM81" i="45"/>
  <c r="BM80" i="45"/>
  <c r="BM79" i="45"/>
  <c r="BM78" i="45"/>
  <c r="BM77" i="45"/>
  <c r="BM76" i="45"/>
  <c r="BM75" i="45"/>
  <c r="BM74" i="45"/>
  <c r="BM73" i="45"/>
  <c r="BM72" i="45"/>
  <c r="BM71" i="45"/>
  <c r="BM70" i="45"/>
  <c r="BM69" i="45"/>
  <c r="BM68" i="45"/>
  <c r="BM67" i="45"/>
  <c r="BM66" i="45"/>
  <c r="BM65" i="45"/>
  <c r="BM64" i="45"/>
  <c r="BM63" i="45"/>
  <c r="BM62" i="45"/>
  <c r="BM61" i="45"/>
  <c r="BM60" i="45"/>
  <c r="BM59" i="45"/>
  <c r="BM58" i="45"/>
  <c r="BM57" i="45"/>
  <c r="BM56" i="45"/>
  <c r="BM55" i="45"/>
  <c r="BM54" i="45"/>
  <c r="BM53" i="45"/>
  <c r="BM52" i="45"/>
  <c r="BM51" i="45"/>
  <c r="BM50" i="45"/>
  <c r="BM49" i="45"/>
  <c r="BM48" i="45"/>
  <c r="BM47" i="45"/>
  <c r="BM46" i="45"/>
  <c r="BM45" i="45"/>
  <c r="BM44" i="45"/>
  <c r="BM43" i="45"/>
  <c r="BM42" i="45"/>
  <c r="BM41" i="45"/>
  <c r="BM40" i="45"/>
  <c r="BM39" i="45"/>
  <c r="BM38" i="45"/>
  <c r="BM37" i="45"/>
  <c r="BM36" i="45"/>
  <c r="BM35" i="45"/>
  <c r="BM34" i="45"/>
  <c r="BM33" i="45"/>
  <c r="BM32" i="45"/>
  <c r="BM31" i="45"/>
  <c r="BM30" i="45"/>
  <c r="BM29" i="45"/>
  <c r="BM28" i="45"/>
  <c r="BM27" i="45"/>
  <c r="BM26" i="45"/>
  <c r="BM25" i="45"/>
  <c r="BM24" i="45"/>
  <c r="BM23" i="45"/>
  <c r="BM22" i="45"/>
  <c r="BM21" i="45"/>
  <c r="BM20" i="45"/>
  <c r="BM19" i="45"/>
  <c r="BM18" i="45"/>
  <c r="BM17" i="45"/>
  <c r="BM16" i="45"/>
  <c r="BM15" i="45"/>
  <c r="BM14" i="45"/>
  <c r="BM13" i="45"/>
  <c r="BM12" i="45"/>
  <c r="BM11" i="45"/>
  <c r="BM10" i="45"/>
  <c r="BM9" i="45"/>
  <c r="BM8" i="45"/>
  <c r="BM7" i="45"/>
  <c r="BM6" i="45"/>
  <c r="BM5" i="45"/>
  <c r="BM4" i="45"/>
  <c r="BM3" i="45"/>
  <c r="BM2" i="45"/>
  <c r="AA1330" i="45" l="1"/>
  <c r="AA1329" i="45" l="1"/>
  <c r="R1329" i="45"/>
  <c r="R1328" i="45"/>
  <c r="R1327" i="45" l="1"/>
  <c r="R1326" i="45" l="1"/>
  <c r="AA1326" i="45" l="1"/>
  <c r="AA1325" i="45" l="1"/>
  <c r="R1325" i="45"/>
  <c r="E1048449" i="45" l="1"/>
  <c r="D16" i="28"/>
  <c r="D15" i="28"/>
  <c r="D14" i="28"/>
  <c r="D13" i="28"/>
  <c r="D12" i="28"/>
  <c r="D11" i="28"/>
  <c r="D10" i="28"/>
  <c r="D9" i="28"/>
  <c r="D8" i="28"/>
  <c r="D7" i="28"/>
  <c r="D6" i="28"/>
  <c r="D5" i="28"/>
  <c r="D4" i="28"/>
  <c r="D3" i="28"/>
  <c r="D2" i="28"/>
  <c r="BO2" i="45"/>
  <c r="AZ2" i="45"/>
  <c r="A2" i="45" s="1"/>
  <c r="AV2" i="45"/>
  <c r="AA2" i="45"/>
  <c r="R2" i="45"/>
  <c r="K2" i="45"/>
  <c r="BO3" i="45"/>
  <c r="AZ3" i="45"/>
  <c r="A3" i="45" s="1"/>
  <c r="AV3" i="45"/>
  <c r="AA3" i="45"/>
  <c r="R3" i="45"/>
  <c r="BO4" i="45"/>
  <c r="AZ4" i="45"/>
  <c r="AV4" i="45"/>
  <c r="AA4" i="45"/>
  <c r="R4" i="45"/>
  <c r="A4" i="45"/>
  <c r="BO5" i="45"/>
  <c r="AZ5" i="45"/>
  <c r="A5" i="45" s="1"/>
  <c r="AV5" i="45"/>
  <c r="AA5" i="45"/>
  <c r="R5" i="45"/>
  <c r="BO6" i="45"/>
  <c r="AZ6" i="45"/>
  <c r="A6" i="45" s="1"/>
  <c r="AV6" i="45"/>
  <c r="AA6" i="45"/>
  <c r="R6" i="45"/>
  <c r="BO7" i="45"/>
  <c r="AZ7" i="45"/>
  <c r="A7" i="45" s="1"/>
  <c r="AV7" i="45"/>
  <c r="AA7" i="45"/>
  <c r="R7" i="45"/>
  <c r="BO8" i="45"/>
  <c r="AZ8" i="45"/>
  <c r="A8" i="45" s="1"/>
  <c r="AV8" i="45"/>
  <c r="AA8" i="45"/>
  <c r="R8" i="45"/>
  <c r="BO9" i="45"/>
  <c r="AZ9" i="45"/>
  <c r="A9" i="45" s="1"/>
  <c r="AV9" i="45"/>
  <c r="AA9" i="45"/>
  <c r="R9" i="45"/>
  <c r="BO10" i="45"/>
  <c r="AZ10" i="45"/>
  <c r="A10" i="45" s="1"/>
  <c r="AV10" i="45"/>
  <c r="AA10" i="45"/>
  <c r="R10" i="45"/>
  <c r="BO11" i="45"/>
  <c r="AZ11" i="45"/>
  <c r="A11" i="45" s="1"/>
  <c r="AV11" i="45"/>
  <c r="AA11" i="45"/>
  <c r="R11" i="45"/>
  <c r="BO12" i="45"/>
  <c r="AZ12" i="45"/>
  <c r="AV12" i="45"/>
  <c r="AA12" i="45"/>
  <c r="R12" i="45"/>
  <c r="A12" i="45"/>
  <c r="BO13" i="45"/>
  <c r="AV13" i="45"/>
  <c r="AA13" i="45"/>
  <c r="R13" i="45"/>
  <c r="A13" i="45"/>
  <c r="BO14" i="45"/>
  <c r="AZ14" i="45"/>
  <c r="A14" i="45" s="1"/>
  <c r="AV14" i="45"/>
  <c r="AA14" i="45"/>
  <c r="R14" i="45"/>
  <c r="BO15" i="45"/>
  <c r="AZ15" i="45"/>
  <c r="A15" i="45" s="1"/>
  <c r="AV15" i="45"/>
  <c r="AA15" i="45"/>
  <c r="R15" i="45"/>
  <c r="BO16" i="45"/>
  <c r="AZ16" i="45"/>
  <c r="A16" i="45" s="1"/>
  <c r="AV16" i="45"/>
  <c r="AA16" i="45"/>
  <c r="R16" i="45"/>
  <c r="BO17" i="45"/>
  <c r="AZ17" i="45"/>
  <c r="A17" i="45" s="1"/>
  <c r="AV17" i="45"/>
  <c r="AA17" i="45"/>
  <c r="R17" i="45"/>
  <c r="BO18" i="45"/>
  <c r="AZ18" i="45"/>
  <c r="A18" i="45" s="1"/>
  <c r="AV18" i="45"/>
  <c r="AA18" i="45"/>
  <c r="R18" i="45"/>
  <c r="BO19" i="45"/>
  <c r="AV19" i="45"/>
  <c r="AA19" i="45"/>
  <c r="R19" i="45"/>
  <c r="A19" i="45"/>
  <c r="BO20" i="45"/>
  <c r="AZ20" i="45"/>
  <c r="A20" i="45" s="1"/>
  <c r="AV20" i="45"/>
  <c r="AA20" i="45"/>
  <c r="R20" i="45"/>
  <c r="BO21" i="45"/>
  <c r="AZ21" i="45"/>
  <c r="A21" i="45" s="1"/>
  <c r="AV21" i="45"/>
  <c r="AA21" i="45"/>
  <c r="R21" i="45"/>
  <c r="BO22" i="45"/>
  <c r="AZ22" i="45"/>
  <c r="A22" i="45" s="1"/>
  <c r="AV22" i="45"/>
  <c r="AA22" i="45"/>
  <c r="R22" i="45"/>
  <c r="BO23" i="45"/>
  <c r="AV23" i="45"/>
  <c r="AA23" i="45"/>
  <c r="R23" i="45"/>
  <c r="A23" i="45"/>
  <c r="BO24" i="45"/>
  <c r="AZ24" i="45"/>
  <c r="A24" i="45" s="1"/>
  <c r="AV24" i="45"/>
  <c r="AA24" i="45"/>
  <c r="R24" i="45"/>
  <c r="BO25" i="45"/>
  <c r="AZ25" i="45"/>
  <c r="A25" i="45" s="1"/>
  <c r="AV25" i="45"/>
  <c r="AA25" i="45"/>
  <c r="R25" i="45"/>
  <c r="BO26" i="45"/>
  <c r="AZ26" i="45"/>
  <c r="A26" i="45" s="1"/>
  <c r="AV26" i="45"/>
  <c r="AA26" i="45"/>
  <c r="R26" i="45"/>
  <c r="BO27" i="45"/>
  <c r="AZ27" i="45"/>
  <c r="A27" i="45" s="1"/>
  <c r="AV27" i="45"/>
  <c r="AA27" i="45"/>
  <c r="R27" i="45"/>
  <c r="BO28" i="45"/>
  <c r="AZ28" i="45"/>
  <c r="A28" i="45" s="1"/>
  <c r="AV28" i="45"/>
  <c r="AA28" i="45"/>
  <c r="R28" i="45"/>
  <c r="BO29" i="45"/>
  <c r="AZ29" i="45"/>
  <c r="AV29" i="45"/>
  <c r="AA29" i="45"/>
  <c r="R29" i="45"/>
  <c r="A29" i="45"/>
  <c r="BO30" i="45"/>
  <c r="AZ30" i="45"/>
  <c r="A30" i="45" s="1"/>
  <c r="AV30" i="45"/>
  <c r="AA30" i="45"/>
  <c r="R30" i="45"/>
  <c r="BO31" i="45"/>
  <c r="AZ31" i="45"/>
  <c r="AV31" i="45"/>
  <c r="AA31" i="45"/>
  <c r="R31" i="45"/>
  <c r="A31" i="45"/>
  <c r="BO32" i="45"/>
  <c r="AZ32" i="45"/>
  <c r="AV32" i="45"/>
  <c r="AA32" i="45"/>
  <c r="R32" i="45"/>
  <c r="A32" i="45"/>
  <c r="BO33" i="45"/>
  <c r="AZ33" i="45"/>
  <c r="AV33" i="45"/>
  <c r="AA33" i="45"/>
  <c r="R33" i="45"/>
  <c r="A33" i="45"/>
  <c r="BO34" i="45"/>
  <c r="AZ34" i="45"/>
  <c r="A34" i="45" s="1"/>
  <c r="AV34" i="45"/>
  <c r="AA34" i="45"/>
  <c r="R34" i="45"/>
  <c r="BO35" i="45"/>
  <c r="AZ35" i="45"/>
  <c r="A35" i="45" s="1"/>
  <c r="AV35" i="45"/>
  <c r="AA35" i="45"/>
  <c r="R35" i="45"/>
  <c r="BO36" i="45"/>
  <c r="AZ36" i="45"/>
  <c r="A36" i="45" s="1"/>
  <c r="AV36" i="45"/>
  <c r="AA36" i="45"/>
  <c r="R36" i="45"/>
  <c r="BO37" i="45"/>
  <c r="AZ37" i="45"/>
  <c r="A37" i="45" s="1"/>
  <c r="AV37" i="45"/>
  <c r="AA37" i="45"/>
  <c r="R37" i="45"/>
  <c r="BO38" i="45"/>
  <c r="AZ38" i="45"/>
  <c r="A38" i="45" s="1"/>
  <c r="AV38" i="45"/>
  <c r="AA38" i="45"/>
  <c r="R38" i="45"/>
  <c r="BO39" i="45"/>
  <c r="AZ39" i="45"/>
  <c r="A39" i="45" s="1"/>
  <c r="AV39" i="45"/>
  <c r="AA39" i="45"/>
  <c r="R39" i="45"/>
  <c r="BO40" i="45"/>
  <c r="AZ40" i="45"/>
  <c r="A40" i="45" s="1"/>
  <c r="AV40" i="45"/>
  <c r="AA40" i="45"/>
  <c r="R40" i="45"/>
  <c r="BO41" i="45"/>
  <c r="AZ41" i="45"/>
  <c r="A41" i="45" s="1"/>
  <c r="AV41" i="45"/>
  <c r="AA41" i="45"/>
  <c r="R41" i="45"/>
  <c r="BO42" i="45"/>
  <c r="AZ42" i="45"/>
  <c r="A42" i="45" s="1"/>
  <c r="AV42" i="45"/>
  <c r="AA42" i="45"/>
  <c r="R42" i="45"/>
  <c r="BO43" i="45"/>
  <c r="AZ43" i="45"/>
  <c r="A43" i="45" s="1"/>
  <c r="AV43" i="45"/>
  <c r="AA43" i="45"/>
  <c r="R43" i="45"/>
  <c r="BO44" i="45"/>
  <c r="AZ44" i="45"/>
  <c r="A44" i="45" s="1"/>
  <c r="AV44" i="45"/>
  <c r="AA44" i="45"/>
  <c r="R44" i="45"/>
  <c r="BO45" i="45"/>
  <c r="AZ45" i="45"/>
  <c r="A45" i="45" s="1"/>
  <c r="AV45" i="45"/>
  <c r="AA45" i="45"/>
  <c r="R45" i="45"/>
  <c r="BO46" i="45"/>
  <c r="AZ46" i="45"/>
  <c r="A46" i="45" s="1"/>
  <c r="AV46" i="45"/>
  <c r="AA46" i="45"/>
  <c r="R46" i="45"/>
  <c r="BO47" i="45"/>
  <c r="AZ47" i="45"/>
  <c r="AV47" i="45"/>
  <c r="AA47" i="45"/>
  <c r="R47" i="45"/>
  <c r="A47" i="45"/>
  <c r="BO48" i="45"/>
  <c r="AV48" i="45"/>
  <c r="AA48" i="45"/>
  <c r="R48" i="45"/>
  <c r="A48" i="45"/>
  <c r="BO49" i="45"/>
  <c r="AV49" i="45"/>
  <c r="AA49" i="45"/>
  <c r="R49" i="45"/>
  <c r="A49" i="45"/>
  <c r="BO50" i="45"/>
  <c r="AV50" i="45"/>
  <c r="AA50" i="45"/>
  <c r="R50" i="45"/>
  <c r="A50" i="45"/>
  <c r="BO51" i="45"/>
  <c r="AV51" i="45"/>
  <c r="AA51" i="45"/>
  <c r="R51" i="45"/>
  <c r="A51" i="45"/>
  <c r="BO52" i="45"/>
  <c r="AV52" i="45"/>
  <c r="AA52" i="45"/>
  <c r="R52" i="45"/>
  <c r="A52" i="45"/>
  <c r="BO53" i="45"/>
  <c r="AV53" i="45"/>
  <c r="AA53" i="45"/>
  <c r="R53" i="45"/>
  <c r="A53" i="45"/>
  <c r="BO54" i="45"/>
  <c r="AV54" i="45"/>
  <c r="AA54" i="45"/>
  <c r="R54" i="45"/>
  <c r="A54" i="45"/>
  <c r="BO55" i="45"/>
  <c r="AV55" i="45"/>
  <c r="AA55" i="45"/>
  <c r="R55" i="45"/>
  <c r="A55" i="45"/>
  <c r="BO56" i="45"/>
  <c r="AV56" i="45"/>
  <c r="AA56" i="45"/>
  <c r="R56" i="45"/>
  <c r="A56" i="45"/>
  <c r="BO57" i="45"/>
  <c r="AV57" i="45"/>
  <c r="AA57" i="45"/>
  <c r="R57" i="45"/>
  <c r="A57" i="45"/>
  <c r="BO58" i="45"/>
  <c r="AV58" i="45"/>
  <c r="R58" i="45"/>
  <c r="A58" i="45"/>
  <c r="BO59" i="45"/>
  <c r="AV59" i="45"/>
  <c r="AA59" i="45"/>
  <c r="R59" i="45"/>
  <c r="A59" i="45"/>
  <c r="BO60" i="45"/>
  <c r="AV60" i="45"/>
  <c r="AA60" i="45"/>
  <c r="R60" i="45"/>
  <c r="A60" i="45"/>
  <c r="BO61" i="45"/>
  <c r="AV61" i="45"/>
  <c r="AA61" i="45"/>
  <c r="R61" i="45"/>
  <c r="A61" i="45"/>
  <c r="BO62" i="45"/>
  <c r="AV62" i="45"/>
  <c r="AA62" i="45"/>
  <c r="R62" i="45"/>
  <c r="A62" i="45"/>
  <c r="BO63" i="45"/>
  <c r="AV63" i="45"/>
  <c r="AA63" i="45"/>
  <c r="R63" i="45"/>
  <c r="A63" i="45"/>
  <c r="BO64" i="45"/>
  <c r="AV64" i="45"/>
  <c r="AA64" i="45"/>
  <c r="R64" i="45"/>
  <c r="A64" i="45"/>
  <c r="BO65" i="45"/>
  <c r="AV65" i="45"/>
  <c r="AA65" i="45"/>
  <c r="R65" i="45"/>
  <c r="A65" i="45"/>
  <c r="BO66" i="45"/>
  <c r="AV66" i="45"/>
  <c r="AA66" i="45"/>
  <c r="R66" i="45"/>
  <c r="A66" i="45"/>
  <c r="BO67" i="45"/>
  <c r="AV67" i="45"/>
  <c r="AA67" i="45"/>
  <c r="R67" i="45"/>
  <c r="A67" i="45"/>
  <c r="BO68" i="45"/>
  <c r="AV68" i="45"/>
  <c r="AA68" i="45"/>
  <c r="R68" i="45"/>
  <c r="A68" i="45"/>
  <c r="BO69" i="45"/>
  <c r="AV69" i="45"/>
  <c r="AA69" i="45"/>
  <c r="R69" i="45"/>
  <c r="A69" i="45"/>
  <c r="BO70" i="45"/>
  <c r="AV70" i="45"/>
  <c r="AA70" i="45"/>
  <c r="R70" i="45"/>
  <c r="A70" i="45"/>
  <c r="BO71" i="45"/>
  <c r="AV71" i="45"/>
  <c r="AA71" i="45"/>
  <c r="R71" i="45"/>
  <c r="A71" i="45"/>
  <c r="BO72" i="45"/>
  <c r="AV72" i="45"/>
  <c r="AA72" i="45"/>
  <c r="R72" i="45"/>
  <c r="A72" i="45"/>
  <c r="BO73" i="45"/>
  <c r="AV73" i="45"/>
  <c r="AA73" i="45"/>
  <c r="R73" i="45"/>
  <c r="A73" i="45"/>
  <c r="BO74" i="45"/>
  <c r="AV74" i="45"/>
  <c r="AA74" i="45"/>
  <c r="R74" i="45"/>
  <c r="A74" i="45"/>
  <c r="BO75" i="45"/>
  <c r="AV75" i="45"/>
  <c r="AA75" i="45"/>
  <c r="R75" i="45"/>
  <c r="A75" i="45"/>
  <c r="BO76" i="45"/>
  <c r="AV76" i="45"/>
  <c r="AA76" i="45"/>
  <c r="R76" i="45"/>
  <c r="A76" i="45"/>
  <c r="BO77" i="45"/>
  <c r="AV77" i="45"/>
  <c r="AA77" i="45"/>
  <c r="R77" i="45"/>
  <c r="A77" i="45"/>
  <c r="BO78" i="45"/>
  <c r="AV78" i="45"/>
  <c r="AA78" i="45"/>
  <c r="R78" i="45"/>
  <c r="A78" i="45"/>
  <c r="BO79" i="45"/>
  <c r="AV79" i="45"/>
  <c r="AA79" i="45"/>
  <c r="R79" i="45"/>
  <c r="A79" i="45"/>
  <c r="BO80" i="45"/>
  <c r="AV80" i="45"/>
  <c r="AA80" i="45"/>
  <c r="R80" i="45"/>
  <c r="A80" i="45"/>
  <c r="BO81" i="45"/>
  <c r="AV81" i="45"/>
  <c r="AA81" i="45"/>
  <c r="R81" i="45"/>
  <c r="A81" i="45"/>
  <c r="BO82" i="45"/>
  <c r="AV82" i="45"/>
  <c r="AA82" i="45"/>
  <c r="R82" i="45"/>
  <c r="A82" i="45"/>
  <c r="BO83" i="45"/>
  <c r="AV83" i="45"/>
  <c r="AA83" i="45"/>
  <c r="R83" i="45"/>
  <c r="A83" i="45"/>
  <c r="BO84" i="45"/>
  <c r="AV84" i="45"/>
  <c r="AA84" i="45"/>
  <c r="R84" i="45"/>
  <c r="A84" i="45"/>
  <c r="BO85" i="45"/>
  <c r="AV85" i="45"/>
  <c r="AA85" i="45"/>
  <c r="R85" i="45"/>
  <c r="A85" i="45"/>
  <c r="BO86" i="45"/>
  <c r="AV86" i="45"/>
  <c r="AA86" i="45"/>
  <c r="R86" i="45"/>
  <c r="A86" i="45"/>
  <c r="BO87" i="45"/>
  <c r="AV87" i="45"/>
  <c r="AA87" i="45"/>
  <c r="R87" i="45"/>
  <c r="A87" i="45"/>
  <c r="BO88" i="45"/>
  <c r="AV88" i="45"/>
  <c r="AA88" i="45"/>
  <c r="R88" i="45"/>
  <c r="A88" i="45"/>
  <c r="BO89" i="45"/>
  <c r="AV89" i="45"/>
  <c r="AA89" i="45"/>
  <c r="R89" i="45"/>
  <c r="A89" i="45"/>
  <c r="BO90" i="45"/>
  <c r="AV90" i="45"/>
  <c r="AA90" i="45"/>
  <c r="R90" i="45"/>
  <c r="A90" i="45"/>
  <c r="BO91" i="45"/>
  <c r="AV91" i="45"/>
  <c r="AA91" i="45"/>
  <c r="R91" i="45"/>
  <c r="A91" i="45"/>
  <c r="BO92" i="45"/>
  <c r="AV92" i="45"/>
  <c r="AA92" i="45"/>
  <c r="R92" i="45"/>
  <c r="A92" i="45"/>
  <c r="BO93" i="45"/>
  <c r="AV93" i="45"/>
  <c r="AA93" i="45"/>
  <c r="R93" i="45"/>
  <c r="A93" i="45"/>
  <c r="BO94" i="45"/>
  <c r="AV94" i="45"/>
  <c r="AA94" i="45"/>
  <c r="R94" i="45"/>
  <c r="A94" i="45"/>
  <c r="BO95" i="45"/>
  <c r="AV95" i="45"/>
  <c r="AA95" i="45"/>
  <c r="R95" i="45"/>
  <c r="A95" i="45"/>
  <c r="BO96" i="45"/>
  <c r="AV96" i="45"/>
  <c r="AA96" i="45"/>
  <c r="R96" i="45"/>
  <c r="A96" i="45"/>
  <c r="BO97" i="45"/>
  <c r="AV97" i="45"/>
  <c r="AA97" i="45"/>
  <c r="R97" i="45"/>
  <c r="A97" i="45"/>
  <c r="BO98" i="45"/>
  <c r="AV98" i="45"/>
  <c r="AA98" i="45"/>
  <c r="R98" i="45"/>
  <c r="A98" i="45"/>
  <c r="BO99" i="45"/>
  <c r="AV99" i="45"/>
  <c r="AA99" i="45"/>
  <c r="R99" i="45"/>
  <c r="A99" i="45"/>
  <c r="BO100" i="45"/>
  <c r="AV100" i="45"/>
  <c r="AA100" i="45"/>
  <c r="R100" i="45"/>
  <c r="A100" i="45"/>
  <c r="BO101" i="45"/>
  <c r="AV101" i="45"/>
  <c r="AA101" i="45"/>
  <c r="R101" i="45"/>
  <c r="A101" i="45"/>
  <c r="BO102" i="45"/>
  <c r="AV102" i="45"/>
  <c r="AA102" i="45"/>
  <c r="R102" i="45"/>
  <c r="A102" i="45"/>
  <c r="BO103" i="45"/>
  <c r="AV103" i="45"/>
  <c r="AA103" i="45"/>
  <c r="R103" i="45"/>
  <c r="A103" i="45"/>
  <c r="BO104" i="45"/>
  <c r="AV104" i="45"/>
  <c r="AA104" i="45"/>
  <c r="R104" i="45"/>
  <c r="A104" i="45"/>
  <c r="BO105" i="45"/>
  <c r="AV105" i="45"/>
  <c r="AA105" i="45"/>
  <c r="R105" i="45"/>
  <c r="A105" i="45"/>
  <c r="BO106" i="45"/>
  <c r="AV106" i="45"/>
  <c r="AA106" i="45"/>
  <c r="R106" i="45"/>
  <c r="A106" i="45"/>
  <c r="BO107" i="45"/>
  <c r="AV107" i="45"/>
  <c r="AA107" i="45"/>
  <c r="R107" i="45"/>
  <c r="A107" i="45"/>
  <c r="BO108" i="45"/>
  <c r="AV108" i="45"/>
  <c r="AA108" i="45"/>
  <c r="R108" i="45"/>
  <c r="A108" i="45"/>
  <c r="BO109" i="45"/>
  <c r="AV109" i="45"/>
  <c r="AA109" i="45"/>
  <c r="R109" i="45"/>
  <c r="A109" i="45"/>
  <c r="BO110" i="45"/>
  <c r="AV110" i="45"/>
  <c r="AA110" i="45"/>
  <c r="R110" i="45"/>
  <c r="A110" i="45"/>
  <c r="BO111" i="45"/>
  <c r="AV111" i="45"/>
  <c r="AA111" i="45"/>
  <c r="R111" i="45"/>
  <c r="A111" i="45"/>
  <c r="BO112" i="45"/>
  <c r="AV112" i="45"/>
  <c r="AA112" i="45"/>
  <c r="R112" i="45"/>
  <c r="A112" i="45"/>
  <c r="BO113" i="45"/>
  <c r="AV113" i="45"/>
  <c r="AA113" i="45"/>
  <c r="R113" i="45"/>
  <c r="A113" i="45"/>
  <c r="BO114" i="45"/>
  <c r="AV114" i="45"/>
  <c r="AA114" i="45"/>
  <c r="R114" i="45"/>
  <c r="A114" i="45"/>
  <c r="BO115" i="45"/>
  <c r="AV115" i="45"/>
  <c r="AA115" i="45"/>
  <c r="R115" i="45"/>
  <c r="A115" i="45"/>
  <c r="BO116" i="45"/>
  <c r="AV116" i="45"/>
  <c r="AA116" i="45"/>
  <c r="R116" i="45"/>
  <c r="A116" i="45"/>
  <c r="BO117" i="45"/>
  <c r="AV117" i="45"/>
  <c r="AA117" i="45"/>
  <c r="R117" i="45"/>
  <c r="A117" i="45"/>
  <c r="BO118" i="45"/>
  <c r="AV118" i="45"/>
  <c r="AA118" i="45"/>
  <c r="R118" i="45"/>
  <c r="A118" i="45"/>
  <c r="BO119" i="45"/>
  <c r="AV119" i="45"/>
  <c r="AA119" i="45"/>
  <c r="R119" i="45"/>
  <c r="A119" i="45"/>
  <c r="BO120" i="45"/>
  <c r="AV120" i="45"/>
  <c r="AA120" i="45"/>
  <c r="R120" i="45"/>
  <c r="A120" i="45"/>
  <c r="BO121" i="45"/>
  <c r="AV121" i="45"/>
  <c r="AA121" i="45"/>
  <c r="R121" i="45"/>
  <c r="A121" i="45"/>
  <c r="BO122" i="45"/>
  <c r="AV122" i="45"/>
  <c r="AA122" i="45"/>
  <c r="R122" i="45"/>
  <c r="A122" i="45"/>
  <c r="BO123" i="45"/>
  <c r="AV123" i="45"/>
  <c r="AA123" i="45"/>
  <c r="R123" i="45"/>
  <c r="A123" i="45"/>
  <c r="BO124" i="45"/>
  <c r="AV124" i="45"/>
  <c r="AA124" i="45"/>
  <c r="R124" i="45"/>
  <c r="A124" i="45"/>
  <c r="BO125" i="45"/>
  <c r="AV125" i="45"/>
  <c r="AA125" i="45"/>
  <c r="R125" i="45"/>
  <c r="A125" i="45"/>
  <c r="BO126" i="45"/>
  <c r="AV126" i="45"/>
  <c r="AA126" i="45"/>
  <c r="R126" i="45"/>
  <c r="A126" i="45"/>
  <c r="BO127" i="45"/>
  <c r="AV127" i="45"/>
  <c r="AA127" i="45"/>
  <c r="R127" i="45"/>
  <c r="A127" i="45"/>
  <c r="BO128" i="45"/>
  <c r="AV128" i="45"/>
  <c r="AA128" i="45"/>
  <c r="R128" i="45"/>
  <c r="A128" i="45"/>
  <c r="BO129" i="45"/>
  <c r="AV129" i="45"/>
  <c r="AA129" i="45"/>
  <c r="R129" i="45"/>
  <c r="A129" i="45"/>
  <c r="BO130" i="45"/>
  <c r="AV130" i="45"/>
  <c r="AA130" i="45"/>
  <c r="R130" i="45"/>
  <c r="A130" i="45"/>
  <c r="BO131" i="45"/>
  <c r="AV131" i="45"/>
  <c r="AA131" i="45"/>
  <c r="R131" i="45"/>
  <c r="A131" i="45"/>
  <c r="BO132" i="45"/>
  <c r="AV132" i="45"/>
  <c r="AA132" i="45"/>
  <c r="R132" i="45"/>
  <c r="A132" i="45"/>
  <c r="BO133" i="45"/>
  <c r="AV133" i="45"/>
  <c r="AA133" i="45"/>
  <c r="R133" i="45"/>
  <c r="A133" i="45"/>
  <c r="BO134" i="45"/>
  <c r="AV134" i="45"/>
  <c r="AA134" i="45"/>
  <c r="R134" i="45"/>
  <c r="A134" i="45"/>
  <c r="BO135" i="45"/>
  <c r="AV135" i="45"/>
  <c r="AA135" i="45"/>
  <c r="R135" i="45"/>
  <c r="A135" i="45"/>
  <c r="BO136" i="45"/>
  <c r="AV136" i="45"/>
  <c r="AA136" i="45"/>
  <c r="R136" i="45"/>
  <c r="A136" i="45"/>
  <c r="BO137" i="45"/>
  <c r="AV137" i="45"/>
  <c r="AA137" i="45"/>
  <c r="R137" i="45"/>
  <c r="A137" i="45"/>
  <c r="BO138" i="45"/>
  <c r="AV138" i="45"/>
  <c r="AA138" i="45"/>
  <c r="R138" i="45"/>
  <c r="A138" i="45"/>
  <c r="BO139" i="45"/>
  <c r="AV139" i="45"/>
  <c r="AA139" i="45"/>
  <c r="R139" i="45"/>
  <c r="A139" i="45"/>
  <c r="BO140" i="45"/>
  <c r="AV140" i="45"/>
  <c r="AA140" i="45"/>
  <c r="R140" i="45"/>
  <c r="A140" i="45"/>
  <c r="BO141" i="45"/>
  <c r="AV141" i="45"/>
  <c r="AA141" i="45"/>
  <c r="R141" i="45"/>
  <c r="A141" i="45"/>
  <c r="BO142" i="45"/>
  <c r="AV142" i="45"/>
  <c r="AA142" i="45"/>
  <c r="R142" i="45"/>
  <c r="A142" i="45"/>
  <c r="BO143" i="45"/>
  <c r="AV143" i="45"/>
  <c r="AA143" i="45"/>
  <c r="R143" i="45"/>
  <c r="A143" i="45"/>
  <c r="BO144" i="45"/>
  <c r="AV144" i="45"/>
  <c r="AA144" i="45"/>
  <c r="R144" i="45"/>
  <c r="A144" i="45"/>
  <c r="BO145" i="45"/>
  <c r="AV145" i="45"/>
  <c r="AA145" i="45"/>
  <c r="R145" i="45"/>
  <c r="A145" i="45"/>
  <c r="BO146" i="45"/>
  <c r="AV146" i="45"/>
  <c r="AA146" i="45"/>
  <c r="R146" i="45"/>
  <c r="A146" i="45"/>
  <c r="BO147" i="45"/>
  <c r="AV147" i="45"/>
  <c r="AA147" i="45"/>
  <c r="R147" i="45"/>
  <c r="A147" i="45"/>
  <c r="BO148" i="45"/>
  <c r="AV148" i="45"/>
  <c r="AA148" i="45"/>
  <c r="R148" i="45"/>
  <c r="A148" i="45"/>
  <c r="BO149" i="45"/>
  <c r="AV149" i="45"/>
  <c r="AA149" i="45"/>
  <c r="R149" i="45"/>
  <c r="A149" i="45"/>
  <c r="BO150" i="45"/>
  <c r="AV150" i="45"/>
  <c r="AA150" i="45"/>
  <c r="R150" i="45"/>
  <c r="A150" i="45"/>
  <c r="BO151" i="45"/>
  <c r="AV151" i="45"/>
  <c r="AA151" i="45"/>
  <c r="R151" i="45"/>
  <c r="A151" i="45"/>
  <c r="BO152" i="45"/>
  <c r="AV152" i="45"/>
  <c r="AA152" i="45"/>
  <c r="R152" i="45"/>
  <c r="A152" i="45"/>
  <c r="BO153" i="45"/>
  <c r="AV153" i="45"/>
  <c r="AA153" i="45"/>
  <c r="R153" i="45"/>
  <c r="A153" i="45"/>
  <c r="BO154" i="45"/>
  <c r="AV154" i="45"/>
  <c r="AA154" i="45"/>
  <c r="R154" i="45"/>
  <c r="A154" i="45"/>
  <c r="BO155" i="45"/>
  <c r="AV155" i="45"/>
  <c r="AA155" i="45"/>
  <c r="R155" i="45"/>
  <c r="A155" i="45"/>
  <c r="BO156" i="45"/>
  <c r="AV156" i="45"/>
  <c r="AA156" i="45"/>
  <c r="R156" i="45"/>
  <c r="A156" i="45"/>
  <c r="BO157" i="45"/>
  <c r="AV157" i="45"/>
  <c r="AA157" i="45"/>
  <c r="R157" i="45"/>
  <c r="A157" i="45"/>
  <c r="BO158" i="45"/>
  <c r="AV158" i="45"/>
  <c r="AA158" i="45"/>
  <c r="R158" i="45"/>
  <c r="A158" i="45"/>
  <c r="BO159" i="45"/>
  <c r="AV159" i="45"/>
  <c r="AA159" i="45"/>
  <c r="R159" i="45"/>
  <c r="A159" i="45"/>
  <c r="BO160" i="45"/>
  <c r="AV160" i="45"/>
  <c r="AA160" i="45"/>
  <c r="R160" i="45"/>
  <c r="A160" i="45"/>
  <c r="BO161" i="45"/>
  <c r="AV161" i="45"/>
  <c r="AA161" i="45"/>
  <c r="R161" i="45"/>
  <c r="A161" i="45"/>
  <c r="BO162" i="45"/>
  <c r="AV162" i="45"/>
  <c r="AA162" i="45"/>
  <c r="R162" i="45"/>
  <c r="A162" i="45"/>
  <c r="BO163" i="45"/>
  <c r="AV163" i="45"/>
  <c r="AA163" i="45"/>
  <c r="R163" i="45"/>
  <c r="A163" i="45"/>
  <c r="BO164" i="45"/>
  <c r="AV164" i="45"/>
  <c r="AA164" i="45"/>
  <c r="R164" i="45"/>
  <c r="A164" i="45"/>
  <c r="BO165" i="45"/>
  <c r="AV165" i="45"/>
  <c r="AA165" i="45"/>
  <c r="R165" i="45"/>
  <c r="A165" i="45"/>
  <c r="BO166" i="45"/>
  <c r="AV166" i="45"/>
  <c r="AA166" i="45"/>
  <c r="R166" i="45"/>
  <c r="A166" i="45"/>
  <c r="BO167" i="45"/>
  <c r="AV167" i="45"/>
  <c r="AA167" i="45"/>
  <c r="R167" i="45"/>
  <c r="A167" i="45"/>
  <c r="BO168" i="45"/>
  <c r="AV168" i="45"/>
  <c r="AA168" i="45"/>
  <c r="R168" i="45"/>
  <c r="A168" i="45"/>
  <c r="BO169" i="45"/>
  <c r="AV169" i="45"/>
  <c r="AA169" i="45"/>
  <c r="R169" i="45"/>
  <c r="A169" i="45"/>
  <c r="BO170" i="45"/>
  <c r="AZ170" i="45"/>
  <c r="A170" i="45" s="1"/>
  <c r="AV170" i="45"/>
  <c r="AA170" i="45"/>
  <c r="R170" i="45"/>
  <c r="BO171" i="45"/>
  <c r="AZ171" i="45"/>
  <c r="A171" i="45" s="1"/>
  <c r="AV171" i="45"/>
  <c r="AA171" i="45"/>
  <c r="R171" i="45"/>
  <c r="BO172" i="45"/>
  <c r="AZ172" i="45"/>
  <c r="A172" i="45" s="1"/>
  <c r="AV172" i="45"/>
  <c r="AA172" i="45"/>
  <c r="R172" i="45"/>
  <c r="BO173" i="45"/>
  <c r="AZ173" i="45"/>
  <c r="A173" i="45" s="1"/>
  <c r="AV173" i="45"/>
  <c r="AA173" i="45"/>
  <c r="R173" i="45"/>
  <c r="BO174" i="45"/>
  <c r="AZ174" i="45"/>
  <c r="AV174" i="45"/>
  <c r="AA174" i="45"/>
  <c r="R174" i="45"/>
  <c r="A174" i="45"/>
  <c r="BO175" i="45"/>
  <c r="AZ175" i="45"/>
  <c r="A175" i="45" s="1"/>
  <c r="AV175" i="45"/>
  <c r="AA175" i="45"/>
  <c r="R175" i="45"/>
  <c r="BO176" i="45"/>
  <c r="AZ176" i="45"/>
  <c r="A176" i="45" s="1"/>
  <c r="AV176" i="45"/>
  <c r="AA176" i="45"/>
  <c r="R176" i="45"/>
  <c r="BO177" i="45"/>
  <c r="AA177" i="45"/>
  <c r="R177" i="45"/>
  <c r="BO178" i="45"/>
  <c r="AZ178" i="45"/>
  <c r="A178" i="45" s="1"/>
  <c r="AV178" i="45"/>
  <c r="AA178" i="45"/>
  <c r="R178" i="45"/>
  <c r="BO179" i="45"/>
  <c r="AZ179" i="45"/>
  <c r="A179" i="45" s="1"/>
  <c r="AV179" i="45"/>
  <c r="AA179" i="45"/>
  <c r="R179" i="45"/>
  <c r="BO180" i="45"/>
  <c r="AZ180" i="45"/>
  <c r="A180" i="45" s="1"/>
  <c r="AV180" i="45"/>
  <c r="AA180" i="45"/>
  <c r="R180" i="45"/>
  <c r="BO181" i="45"/>
  <c r="AZ181" i="45"/>
  <c r="A181" i="45" s="1"/>
  <c r="AV181" i="45"/>
  <c r="AA181" i="45"/>
  <c r="R181" i="45"/>
  <c r="BO182" i="45"/>
  <c r="AZ182" i="45"/>
  <c r="A182" i="45" s="1"/>
  <c r="AV182" i="45"/>
  <c r="AA182" i="45"/>
  <c r="R182" i="45"/>
  <c r="BO183" i="45"/>
  <c r="AZ183" i="45"/>
  <c r="A183" i="45" s="1"/>
  <c r="AV183" i="45"/>
  <c r="AA183" i="45"/>
  <c r="R183" i="45"/>
  <c r="BO184" i="45"/>
  <c r="AZ184" i="45"/>
  <c r="A184" i="45" s="1"/>
  <c r="AV184" i="45"/>
  <c r="AA184" i="45"/>
  <c r="R184" i="45"/>
  <c r="BO185" i="45"/>
  <c r="AZ185" i="45"/>
  <c r="A185" i="45" s="1"/>
  <c r="AV185" i="45"/>
  <c r="AA185" i="45"/>
  <c r="R185" i="45"/>
  <c r="BO186" i="45"/>
  <c r="AZ186" i="45"/>
  <c r="A186" i="45" s="1"/>
  <c r="AV186" i="45"/>
  <c r="AA186" i="45"/>
  <c r="R186" i="45"/>
  <c r="BO187" i="45"/>
  <c r="AZ187" i="45"/>
  <c r="A187" i="45" s="1"/>
  <c r="AV187" i="45"/>
  <c r="AA187" i="45"/>
  <c r="R187" i="45"/>
  <c r="BO188" i="45"/>
  <c r="AZ188" i="45"/>
  <c r="A188" i="45" s="1"/>
  <c r="AV188" i="45"/>
  <c r="AA188" i="45"/>
  <c r="R188" i="45"/>
  <c r="BO189" i="45"/>
  <c r="AZ189" i="45"/>
  <c r="A189" i="45" s="1"/>
  <c r="AV189" i="45"/>
  <c r="AA189" i="45"/>
  <c r="R189" i="45"/>
  <c r="BO190" i="45"/>
  <c r="AZ190" i="45"/>
  <c r="A190" i="45" s="1"/>
  <c r="AV190" i="45"/>
  <c r="AA190" i="45"/>
  <c r="R190" i="45"/>
  <c r="BO191" i="45"/>
  <c r="AZ191" i="45"/>
  <c r="A191" i="45" s="1"/>
  <c r="AV191" i="45"/>
  <c r="AA191" i="45"/>
  <c r="R191" i="45"/>
  <c r="BO192" i="45"/>
  <c r="AZ192" i="45"/>
  <c r="A192" i="45" s="1"/>
  <c r="AV192" i="45"/>
  <c r="AA192" i="45"/>
  <c r="R192" i="45"/>
  <c r="BO193" i="45"/>
  <c r="AZ193" i="45"/>
  <c r="A193" i="45" s="1"/>
  <c r="AV193" i="45"/>
  <c r="AA193" i="45"/>
  <c r="R193" i="45"/>
  <c r="BO194" i="45"/>
  <c r="AZ194" i="45"/>
  <c r="A194" i="45" s="1"/>
  <c r="AV194" i="45"/>
  <c r="AA194" i="45"/>
  <c r="R194" i="45"/>
  <c r="BO195" i="45"/>
  <c r="AZ195" i="45"/>
  <c r="AV195" i="45"/>
  <c r="AA195" i="45"/>
  <c r="R195" i="45"/>
  <c r="A195" i="45"/>
  <c r="BO196" i="45"/>
  <c r="AZ196" i="45"/>
  <c r="AV196" i="45"/>
  <c r="AA196" i="45"/>
  <c r="R196" i="45"/>
  <c r="A196" i="45"/>
  <c r="BO197" i="45"/>
  <c r="AZ197" i="45"/>
  <c r="AV197" i="45"/>
  <c r="AA197" i="45"/>
  <c r="R197" i="45"/>
  <c r="A197" i="45"/>
  <c r="BO198" i="45"/>
  <c r="AZ198" i="45"/>
  <c r="AV198" i="45"/>
  <c r="AA198" i="45"/>
  <c r="R198" i="45"/>
  <c r="A198" i="45"/>
  <c r="BO199" i="45"/>
  <c r="AZ199" i="45"/>
  <c r="AV199" i="45"/>
  <c r="AA199" i="45"/>
  <c r="R199" i="45"/>
  <c r="A199" i="45"/>
  <c r="BO200" i="45"/>
  <c r="AZ200" i="45"/>
  <c r="AV200" i="45"/>
  <c r="AA200" i="45"/>
  <c r="R200" i="45"/>
  <c r="A200" i="45"/>
  <c r="BO201" i="45"/>
  <c r="AZ201" i="45"/>
  <c r="AV201" i="45"/>
  <c r="AA201" i="45"/>
  <c r="R201" i="45"/>
  <c r="A201" i="45"/>
  <c r="BO202" i="45"/>
  <c r="AZ202" i="45"/>
  <c r="AA202" i="45"/>
  <c r="R202" i="45"/>
  <c r="BO203" i="45"/>
  <c r="AZ203" i="45"/>
  <c r="AV203" i="45"/>
  <c r="AA203" i="45"/>
  <c r="R203" i="45"/>
  <c r="A203" i="45"/>
  <c r="BO204" i="45"/>
  <c r="AZ204" i="45"/>
  <c r="AV204" i="45"/>
  <c r="AA204" i="45"/>
  <c r="R204" i="45"/>
  <c r="A204" i="45"/>
  <c r="BO205" i="45"/>
  <c r="AV205" i="45"/>
  <c r="AA205" i="45"/>
  <c r="R205" i="45"/>
  <c r="A205" i="45"/>
  <c r="BO206" i="45"/>
  <c r="AV206" i="45"/>
  <c r="AA206" i="45"/>
  <c r="R206" i="45"/>
  <c r="A206" i="45"/>
  <c r="BO207" i="45"/>
  <c r="AZ207" i="45"/>
  <c r="A207" i="45" s="1"/>
  <c r="AV207" i="45"/>
  <c r="AA207" i="45"/>
  <c r="R207" i="45"/>
  <c r="BO208" i="45"/>
  <c r="AZ208" i="45"/>
  <c r="A208" i="45" s="1"/>
  <c r="AV208" i="45"/>
  <c r="AA208" i="45"/>
  <c r="R208" i="45"/>
  <c r="BO209" i="45"/>
  <c r="AV209" i="45"/>
  <c r="AA209" i="45"/>
  <c r="R209" i="45"/>
  <c r="A209" i="45"/>
  <c r="BO210" i="45"/>
  <c r="AZ210" i="45"/>
  <c r="AV210" i="45"/>
  <c r="AA210" i="45"/>
  <c r="R210" i="45"/>
  <c r="A210" i="45"/>
  <c r="BO211" i="45"/>
  <c r="AZ211" i="45"/>
  <c r="A211" i="45" s="1"/>
  <c r="AV211" i="45"/>
  <c r="AA211" i="45"/>
  <c r="R211" i="45"/>
  <c r="BO212" i="45"/>
  <c r="AZ212" i="45"/>
  <c r="A212" i="45" s="1"/>
  <c r="AV212" i="45"/>
  <c r="AA212" i="45"/>
  <c r="R212" i="45"/>
  <c r="BO213" i="45"/>
  <c r="AV213" i="45"/>
  <c r="AA213" i="45"/>
  <c r="R213" i="45"/>
  <c r="A213" i="45"/>
  <c r="BO214" i="45"/>
  <c r="AV214" i="45"/>
  <c r="AA214" i="45"/>
  <c r="R214" i="45"/>
  <c r="A214" i="45"/>
  <c r="BO215" i="45"/>
  <c r="AZ215" i="45"/>
  <c r="A215" i="45" s="1"/>
  <c r="AV215" i="45"/>
  <c r="AA215" i="45"/>
  <c r="R215" i="45"/>
  <c r="BO216" i="45"/>
  <c r="AZ216" i="45"/>
  <c r="A216" i="45" s="1"/>
  <c r="AV216" i="45"/>
  <c r="AA216" i="45"/>
  <c r="R216" i="45"/>
  <c r="BO217" i="45"/>
  <c r="AZ217" i="45"/>
  <c r="A217" i="45" s="1"/>
  <c r="AV217" i="45"/>
  <c r="AA217" i="45"/>
  <c r="R217" i="45"/>
  <c r="BO218" i="45"/>
  <c r="AZ218" i="45"/>
  <c r="A218" i="45" s="1"/>
  <c r="AV218" i="45"/>
  <c r="AA218" i="45"/>
  <c r="R218" i="45"/>
  <c r="BO219" i="45"/>
  <c r="AZ219" i="45"/>
  <c r="A219" i="45" s="1"/>
  <c r="AV219" i="45"/>
  <c r="AA219" i="45"/>
  <c r="R219" i="45"/>
  <c r="BO220" i="45"/>
  <c r="AV220" i="45"/>
  <c r="AA220" i="45"/>
  <c r="R220" i="45"/>
  <c r="A220" i="45"/>
  <c r="BO221" i="45"/>
  <c r="AV221" i="45"/>
  <c r="AA221" i="45"/>
  <c r="R221" i="45"/>
  <c r="A221" i="45"/>
  <c r="BO222" i="45"/>
  <c r="AZ222" i="45"/>
  <c r="A222" i="45" s="1"/>
  <c r="AV222" i="45"/>
  <c r="AA222" i="45"/>
  <c r="R222" i="45"/>
  <c r="BO223" i="45"/>
  <c r="AV223" i="45"/>
  <c r="AA223" i="45"/>
  <c r="R223" i="45"/>
  <c r="A223" i="45"/>
  <c r="BO224" i="45"/>
  <c r="AZ224" i="45"/>
  <c r="A224" i="45" s="1"/>
  <c r="AV224" i="45"/>
  <c r="AA224" i="45"/>
  <c r="R224" i="45"/>
  <c r="BO225" i="45"/>
  <c r="AZ225" i="45"/>
  <c r="A225" i="45" s="1"/>
  <c r="AV225" i="45"/>
  <c r="AA225" i="45"/>
  <c r="R225" i="45"/>
  <c r="BO226" i="45"/>
  <c r="AZ226" i="45"/>
  <c r="A226" i="45" s="1"/>
  <c r="AV226" i="45"/>
  <c r="AA226" i="45"/>
  <c r="R226" i="45"/>
  <c r="BO227" i="45"/>
  <c r="AZ227" i="45"/>
  <c r="A227" i="45" s="1"/>
  <c r="AV227" i="45"/>
  <c r="AA227" i="45"/>
  <c r="R227" i="45"/>
  <c r="BO228" i="45"/>
  <c r="AZ228" i="45"/>
  <c r="A228" i="45" s="1"/>
  <c r="AV228" i="45"/>
  <c r="AA228" i="45"/>
  <c r="R228" i="45"/>
  <c r="BO229" i="45"/>
  <c r="AZ229" i="45"/>
  <c r="A229" i="45" s="1"/>
  <c r="AV229" i="45"/>
  <c r="AA229" i="45"/>
  <c r="R229" i="45"/>
  <c r="BO230" i="45"/>
  <c r="AZ230" i="45"/>
  <c r="A230" i="45" s="1"/>
  <c r="AV230" i="45"/>
  <c r="AA230" i="45"/>
  <c r="R230" i="45"/>
  <c r="BO231" i="45"/>
  <c r="AZ231" i="45"/>
  <c r="A231" i="45" s="1"/>
  <c r="AV231" i="45"/>
  <c r="AA231" i="45"/>
  <c r="R231" i="45"/>
  <c r="BO232" i="45"/>
  <c r="AZ232" i="45"/>
  <c r="A232" i="45" s="1"/>
  <c r="AV232" i="45"/>
  <c r="AA232" i="45"/>
  <c r="R232" i="45"/>
  <c r="BO233" i="45"/>
  <c r="AZ233" i="45"/>
  <c r="A233" i="45" s="1"/>
  <c r="AV233" i="45"/>
  <c r="AA233" i="45"/>
  <c r="R233" i="45"/>
  <c r="BO234" i="45"/>
  <c r="AZ234" i="45"/>
  <c r="A234" i="45" s="1"/>
  <c r="AV234" i="45"/>
  <c r="AA234" i="45"/>
  <c r="R234" i="45"/>
  <c r="BO235" i="45"/>
  <c r="AZ235" i="45"/>
  <c r="A235" i="45" s="1"/>
  <c r="AV235" i="45"/>
  <c r="AA235" i="45"/>
  <c r="R235" i="45"/>
  <c r="BO236" i="45"/>
  <c r="AZ236" i="45"/>
  <c r="A236" i="45" s="1"/>
  <c r="AV236" i="45"/>
  <c r="AA236" i="45"/>
  <c r="R236" i="45"/>
  <c r="BO237" i="45"/>
  <c r="AZ237" i="45"/>
  <c r="AV237" i="45"/>
  <c r="AA237" i="45"/>
  <c r="R237" i="45"/>
  <c r="A237" i="45"/>
  <c r="BO238" i="45"/>
  <c r="AZ238" i="45"/>
  <c r="AV238" i="45"/>
  <c r="AA238" i="45"/>
  <c r="R238" i="45"/>
  <c r="A238" i="45"/>
  <c r="BO239" i="45"/>
  <c r="AZ239" i="45"/>
  <c r="AV239" i="45"/>
  <c r="AA239" i="45"/>
  <c r="R239" i="45"/>
  <c r="A239" i="45"/>
  <c r="BO240" i="45"/>
  <c r="AZ240" i="45"/>
  <c r="AV240" i="45"/>
  <c r="AA240" i="45"/>
  <c r="X240" i="45"/>
  <c r="R240" i="45"/>
  <c r="A240" i="45"/>
  <c r="BO241" i="45"/>
  <c r="AZ241" i="45"/>
  <c r="AV241" i="45"/>
  <c r="AA241" i="45"/>
  <c r="X241" i="45"/>
  <c r="R241" i="45"/>
  <c r="A241" i="45"/>
  <c r="BO242" i="45"/>
  <c r="AZ242" i="45"/>
  <c r="AV242" i="45"/>
  <c r="AA242" i="45"/>
  <c r="R242" i="45"/>
  <c r="BO243" i="45"/>
  <c r="AZ243" i="45"/>
  <c r="AV243" i="45"/>
  <c r="AA243" i="45"/>
  <c r="R243" i="45"/>
  <c r="A243" i="45"/>
  <c r="BO244" i="45"/>
  <c r="AZ244" i="45"/>
  <c r="AV244" i="45"/>
  <c r="AA244" i="45"/>
  <c r="R244" i="45"/>
  <c r="A244" i="45"/>
  <c r="BO245" i="45"/>
  <c r="AZ245" i="45"/>
  <c r="AV245" i="45"/>
  <c r="AA245" i="45"/>
  <c r="R245" i="45"/>
  <c r="A245" i="45"/>
  <c r="BO246" i="45"/>
  <c r="AZ246" i="45"/>
  <c r="AV246" i="45"/>
  <c r="AA246" i="45"/>
  <c r="R246" i="45"/>
  <c r="A246" i="45"/>
  <c r="BO247" i="45"/>
  <c r="AZ247" i="45"/>
  <c r="AV247" i="45"/>
  <c r="AA247" i="45"/>
  <c r="R247" i="45"/>
  <c r="A247" i="45"/>
  <c r="BO248" i="45"/>
  <c r="AZ248" i="45"/>
  <c r="AV248" i="45"/>
  <c r="AA248" i="45"/>
  <c r="R248" i="45"/>
  <c r="A248" i="45"/>
  <c r="BO249" i="45"/>
  <c r="AZ249" i="45"/>
  <c r="AV249" i="45"/>
  <c r="AA249" i="45"/>
  <c r="R249" i="45"/>
  <c r="A249" i="45"/>
  <c r="BO250" i="45"/>
  <c r="AZ250" i="45"/>
  <c r="AV250" i="45"/>
  <c r="AA250" i="45"/>
  <c r="R250" i="45"/>
  <c r="A250" i="45"/>
  <c r="BO251" i="45"/>
  <c r="AZ251" i="45"/>
  <c r="AV251" i="45"/>
  <c r="AA251" i="45"/>
  <c r="R251" i="45"/>
  <c r="A251" i="45"/>
  <c r="BO252" i="45"/>
  <c r="AZ252" i="45"/>
  <c r="AV252" i="45"/>
  <c r="AA252" i="45"/>
  <c r="R252" i="45"/>
  <c r="A252" i="45"/>
  <c r="BO253" i="45"/>
  <c r="AZ253" i="45"/>
  <c r="AV253" i="45"/>
  <c r="AA253" i="45"/>
  <c r="R253" i="45"/>
  <c r="A253" i="45"/>
  <c r="BO254" i="45"/>
  <c r="AZ254" i="45"/>
  <c r="AV254" i="45"/>
  <c r="AA254" i="45"/>
  <c r="R254" i="45"/>
  <c r="A254" i="45"/>
  <c r="BO255" i="45"/>
  <c r="AZ255" i="45"/>
  <c r="AV255" i="45"/>
  <c r="AA255" i="45"/>
  <c r="R255" i="45"/>
  <c r="A255" i="45"/>
  <c r="BO256" i="45"/>
  <c r="AZ256" i="45"/>
  <c r="AV256" i="45"/>
  <c r="AA256" i="45"/>
  <c r="R256" i="45"/>
  <c r="A256" i="45"/>
  <c r="BO257" i="45"/>
  <c r="AZ257" i="45"/>
  <c r="AV257" i="45"/>
  <c r="AA257" i="45"/>
  <c r="R257" i="45"/>
  <c r="A257" i="45"/>
  <c r="BO258" i="45"/>
  <c r="AZ258" i="45"/>
  <c r="AV258" i="45"/>
  <c r="AA258" i="45"/>
  <c r="R258" i="45"/>
  <c r="A258" i="45"/>
  <c r="BO259" i="45"/>
  <c r="AZ259" i="45"/>
  <c r="AV259" i="45"/>
  <c r="AA259" i="45"/>
  <c r="R259" i="45"/>
  <c r="A259" i="45"/>
  <c r="BO260" i="45"/>
  <c r="AZ260" i="45"/>
  <c r="AV260" i="45"/>
  <c r="AA260" i="45"/>
  <c r="R260" i="45"/>
  <c r="A260" i="45"/>
  <c r="BO261" i="45"/>
  <c r="AZ261" i="45"/>
  <c r="AV261" i="45"/>
  <c r="AA261" i="45"/>
  <c r="R261" i="45"/>
  <c r="A261" i="45"/>
  <c r="BO262" i="45"/>
  <c r="AZ262" i="45"/>
  <c r="AV262" i="45"/>
  <c r="AA262" i="45"/>
  <c r="R262" i="45"/>
  <c r="A262" i="45"/>
  <c r="BO263" i="45"/>
  <c r="AZ263" i="45"/>
  <c r="AV263" i="45"/>
  <c r="AA263" i="45"/>
  <c r="R263" i="45"/>
  <c r="A263" i="45"/>
  <c r="BO264" i="45"/>
  <c r="AZ264" i="45"/>
  <c r="AV264" i="45"/>
  <c r="AA264" i="45"/>
  <c r="R264" i="45"/>
  <c r="A264" i="45"/>
  <c r="BO265" i="45"/>
  <c r="AZ265" i="45"/>
  <c r="AV265" i="45"/>
  <c r="AA265" i="45"/>
  <c r="R265" i="45"/>
  <c r="A265" i="45"/>
  <c r="BO266" i="45"/>
  <c r="AZ266" i="45"/>
  <c r="AV266" i="45"/>
  <c r="AA266" i="45"/>
  <c r="R266" i="45"/>
  <c r="A266" i="45"/>
  <c r="BO267" i="45"/>
  <c r="AZ267" i="45"/>
  <c r="AV267" i="45"/>
  <c r="AA267" i="45"/>
  <c r="R267" i="45"/>
  <c r="A267" i="45"/>
  <c r="BO268" i="45"/>
  <c r="AZ268" i="45"/>
  <c r="AV268" i="45"/>
  <c r="AA268" i="45"/>
  <c r="R268" i="45"/>
  <c r="A268" i="45"/>
  <c r="BO269" i="45"/>
  <c r="AZ269" i="45"/>
  <c r="AV269" i="45"/>
  <c r="AA269" i="45"/>
  <c r="R269" i="45"/>
  <c r="A269" i="45"/>
  <c r="BO270" i="45"/>
  <c r="AZ270" i="45"/>
  <c r="AV270" i="45"/>
  <c r="AA270" i="45"/>
  <c r="R270" i="45"/>
  <c r="A270" i="45"/>
  <c r="BO271" i="45"/>
  <c r="AZ271" i="45"/>
  <c r="AV271" i="45"/>
  <c r="AA271" i="45"/>
  <c r="R271" i="45"/>
  <c r="A271" i="45"/>
  <c r="BO272" i="45"/>
  <c r="AZ272" i="45"/>
  <c r="AV272" i="45"/>
  <c r="AA272" i="45"/>
  <c r="R272" i="45"/>
  <c r="A272" i="45"/>
  <c r="BO273" i="45"/>
  <c r="AZ273" i="45"/>
  <c r="AV273" i="45"/>
  <c r="AA273" i="45"/>
  <c r="R273" i="45"/>
  <c r="A273" i="45"/>
  <c r="BO274" i="45"/>
  <c r="AZ274" i="45"/>
  <c r="AV274" i="45"/>
  <c r="AA274" i="45"/>
  <c r="R274" i="45"/>
  <c r="A274" i="45"/>
  <c r="BO275" i="45"/>
  <c r="AZ275" i="45"/>
  <c r="AV275" i="45"/>
  <c r="AA275" i="45"/>
  <c r="R275" i="45"/>
  <c r="A275" i="45"/>
  <c r="BO276" i="45"/>
  <c r="AZ276" i="45"/>
  <c r="AV276" i="45"/>
  <c r="AA276" i="45"/>
  <c r="R276" i="45"/>
  <c r="A276" i="45"/>
  <c r="BO277" i="45"/>
  <c r="AZ277" i="45"/>
  <c r="AV277" i="45"/>
  <c r="AA277" i="45"/>
  <c r="R277" i="45"/>
  <c r="A277" i="45"/>
  <c r="BO278" i="45"/>
  <c r="AZ278" i="45"/>
  <c r="AV278" i="45"/>
  <c r="AA278" i="45"/>
  <c r="R278" i="45"/>
  <c r="A278" i="45"/>
  <c r="BO279" i="45"/>
  <c r="AZ279" i="45"/>
  <c r="AV279" i="45"/>
  <c r="AA279" i="45"/>
  <c r="R279" i="45"/>
  <c r="A279" i="45"/>
  <c r="BO280" i="45"/>
  <c r="AZ280" i="45"/>
  <c r="AV280" i="45"/>
  <c r="AA280" i="45"/>
  <c r="R280" i="45"/>
  <c r="A280" i="45"/>
  <c r="BO281" i="45"/>
  <c r="AZ281" i="45"/>
  <c r="AV281" i="45"/>
  <c r="AA281" i="45"/>
  <c r="R281" i="45"/>
  <c r="A281" i="45"/>
  <c r="BO282" i="45"/>
  <c r="AZ282" i="45"/>
  <c r="AV282" i="45"/>
  <c r="AA282" i="45"/>
  <c r="R282" i="45"/>
  <c r="A282" i="45"/>
  <c r="BO283" i="45"/>
  <c r="AZ283" i="45"/>
  <c r="AV283" i="45"/>
  <c r="AA283" i="45"/>
  <c r="R283" i="45"/>
  <c r="A283" i="45"/>
  <c r="BO284" i="45"/>
  <c r="AZ284" i="45"/>
  <c r="AV284" i="45"/>
  <c r="AA284" i="45"/>
  <c r="X284" i="45"/>
  <c r="R284" i="45"/>
  <c r="A284" i="45"/>
  <c r="BO285" i="45"/>
  <c r="AZ285" i="45"/>
  <c r="AV285" i="45"/>
  <c r="AA285" i="45"/>
  <c r="X285" i="45"/>
  <c r="R285" i="45"/>
  <c r="A285" i="45"/>
  <c r="BO286" i="45"/>
  <c r="AZ286" i="45"/>
  <c r="AV286" i="45"/>
  <c r="AA286" i="45"/>
  <c r="X286" i="45"/>
  <c r="R286" i="45"/>
  <c r="A286" i="45"/>
  <c r="BO287" i="45"/>
  <c r="AZ287" i="45"/>
  <c r="AV287" i="45"/>
  <c r="AA287" i="45"/>
  <c r="R287" i="45"/>
  <c r="A287" i="45"/>
  <c r="BO288" i="45"/>
  <c r="AZ288" i="45"/>
  <c r="AV288" i="45"/>
  <c r="AA288" i="45"/>
  <c r="X288" i="45"/>
  <c r="R288" i="45"/>
  <c r="A288" i="45"/>
  <c r="BO289" i="45"/>
  <c r="AZ289" i="45"/>
  <c r="AV289" i="45"/>
  <c r="AA289" i="45"/>
  <c r="X289" i="45"/>
  <c r="R289" i="45"/>
  <c r="A289" i="45"/>
  <c r="BO290" i="45"/>
  <c r="AZ290" i="45"/>
  <c r="AV290" i="45"/>
  <c r="AA290" i="45"/>
  <c r="X290" i="45"/>
  <c r="R290" i="45"/>
  <c r="A290" i="45"/>
  <c r="BO291" i="45"/>
  <c r="AZ291" i="45"/>
  <c r="AV291" i="45"/>
  <c r="AA291" i="45"/>
  <c r="R291" i="45"/>
  <c r="A291" i="45"/>
  <c r="BO292" i="45"/>
  <c r="AZ292" i="45"/>
  <c r="AV292" i="45"/>
  <c r="AA292" i="45"/>
  <c r="R292" i="45"/>
  <c r="A292" i="45"/>
  <c r="BO293" i="45"/>
  <c r="AV293" i="45"/>
  <c r="AA293" i="45"/>
  <c r="R293" i="45"/>
  <c r="A293" i="45"/>
  <c r="BO294" i="45"/>
  <c r="AV294" i="45"/>
  <c r="AA294" i="45"/>
  <c r="R294" i="45"/>
  <c r="A294" i="45"/>
  <c r="BO295" i="45"/>
  <c r="AZ295" i="45"/>
  <c r="A295" i="45" s="1"/>
  <c r="AV295" i="45"/>
  <c r="AA295" i="45"/>
  <c r="R295" i="45"/>
  <c r="BO296" i="45"/>
  <c r="AZ296" i="45"/>
  <c r="A296" i="45" s="1"/>
  <c r="AV296" i="45"/>
  <c r="AA296" i="45"/>
  <c r="R296" i="45"/>
  <c r="BO297" i="45"/>
  <c r="AZ297" i="45"/>
  <c r="A297" i="45" s="1"/>
  <c r="AV297" i="45"/>
  <c r="AA297" i="45"/>
  <c r="R297" i="45"/>
  <c r="BO298" i="45"/>
  <c r="AZ298" i="45"/>
  <c r="A298" i="45" s="1"/>
  <c r="AV298" i="45"/>
  <c r="AA298" i="45"/>
  <c r="R298" i="45"/>
  <c r="BO299" i="45"/>
  <c r="AZ299" i="45"/>
  <c r="A299" i="45" s="1"/>
  <c r="AV299" i="45"/>
  <c r="AA299" i="45"/>
  <c r="R299" i="45"/>
  <c r="BO300" i="45"/>
  <c r="AZ300" i="45"/>
  <c r="AA300" i="45"/>
  <c r="R300" i="45"/>
  <c r="BO301" i="45"/>
  <c r="AZ301" i="45"/>
  <c r="A301" i="45" s="1"/>
  <c r="AV301" i="45"/>
  <c r="AA301" i="45"/>
  <c r="R301" i="45"/>
  <c r="BO302" i="45"/>
  <c r="AZ302" i="45"/>
  <c r="A302" i="45" s="1"/>
  <c r="AV302" i="45"/>
  <c r="AA302" i="45"/>
  <c r="R302" i="45"/>
  <c r="BO303" i="45"/>
  <c r="AZ303" i="45"/>
  <c r="A303" i="45" s="1"/>
  <c r="AV303" i="45"/>
  <c r="AA303" i="45"/>
  <c r="R303" i="45"/>
  <c r="BO304" i="45"/>
  <c r="AZ304" i="45"/>
  <c r="A304" i="45" s="1"/>
  <c r="AV304" i="45"/>
  <c r="AA304" i="45"/>
  <c r="R304" i="45"/>
  <c r="BO305" i="45"/>
  <c r="AZ305" i="45"/>
  <c r="A305" i="45" s="1"/>
  <c r="AV305" i="45"/>
  <c r="AA305" i="45"/>
  <c r="R305" i="45"/>
  <c r="BO306" i="45"/>
  <c r="AZ306" i="45"/>
  <c r="A306" i="45" s="1"/>
  <c r="AV306" i="45"/>
  <c r="AA306" i="45"/>
  <c r="R306" i="45"/>
  <c r="BO307" i="45"/>
  <c r="AZ307" i="45"/>
  <c r="A307" i="45" s="1"/>
  <c r="AV307" i="45"/>
  <c r="AA307" i="45"/>
  <c r="R307" i="45"/>
  <c r="BO308" i="45"/>
  <c r="AZ308" i="45"/>
  <c r="A308" i="45" s="1"/>
  <c r="AV308" i="45"/>
  <c r="AA308" i="45"/>
  <c r="R308" i="45"/>
  <c r="BO309" i="45"/>
  <c r="AZ309" i="45"/>
  <c r="A309" i="45" s="1"/>
  <c r="AV309" i="45"/>
  <c r="AA309" i="45"/>
  <c r="R309" i="45"/>
  <c r="BO310" i="45"/>
  <c r="AZ310" i="45"/>
  <c r="A310" i="45" s="1"/>
  <c r="AV310" i="45"/>
  <c r="AA310" i="45"/>
  <c r="R310" i="45"/>
  <c r="BO311" i="45"/>
  <c r="AZ311" i="45"/>
  <c r="A311" i="45" s="1"/>
  <c r="AV311" i="45"/>
  <c r="AA311" i="45"/>
  <c r="R311" i="45"/>
  <c r="BO312" i="45"/>
  <c r="AZ312" i="45"/>
  <c r="AV312" i="45"/>
  <c r="AA312" i="45"/>
  <c r="R312" i="45"/>
  <c r="A312" i="45"/>
  <c r="BO313" i="45"/>
  <c r="AZ313" i="45"/>
  <c r="A313" i="45" s="1"/>
  <c r="AV313" i="45"/>
  <c r="AA313" i="45"/>
  <c r="R313" i="45"/>
  <c r="BO314" i="45"/>
  <c r="AZ314" i="45"/>
  <c r="A314" i="45" s="1"/>
  <c r="AV314" i="45"/>
  <c r="AA314" i="45"/>
  <c r="R314" i="45"/>
  <c r="BO315" i="45"/>
  <c r="AZ315" i="45"/>
  <c r="A315" i="45" s="1"/>
  <c r="AV315" i="45"/>
  <c r="AA315" i="45"/>
  <c r="R315" i="45"/>
  <c r="BO316" i="45"/>
  <c r="AZ316" i="45"/>
  <c r="A316" i="45" s="1"/>
  <c r="AV316" i="45"/>
  <c r="AA316" i="45"/>
  <c r="R316" i="45"/>
  <c r="BO317" i="45"/>
  <c r="AZ317" i="45"/>
  <c r="A317" i="45" s="1"/>
  <c r="AV317" i="45"/>
  <c r="AA317" i="45"/>
  <c r="R317" i="45"/>
  <c r="BO318" i="45"/>
  <c r="AZ318" i="45"/>
  <c r="A318" i="45" s="1"/>
  <c r="AV318" i="45"/>
  <c r="AA318" i="45"/>
  <c r="R318" i="45"/>
  <c r="BO319" i="45"/>
  <c r="AZ319" i="45"/>
  <c r="A319" i="45" s="1"/>
  <c r="AV319" i="45"/>
  <c r="AA319" i="45"/>
  <c r="R319" i="45"/>
  <c r="BO320" i="45"/>
  <c r="AZ320" i="45"/>
  <c r="A320" i="45" s="1"/>
  <c r="AV320" i="45"/>
  <c r="AA320" i="45"/>
  <c r="R320" i="45"/>
  <c r="BO321" i="45"/>
  <c r="AZ321" i="45"/>
  <c r="AV321" i="45"/>
  <c r="AA321" i="45"/>
  <c r="R321" i="45"/>
  <c r="A321" i="45"/>
  <c r="BO322" i="45"/>
  <c r="AZ322" i="45"/>
  <c r="AV322" i="45"/>
  <c r="AA322" i="45"/>
  <c r="R322" i="45"/>
  <c r="A322" i="45"/>
  <c r="BO323" i="45"/>
  <c r="AZ323" i="45"/>
  <c r="A323" i="45" s="1"/>
  <c r="AV323" i="45"/>
  <c r="AA323" i="45"/>
  <c r="R323" i="45"/>
  <c r="BO324" i="45"/>
  <c r="AZ324" i="45"/>
  <c r="A324" i="45" s="1"/>
  <c r="AV324" i="45"/>
  <c r="AA324" i="45"/>
  <c r="R324" i="45"/>
  <c r="BO325" i="45"/>
  <c r="AZ325" i="45"/>
  <c r="A325" i="45" s="1"/>
  <c r="AV325" i="45"/>
  <c r="AA325" i="45"/>
  <c r="R325" i="45"/>
  <c r="BO326" i="45"/>
  <c r="AZ326" i="45"/>
  <c r="A326" i="45" s="1"/>
  <c r="AV326" i="45"/>
  <c r="AA326" i="45"/>
  <c r="R326" i="45"/>
  <c r="BO327" i="45"/>
  <c r="AZ327" i="45"/>
  <c r="A327" i="45" s="1"/>
  <c r="AV327" i="45"/>
  <c r="AA327" i="45"/>
  <c r="R327" i="45"/>
  <c r="BO328" i="45"/>
  <c r="AZ328" i="45"/>
  <c r="A328" i="45" s="1"/>
  <c r="AV328" i="45"/>
  <c r="AA328" i="45"/>
  <c r="R328" i="45"/>
  <c r="BO329" i="45"/>
  <c r="AZ329" i="45"/>
  <c r="A329" i="45" s="1"/>
  <c r="AV329" i="45"/>
  <c r="AA329" i="45"/>
  <c r="R329" i="45"/>
  <c r="BO330" i="45"/>
  <c r="AZ330" i="45"/>
  <c r="A330" i="45" s="1"/>
  <c r="AV330" i="45"/>
  <c r="AA330" i="45"/>
  <c r="R330" i="45"/>
  <c r="BO331" i="45"/>
  <c r="AZ331" i="45"/>
  <c r="A331" i="45" s="1"/>
  <c r="AV331" i="45"/>
  <c r="AA331" i="45"/>
  <c r="R331" i="45"/>
  <c r="BO332" i="45"/>
  <c r="AZ332" i="45"/>
  <c r="A332" i="45" s="1"/>
  <c r="AV332" i="45"/>
  <c r="AA332" i="45"/>
  <c r="R332" i="45"/>
  <c r="BO333" i="45"/>
  <c r="AZ333" i="45"/>
  <c r="A333" i="45" s="1"/>
  <c r="AV333" i="45"/>
  <c r="AA333" i="45"/>
  <c r="R333" i="45"/>
  <c r="BO334" i="45"/>
  <c r="AZ334" i="45"/>
  <c r="A334" i="45" s="1"/>
  <c r="AV334" i="45"/>
  <c r="AA334" i="45"/>
  <c r="R334" i="45"/>
  <c r="BO335" i="45"/>
  <c r="AZ335" i="45"/>
  <c r="A335" i="45" s="1"/>
  <c r="AV335" i="45"/>
  <c r="AA335" i="45"/>
  <c r="R335" i="45"/>
  <c r="BO336" i="45"/>
  <c r="AZ336" i="45"/>
  <c r="A336" i="45" s="1"/>
  <c r="AV336" i="45"/>
  <c r="AA336" i="45"/>
  <c r="R336" i="45"/>
  <c r="BO337" i="45"/>
  <c r="AZ337" i="45"/>
  <c r="A337" i="45" s="1"/>
  <c r="AV337" i="45"/>
  <c r="AA337" i="45"/>
  <c r="R337" i="45"/>
  <c r="BO338" i="45"/>
  <c r="AZ338" i="45"/>
  <c r="A338" i="45" s="1"/>
  <c r="AV338" i="45"/>
  <c r="AA338" i="45"/>
  <c r="R338" i="45"/>
  <c r="BO339" i="45"/>
  <c r="AZ339" i="45"/>
  <c r="A339" i="45" s="1"/>
  <c r="AV339" i="45"/>
  <c r="AA339" i="45"/>
  <c r="R339" i="45"/>
  <c r="BO340" i="45"/>
  <c r="AZ340" i="45"/>
  <c r="A340" i="45" s="1"/>
  <c r="AV340" i="45"/>
  <c r="AA340" i="45"/>
  <c r="R340" i="45"/>
  <c r="BO341" i="45"/>
  <c r="AZ341" i="45"/>
  <c r="A341" i="45" s="1"/>
  <c r="AV341" i="45"/>
  <c r="AA341" i="45"/>
  <c r="R341" i="45"/>
  <c r="BO342" i="45"/>
  <c r="AZ342" i="45"/>
  <c r="A342" i="45" s="1"/>
  <c r="AV342" i="45"/>
  <c r="AA342" i="45"/>
  <c r="R342" i="45"/>
  <c r="BO343" i="45"/>
  <c r="AZ343" i="45"/>
  <c r="A343" i="45" s="1"/>
  <c r="AV343" i="45"/>
  <c r="AA343" i="45"/>
  <c r="R343" i="45"/>
  <c r="BO344" i="45"/>
  <c r="AZ344" i="45"/>
  <c r="A344" i="45" s="1"/>
  <c r="AV344" i="45"/>
  <c r="AA344" i="45"/>
  <c r="R344" i="45"/>
  <c r="BO345" i="45"/>
  <c r="AZ345" i="45"/>
  <c r="A345" i="45" s="1"/>
  <c r="AV345" i="45"/>
  <c r="AA345" i="45"/>
  <c r="R345" i="45"/>
  <c r="BO346" i="45"/>
  <c r="AZ346" i="45"/>
  <c r="A346" i="45" s="1"/>
  <c r="AV346" i="45"/>
  <c r="AA346" i="45"/>
  <c r="R346" i="45"/>
  <c r="BO347" i="45"/>
  <c r="AZ347" i="45"/>
  <c r="A347" i="45" s="1"/>
  <c r="AV347" i="45"/>
  <c r="AA347" i="45"/>
  <c r="R347" i="45"/>
  <c r="BO348" i="45"/>
  <c r="AZ348" i="45"/>
  <c r="A348" i="45" s="1"/>
  <c r="AV348" i="45"/>
  <c r="AA348" i="45"/>
  <c r="R348" i="45"/>
  <c r="BO349" i="45"/>
  <c r="AZ349" i="45"/>
  <c r="A349" i="45" s="1"/>
  <c r="AV349" i="45"/>
  <c r="AA349" i="45"/>
  <c r="R349" i="45"/>
  <c r="BO350" i="45"/>
  <c r="AZ350" i="45"/>
  <c r="A350" i="45" s="1"/>
  <c r="AV350" i="45"/>
  <c r="AA350" i="45"/>
  <c r="R350" i="45"/>
  <c r="BO351" i="45"/>
  <c r="AZ351" i="45"/>
  <c r="A351" i="45" s="1"/>
  <c r="AV351" i="45"/>
  <c r="AA351" i="45"/>
  <c r="R351" i="45"/>
  <c r="BO352" i="45"/>
  <c r="AZ352" i="45"/>
  <c r="A352" i="45" s="1"/>
  <c r="AV352" i="45"/>
  <c r="AA352" i="45"/>
  <c r="R352" i="45"/>
  <c r="BO353" i="45"/>
  <c r="AZ353" i="45"/>
  <c r="A353" i="45" s="1"/>
  <c r="AV353" i="45"/>
  <c r="AA353" i="45"/>
  <c r="R353" i="45"/>
  <c r="BO354" i="45"/>
  <c r="AZ354" i="45"/>
  <c r="A354" i="45" s="1"/>
  <c r="AV354" i="45"/>
  <c r="AA354" i="45"/>
  <c r="R354" i="45"/>
  <c r="BO355" i="45"/>
  <c r="AZ355" i="45"/>
  <c r="A355" i="45" s="1"/>
  <c r="AV355" i="45"/>
  <c r="AA355" i="45"/>
  <c r="R355" i="45"/>
  <c r="BO356" i="45"/>
  <c r="AZ356" i="45"/>
  <c r="A356" i="45" s="1"/>
  <c r="AV356" i="45"/>
  <c r="AA356" i="45"/>
  <c r="R356" i="45"/>
  <c r="BO357" i="45"/>
  <c r="AZ357" i="45"/>
  <c r="A357" i="45" s="1"/>
  <c r="AV357" i="45"/>
  <c r="AA357" i="45"/>
  <c r="R357" i="45"/>
  <c r="BO358" i="45"/>
  <c r="AZ358" i="45"/>
  <c r="A358" i="45" s="1"/>
  <c r="AV358" i="45"/>
  <c r="AA358" i="45"/>
  <c r="R358" i="45"/>
  <c r="BO359" i="45"/>
  <c r="AZ359" i="45"/>
  <c r="A359" i="45" s="1"/>
  <c r="AV359" i="45"/>
  <c r="AA359" i="45"/>
  <c r="R359" i="45"/>
  <c r="BO360" i="45"/>
  <c r="AZ360" i="45"/>
  <c r="A360" i="45" s="1"/>
  <c r="AV360" i="45"/>
  <c r="AA360" i="45"/>
  <c r="R360" i="45"/>
  <c r="BO361" i="45"/>
  <c r="AZ361" i="45"/>
  <c r="A361" i="45" s="1"/>
  <c r="AV361" i="45"/>
  <c r="AA361" i="45"/>
  <c r="R361" i="45"/>
  <c r="BO362" i="45"/>
  <c r="AZ362" i="45"/>
  <c r="A362" i="45" s="1"/>
  <c r="AV362" i="45"/>
  <c r="AA362" i="45"/>
  <c r="R362" i="45"/>
  <c r="BO363" i="45"/>
  <c r="AZ363" i="45"/>
  <c r="A363" i="45" s="1"/>
  <c r="AV363" i="45"/>
  <c r="AA363" i="45"/>
  <c r="R363" i="45"/>
  <c r="BO364" i="45"/>
  <c r="AZ364" i="45"/>
  <c r="A364" i="45" s="1"/>
  <c r="AV364" i="45"/>
  <c r="AA364" i="45"/>
  <c r="R364" i="45"/>
  <c r="BO365" i="45"/>
  <c r="AZ365" i="45"/>
  <c r="A365" i="45" s="1"/>
  <c r="AV365" i="45"/>
  <c r="AA365" i="45"/>
  <c r="R365" i="45"/>
  <c r="BO366" i="45"/>
  <c r="AZ366" i="45"/>
  <c r="A366" i="45" s="1"/>
  <c r="AV366" i="45"/>
  <c r="AA366" i="45"/>
  <c r="R366" i="45"/>
  <c r="BO367" i="45"/>
  <c r="AZ367" i="45"/>
  <c r="A367" i="45" s="1"/>
  <c r="AV367" i="45"/>
  <c r="AA367" i="45"/>
  <c r="R367" i="45"/>
  <c r="BO368" i="45"/>
  <c r="AZ368" i="45"/>
  <c r="A368" i="45" s="1"/>
  <c r="AV368" i="45"/>
  <c r="AA368" i="45"/>
  <c r="R368" i="45"/>
  <c r="BO369" i="45"/>
  <c r="AZ369" i="45"/>
  <c r="A369" i="45" s="1"/>
  <c r="AV369" i="45"/>
  <c r="AA369" i="45"/>
  <c r="R369" i="45"/>
  <c r="BO370" i="45"/>
  <c r="AZ370" i="45"/>
  <c r="A370" i="45" s="1"/>
  <c r="AV370" i="45"/>
  <c r="AA370" i="45"/>
  <c r="R370" i="45"/>
  <c r="BO371" i="45"/>
  <c r="AZ371" i="45"/>
  <c r="A371" i="45" s="1"/>
  <c r="AV371" i="45"/>
  <c r="AA371" i="45"/>
  <c r="R371" i="45"/>
  <c r="BO372" i="45"/>
  <c r="AZ372" i="45"/>
  <c r="A372" i="45" s="1"/>
  <c r="AV372" i="45"/>
  <c r="AA372" i="45"/>
  <c r="R372" i="45"/>
  <c r="BO373" i="45"/>
  <c r="AZ373" i="45"/>
  <c r="A373" i="45" s="1"/>
  <c r="AV373" i="45"/>
  <c r="AA373" i="45"/>
  <c r="R373" i="45"/>
  <c r="BO374" i="45"/>
  <c r="AZ374" i="45"/>
  <c r="A374" i="45" s="1"/>
  <c r="AV374" i="45"/>
  <c r="AA374" i="45"/>
  <c r="R374" i="45"/>
  <c r="BO375" i="45"/>
  <c r="AZ375" i="45"/>
  <c r="A375" i="45" s="1"/>
  <c r="AV375" i="45"/>
  <c r="AA375" i="45"/>
  <c r="R375" i="45"/>
  <c r="BO376" i="45"/>
  <c r="AZ376" i="45"/>
  <c r="A376" i="45" s="1"/>
  <c r="AV376" i="45"/>
  <c r="AA376" i="45"/>
  <c r="R376" i="45"/>
  <c r="BO377" i="45"/>
  <c r="AZ377" i="45"/>
  <c r="A377" i="45" s="1"/>
  <c r="AV377" i="45"/>
  <c r="AA377" i="45"/>
  <c r="R377" i="45"/>
  <c r="BO378" i="45"/>
  <c r="AZ378" i="45"/>
  <c r="A378" i="45" s="1"/>
  <c r="AV378" i="45"/>
  <c r="AA378" i="45"/>
  <c r="R378" i="45"/>
  <c r="BO379" i="45"/>
  <c r="AZ379" i="45"/>
  <c r="A379" i="45" s="1"/>
  <c r="AV379" i="45"/>
  <c r="AA379" i="45"/>
  <c r="R379" i="45"/>
  <c r="BO380" i="45"/>
  <c r="AZ380" i="45"/>
  <c r="A380" i="45" s="1"/>
  <c r="AV380" i="45"/>
  <c r="AA380" i="45"/>
  <c r="R380" i="45"/>
  <c r="BO381" i="45"/>
  <c r="AZ381" i="45"/>
  <c r="A381" i="45" s="1"/>
  <c r="AV381" i="45"/>
  <c r="AA381" i="45"/>
  <c r="R381" i="45"/>
  <c r="BO382" i="45"/>
  <c r="AZ382" i="45"/>
  <c r="A382" i="45" s="1"/>
  <c r="AV382" i="45"/>
  <c r="AA382" i="45"/>
  <c r="R382" i="45"/>
  <c r="BO383" i="45"/>
  <c r="AZ383" i="45"/>
  <c r="A383" i="45" s="1"/>
  <c r="AV383" i="45"/>
  <c r="AA383" i="45"/>
  <c r="R383" i="45"/>
  <c r="BO384" i="45"/>
  <c r="AZ384" i="45"/>
  <c r="A384" i="45" s="1"/>
  <c r="AV384" i="45"/>
  <c r="AA384" i="45"/>
  <c r="R384" i="45"/>
  <c r="BO385" i="45"/>
  <c r="AZ385" i="45"/>
  <c r="A385" i="45" s="1"/>
  <c r="AV385" i="45"/>
  <c r="AA385" i="45"/>
  <c r="R385" i="45"/>
  <c r="BO386" i="45"/>
  <c r="AZ386" i="45"/>
  <c r="A386" i="45" s="1"/>
  <c r="AV386" i="45"/>
  <c r="AA386" i="45"/>
  <c r="R386" i="45"/>
  <c r="BO387" i="45"/>
  <c r="AZ387" i="45"/>
  <c r="A387" i="45" s="1"/>
  <c r="AV387" i="45"/>
  <c r="AA387" i="45"/>
  <c r="R387" i="45"/>
  <c r="BO388" i="45"/>
  <c r="AZ388" i="45"/>
  <c r="A388" i="45" s="1"/>
  <c r="AV388" i="45"/>
  <c r="AA388" i="45"/>
  <c r="R388" i="45"/>
  <c r="BO389" i="45"/>
  <c r="AZ389" i="45"/>
  <c r="A389" i="45" s="1"/>
  <c r="AV389" i="45"/>
  <c r="AA389" i="45"/>
  <c r="R389" i="45"/>
  <c r="BO390" i="45"/>
  <c r="AZ390" i="45"/>
  <c r="A390" i="45" s="1"/>
  <c r="AV390" i="45"/>
  <c r="AA390" i="45"/>
  <c r="R390" i="45"/>
  <c r="BO391" i="45"/>
  <c r="AZ391" i="45"/>
  <c r="A391" i="45" s="1"/>
  <c r="AV391" i="45"/>
  <c r="AA391" i="45"/>
  <c r="R391" i="45"/>
  <c r="BO392" i="45"/>
  <c r="AZ392" i="45"/>
  <c r="A392" i="45" s="1"/>
  <c r="AV392" i="45"/>
  <c r="AA392" i="45"/>
  <c r="R392" i="45"/>
  <c r="BO393" i="45"/>
  <c r="AZ393" i="45"/>
  <c r="A393" i="45" s="1"/>
  <c r="AV393" i="45"/>
  <c r="AA393" i="45"/>
  <c r="R393" i="45"/>
  <c r="BO394" i="45"/>
  <c r="AZ394" i="45"/>
  <c r="A394" i="45" s="1"/>
  <c r="AV394" i="45"/>
  <c r="AA394" i="45"/>
  <c r="R394" i="45"/>
  <c r="BO395" i="45"/>
  <c r="AZ395" i="45"/>
  <c r="A395" i="45" s="1"/>
  <c r="AV395" i="45"/>
  <c r="AA395" i="45"/>
  <c r="R395" i="45"/>
  <c r="BO396" i="45"/>
  <c r="AZ396" i="45"/>
  <c r="A396" i="45" s="1"/>
  <c r="AV396" i="45"/>
  <c r="AA396" i="45"/>
  <c r="R396" i="45"/>
  <c r="BO397" i="45"/>
  <c r="AZ397" i="45"/>
  <c r="A397" i="45" s="1"/>
  <c r="AV397" i="45"/>
  <c r="AA397" i="45"/>
  <c r="R397" i="45"/>
  <c r="BO398" i="45"/>
  <c r="AZ398" i="45"/>
  <c r="A398" i="45" s="1"/>
  <c r="AV398" i="45"/>
  <c r="AA398" i="45"/>
  <c r="R398" i="45"/>
  <c r="BO399" i="45"/>
  <c r="AZ399" i="45"/>
  <c r="A399" i="45" s="1"/>
  <c r="AV399" i="45"/>
  <c r="AA399" i="45"/>
  <c r="R399" i="45"/>
  <c r="BO400" i="45"/>
  <c r="AZ400" i="45"/>
  <c r="A400" i="45" s="1"/>
  <c r="AV400" i="45"/>
  <c r="AA400" i="45"/>
  <c r="R400" i="45"/>
  <c r="BO401" i="45"/>
  <c r="AZ401" i="45"/>
  <c r="A401" i="45" s="1"/>
  <c r="AV401" i="45"/>
  <c r="AA401" i="45"/>
  <c r="R401" i="45"/>
  <c r="BO402" i="45"/>
  <c r="AZ402" i="45"/>
  <c r="A402" i="45" s="1"/>
  <c r="AV402" i="45"/>
  <c r="AA402" i="45"/>
  <c r="R402" i="45"/>
  <c r="BO403" i="45"/>
  <c r="AZ403" i="45"/>
  <c r="A403" i="45" s="1"/>
  <c r="AV403" i="45"/>
  <c r="AA403" i="45"/>
  <c r="R403" i="45"/>
  <c r="BO404" i="45"/>
  <c r="AZ404" i="45"/>
  <c r="A404" i="45" s="1"/>
  <c r="AV404" i="45"/>
  <c r="AA404" i="45"/>
  <c r="R404" i="45"/>
  <c r="BO405" i="45"/>
  <c r="AZ405" i="45"/>
  <c r="A405" i="45" s="1"/>
  <c r="AV405" i="45"/>
  <c r="AA405" i="45"/>
  <c r="R405" i="45"/>
  <c r="BO406" i="45"/>
  <c r="AZ406" i="45"/>
  <c r="A406" i="45" s="1"/>
  <c r="AV406" i="45"/>
  <c r="AA406" i="45"/>
  <c r="R406" i="45"/>
  <c r="BO407" i="45"/>
  <c r="AZ407" i="45"/>
  <c r="A407" i="45" s="1"/>
  <c r="AV407" i="45"/>
  <c r="AA407" i="45"/>
  <c r="R407" i="45"/>
  <c r="BO408" i="45"/>
  <c r="AZ408" i="45"/>
  <c r="A408" i="45" s="1"/>
  <c r="AV408" i="45"/>
  <c r="AA408" i="45"/>
  <c r="R408" i="45"/>
  <c r="BO409" i="45"/>
  <c r="AZ409" i="45"/>
  <c r="A409" i="45" s="1"/>
  <c r="AV409" i="45"/>
  <c r="AA409" i="45"/>
  <c r="R409" i="45"/>
  <c r="BO410" i="45"/>
  <c r="AZ410" i="45"/>
  <c r="A410" i="45" s="1"/>
  <c r="AV410" i="45"/>
  <c r="AA410" i="45"/>
  <c r="R410" i="45"/>
  <c r="BO411" i="45"/>
  <c r="AZ411" i="45"/>
  <c r="A411" i="45" s="1"/>
  <c r="AV411" i="45"/>
  <c r="AA411" i="45"/>
  <c r="R411" i="45"/>
  <c r="BO412" i="45"/>
  <c r="AZ412" i="45"/>
  <c r="A412" i="45" s="1"/>
  <c r="AV412" i="45"/>
  <c r="AA412" i="45"/>
  <c r="R412" i="45"/>
  <c r="BO413" i="45"/>
  <c r="AZ413" i="45"/>
  <c r="A413" i="45" s="1"/>
  <c r="AV413" i="45"/>
  <c r="AA413" i="45"/>
  <c r="R413" i="45"/>
  <c r="BO414" i="45"/>
  <c r="AZ414" i="45"/>
  <c r="A414" i="45" s="1"/>
  <c r="AV414" i="45"/>
  <c r="AA414" i="45"/>
  <c r="R414" i="45"/>
  <c r="BO415" i="45"/>
  <c r="AZ415" i="45"/>
  <c r="A415" i="45" s="1"/>
  <c r="AV415" i="45"/>
  <c r="AA415" i="45"/>
  <c r="R415" i="45"/>
  <c r="BO416" i="45"/>
  <c r="AZ416" i="45"/>
  <c r="A416" i="45" s="1"/>
  <c r="AV416" i="45"/>
  <c r="AA416" i="45"/>
  <c r="R416" i="45"/>
  <c r="BO417" i="45"/>
  <c r="AZ417" i="45"/>
  <c r="A417" i="45" s="1"/>
  <c r="AV417" i="45"/>
  <c r="AA417" i="45"/>
  <c r="R417" i="45"/>
  <c r="BO418" i="45"/>
  <c r="AZ418" i="45"/>
  <c r="A418" i="45" s="1"/>
  <c r="AV418" i="45"/>
  <c r="AA418" i="45"/>
  <c r="R418" i="45"/>
  <c r="BO419" i="45"/>
  <c r="AZ419" i="45"/>
  <c r="A419" i="45" s="1"/>
  <c r="AV419" i="45"/>
  <c r="AA419" i="45"/>
  <c r="R419" i="45"/>
  <c r="BO420" i="45"/>
  <c r="AZ420" i="45"/>
  <c r="A420" i="45" s="1"/>
  <c r="AV420" i="45"/>
  <c r="AA420" i="45"/>
  <c r="R420" i="45"/>
  <c r="BO421" i="45"/>
  <c r="AZ421" i="45"/>
  <c r="A421" i="45" s="1"/>
  <c r="AV421" i="45"/>
  <c r="AA421" i="45"/>
  <c r="R421" i="45"/>
  <c r="BO422" i="45"/>
  <c r="AZ422" i="45"/>
  <c r="A422" i="45" s="1"/>
  <c r="AV422" i="45"/>
  <c r="AA422" i="45"/>
  <c r="R422" i="45"/>
  <c r="BO423" i="45"/>
  <c r="AZ423" i="45"/>
  <c r="A423" i="45" s="1"/>
  <c r="AV423" i="45"/>
  <c r="AA423" i="45"/>
  <c r="R423" i="45"/>
  <c r="BO424" i="45"/>
  <c r="AZ424" i="45"/>
  <c r="A424" i="45" s="1"/>
  <c r="AV424" i="45"/>
  <c r="AA424" i="45"/>
  <c r="R424" i="45"/>
  <c r="BO425" i="45"/>
  <c r="AZ425" i="45"/>
  <c r="A425" i="45" s="1"/>
  <c r="AV425" i="45"/>
  <c r="AA425" i="45"/>
  <c r="R425" i="45"/>
  <c r="BO426" i="45"/>
  <c r="AZ426" i="45"/>
  <c r="A426" i="45" s="1"/>
  <c r="AV426" i="45"/>
  <c r="AA426" i="45"/>
  <c r="R426" i="45"/>
  <c r="BO427" i="45"/>
  <c r="AZ427" i="45"/>
  <c r="A427" i="45" s="1"/>
  <c r="AV427" i="45"/>
  <c r="AA427" i="45"/>
  <c r="R427" i="45"/>
  <c r="BO428" i="45"/>
  <c r="AZ428" i="45"/>
  <c r="A428" i="45" s="1"/>
  <c r="AV428" i="45"/>
  <c r="AA428" i="45"/>
  <c r="R428" i="45"/>
  <c r="BO429" i="45"/>
  <c r="AZ429" i="45"/>
  <c r="A429" i="45" s="1"/>
  <c r="AV429" i="45"/>
  <c r="AA429" i="45"/>
  <c r="R429" i="45"/>
  <c r="BO430" i="45"/>
  <c r="AZ430" i="45"/>
  <c r="A430" i="45" s="1"/>
  <c r="AV430" i="45"/>
  <c r="AA430" i="45"/>
  <c r="R430" i="45"/>
  <c r="BO431" i="45"/>
  <c r="AZ431" i="45"/>
  <c r="A431" i="45" s="1"/>
  <c r="AV431" i="45"/>
  <c r="AA431" i="45"/>
  <c r="R431" i="45"/>
  <c r="BO432" i="45"/>
  <c r="AZ432" i="45"/>
  <c r="A432" i="45" s="1"/>
  <c r="AV432" i="45"/>
  <c r="AA432" i="45"/>
  <c r="R432" i="45"/>
  <c r="BO433" i="45"/>
  <c r="AZ433" i="45"/>
  <c r="A433" i="45" s="1"/>
  <c r="AV433" i="45"/>
  <c r="AA433" i="45"/>
  <c r="R433" i="45"/>
  <c r="BO434" i="45"/>
  <c r="AZ434" i="45"/>
  <c r="A434" i="45" s="1"/>
  <c r="AV434" i="45"/>
  <c r="AA434" i="45"/>
  <c r="R434" i="45"/>
  <c r="BO435" i="45"/>
  <c r="AZ435" i="45"/>
  <c r="A435" i="45" s="1"/>
  <c r="AV435" i="45"/>
  <c r="AA435" i="45"/>
  <c r="R435" i="45"/>
  <c r="BO436" i="45"/>
  <c r="AZ436" i="45"/>
  <c r="A436" i="45" s="1"/>
  <c r="AV436" i="45"/>
  <c r="AA436" i="45"/>
  <c r="R436" i="45"/>
  <c r="BO437" i="45"/>
  <c r="AZ437" i="45"/>
  <c r="A437" i="45" s="1"/>
  <c r="AV437" i="45"/>
  <c r="AA437" i="45"/>
  <c r="R437" i="45"/>
  <c r="BO438" i="45"/>
  <c r="AZ438" i="45"/>
  <c r="A438" i="45" s="1"/>
  <c r="AV438" i="45"/>
  <c r="AA438" i="45"/>
  <c r="R438" i="45"/>
  <c r="BO439" i="45"/>
  <c r="AZ439" i="45"/>
  <c r="A439" i="45" s="1"/>
  <c r="AV439" i="45"/>
  <c r="AA439" i="45"/>
  <c r="R439" i="45"/>
  <c r="BO440" i="45"/>
  <c r="AZ440" i="45"/>
  <c r="A440" i="45" s="1"/>
  <c r="AV440" i="45"/>
  <c r="AA440" i="45"/>
  <c r="R440" i="45"/>
  <c r="BO441" i="45"/>
  <c r="AZ441" i="45"/>
  <c r="A441" i="45" s="1"/>
  <c r="AV441" i="45"/>
  <c r="AA441" i="45"/>
  <c r="R441" i="45"/>
  <c r="BO442" i="45"/>
  <c r="AZ442" i="45"/>
  <c r="A442" i="45" s="1"/>
  <c r="AV442" i="45"/>
  <c r="AA442" i="45"/>
  <c r="R442" i="45"/>
  <c r="BO443" i="45"/>
  <c r="AZ443" i="45"/>
  <c r="A443" i="45" s="1"/>
  <c r="AV443" i="45"/>
  <c r="AA443" i="45"/>
  <c r="R443" i="45"/>
  <c r="BO444" i="45"/>
  <c r="AZ444" i="45"/>
  <c r="A444" i="45" s="1"/>
  <c r="AV444" i="45"/>
  <c r="AA444" i="45"/>
  <c r="R444" i="45"/>
  <c r="BO445" i="45"/>
  <c r="AZ445" i="45"/>
  <c r="A445" i="45" s="1"/>
  <c r="AV445" i="45"/>
  <c r="AA445" i="45"/>
  <c r="R445" i="45"/>
  <c r="BO446" i="45"/>
  <c r="AZ446" i="45"/>
  <c r="A446" i="45" s="1"/>
  <c r="AV446" i="45"/>
  <c r="AA446" i="45"/>
  <c r="R446" i="45"/>
  <c r="BO447" i="45"/>
  <c r="AZ447" i="45"/>
  <c r="A447" i="45" s="1"/>
  <c r="AV447" i="45"/>
  <c r="AA447" i="45"/>
  <c r="R447" i="45"/>
  <c r="BO448" i="45"/>
  <c r="AZ448" i="45"/>
  <c r="A448" i="45" s="1"/>
  <c r="AV448" i="45"/>
  <c r="AA448" i="45"/>
  <c r="R448" i="45"/>
  <c r="BO449" i="45"/>
  <c r="AZ449" i="45"/>
  <c r="A449" i="45" s="1"/>
  <c r="AV449" i="45"/>
  <c r="AA449" i="45"/>
  <c r="R449" i="45"/>
  <c r="BO450" i="45"/>
  <c r="AZ450" i="45"/>
  <c r="A450" i="45" s="1"/>
  <c r="AV450" i="45"/>
  <c r="AA450" i="45"/>
  <c r="R450" i="45"/>
  <c r="BO451" i="45"/>
  <c r="AZ451" i="45"/>
  <c r="A451" i="45" s="1"/>
  <c r="AV451" i="45"/>
  <c r="AA451" i="45"/>
  <c r="R451" i="45"/>
  <c r="BO452" i="45"/>
  <c r="AZ452" i="45"/>
  <c r="A452" i="45" s="1"/>
  <c r="AV452" i="45"/>
  <c r="AA452" i="45"/>
  <c r="R452" i="45"/>
  <c r="BO453" i="45"/>
  <c r="AZ453" i="45"/>
  <c r="A453" i="45" s="1"/>
  <c r="AV453" i="45"/>
  <c r="AA453" i="45"/>
  <c r="R453" i="45"/>
  <c r="BO454" i="45"/>
  <c r="AZ454" i="45"/>
  <c r="A454" i="45" s="1"/>
  <c r="AV454" i="45"/>
  <c r="AA454" i="45"/>
  <c r="R454" i="45"/>
  <c r="BO455" i="45"/>
  <c r="AZ455" i="45"/>
  <c r="A455" i="45" s="1"/>
  <c r="AV455" i="45"/>
  <c r="AA455" i="45"/>
  <c r="R455" i="45"/>
  <c r="BO456" i="45"/>
  <c r="AZ456" i="45"/>
  <c r="A456" i="45" s="1"/>
  <c r="AV456" i="45"/>
  <c r="AA456" i="45"/>
  <c r="R456" i="45"/>
  <c r="BO457" i="45"/>
  <c r="AZ457" i="45"/>
  <c r="A457" i="45" s="1"/>
  <c r="AV457" i="45"/>
  <c r="AA457" i="45"/>
  <c r="R457" i="45"/>
  <c r="BO458" i="45"/>
  <c r="AZ458" i="45"/>
  <c r="A458" i="45" s="1"/>
  <c r="AV458" i="45"/>
  <c r="AA458" i="45"/>
  <c r="R458" i="45"/>
  <c r="BO459" i="45"/>
  <c r="AZ459" i="45"/>
  <c r="A459" i="45" s="1"/>
  <c r="AV459" i="45"/>
  <c r="AA459" i="45"/>
  <c r="R459" i="45"/>
  <c r="BO460" i="45"/>
  <c r="AZ460" i="45"/>
  <c r="A460" i="45" s="1"/>
  <c r="AV460" i="45"/>
  <c r="AA460" i="45"/>
  <c r="R460" i="45"/>
  <c r="BO461" i="45"/>
  <c r="AZ461" i="45"/>
  <c r="A461" i="45" s="1"/>
  <c r="AV461" i="45"/>
  <c r="AA461" i="45"/>
  <c r="R461" i="45"/>
  <c r="BO462" i="45"/>
  <c r="AZ462" i="45"/>
  <c r="A462" i="45" s="1"/>
  <c r="AV462" i="45"/>
  <c r="AA462" i="45"/>
  <c r="R462" i="45"/>
  <c r="BO463" i="45"/>
  <c r="AZ463" i="45"/>
  <c r="A463" i="45" s="1"/>
  <c r="AV463" i="45"/>
  <c r="AA463" i="45"/>
  <c r="R463" i="45"/>
  <c r="BO464" i="45"/>
  <c r="AZ464" i="45"/>
  <c r="A464" i="45" s="1"/>
  <c r="AV464" i="45"/>
  <c r="AA464" i="45"/>
  <c r="R464" i="45"/>
  <c r="BO465" i="45"/>
  <c r="AZ465" i="45"/>
  <c r="A465" i="45" s="1"/>
  <c r="AV465" i="45"/>
  <c r="AA465" i="45"/>
  <c r="R465" i="45"/>
  <c r="BO466" i="45"/>
  <c r="AZ466" i="45"/>
  <c r="A466" i="45" s="1"/>
  <c r="AV466" i="45"/>
  <c r="AA466" i="45"/>
  <c r="R466" i="45"/>
  <c r="BO467" i="45"/>
  <c r="AZ467" i="45"/>
  <c r="A467" i="45" s="1"/>
  <c r="AV467" i="45"/>
  <c r="AA467" i="45"/>
  <c r="R467" i="45"/>
  <c r="BO468" i="45"/>
  <c r="AZ468" i="45"/>
  <c r="A468" i="45" s="1"/>
  <c r="AV468" i="45"/>
  <c r="AA468" i="45"/>
  <c r="R468" i="45"/>
  <c r="BO469" i="45"/>
  <c r="AZ469" i="45"/>
  <c r="A469" i="45" s="1"/>
  <c r="AV469" i="45"/>
  <c r="AA469" i="45"/>
  <c r="R469" i="45"/>
  <c r="BO470" i="45"/>
  <c r="AZ470" i="45"/>
  <c r="A470" i="45" s="1"/>
  <c r="AV470" i="45"/>
  <c r="AA470" i="45"/>
  <c r="R470" i="45"/>
  <c r="BO471" i="45"/>
  <c r="AZ471" i="45"/>
  <c r="A471" i="45" s="1"/>
  <c r="AV471" i="45"/>
  <c r="AA471" i="45"/>
  <c r="R471" i="45"/>
  <c r="BO472" i="45"/>
  <c r="AZ472" i="45"/>
  <c r="A472" i="45" s="1"/>
  <c r="AV472" i="45"/>
  <c r="AA472" i="45"/>
  <c r="R472" i="45"/>
  <c r="BO473" i="45"/>
  <c r="AZ473" i="45"/>
  <c r="A473" i="45" s="1"/>
  <c r="AV473" i="45"/>
  <c r="AA473" i="45"/>
  <c r="R473" i="45"/>
  <c r="BO474" i="45"/>
  <c r="AZ474" i="45"/>
  <c r="A474" i="45" s="1"/>
  <c r="AV474" i="45"/>
  <c r="AA474" i="45"/>
  <c r="R474" i="45"/>
  <c r="BO475" i="45"/>
  <c r="AZ475" i="45"/>
  <c r="A475" i="45" s="1"/>
  <c r="AV475" i="45"/>
  <c r="AA475" i="45"/>
  <c r="R475" i="45"/>
  <c r="BO476" i="45"/>
  <c r="AZ476" i="45"/>
  <c r="A476" i="45" s="1"/>
  <c r="AV476" i="45"/>
  <c r="AA476" i="45"/>
  <c r="R476" i="45"/>
  <c r="BO477" i="45"/>
  <c r="AZ477" i="45"/>
  <c r="A477" i="45" s="1"/>
  <c r="AV477" i="45"/>
  <c r="AA477" i="45"/>
  <c r="R477" i="45"/>
  <c r="BO478" i="45"/>
  <c r="AZ478" i="45"/>
  <c r="A478" i="45" s="1"/>
  <c r="AV478" i="45"/>
  <c r="AA478" i="45"/>
  <c r="R478" i="45"/>
  <c r="BO479" i="45"/>
  <c r="AZ479" i="45"/>
  <c r="A479" i="45" s="1"/>
  <c r="AV479" i="45"/>
  <c r="AA479" i="45"/>
  <c r="R479" i="45"/>
  <c r="BO480" i="45"/>
  <c r="AZ480" i="45"/>
  <c r="A480" i="45" s="1"/>
  <c r="AV480" i="45"/>
  <c r="AA480" i="45"/>
  <c r="R480" i="45"/>
  <c r="BO481" i="45"/>
  <c r="AZ481" i="45"/>
  <c r="A481" i="45" s="1"/>
  <c r="AV481" i="45"/>
  <c r="AA481" i="45"/>
  <c r="R481" i="45"/>
  <c r="BO482" i="45"/>
  <c r="AZ482" i="45"/>
  <c r="A482" i="45" s="1"/>
  <c r="AV482" i="45"/>
  <c r="AA482" i="45"/>
  <c r="R482" i="45"/>
  <c r="BO483" i="45"/>
  <c r="AZ483" i="45"/>
  <c r="A483" i="45" s="1"/>
  <c r="AV483" i="45"/>
  <c r="AA483" i="45"/>
  <c r="R483" i="45"/>
  <c r="BO484" i="45"/>
  <c r="AZ484" i="45"/>
  <c r="A484" i="45" s="1"/>
  <c r="AV484" i="45"/>
  <c r="AA484" i="45"/>
  <c r="R484" i="45"/>
  <c r="BO485" i="45"/>
  <c r="AZ485" i="45"/>
  <c r="A485" i="45" s="1"/>
  <c r="AV485" i="45"/>
  <c r="AA485" i="45"/>
  <c r="R485" i="45"/>
  <c r="BO486" i="45"/>
  <c r="AZ486" i="45"/>
  <c r="A486" i="45" s="1"/>
  <c r="AV486" i="45"/>
  <c r="AA486" i="45"/>
  <c r="R486" i="45"/>
  <c r="BO487" i="45"/>
  <c r="AZ487" i="45"/>
  <c r="A487" i="45" s="1"/>
  <c r="AV487" i="45"/>
  <c r="AA487" i="45"/>
  <c r="R487" i="45"/>
  <c r="BO488" i="45"/>
  <c r="AZ488" i="45"/>
  <c r="A488" i="45" s="1"/>
  <c r="AV488" i="45"/>
  <c r="AA488" i="45"/>
  <c r="R488" i="45"/>
  <c r="BO489" i="45"/>
  <c r="AZ489" i="45"/>
  <c r="A489" i="45" s="1"/>
  <c r="AV489" i="45"/>
  <c r="AA489" i="45"/>
  <c r="R489" i="45"/>
  <c r="BO490" i="45"/>
  <c r="AZ490" i="45"/>
  <c r="A490" i="45" s="1"/>
  <c r="AV490" i="45"/>
  <c r="AA490" i="45"/>
  <c r="R490" i="45"/>
  <c r="BO491" i="45"/>
  <c r="AZ491" i="45"/>
  <c r="A491" i="45" s="1"/>
  <c r="AV491" i="45"/>
  <c r="AA491" i="45"/>
  <c r="R491" i="45"/>
  <c r="BO492" i="45"/>
  <c r="AZ492" i="45"/>
  <c r="A492" i="45" s="1"/>
  <c r="AV492" i="45"/>
  <c r="AA492" i="45"/>
  <c r="R492" i="45"/>
  <c r="BO493" i="45"/>
  <c r="AZ493" i="45"/>
  <c r="A493" i="45" s="1"/>
  <c r="AV493" i="45"/>
  <c r="AA493" i="45"/>
  <c r="R493" i="45"/>
  <c r="BO494" i="45"/>
  <c r="AZ494" i="45"/>
  <c r="A494" i="45" s="1"/>
  <c r="AV494" i="45"/>
  <c r="AA494" i="45"/>
  <c r="R494" i="45"/>
  <c r="BO495" i="45"/>
  <c r="AZ495" i="45"/>
  <c r="A495" i="45" s="1"/>
  <c r="AV495" i="45"/>
  <c r="AA495" i="45"/>
  <c r="R495" i="45"/>
  <c r="BO496" i="45"/>
  <c r="AZ496" i="45"/>
  <c r="A496" i="45" s="1"/>
  <c r="AV496" i="45"/>
  <c r="AA496" i="45"/>
  <c r="R496" i="45"/>
  <c r="BO497" i="45"/>
  <c r="AZ497" i="45"/>
  <c r="A497" i="45" s="1"/>
  <c r="AV497" i="45"/>
  <c r="AA497" i="45"/>
  <c r="R497" i="45"/>
  <c r="BO498" i="45"/>
  <c r="AZ498" i="45"/>
  <c r="A498" i="45" s="1"/>
  <c r="AV498" i="45"/>
  <c r="AA498" i="45"/>
  <c r="R498" i="45"/>
  <c r="BO499" i="45"/>
  <c r="AZ499" i="45"/>
  <c r="A499" i="45" s="1"/>
  <c r="AV499" i="45"/>
  <c r="AA499" i="45"/>
  <c r="R499" i="45"/>
  <c r="BO500" i="45"/>
  <c r="AZ500" i="45"/>
  <c r="A500" i="45" s="1"/>
  <c r="AV500" i="45"/>
  <c r="AA500" i="45"/>
  <c r="R500" i="45"/>
  <c r="BO501" i="45"/>
  <c r="AZ501" i="45"/>
  <c r="A501" i="45" s="1"/>
  <c r="AV501" i="45"/>
  <c r="AA501" i="45"/>
  <c r="R501" i="45"/>
  <c r="BO502" i="45"/>
  <c r="AZ502" i="45"/>
  <c r="A502" i="45" s="1"/>
  <c r="AV502" i="45"/>
  <c r="AA502" i="45"/>
  <c r="R502" i="45"/>
  <c r="BO503" i="45"/>
  <c r="AZ503" i="45"/>
  <c r="A503" i="45" s="1"/>
  <c r="AV503" i="45"/>
  <c r="AA503" i="45"/>
  <c r="R503" i="45"/>
  <c r="BO504" i="45"/>
  <c r="AZ504" i="45"/>
  <c r="A504" i="45" s="1"/>
  <c r="AV504" i="45"/>
  <c r="AA504" i="45"/>
  <c r="R504" i="45"/>
  <c r="BO505" i="45"/>
  <c r="AZ505" i="45"/>
  <c r="A505" i="45" s="1"/>
  <c r="AV505" i="45"/>
  <c r="AA505" i="45"/>
  <c r="R505" i="45"/>
  <c r="BO506" i="45"/>
  <c r="AZ506" i="45"/>
  <c r="A506" i="45" s="1"/>
  <c r="AV506" i="45"/>
  <c r="AA506" i="45"/>
  <c r="R506" i="45"/>
  <c r="BO507" i="45"/>
  <c r="AZ507" i="45"/>
  <c r="A507" i="45" s="1"/>
  <c r="AV507" i="45"/>
  <c r="AA507" i="45"/>
  <c r="R507" i="45"/>
  <c r="BO508" i="45"/>
  <c r="AZ508" i="45"/>
  <c r="A508" i="45" s="1"/>
  <c r="AV508" i="45"/>
  <c r="AA508" i="45"/>
  <c r="R508" i="45"/>
  <c r="BO509" i="45"/>
  <c r="AZ509" i="45"/>
  <c r="A509" i="45" s="1"/>
  <c r="AV509" i="45"/>
  <c r="AA509" i="45"/>
  <c r="R509" i="45"/>
  <c r="BO510" i="45"/>
  <c r="AZ510" i="45"/>
  <c r="A510" i="45" s="1"/>
  <c r="AV510" i="45"/>
  <c r="AA510" i="45"/>
  <c r="R510" i="45"/>
  <c r="BO511" i="45"/>
  <c r="AZ511" i="45"/>
  <c r="A511" i="45" s="1"/>
  <c r="AV511" i="45"/>
  <c r="AA511" i="45"/>
  <c r="R511" i="45"/>
  <c r="BO512" i="45"/>
  <c r="AZ512" i="45"/>
  <c r="A512" i="45" s="1"/>
  <c r="AV512" i="45"/>
  <c r="AA512" i="45"/>
  <c r="R512" i="45"/>
  <c r="BO513" i="45"/>
  <c r="AZ513" i="45"/>
  <c r="A513" i="45" s="1"/>
  <c r="AV513" i="45"/>
  <c r="AA513" i="45"/>
  <c r="R513" i="45"/>
  <c r="BO514" i="45"/>
  <c r="AZ514" i="45"/>
  <c r="A514" i="45" s="1"/>
  <c r="AV514" i="45"/>
  <c r="AA514" i="45"/>
  <c r="R514" i="45"/>
  <c r="BO515" i="45"/>
  <c r="AZ515" i="45"/>
  <c r="A515" i="45" s="1"/>
  <c r="AV515" i="45"/>
  <c r="AA515" i="45"/>
  <c r="R515" i="45"/>
  <c r="BO516" i="45"/>
  <c r="AZ516" i="45"/>
  <c r="A516" i="45" s="1"/>
  <c r="AV516" i="45"/>
  <c r="AA516" i="45"/>
  <c r="R516" i="45"/>
  <c r="BO517" i="45"/>
  <c r="AZ517" i="45"/>
  <c r="A517" i="45" s="1"/>
  <c r="AV517" i="45"/>
  <c r="AA517" i="45"/>
  <c r="R517" i="45"/>
  <c r="BO518" i="45"/>
  <c r="AZ518" i="45"/>
  <c r="A518" i="45" s="1"/>
  <c r="AV518" i="45"/>
  <c r="AA518" i="45"/>
  <c r="R518" i="45"/>
  <c r="BO519" i="45"/>
  <c r="AZ519" i="45"/>
  <c r="A519" i="45" s="1"/>
  <c r="AV519" i="45"/>
  <c r="AA519" i="45"/>
  <c r="R519" i="45"/>
  <c r="BO520" i="45"/>
  <c r="AZ520" i="45"/>
  <c r="A520" i="45" s="1"/>
  <c r="AV520" i="45"/>
  <c r="AA520" i="45"/>
  <c r="R520" i="45"/>
  <c r="BO521" i="45"/>
  <c r="AZ521" i="45"/>
  <c r="A521" i="45" s="1"/>
  <c r="AV521" i="45"/>
  <c r="AA521" i="45"/>
  <c r="R521" i="45"/>
  <c r="BO522" i="45"/>
  <c r="AZ522" i="45"/>
  <c r="A522" i="45" s="1"/>
  <c r="AV522" i="45"/>
  <c r="AA522" i="45"/>
  <c r="R522" i="45"/>
  <c r="BO523" i="45"/>
  <c r="AZ523" i="45"/>
  <c r="A523" i="45" s="1"/>
  <c r="AV523" i="45"/>
  <c r="AA523" i="45"/>
  <c r="R523" i="45"/>
  <c r="BO524" i="45"/>
  <c r="AZ524" i="45"/>
  <c r="A524" i="45" s="1"/>
  <c r="AV524" i="45"/>
  <c r="AA524" i="45"/>
  <c r="R524" i="45"/>
  <c r="BO525" i="45"/>
  <c r="AZ525" i="45"/>
  <c r="A525" i="45" s="1"/>
  <c r="AV525" i="45"/>
  <c r="AA525" i="45"/>
  <c r="R525" i="45"/>
  <c r="BO526" i="45"/>
  <c r="AZ526" i="45"/>
  <c r="A526" i="45" s="1"/>
  <c r="AV526" i="45"/>
  <c r="AA526" i="45"/>
  <c r="R526" i="45"/>
  <c r="BO527" i="45"/>
  <c r="AZ527" i="45"/>
  <c r="A527" i="45" s="1"/>
  <c r="AV527" i="45"/>
  <c r="AA527" i="45"/>
  <c r="R527" i="45"/>
  <c r="BO528" i="45"/>
  <c r="AZ528" i="45"/>
  <c r="A528" i="45" s="1"/>
  <c r="AV528" i="45"/>
  <c r="AA528" i="45"/>
  <c r="R528" i="45"/>
  <c r="BO529" i="45"/>
  <c r="AZ529" i="45"/>
  <c r="A529" i="45" s="1"/>
  <c r="AV529" i="45"/>
  <c r="AA529" i="45"/>
  <c r="R529" i="45"/>
  <c r="BO530" i="45"/>
  <c r="AZ530" i="45"/>
  <c r="A530" i="45" s="1"/>
  <c r="AV530" i="45"/>
  <c r="AA530" i="45"/>
  <c r="R530" i="45"/>
  <c r="BO531" i="45"/>
  <c r="AZ531" i="45"/>
  <c r="A531" i="45" s="1"/>
  <c r="AV531" i="45"/>
  <c r="AA531" i="45"/>
  <c r="R531" i="45"/>
  <c r="BO532" i="45"/>
  <c r="AZ532" i="45"/>
  <c r="A532" i="45" s="1"/>
  <c r="AV532" i="45"/>
  <c r="AA532" i="45"/>
  <c r="R532" i="45"/>
  <c r="BO533" i="45"/>
  <c r="AZ533" i="45"/>
  <c r="A533" i="45" s="1"/>
  <c r="AV533" i="45"/>
  <c r="AA533" i="45"/>
  <c r="R533" i="45"/>
  <c r="BO534" i="45"/>
  <c r="AZ534" i="45"/>
  <c r="A534" i="45" s="1"/>
  <c r="AV534" i="45"/>
  <c r="AA534" i="45"/>
  <c r="R534" i="45"/>
  <c r="BO535" i="45"/>
  <c r="AZ535" i="45"/>
  <c r="A535" i="45" s="1"/>
  <c r="AV535" i="45"/>
  <c r="AA535" i="45"/>
  <c r="R535" i="45"/>
  <c r="BO536" i="45"/>
  <c r="AZ536" i="45"/>
  <c r="A536" i="45" s="1"/>
  <c r="AV536" i="45"/>
  <c r="AA536" i="45"/>
  <c r="R536" i="45"/>
  <c r="BO537" i="45"/>
  <c r="AZ537" i="45"/>
  <c r="A537" i="45" s="1"/>
  <c r="AV537" i="45"/>
  <c r="AA537" i="45"/>
  <c r="R537" i="45"/>
  <c r="BO538" i="45"/>
  <c r="AZ538" i="45"/>
  <c r="A538" i="45" s="1"/>
  <c r="AV538" i="45"/>
  <c r="AA538" i="45"/>
  <c r="R538" i="45"/>
  <c r="BO539" i="45"/>
  <c r="AZ539" i="45"/>
  <c r="A539" i="45" s="1"/>
  <c r="AV539" i="45"/>
  <c r="AA539" i="45"/>
  <c r="R539" i="45"/>
  <c r="BO540" i="45"/>
  <c r="AZ540" i="45"/>
  <c r="A540" i="45" s="1"/>
  <c r="AV540" i="45"/>
  <c r="AA540" i="45"/>
  <c r="R540" i="45"/>
  <c r="BO541" i="45"/>
  <c r="AZ541" i="45"/>
  <c r="A541" i="45" s="1"/>
  <c r="AV541" i="45"/>
  <c r="AA541" i="45"/>
  <c r="R541" i="45"/>
  <c r="BO542" i="45"/>
  <c r="AZ542" i="45"/>
  <c r="A542" i="45" s="1"/>
  <c r="AV542" i="45"/>
  <c r="AA542" i="45"/>
  <c r="R542" i="45"/>
  <c r="BO543" i="45"/>
  <c r="AZ543" i="45"/>
  <c r="A543" i="45" s="1"/>
  <c r="AV543" i="45"/>
  <c r="AA543" i="45"/>
  <c r="R543" i="45"/>
  <c r="BO544" i="45"/>
  <c r="AZ544" i="45"/>
  <c r="A544" i="45" s="1"/>
  <c r="AV544" i="45"/>
  <c r="AA544" i="45"/>
  <c r="R544" i="45"/>
  <c r="BO545" i="45"/>
  <c r="AZ545" i="45"/>
  <c r="A545" i="45" s="1"/>
  <c r="AV545" i="45"/>
  <c r="AA545" i="45"/>
  <c r="R545" i="45"/>
  <c r="BO546" i="45"/>
  <c r="AZ546" i="45"/>
  <c r="A546" i="45" s="1"/>
  <c r="AV546" i="45"/>
  <c r="AA546" i="45"/>
  <c r="R546" i="45"/>
  <c r="BO547" i="45"/>
  <c r="AZ547" i="45"/>
  <c r="A547" i="45" s="1"/>
  <c r="AV547" i="45"/>
  <c r="AA547" i="45"/>
  <c r="R547" i="45"/>
  <c r="BO548" i="45"/>
  <c r="AZ548" i="45"/>
  <c r="A548" i="45" s="1"/>
  <c r="AV548" i="45"/>
  <c r="AA548" i="45"/>
  <c r="R548" i="45"/>
  <c r="BO549" i="45"/>
  <c r="AZ549" i="45"/>
  <c r="A549" i="45" s="1"/>
  <c r="AV549" i="45"/>
  <c r="AA549" i="45"/>
  <c r="R549" i="45"/>
  <c r="BO550" i="45"/>
  <c r="AZ550" i="45"/>
  <c r="A550" i="45" s="1"/>
  <c r="AV550" i="45"/>
  <c r="AA550" i="45"/>
  <c r="R550" i="45"/>
  <c r="BO551" i="45"/>
  <c r="AZ551" i="45"/>
  <c r="A551" i="45" s="1"/>
  <c r="AV551" i="45"/>
  <c r="AA551" i="45"/>
  <c r="R551" i="45"/>
  <c r="BO552" i="45"/>
  <c r="AZ552" i="45"/>
  <c r="A552" i="45" s="1"/>
  <c r="AV552" i="45"/>
  <c r="AA552" i="45"/>
  <c r="R552" i="45"/>
  <c r="BO553" i="45"/>
  <c r="AZ553" i="45"/>
  <c r="A553" i="45" s="1"/>
  <c r="AV553" i="45"/>
  <c r="AA553" i="45"/>
  <c r="R553" i="45"/>
  <c r="BO554" i="45"/>
  <c r="AZ554" i="45"/>
  <c r="A554" i="45" s="1"/>
  <c r="AV554" i="45"/>
  <c r="AA554" i="45"/>
  <c r="R554" i="45"/>
  <c r="BO555" i="45"/>
  <c r="AZ555" i="45"/>
  <c r="A555" i="45" s="1"/>
  <c r="AV555" i="45"/>
  <c r="AA555" i="45"/>
  <c r="R555" i="45"/>
  <c r="BO556" i="45"/>
  <c r="AZ556" i="45"/>
  <c r="A556" i="45" s="1"/>
  <c r="AV556" i="45"/>
  <c r="AA556" i="45"/>
  <c r="R556" i="45"/>
  <c r="BO557" i="45"/>
  <c r="AZ557" i="45"/>
  <c r="A557" i="45" s="1"/>
  <c r="AV557" i="45"/>
  <c r="AA557" i="45"/>
  <c r="R557" i="45"/>
  <c r="BO558" i="45"/>
  <c r="AZ558" i="45"/>
  <c r="A558" i="45" s="1"/>
  <c r="AV558" i="45"/>
  <c r="AA558" i="45"/>
  <c r="R558" i="45"/>
  <c r="BO559" i="45"/>
  <c r="AZ559" i="45"/>
  <c r="A559" i="45" s="1"/>
  <c r="AV559" i="45"/>
  <c r="AA559" i="45"/>
  <c r="R559" i="45"/>
  <c r="BO560" i="45"/>
  <c r="AZ560" i="45"/>
  <c r="A560" i="45" s="1"/>
  <c r="AV560" i="45"/>
  <c r="AA560" i="45"/>
  <c r="R560" i="45"/>
  <c r="BO561" i="45"/>
  <c r="AZ561" i="45"/>
  <c r="A561" i="45" s="1"/>
  <c r="AV561" i="45"/>
  <c r="AA561" i="45"/>
  <c r="R561" i="45"/>
  <c r="BO562" i="45"/>
  <c r="AZ562" i="45"/>
  <c r="A562" i="45" s="1"/>
  <c r="AV562" i="45"/>
  <c r="AA562" i="45"/>
  <c r="R562" i="45"/>
  <c r="BO563" i="45"/>
  <c r="AZ563" i="45"/>
  <c r="A563" i="45" s="1"/>
  <c r="AV563" i="45"/>
  <c r="AA563" i="45"/>
  <c r="R563" i="45"/>
  <c r="BO564" i="45"/>
  <c r="AZ564" i="45"/>
  <c r="A564" i="45" s="1"/>
  <c r="AV564" i="45"/>
  <c r="AA564" i="45"/>
  <c r="R564" i="45"/>
  <c r="BO565" i="45"/>
  <c r="AZ565" i="45"/>
  <c r="A565" i="45" s="1"/>
  <c r="AV565" i="45"/>
  <c r="AA565" i="45"/>
  <c r="R565" i="45"/>
  <c r="BO566" i="45"/>
  <c r="AZ566" i="45"/>
  <c r="A566" i="45" s="1"/>
  <c r="AV566" i="45"/>
  <c r="AA566" i="45"/>
  <c r="R566" i="45"/>
  <c r="BO567" i="45"/>
  <c r="AZ567" i="45"/>
  <c r="A567" i="45" s="1"/>
  <c r="AV567" i="45"/>
  <c r="AA567" i="45"/>
  <c r="R567" i="45"/>
  <c r="BO568" i="45"/>
  <c r="AZ568" i="45"/>
  <c r="A568" i="45" s="1"/>
  <c r="AV568" i="45"/>
  <c r="AA568" i="45"/>
  <c r="R568" i="45"/>
  <c r="BO569" i="45"/>
  <c r="AZ569" i="45"/>
  <c r="A569" i="45" s="1"/>
  <c r="AV569" i="45"/>
  <c r="AA569" i="45"/>
  <c r="R569" i="45"/>
  <c r="BO570" i="45"/>
  <c r="AZ570" i="45"/>
  <c r="A570" i="45" s="1"/>
  <c r="AV570" i="45"/>
  <c r="AA570" i="45"/>
  <c r="R570" i="45"/>
  <c r="BO571" i="45"/>
  <c r="AZ571" i="45"/>
  <c r="A571" i="45" s="1"/>
  <c r="AV571" i="45"/>
  <c r="AA571" i="45"/>
  <c r="R571" i="45"/>
  <c r="BO572" i="45"/>
  <c r="AZ572" i="45"/>
  <c r="A572" i="45" s="1"/>
  <c r="AV572" i="45"/>
  <c r="AA572" i="45"/>
  <c r="R572" i="45"/>
  <c r="BO573" i="45"/>
  <c r="AZ573" i="45"/>
  <c r="A573" i="45" s="1"/>
  <c r="AV573" i="45"/>
  <c r="AA573" i="45"/>
  <c r="R573" i="45"/>
  <c r="BO574" i="45"/>
  <c r="AZ574" i="45"/>
  <c r="A574" i="45" s="1"/>
  <c r="AV574" i="45"/>
  <c r="AA574" i="45"/>
  <c r="R574" i="45"/>
  <c r="BO575" i="45"/>
  <c r="AZ575" i="45"/>
  <c r="AV575" i="45"/>
  <c r="AA575" i="45"/>
  <c r="R575" i="45"/>
  <c r="A575" i="45"/>
  <c r="BO576" i="45"/>
  <c r="AZ576" i="45"/>
  <c r="A576" i="45" s="1"/>
  <c r="AV576" i="45"/>
  <c r="AA576" i="45"/>
  <c r="R576" i="45"/>
  <c r="BO577" i="45"/>
  <c r="AZ577" i="45"/>
  <c r="A577" i="45" s="1"/>
  <c r="AV577" i="45"/>
  <c r="AA577" i="45"/>
  <c r="R577" i="45"/>
  <c r="BO578" i="45"/>
  <c r="AZ578" i="45"/>
  <c r="A578" i="45" s="1"/>
  <c r="AV578" i="45"/>
  <c r="AA578" i="45"/>
  <c r="R578" i="45"/>
  <c r="BO579" i="45"/>
  <c r="AZ579" i="45"/>
  <c r="A579" i="45" s="1"/>
  <c r="AV579" i="45"/>
  <c r="AA579" i="45"/>
  <c r="R579" i="45"/>
  <c r="BO580" i="45"/>
  <c r="AZ580" i="45"/>
  <c r="A580" i="45" s="1"/>
  <c r="AV580" i="45"/>
  <c r="AA580" i="45"/>
  <c r="R580" i="45"/>
  <c r="BO581" i="45"/>
  <c r="AZ581" i="45"/>
  <c r="A581" i="45" s="1"/>
  <c r="AV581" i="45"/>
  <c r="AA581" i="45"/>
  <c r="R581" i="45"/>
  <c r="BO582" i="45"/>
  <c r="AZ582" i="45"/>
  <c r="A582" i="45" s="1"/>
  <c r="AV582" i="45"/>
  <c r="AA582" i="45"/>
  <c r="R582" i="45"/>
  <c r="BO583" i="45"/>
  <c r="AZ583" i="45"/>
  <c r="A583" i="45" s="1"/>
  <c r="AV583" i="45"/>
  <c r="AA583" i="45"/>
  <c r="R583" i="45"/>
  <c r="BO584" i="45"/>
  <c r="AZ584" i="45"/>
  <c r="A584" i="45" s="1"/>
  <c r="AV584" i="45"/>
  <c r="AA584" i="45"/>
  <c r="R584" i="45"/>
  <c r="BO585" i="45"/>
  <c r="AZ585" i="45"/>
  <c r="A585" i="45" s="1"/>
  <c r="AV585" i="45"/>
  <c r="AA585" i="45"/>
  <c r="R585" i="45"/>
  <c r="BO586" i="45"/>
  <c r="AZ586" i="45"/>
  <c r="A586" i="45" s="1"/>
  <c r="AV586" i="45"/>
  <c r="AA586" i="45"/>
  <c r="R586" i="45"/>
  <c r="BO587" i="45"/>
  <c r="AZ587" i="45"/>
  <c r="A587" i="45" s="1"/>
  <c r="AV587" i="45"/>
  <c r="AA587" i="45"/>
  <c r="R587" i="45"/>
  <c r="BO588" i="45"/>
  <c r="AZ588" i="45"/>
  <c r="A588" i="45" s="1"/>
  <c r="AV588" i="45"/>
  <c r="AA588" i="45"/>
  <c r="R588" i="45"/>
  <c r="BO589" i="45"/>
  <c r="AZ589" i="45"/>
  <c r="A589" i="45" s="1"/>
  <c r="AV589" i="45"/>
  <c r="AA589" i="45"/>
  <c r="R589" i="45"/>
  <c r="BO590" i="45"/>
  <c r="AZ590" i="45"/>
  <c r="A590" i="45" s="1"/>
  <c r="AV590" i="45"/>
  <c r="AA590" i="45"/>
  <c r="R590" i="45"/>
  <c r="BO591" i="45"/>
  <c r="AZ591" i="45"/>
  <c r="A591" i="45" s="1"/>
  <c r="AV591" i="45"/>
  <c r="AA591" i="45"/>
  <c r="R591" i="45"/>
  <c r="BO592" i="45"/>
  <c r="AZ592" i="45"/>
  <c r="A592" i="45" s="1"/>
  <c r="AV592" i="45"/>
  <c r="AA592" i="45"/>
  <c r="R592" i="45"/>
  <c r="BO593" i="45"/>
  <c r="AZ593" i="45"/>
  <c r="A593" i="45" s="1"/>
  <c r="AV593" i="45"/>
  <c r="AA593" i="45"/>
  <c r="R593" i="45"/>
  <c r="BO594" i="45"/>
  <c r="AZ594" i="45"/>
  <c r="A594" i="45" s="1"/>
  <c r="AV594" i="45"/>
  <c r="AA594" i="45"/>
  <c r="R594" i="45"/>
  <c r="BO595" i="45"/>
  <c r="AZ595" i="45"/>
  <c r="A595" i="45" s="1"/>
  <c r="AV595" i="45"/>
  <c r="AA595" i="45"/>
  <c r="R595" i="45"/>
  <c r="BO596" i="45"/>
  <c r="AZ596" i="45"/>
  <c r="A596" i="45" s="1"/>
  <c r="AV596" i="45"/>
  <c r="AA596" i="45"/>
  <c r="R596" i="45"/>
  <c r="BO597" i="45"/>
  <c r="AZ597" i="45"/>
  <c r="A597" i="45" s="1"/>
  <c r="AV597" i="45"/>
  <c r="AA597" i="45"/>
  <c r="R597" i="45"/>
  <c r="BO598" i="45"/>
  <c r="AZ598" i="45"/>
  <c r="A598" i="45" s="1"/>
  <c r="AV598" i="45"/>
  <c r="AA598" i="45"/>
  <c r="R598" i="45"/>
  <c r="BO599" i="45"/>
  <c r="AZ599" i="45"/>
  <c r="A599" i="45" s="1"/>
  <c r="AV599" i="45"/>
  <c r="AA599" i="45"/>
  <c r="R599" i="45"/>
  <c r="BO600" i="45"/>
  <c r="AZ600" i="45"/>
  <c r="A600" i="45" s="1"/>
  <c r="AV600" i="45"/>
  <c r="AA600" i="45"/>
  <c r="R600" i="45"/>
  <c r="BO601" i="45"/>
  <c r="AZ601" i="45"/>
  <c r="A601" i="45" s="1"/>
  <c r="AV601" i="45"/>
  <c r="AA601" i="45"/>
  <c r="R601" i="45"/>
  <c r="BO602" i="45"/>
  <c r="AZ602" i="45"/>
  <c r="A602" i="45" s="1"/>
  <c r="AV602" i="45"/>
  <c r="AA602" i="45"/>
  <c r="R602" i="45"/>
  <c r="BO603" i="45"/>
  <c r="AZ603" i="45"/>
  <c r="A603" i="45" s="1"/>
  <c r="AV603" i="45"/>
  <c r="AA603" i="45"/>
  <c r="R603" i="45"/>
  <c r="BO604" i="45"/>
  <c r="AZ604" i="45"/>
  <c r="A604" i="45" s="1"/>
  <c r="AV604" i="45"/>
  <c r="AA604" i="45"/>
  <c r="R604" i="45"/>
  <c r="BO605" i="45"/>
  <c r="AZ605" i="45"/>
  <c r="A605" i="45" s="1"/>
  <c r="AV605" i="45"/>
  <c r="AA605" i="45"/>
  <c r="R605" i="45"/>
  <c r="BO606" i="45"/>
  <c r="AZ606" i="45"/>
  <c r="A606" i="45" s="1"/>
  <c r="AV606" i="45"/>
  <c r="AA606" i="45"/>
  <c r="R606" i="45"/>
  <c r="BO607" i="45"/>
  <c r="AZ607" i="45"/>
  <c r="A607" i="45" s="1"/>
  <c r="AV607" i="45"/>
  <c r="AA607" i="45"/>
  <c r="R607" i="45"/>
  <c r="BO608" i="45"/>
  <c r="AZ608" i="45"/>
  <c r="A608" i="45" s="1"/>
  <c r="AV608" i="45"/>
  <c r="AA608" i="45"/>
  <c r="R608" i="45"/>
  <c r="BO609" i="45"/>
  <c r="AZ609" i="45"/>
  <c r="A609" i="45" s="1"/>
  <c r="AV609" i="45"/>
  <c r="AA609" i="45"/>
  <c r="R609" i="45"/>
  <c r="BO610" i="45"/>
  <c r="AZ610" i="45"/>
  <c r="A610" i="45" s="1"/>
  <c r="AV610" i="45"/>
  <c r="AA610" i="45"/>
  <c r="R610" i="45"/>
  <c r="BO611" i="45"/>
  <c r="AZ611" i="45"/>
  <c r="A611" i="45" s="1"/>
  <c r="AV611" i="45"/>
  <c r="AA611" i="45"/>
  <c r="R611" i="45"/>
  <c r="BO612" i="45"/>
  <c r="AZ612" i="45"/>
  <c r="A612" i="45" s="1"/>
  <c r="AV612" i="45"/>
  <c r="AA612" i="45"/>
  <c r="R612" i="45"/>
  <c r="BO613" i="45"/>
  <c r="AZ613" i="45"/>
  <c r="A613" i="45" s="1"/>
  <c r="AV613" i="45"/>
  <c r="AA613" i="45"/>
  <c r="R613" i="45"/>
  <c r="BO614" i="45"/>
  <c r="AZ614" i="45"/>
  <c r="A614" i="45" s="1"/>
  <c r="AV614" i="45"/>
  <c r="AA614" i="45"/>
  <c r="R614" i="45"/>
  <c r="BO615" i="45"/>
  <c r="AZ615" i="45"/>
  <c r="A615" i="45" s="1"/>
  <c r="AV615" i="45"/>
  <c r="AA615" i="45"/>
  <c r="R615" i="45"/>
  <c r="BO616" i="45"/>
  <c r="AZ616" i="45"/>
  <c r="A616" i="45" s="1"/>
  <c r="AV616" i="45"/>
  <c r="AA616" i="45"/>
  <c r="R616" i="45"/>
  <c r="BO617" i="45"/>
  <c r="AZ617" i="45"/>
  <c r="A617" i="45" s="1"/>
  <c r="AV617" i="45"/>
  <c r="AA617" i="45"/>
  <c r="R617" i="45"/>
  <c r="BO618" i="45"/>
  <c r="AZ618" i="45"/>
  <c r="A618" i="45" s="1"/>
  <c r="AV618" i="45"/>
  <c r="AA618" i="45"/>
  <c r="R618" i="45"/>
  <c r="BO619" i="45"/>
  <c r="AZ619" i="45"/>
  <c r="A619" i="45" s="1"/>
  <c r="AV619" i="45"/>
  <c r="AA619" i="45"/>
  <c r="R619" i="45"/>
  <c r="BO620" i="45"/>
  <c r="AZ620" i="45"/>
  <c r="A620" i="45" s="1"/>
  <c r="AV620" i="45"/>
  <c r="AA620" i="45"/>
  <c r="R620" i="45"/>
  <c r="BO621" i="45"/>
  <c r="AZ621" i="45"/>
  <c r="A621" i="45" s="1"/>
  <c r="AV621" i="45"/>
  <c r="AA621" i="45"/>
  <c r="R621" i="45"/>
  <c r="BO622" i="45"/>
  <c r="AZ622" i="45"/>
  <c r="A622" i="45" s="1"/>
  <c r="AV622" i="45"/>
  <c r="AA622" i="45"/>
  <c r="R622" i="45"/>
  <c r="BO623" i="45"/>
  <c r="AZ623" i="45"/>
  <c r="A623" i="45" s="1"/>
  <c r="AV623" i="45"/>
  <c r="AA623" i="45"/>
  <c r="R623" i="45"/>
  <c r="BO624" i="45"/>
  <c r="AZ624" i="45"/>
  <c r="A624" i="45" s="1"/>
  <c r="AV624" i="45"/>
  <c r="AA624" i="45"/>
  <c r="R624" i="45"/>
  <c r="BO625" i="45"/>
  <c r="AZ625" i="45"/>
  <c r="A625" i="45" s="1"/>
  <c r="AV625" i="45"/>
  <c r="AA625" i="45"/>
  <c r="R625" i="45"/>
  <c r="BO626" i="45"/>
  <c r="AZ626" i="45"/>
  <c r="A626" i="45" s="1"/>
  <c r="AV626" i="45"/>
  <c r="AA626" i="45"/>
  <c r="R626" i="45"/>
  <c r="BO627" i="45"/>
  <c r="AZ627" i="45"/>
  <c r="A627" i="45" s="1"/>
  <c r="AV627" i="45"/>
  <c r="AA627" i="45"/>
  <c r="R627" i="45"/>
  <c r="BO628" i="45"/>
  <c r="AZ628" i="45"/>
  <c r="A628" i="45" s="1"/>
  <c r="AV628" i="45"/>
  <c r="AA628" i="45"/>
  <c r="R628" i="45"/>
  <c r="BO629" i="45"/>
  <c r="AZ629" i="45"/>
  <c r="A629" i="45" s="1"/>
  <c r="AV629" i="45"/>
  <c r="AA629" i="45"/>
  <c r="R629" i="45"/>
  <c r="BO630" i="45"/>
  <c r="AZ630" i="45"/>
  <c r="A630" i="45" s="1"/>
  <c r="AV630" i="45"/>
  <c r="AA630" i="45"/>
  <c r="R630" i="45"/>
  <c r="BO631" i="45"/>
  <c r="AZ631" i="45"/>
  <c r="A631" i="45" s="1"/>
  <c r="AV631" i="45"/>
  <c r="AA631" i="45"/>
  <c r="R631" i="45"/>
  <c r="BO632" i="45"/>
  <c r="AZ632" i="45"/>
  <c r="A632" i="45" s="1"/>
  <c r="AV632" i="45"/>
  <c r="AA632" i="45"/>
  <c r="R632" i="45"/>
  <c r="BO633" i="45"/>
  <c r="AZ633" i="45"/>
  <c r="A633" i="45" s="1"/>
  <c r="AV633" i="45"/>
  <c r="AA633" i="45"/>
  <c r="R633" i="45"/>
  <c r="BO634" i="45"/>
  <c r="AZ634" i="45"/>
  <c r="A634" i="45" s="1"/>
  <c r="AV634" i="45"/>
  <c r="AA634" i="45"/>
  <c r="R634" i="45"/>
  <c r="BO635" i="45"/>
  <c r="AZ635" i="45"/>
  <c r="A635" i="45" s="1"/>
  <c r="AV635" i="45"/>
  <c r="AA635" i="45"/>
  <c r="R635" i="45"/>
  <c r="BO636" i="45"/>
  <c r="AZ636" i="45"/>
  <c r="A636" i="45" s="1"/>
  <c r="AV636" i="45"/>
  <c r="AA636" i="45"/>
  <c r="R636" i="45"/>
  <c r="BO637" i="45"/>
  <c r="AZ637" i="45"/>
  <c r="A637" i="45" s="1"/>
  <c r="AV637" i="45"/>
  <c r="AA637" i="45"/>
  <c r="R637" i="45"/>
  <c r="BO638" i="45"/>
  <c r="AZ638" i="45"/>
  <c r="A638" i="45" s="1"/>
  <c r="AV638" i="45"/>
  <c r="AA638" i="45"/>
  <c r="R638" i="45"/>
  <c r="BO639" i="45"/>
  <c r="AZ639" i="45"/>
  <c r="A639" i="45" s="1"/>
  <c r="AV639" i="45"/>
  <c r="AA639" i="45"/>
  <c r="R639" i="45"/>
  <c r="BO640" i="45"/>
  <c r="AZ640" i="45"/>
  <c r="A640" i="45" s="1"/>
  <c r="AV640" i="45"/>
  <c r="AA640" i="45"/>
  <c r="R640" i="45"/>
  <c r="BO641" i="45"/>
  <c r="AZ641" i="45"/>
  <c r="A641" i="45" s="1"/>
  <c r="AV641" i="45"/>
  <c r="AA641" i="45"/>
  <c r="R641" i="45"/>
  <c r="BO642" i="45"/>
  <c r="AZ642" i="45"/>
  <c r="A642" i="45" s="1"/>
  <c r="AV642" i="45"/>
  <c r="AA642" i="45"/>
  <c r="R642" i="45"/>
  <c r="BO643" i="45"/>
  <c r="AZ643" i="45"/>
  <c r="A643" i="45" s="1"/>
  <c r="AV643" i="45"/>
  <c r="AA643" i="45"/>
  <c r="R643" i="45"/>
  <c r="BO644" i="45"/>
  <c r="AZ644" i="45"/>
  <c r="AV644" i="45"/>
  <c r="AA644" i="45"/>
  <c r="R644" i="45"/>
  <c r="A644" i="45"/>
  <c r="BO645" i="45"/>
  <c r="AZ645" i="45"/>
  <c r="A645" i="45" s="1"/>
  <c r="AV645" i="45"/>
  <c r="AA645" i="45"/>
  <c r="R645" i="45"/>
  <c r="BO646" i="45"/>
  <c r="AZ646" i="45"/>
  <c r="A646" i="45" s="1"/>
  <c r="AV646" i="45"/>
  <c r="AA646" i="45"/>
  <c r="R646" i="45"/>
  <c r="BO647" i="45"/>
  <c r="AZ647" i="45"/>
  <c r="A647" i="45" s="1"/>
  <c r="AV647" i="45"/>
  <c r="AA647" i="45"/>
  <c r="R647" i="45"/>
  <c r="BO648" i="45"/>
  <c r="AZ648" i="45"/>
  <c r="A648" i="45" s="1"/>
  <c r="AV648" i="45"/>
  <c r="AA648" i="45"/>
  <c r="R648" i="45"/>
  <c r="BO649" i="45"/>
  <c r="AZ649" i="45"/>
  <c r="A649" i="45" s="1"/>
  <c r="AV649" i="45"/>
  <c r="AA649" i="45"/>
  <c r="R649" i="45"/>
  <c r="BO650" i="45"/>
  <c r="AZ650" i="45"/>
  <c r="A650" i="45" s="1"/>
  <c r="AV650" i="45"/>
  <c r="AA650" i="45"/>
  <c r="R650" i="45"/>
  <c r="BO651" i="45"/>
  <c r="AZ651" i="45"/>
  <c r="A651" i="45" s="1"/>
  <c r="AV651" i="45"/>
  <c r="AA651" i="45"/>
  <c r="R651" i="45"/>
  <c r="BO652" i="45"/>
  <c r="AZ652" i="45"/>
  <c r="A652" i="45" s="1"/>
  <c r="AV652" i="45"/>
  <c r="AA652" i="45"/>
  <c r="R652" i="45"/>
  <c r="BO653" i="45"/>
  <c r="AZ653" i="45"/>
  <c r="A653" i="45" s="1"/>
  <c r="AV653" i="45"/>
  <c r="AA653" i="45"/>
  <c r="R653" i="45"/>
  <c r="BO654" i="45"/>
  <c r="AZ654" i="45"/>
  <c r="A654" i="45" s="1"/>
  <c r="AV654" i="45"/>
  <c r="AA654" i="45"/>
  <c r="R654" i="45"/>
  <c r="BO655" i="45"/>
  <c r="AZ655" i="45"/>
  <c r="A655" i="45" s="1"/>
  <c r="AV655" i="45"/>
  <c r="AA655" i="45"/>
  <c r="R655" i="45"/>
  <c r="BO656" i="45"/>
  <c r="AZ656" i="45"/>
  <c r="A656" i="45" s="1"/>
  <c r="AV656" i="45"/>
  <c r="AA656" i="45"/>
  <c r="R656" i="45"/>
  <c r="BO657" i="45"/>
  <c r="AZ657" i="45"/>
  <c r="A657" i="45" s="1"/>
  <c r="AV657" i="45"/>
  <c r="AA657" i="45"/>
  <c r="R657" i="45"/>
  <c r="BO658" i="45"/>
  <c r="AZ658" i="45"/>
  <c r="A658" i="45" s="1"/>
  <c r="AV658" i="45"/>
  <c r="AA658" i="45"/>
  <c r="R658" i="45"/>
  <c r="BO659" i="45"/>
  <c r="AZ659" i="45"/>
  <c r="A659" i="45" s="1"/>
  <c r="AV659" i="45"/>
  <c r="AA659" i="45"/>
  <c r="R659" i="45"/>
  <c r="BO660" i="45"/>
  <c r="AZ660" i="45"/>
  <c r="A660" i="45" s="1"/>
  <c r="AV660" i="45"/>
  <c r="AA660" i="45"/>
  <c r="R660" i="45"/>
  <c r="BO661" i="45"/>
  <c r="AZ661" i="45"/>
  <c r="A661" i="45" s="1"/>
  <c r="AV661" i="45"/>
  <c r="AA661" i="45"/>
  <c r="R661" i="45"/>
  <c r="BO662" i="45"/>
  <c r="AZ662" i="45"/>
  <c r="A662" i="45" s="1"/>
  <c r="AV662" i="45"/>
  <c r="AA662" i="45"/>
  <c r="R662" i="45"/>
  <c r="BO663" i="45"/>
  <c r="AZ663" i="45"/>
  <c r="A663" i="45" s="1"/>
  <c r="AV663" i="45"/>
  <c r="AA663" i="45"/>
  <c r="R663" i="45"/>
  <c r="BO664" i="45"/>
  <c r="AZ664" i="45"/>
  <c r="A664" i="45" s="1"/>
  <c r="AV664" i="45"/>
  <c r="AA664" i="45"/>
  <c r="R664" i="45"/>
  <c r="BO665" i="45"/>
  <c r="AZ665" i="45"/>
  <c r="A665" i="45" s="1"/>
  <c r="AV665" i="45"/>
  <c r="AA665" i="45"/>
  <c r="R665" i="45"/>
  <c r="BO666" i="45"/>
  <c r="AZ666" i="45"/>
  <c r="A666" i="45" s="1"/>
  <c r="AV666" i="45"/>
  <c r="AA666" i="45"/>
  <c r="R666" i="45"/>
  <c r="BO667" i="45"/>
  <c r="AZ667" i="45"/>
  <c r="A667" i="45" s="1"/>
  <c r="AV667" i="45"/>
  <c r="AA667" i="45"/>
  <c r="R667" i="45"/>
  <c r="BO668" i="45"/>
  <c r="AZ668" i="45"/>
  <c r="A668" i="45" s="1"/>
  <c r="AV668" i="45"/>
  <c r="AA668" i="45"/>
  <c r="R668" i="45"/>
  <c r="BO669" i="45"/>
  <c r="AZ669" i="45"/>
  <c r="A669" i="45" s="1"/>
  <c r="AA669" i="45"/>
  <c r="R669" i="45"/>
  <c r="BO670" i="45"/>
  <c r="AZ670" i="45"/>
  <c r="A670" i="45" s="1"/>
  <c r="AV670" i="45"/>
  <c r="AA670" i="45"/>
  <c r="R670" i="45"/>
  <c r="BO671" i="45"/>
  <c r="AZ671" i="45"/>
  <c r="A671" i="45" s="1"/>
  <c r="AV671" i="45"/>
  <c r="AA671" i="45"/>
  <c r="R671" i="45"/>
  <c r="BO672" i="45"/>
  <c r="AZ672" i="45"/>
  <c r="A672" i="45" s="1"/>
  <c r="AV672" i="45"/>
  <c r="AA672" i="45"/>
  <c r="R672" i="45"/>
  <c r="BO673" i="45"/>
  <c r="AZ673" i="45"/>
  <c r="A673" i="45" s="1"/>
  <c r="AV673" i="45"/>
  <c r="AA673" i="45"/>
  <c r="R673" i="45"/>
  <c r="BO674" i="45"/>
  <c r="AZ674" i="45"/>
  <c r="AV674" i="45"/>
  <c r="AA674" i="45"/>
  <c r="R674" i="45"/>
  <c r="A674" i="45"/>
  <c r="BO675" i="45"/>
  <c r="AZ675" i="45"/>
  <c r="A675" i="45" s="1"/>
  <c r="AV675" i="45"/>
  <c r="AA675" i="45"/>
  <c r="R675" i="45"/>
  <c r="BO676" i="45"/>
  <c r="AZ676" i="45"/>
  <c r="A676" i="45" s="1"/>
  <c r="AV676" i="45"/>
  <c r="AA676" i="45"/>
  <c r="R676" i="45"/>
  <c r="BO677" i="45"/>
  <c r="AZ677" i="45"/>
  <c r="A677" i="45" s="1"/>
  <c r="AV677" i="45"/>
  <c r="AA677" i="45"/>
  <c r="R677" i="45"/>
  <c r="BO678" i="45"/>
  <c r="AZ678" i="45"/>
  <c r="A678" i="45" s="1"/>
  <c r="AV678" i="45"/>
  <c r="AA678" i="45"/>
  <c r="R678" i="45"/>
  <c r="BO679" i="45"/>
  <c r="AZ679" i="45"/>
  <c r="A679" i="45" s="1"/>
  <c r="AV679" i="45"/>
  <c r="AA679" i="45"/>
  <c r="R679" i="45"/>
  <c r="BO680" i="45"/>
  <c r="AZ680" i="45"/>
  <c r="A680" i="45" s="1"/>
  <c r="AV680" i="45"/>
  <c r="AA680" i="45"/>
  <c r="R680" i="45"/>
  <c r="BO681" i="45"/>
  <c r="AZ681" i="45"/>
  <c r="A681" i="45" s="1"/>
  <c r="AV681" i="45"/>
  <c r="AA681" i="45"/>
  <c r="R681" i="45"/>
  <c r="BO682" i="45"/>
  <c r="AZ682" i="45"/>
  <c r="A682" i="45" s="1"/>
  <c r="AV682" i="45"/>
  <c r="AA682" i="45"/>
  <c r="R682" i="45"/>
  <c r="BO683" i="45"/>
  <c r="AZ683" i="45"/>
  <c r="A683" i="45" s="1"/>
  <c r="AV683" i="45"/>
  <c r="AA683" i="45"/>
  <c r="R683" i="45"/>
  <c r="BO684" i="45"/>
  <c r="AZ684" i="45"/>
  <c r="A684" i="45" s="1"/>
  <c r="AV684" i="45"/>
  <c r="AA684" i="45"/>
  <c r="R684" i="45"/>
  <c r="BO685" i="45"/>
  <c r="AZ685" i="45"/>
  <c r="A685" i="45" s="1"/>
  <c r="AV685" i="45"/>
  <c r="AA685" i="45"/>
  <c r="R685" i="45"/>
  <c r="BO686" i="45"/>
  <c r="AZ686" i="45"/>
  <c r="A686" i="45" s="1"/>
  <c r="AV686" i="45"/>
  <c r="AA686" i="45"/>
  <c r="R686" i="45"/>
  <c r="BO687" i="45"/>
  <c r="AZ687" i="45"/>
  <c r="A687" i="45" s="1"/>
  <c r="AV687" i="45"/>
  <c r="AA687" i="45"/>
  <c r="R687" i="45"/>
  <c r="BO688" i="45"/>
  <c r="AZ688" i="45"/>
  <c r="A688" i="45" s="1"/>
  <c r="AV688" i="45"/>
  <c r="AA688" i="45"/>
  <c r="R688" i="45"/>
  <c r="BO689" i="45"/>
  <c r="AZ689" i="45"/>
  <c r="A689" i="45" s="1"/>
  <c r="AV689" i="45"/>
  <c r="AA689" i="45"/>
  <c r="R689" i="45"/>
  <c r="BO690" i="45"/>
  <c r="AZ690" i="45"/>
  <c r="A690" i="45" s="1"/>
  <c r="AV690" i="45"/>
  <c r="AA690" i="45"/>
  <c r="R690" i="45"/>
  <c r="BO691" i="45"/>
  <c r="AZ691" i="45"/>
  <c r="A691" i="45" s="1"/>
  <c r="AV691" i="45"/>
  <c r="AA691" i="45"/>
  <c r="R691" i="45"/>
  <c r="BO692" i="45"/>
  <c r="AZ692" i="45"/>
  <c r="A692" i="45" s="1"/>
  <c r="AV692" i="45"/>
  <c r="AA692" i="45"/>
  <c r="R692" i="45"/>
  <c r="BO693" i="45"/>
  <c r="AZ693" i="45"/>
  <c r="A693" i="45" s="1"/>
  <c r="AV693" i="45"/>
  <c r="AA693" i="45"/>
  <c r="R693" i="45"/>
  <c r="BO694" i="45"/>
  <c r="AZ694" i="45"/>
  <c r="A694" i="45" s="1"/>
  <c r="AV694" i="45"/>
  <c r="AA694" i="45"/>
  <c r="R694" i="45"/>
  <c r="BO695" i="45"/>
  <c r="AZ695" i="45"/>
  <c r="A695" i="45" s="1"/>
  <c r="AV695" i="45"/>
  <c r="AA695" i="45"/>
  <c r="R695" i="45"/>
  <c r="BO696" i="45"/>
  <c r="AZ696" i="45"/>
  <c r="A696" i="45" s="1"/>
  <c r="AV696" i="45"/>
  <c r="AA696" i="45"/>
  <c r="R696" i="45"/>
  <c r="BO697" i="45"/>
  <c r="AZ697" i="45"/>
  <c r="A697" i="45" s="1"/>
  <c r="AV697" i="45"/>
  <c r="AA697" i="45"/>
  <c r="R697" i="45"/>
  <c r="BO698" i="45"/>
  <c r="AZ698" i="45"/>
  <c r="A698" i="45" s="1"/>
  <c r="AV698" i="45"/>
  <c r="AA698" i="45"/>
  <c r="R698" i="45"/>
  <c r="BO699" i="45"/>
  <c r="AZ699" i="45"/>
  <c r="A699" i="45" s="1"/>
  <c r="AV699" i="45"/>
  <c r="AA699" i="45"/>
  <c r="R699" i="45"/>
  <c r="BO700" i="45"/>
  <c r="AZ700" i="45"/>
  <c r="A700" i="45" s="1"/>
  <c r="AV700" i="45"/>
  <c r="AA700" i="45"/>
  <c r="R700" i="45"/>
  <c r="BO701" i="45"/>
  <c r="AZ701" i="45"/>
  <c r="A701" i="45" s="1"/>
  <c r="AV701" i="45"/>
  <c r="AA701" i="45"/>
  <c r="R701" i="45"/>
  <c r="BO702" i="45"/>
  <c r="AZ702" i="45"/>
  <c r="A702" i="45" s="1"/>
  <c r="AV702" i="45"/>
  <c r="AA702" i="45"/>
  <c r="R702" i="45"/>
  <c r="BO703" i="45"/>
  <c r="AZ703" i="45"/>
  <c r="A703" i="45" s="1"/>
  <c r="AV703" i="45"/>
  <c r="AA703" i="45"/>
  <c r="R703" i="45"/>
  <c r="BO704" i="45"/>
  <c r="AZ704" i="45"/>
  <c r="A704" i="45" s="1"/>
  <c r="AV704" i="45"/>
  <c r="AA704" i="45"/>
  <c r="R704" i="45"/>
  <c r="BO705" i="45"/>
  <c r="AZ705" i="45"/>
  <c r="A705" i="45" s="1"/>
  <c r="AV705" i="45"/>
  <c r="AA705" i="45"/>
  <c r="R705" i="45"/>
  <c r="BO706" i="45"/>
  <c r="AZ706" i="45"/>
  <c r="A706" i="45" s="1"/>
  <c r="AV706" i="45"/>
  <c r="AA706" i="45"/>
  <c r="R706" i="45"/>
  <c r="BO707" i="45"/>
  <c r="AZ707" i="45"/>
  <c r="A707" i="45" s="1"/>
  <c r="AV707" i="45"/>
  <c r="AA707" i="45"/>
  <c r="R707" i="45"/>
  <c r="BO708" i="45"/>
  <c r="AZ708" i="45"/>
  <c r="A708" i="45" s="1"/>
  <c r="AV708" i="45"/>
  <c r="AA708" i="45"/>
  <c r="R708" i="45"/>
  <c r="BO709" i="45"/>
  <c r="AZ709" i="45"/>
  <c r="A709" i="45" s="1"/>
  <c r="AV709" i="45"/>
  <c r="AA709" i="45"/>
  <c r="R709" i="45"/>
  <c r="BO710" i="45"/>
  <c r="AZ710" i="45"/>
  <c r="A710" i="45" s="1"/>
  <c r="AV710" i="45"/>
  <c r="AA710" i="45"/>
  <c r="R710" i="45"/>
  <c r="BO711" i="45"/>
  <c r="AZ711" i="45"/>
  <c r="A711" i="45" s="1"/>
  <c r="AV711" i="45"/>
  <c r="AA711" i="45"/>
  <c r="R711" i="45"/>
  <c r="BO712" i="45"/>
  <c r="AZ712" i="45"/>
  <c r="A712" i="45" s="1"/>
  <c r="AV712" i="45"/>
  <c r="AA712" i="45"/>
  <c r="R712" i="45"/>
  <c r="BO713" i="45"/>
  <c r="AZ713" i="45"/>
  <c r="A713" i="45" s="1"/>
  <c r="AV713" i="45"/>
  <c r="AA713" i="45"/>
  <c r="R713" i="45"/>
  <c r="BO714" i="45"/>
  <c r="AZ714" i="45"/>
  <c r="A714" i="45" s="1"/>
  <c r="AV714" i="45"/>
  <c r="AA714" i="45"/>
  <c r="R714" i="45"/>
  <c r="BO715" i="45"/>
  <c r="AZ715" i="45"/>
  <c r="A715" i="45" s="1"/>
  <c r="AV715" i="45"/>
  <c r="AA715" i="45"/>
  <c r="R715" i="45"/>
  <c r="BO716" i="45"/>
  <c r="AZ716" i="45"/>
  <c r="A716" i="45" s="1"/>
  <c r="AV716" i="45"/>
  <c r="AA716" i="45"/>
  <c r="R716" i="45"/>
  <c r="BO717" i="45"/>
  <c r="AZ717" i="45"/>
  <c r="A717" i="45" s="1"/>
  <c r="AV717" i="45"/>
  <c r="AA717" i="45"/>
  <c r="R717" i="45"/>
  <c r="BO718" i="45"/>
  <c r="AZ718" i="45"/>
  <c r="A718" i="45" s="1"/>
  <c r="AV718" i="45"/>
  <c r="AA718" i="45"/>
  <c r="R718" i="45"/>
  <c r="BO719" i="45"/>
  <c r="AZ719" i="45"/>
  <c r="A719" i="45" s="1"/>
  <c r="AV719" i="45"/>
  <c r="AA719" i="45"/>
  <c r="R719" i="45"/>
  <c r="BO720" i="45"/>
  <c r="AZ720" i="45"/>
  <c r="A720" i="45" s="1"/>
  <c r="AV720" i="45"/>
  <c r="AA720" i="45"/>
  <c r="R720" i="45"/>
  <c r="BO721" i="45"/>
  <c r="AZ721" i="45"/>
  <c r="A721" i="45" s="1"/>
  <c r="AV721" i="45"/>
  <c r="AA721" i="45"/>
  <c r="R721" i="45"/>
  <c r="BO722" i="45"/>
  <c r="AZ722" i="45"/>
  <c r="A722" i="45" s="1"/>
  <c r="AV722" i="45"/>
  <c r="AA722" i="45"/>
  <c r="R722" i="45"/>
  <c r="BO723" i="45"/>
  <c r="AZ723" i="45"/>
  <c r="A723" i="45" s="1"/>
  <c r="AV723" i="45"/>
  <c r="AA723" i="45"/>
  <c r="R723" i="45"/>
  <c r="BO724" i="45"/>
  <c r="AZ724" i="45"/>
  <c r="A724" i="45" s="1"/>
  <c r="AV724" i="45"/>
  <c r="AA724" i="45"/>
  <c r="R724" i="45"/>
  <c r="BO725" i="45"/>
  <c r="AZ725" i="45"/>
  <c r="A725" i="45" s="1"/>
  <c r="AV725" i="45"/>
  <c r="AA725" i="45"/>
  <c r="R725" i="45"/>
  <c r="BO726" i="45"/>
  <c r="AZ726" i="45"/>
  <c r="A726" i="45" s="1"/>
  <c r="AV726" i="45"/>
  <c r="AA726" i="45"/>
  <c r="R726" i="45"/>
  <c r="BO727" i="45"/>
  <c r="AZ727" i="45"/>
  <c r="A727" i="45" s="1"/>
  <c r="AV727" i="45"/>
  <c r="AA727" i="45"/>
  <c r="R727" i="45"/>
  <c r="BO728" i="45"/>
  <c r="AZ728" i="45"/>
  <c r="A728" i="45" s="1"/>
  <c r="AV728" i="45"/>
  <c r="AA728" i="45"/>
  <c r="R728" i="45"/>
  <c r="BO729" i="45"/>
  <c r="AZ729" i="45"/>
  <c r="A729" i="45" s="1"/>
  <c r="AV729" i="45"/>
  <c r="AA729" i="45"/>
  <c r="R729" i="45"/>
  <c r="BO730" i="45"/>
  <c r="AZ730" i="45"/>
  <c r="A730" i="45" s="1"/>
  <c r="AV730" i="45"/>
  <c r="AA730" i="45"/>
  <c r="R730" i="45"/>
  <c r="BO731" i="45"/>
  <c r="AZ731" i="45"/>
  <c r="A731" i="45" s="1"/>
  <c r="AV731" i="45"/>
  <c r="AA731" i="45"/>
  <c r="R731" i="45"/>
  <c r="BO732" i="45"/>
  <c r="AZ732" i="45"/>
  <c r="A732" i="45" s="1"/>
  <c r="AV732" i="45"/>
  <c r="AA732" i="45"/>
  <c r="R732" i="45"/>
  <c r="BO733" i="45"/>
  <c r="AZ733" i="45"/>
  <c r="A733" i="45" s="1"/>
  <c r="AV733" i="45"/>
  <c r="AA733" i="45"/>
  <c r="R733" i="45"/>
  <c r="BO734" i="45"/>
  <c r="AZ734" i="45"/>
  <c r="A734" i="45" s="1"/>
  <c r="AV734" i="45"/>
  <c r="AA734" i="45"/>
  <c r="R734" i="45"/>
  <c r="BO735" i="45"/>
  <c r="AZ735" i="45"/>
  <c r="AV735" i="45"/>
  <c r="AA735" i="45"/>
  <c r="R735" i="45"/>
  <c r="A735" i="45"/>
  <c r="BO736" i="45"/>
  <c r="AZ736" i="45"/>
  <c r="A736" i="45" s="1"/>
  <c r="AV736" i="45"/>
  <c r="AA736" i="45"/>
  <c r="R736" i="45"/>
  <c r="BO737" i="45"/>
  <c r="AZ737" i="45"/>
  <c r="A737" i="45" s="1"/>
  <c r="AV737" i="45"/>
  <c r="AA737" i="45"/>
  <c r="R737" i="45"/>
  <c r="BO738" i="45"/>
  <c r="AZ738" i="45"/>
  <c r="A738" i="45" s="1"/>
  <c r="AV738" i="45"/>
  <c r="AA738" i="45"/>
  <c r="R738" i="45"/>
  <c r="BO739" i="45"/>
  <c r="AZ739" i="45"/>
  <c r="A739" i="45" s="1"/>
  <c r="AV739" i="45"/>
  <c r="AA739" i="45"/>
  <c r="R739" i="45"/>
  <c r="BO740" i="45"/>
  <c r="AZ740" i="45"/>
  <c r="A740" i="45" s="1"/>
  <c r="AV740" i="45"/>
  <c r="AA740" i="45"/>
  <c r="R740" i="45"/>
  <c r="BO741" i="45"/>
  <c r="AZ741" i="45"/>
  <c r="A741" i="45" s="1"/>
  <c r="AV741" i="45"/>
  <c r="AA741" i="45"/>
  <c r="R741" i="45"/>
  <c r="BO742" i="45"/>
  <c r="AZ742" i="45"/>
  <c r="A742" i="45" s="1"/>
  <c r="AV742" i="45"/>
  <c r="AA742" i="45"/>
  <c r="R742" i="45"/>
  <c r="BO743" i="45"/>
  <c r="AZ743" i="45"/>
  <c r="A743" i="45" s="1"/>
  <c r="AV743" i="45"/>
  <c r="AA743" i="45"/>
  <c r="R743" i="45"/>
  <c r="BO744" i="45"/>
  <c r="AZ744" i="45"/>
  <c r="A744" i="45" s="1"/>
  <c r="AV744" i="45"/>
  <c r="AA744" i="45"/>
  <c r="R744" i="45"/>
  <c r="BO745" i="45"/>
  <c r="AZ745" i="45"/>
  <c r="A745" i="45" s="1"/>
  <c r="AV745" i="45"/>
  <c r="AA745" i="45"/>
  <c r="R745" i="45"/>
  <c r="BO746" i="45"/>
  <c r="AZ746" i="45"/>
  <c r="A746" i="45" s="1"/>
  <c r="AV746" i="45"/>
  <c r="AA746" i="45"/>
  <c r="R746" i="45"/>
  <c r="BO747" i="45"/>
  <c r="AZ747" i="45"/>
  <c r="A747" i="45" s="1"/>
  <c r="AV747" i="45"/>
  <c r="AA747" i="45"/>
  <c r="R747" i="45"/>
  <c r="BO748" i="45"/>
  <c r="AZ748" i="45"/>
  <c r="A748" i="45" s="1"/>
  <c r="AV748" i="45"/>
  <c r="AA748" i="45"/>
  <c r="R748" i="45"/>
  <c r="BO749" i="45"/>
  <c r="AZ749" i="45"/>
  <c r="A749" i="45" s="1"/>
  <c r="AV749" i="45"/>
  <c r="AA749" i="45"/>
  <c r="R749" i="45"/>
  <c r="BO750" i="45"/>
  <c r="AZ750" i="45"/>
  <c r="A750" i="45" s="1"/>
  <c r="AV750" i="45"/>
  <c r="AA750" i="45"/>
  <c r="R750" i="45"/>
  <c r="BO751" i="45"/>
  <c r="AZ751" i="45"/>
  <c r="A751" i="45" s="1"/>
  <c r="AV751" i="45"/>
  <c r="AA751" i="45"/>
  <c r="R751" i="45"/>
  <c r="BO752" i="45"/>
  <c r="AZ752" i="45"/>
  <c r="A752" i="45" s="1"/>
  <c r="AV752" i="45"/>
  <c r="AA752" i="45"/>
  <c r="R752" i="45"/>
  <c r="BO753" i="45"/>
  <c r="AZ753" i="45"/>
  <c r="A753" i="45" s="1"/>
  <c r="AV753" i="45"/>
  <c r="AA753" i="45"/>
  <c r="R753" i="45"/>
  <c r="BO754" i="45"/>
  <c r="AZ754" i="45"/>
  <c r="A754" i="45" s="1"/>
  <c r="AV754" i="45"/>
  <c r="AA754" i="45"/>
  <c r="R754" i="45"/>
  <c r="BO755" i="45"/>
  <c r="AZ755" i="45"/>
  <c r="A755" i="45" s="1"/>
  <c r="AV755" i="45"/>
  <c r="AA755" i="45"/>
  <c r="R755" i="45"/>
  <c r="BO756" i="45"/>
  <c r="AZ756" i="45"/>
  <c r="A756" i="45" s="1"/>
  <c r="AV756" i="45"/>
  <c r="AA756" i="45"/>
  <c r="R756" i="45"/>
  <c r="BO757" i="45"/>
  <c r="AZ757" i="45"/>
  <c r="A757" i="45" s="1"/>
  <c r="AV757" i="45"/>
  <c r="AA757" i="45"/>
  <c r="R757" i="45"/>
  <c r="BO758" i="45"/>
  <c r="AZ758" i="45"/>
  <c r="A758" i="45" s="1"/>
  <c r="AV758" i="45"/>
  <c r="AA758" i="45"/>
  <c r="R758" i="45"/>
  <c r="BO759" i="45"/>
  <c r="AZ759" i="45"/>
  <c r="A759" i="45" s="1"/>
  <c r="AV759" i="45"/>
  <c r="AA759" i="45"/>
  <c r="R759" i="45"/>
  <c r="BO760" i="45"/>
  <c r="AZ760" i="45"/>
  <c r="AV760" i="45"/>
  <c r="AA760" i="45"/>
  <c r="R760" i="45"/>
  <c r="A760" i="45"/>
  <c r="BO761" i="45"/>
  <c r="AZ761" i="45"/>
  <c r="AV761" i="45"/>
  <c r="AA761" i="45"/>
  <c r="R761" i="45"/>
  <c r="A761" i="45"/>
  <c r="BO762" i="45"/>
  <c r="AZ762" i="45"/>
  <c r="AV762" i="45"/>
  <c r="AA762" i="45"/>
  <c r="R762" i="45"/>
  <c r="A762" i="45"/>
  <c r="BO763" i="45"/>
  <c r="AZ763" i="45"/>
  <c r="AV763" i="45"/>
  <c r="AA763" i="45"/>
  <c r="R763" i="45"/>
  <c r="A763" i="45"/>
  <c r="BO764" i="45"/>
  <c r="AZ764" i="45"/>
  <c r="AV764" i="45"/>
  <c r="AA764" i="45"/>
  <c r="R764" i="45"/>
  <c r="A764" i="45"/>
  <c r="BO765" i="45"/>
  <c r="AZ765" i="45"/>
  <c r="A765" i="45" s="1"/>
  <c r="AV765" i="45"/>
  <c r="AA765" i="45"/>
  <c r="R765" i="45"/>
  <c r="BO766" i="45"/>
  <c r="AZ766" i="45"/>
  <c r="AV766" i="45"/>
  <c r="AA766" i="45"/>
  <c r="R766" i="45"/>
  <c r="A766" i="45"/>
  <c r="BO767" i="45"/>
  <c r="AV767" i="45"/>
  <c r="AA767" i="45"/>
  <c r="R767" i="45"/>
  <c r="A767" i="45"/>
  <c r="BO768" i="45"/>
  <c r="AV768" i="45"/>
  <c r="AA768" i="45"/>
  <c r="R768" i="45"/>
  <c r="BO769" i="45"/>
  <c r="AZ769" i="45"/>
  <c r="AV769" i="45"/>
  <c r="AA769" i="45"/>
  <c r="R769" i="45"/>
  <c r="A769" i="45"/>
  <c r="BO770" i="45"/>
  <c r="AZ770" i="45"/>
  <c r="AV770" i="45"/>
  <c r="AA770" i="45"/>
  <c r="R770" i="45"/>
  <c r="A770" i="45"/>
  <c r="BO771" i="45"/>
  <c r="AV771" i="45"/>
  <c r="AA771" i="45"/>
  <c r="R771" i="45"/>
  <c r="A771" i="45"/>
  <c r="BO772" i="45"/>
  <c r="AZ772" i="45"/>
  <c r="AV772" i="45"/>
  <c r="AA772" i="45"/>
  <c r="R772" i="45"/>
  <c r="A772" i="45"/>
  <c r="AV773" i="45"/>
  <c r="AA773" i="45"/>
  <c r="R773" i="45"/>
  <c r="A773" i="45"/>
  <c r="BO774" i="45"/>
  <c r="AZ774" i="45"/>
  <c r="A774" i="45" s="1"/>
  <c r="AV774" i="45"/>
  <c r="AA774" i="45"/>
  <c r="R774" i="45"/>
  <c r="BO775" i="45"/>
  <c r="AZ775" i="45"/>
  <c r="AV775" i="45"/>
  <c r="AA775" i="45"/>
  <c r="R775" i="45"/>
  <c r="A775" i="45"/>
  <c r="BO776" i="45"/>
  <c r="AZ776" i="45"/>
  <c r="AV776" i="45"/>
  <c r="AA776" i="45"/>
  <c r="R776" i="45"/>
  <c r="A776" i="45"/>
  <c r="BO777" i="45"/>
  <c r="AZ777" i="45"/>
  <c r="A777" i="45" s="1"/>
  <c r="AV777" i="45"/>
  <c r="AA777" i="45"/>
  <c r="R777" i="45"/>
  <c r="BO780" i="45"/>
  <c r="AZ780" i="45"/>
  <c r="AV780" i="45"/>
  <c r="AA780" i="45"/>
  <c r="R780" i="45"/>
  <c r="A780" i="45"/>
  <c r="BO781" i="45"/>
  <c r="AZ781" i="45"/>
  <c r="AV781" i="45"/>
  <c r="AA781" i="45"/>
  <c r="R781" i="45"/>
  <c r="A781" i="45"/>
  <c r="BO782" i="45"/>
  <c r="AZ782" i="45"/>
  <c r="AV782" i="45"/>
  <c r="AA782" i="45"/>
  <c r="R782" i="45"/>
  <c r="A782" i="45"/>
  <c r="BO783" i="45"/>
  <c r="AZ783" i="45"/>
  <c r="AV783" i="45"/>
  <c r="AA783" i="45"/>
  <c r="R783" i="45"/>
  <c r="A783" i="45"/>
  <c r="BO784" i="45"/>
  <c r="AZ784" i="45"/>
  <c r="A784" i="45" s="1"/>
  <c r="AV784" i="45"/>
  <c r="AA784" i="45"/>
  <c r="R784" i="45"/>
  <c r="BO785" i="45"/>
  <c r="AZ785" i="45"/>
  <c r="A785" i="45" s="1"/>
  <c r="AV785" i="45"/>
  <c r="AA785" i="45"/>
  <c r="R785" i="45"/>
  <c r="BO786" i="45"/>
  <c r="AZ786" i="45"/>
  <c r="A786" i="45" s="1"/>
  <c r="AV786" i="45"/>
  <c r="AA786" i="45"/>
  <c r="R786" i="45"/>
  <c r="BO787" i="45"/>
  <c r="AZ787" i="45"/>
  <c r="A787" i="45" s="1"/>
  <c r="AV787" i="45"/>
  <c r="AA787" i="45"/>
  <c r="R787" i="45"/>
  <c r="BO788" i="45"/>
  <c r="AZ788" i="45"/>
  <c r="AV788" i="45"/>
  <c r="AA788" i="45"/>
  <c r="R788" i="45"/>
  <c r="BO789" i="45"/>
  <c r="AZ789" i="45"/>
  <c r="A789" i="45" s="1"/>
  <c r="AV789" i="45"/>
  <c r="AA789" i="45"/>
  <c r="R789" i="45"/>
  <c r="BO790" i="45"/>
  <c r="AZ790" i="45"/>
  <c r="A790" i="45" s="1"/>
  <c r="AV790" i="45"/>
  <c r="AA790" i="45"/>
  <c r="R790" i="45"/>
  <c r="BO791" i="45"/>
  <c r="AZ791" i="45"/>
  <c r="A791" i="45" s="1"/>
  <c r="AV791" i="45"/>
  <c r="AA791" i="45"/>
  <c r="R791" i="45"/>
  <c r="BO792" i="45"/>
  <c r="AZ792" i="45"/>
  <c r="A792" i="45" s="1"/>
  <c r="AV792" i="45"/>
  <c r="AA792" i="45"/>
  <c r="R792" i="45"/>
  <c r="BO793" i="45"/>
  <c r="AZ793" i="45"/>
  <c r="A793" i="45" s="1"/>
  <c r="AV793" i="45"/>
  <c r="AA793" i="45"/>
  <c r="R793" i="45"/>
  <c r="BO794" i="45"/>
  <c r="AV794" i="45"/>
  <c r="AA794" i="45"/>
  <c r="R794" i="45"/>
  <c r="A794" i="45"/>
  <c r="BO795" i="45"/>
  <c r="AZ795" i="45"/>
  <c r="A795" i="45" s="1"/>
  <c r="AV795" i="45"/>
  <c r="AA795" i="45"/>
  <c r="R795" i="45"/>
  <c r="BO796" i="45"/>
  <c r="AZ796" i="45"/>
  <c r="A796" i="45" s="1"/>
  <c r="AV796" i="45"/>
  <c r="AA796" i="45"/>
  <c r="R796" i="45"/>
  <c r="BO797" i="45"/>
  <c r="AZ797" i="45"/>
  <c r="A797" i="45" s="1"/>
  <c r="AV797" i="45"/>
  <c r="AA797" i="45"/>
  <c r="R797" i="45"/>
  <c r="BO798" i="45"/>
  <c r="AV798" i="45"/>
  <c r="AA798" i="45"/>
  <c r="R798" i="45"/>
  <c r="A798" i="45"/>
  <c r="BO799" i="45"/>
  <c r="AZ799" i="45"/>
  <c r="A799" i="45" s="1"/>
  <c r="AV799" i="45"/>
  <c r="AA799" i="45"/>
  <c r="R799" i="45"/>
  <c r="BO800" i="45"/>
  <c r="AZ800" i="45"/>
  <c r="A800" i="45" s="1"/>
  <c r="AV800" i="45"/>
  <c r="AA800" i="45"/>
  <c r="R800" i="45"/>
  <c r="BO801" i="45"/>
  <c r="AZ801" i="45"/>
  <c r="A801" i="45" s="1"/>
  <c r="AV801" i="45"/>
  <c r="AA801" i="45"/>
  <c r="R801" i="45"/>
  <c r="BO802" i="45"/>
  <c r="AZ802" i="45"/>
  <c r="A802" i="45" s="1"/>
  <c r="AV802" i="45"/>
  <c r="AA802" i="45"/>
  <c r="R802" i="45"/>
  <c r="BO803" i="45"/>
  <c r="AZ803" i="45"/>
  <c r="A803" i="45" s="1"/>
  <c r="AV803" i="45"/>
  <c r="AA803" i="45"/>
  <c r="R803" i="45"/>
  <c r="BO804" i="45"/>
  <c r="AZ804" i="45"/>
  <c r="A804" i="45" s="1"/>
  <c r="AV804" i="45"/>
  <c r="AA804" i="45"/>
  <c r="R804" i="45"/>
  <c r="BO805" i="45"/>
  <c r="AZ805" i="45"/>
  <c r="A805" i="45" s="1"/>
  <c r="AV805" i="45"/>
  <c r="AA805" i="45"/>
  <c r="R805" i="45"/>
  <c r="BO806" i="45"/>
  <c r="AA806" i="45"/>
  <c r="R806" i="45"/>
  <c r="BO807" i="45"/>
  <c r="AV807" i="45"/>
  <c r="AA807" i="45"/>
  <c r="R807" i="45"/>
  <c r="A807" i="45"/>
  <c r="BO808" i="45"/>
  <c r="AZ808" i="45"/>
  <c r="A808" i="45" s="1"/>
  <c r="AV808" i="45"/>
  <c r="AA808" i="45"/>
  <c r="R808" i="45"/>
  <c r="BO809" i="45"/>
  <c r="AZ809" i="45"/>
  <c r="A809" i="45" s="1"/>
  <c r="AV809" i="45"/>
  <c r="AA809" i="45"/>
  <c r="R809" i="45"/>
  <c r="BO810" i="45"/>
  <c r="AZ810" i="45"/>
  <c r="A810" i="45" s="1"/>
  <c r="AV810" i="45"/>
  <c r="AA810" i="45"/>
  <c r="R810" i="45"/>
  <c r="BO811" i="45"/>
  <c r="AZ811" i="45"/>
  <c r="A811" i="45" s="1"/>
  <c r="AV811" i="45"/>
  <c r="AA811" i="45"/>
  <c r="R811" i="45"/>
  <c r="BO812" i="45"/>
  <c r="AZ812" i="45"/>
  <c r="AV812" i="45"/>
  <c r="AA812" i="45"/>
  <c r="R812" i="45"/>
  <c r="A812" i="45"/>
  <c r="BO813" i="45"/>
  <c r="AZ813" i="45"/>
  <c r="A813" i="45" s="1"/>
  <c r="AV813" i="45"/>
  <c r="AA813" i="45"/>
  <c r="R813" i="45"/>
  <c r="BO814" i="45"/>
  <c r="AZ814" i="45"/>
  <c r="A814" i="45" s="1"/>
  <c r="AV814" i="45"/>
  <c r="AA814" i="45"/>
  <c r="R814" i="45"/>
  <c r="BO815" i="45"/>
  <c r="AV815" i="45"/>
  <c r="AA815" i="45"/>
  <c r="R815" i="45"/>
  <c r="A815" i="45"/>
  <c r="BO816" i="45"/>
  <c r="AZ816" i="45"/>
  <c r="A816" i="45" s="1"/>
  <c r="AV816" i="45"/>
  <c r="AA816" i="45"/>
  <c r="R816" i="45"/>
  <c r="BO817" i="45"/>
  <c r="AV817" i="45"/>
  <c r="AA817" i="45"/>
  <c r="R817" i="45"/>
  <c r="A817" i="45"/>
  <c r="BO818" i="45"/>
  <c r="AZ818" i="45"/>
  <c r="AV818" i="45"/>
  <c r="AA818" i="45"/>
  <c r="R818" i="45"/>
  <c r="A818" i="45"/>
  <c r="BO819" i="45"/>
  <c r="AZ819" i="45"/>
  <c r="A819" i="45" s="1"/>
  <c r="AV819" i="45"/>
  <c r="AA819" i="45"/>
  <c r="R819" i="45"/>
  <c r="BO820" i="45"/>
  <c r="AZ820" i="45"/>
  <c r="A820" i="45" s="1"/>
  <c r="AV820" i="45"/>
  <c r="AA820" i="45"/>
  <c r="R820" i="45"/>
  <c r="BO821" i="45"/>
  <c r="AZ821" i="45"/>
  <c r="A821" i="45" s="1"/>
  <c r="AV821" i="45"/>
  <c r="AA821" i="45"/>
  <c r="R821" i="45"/>
  <c r="BO822" i="45"/>
  <c r="AZ822" i="45"/>
  <c r="A822" i="45" s="1"/>
  <c r="AV822" i="45"/>
  <c r="AA822" i="45"/>
  <c r="R822" i="45"/>
  <c r="BO823" i="45"/>
  <c r="AZ823" i="45"/>
  <c r="A823" i="45" s="1"/>
  <c r="AV823" i="45"/>
  <c r="AA823" i="45"/>
  <c r="R823" i="45"/>
  <c r="BO824" i="45"/>
  <c r="AZ824" i="45"/>
  <c r="A824" i="45" s="1"/>
  <c r="AV824" i="45"/>
  <c r="AA824" i="45"/>
  <c r="R824" i="45"/>
  <c r="BO825" i="45"/>
  <c r="AZ825" i="45"/>
  <c r="A825" i="45" s="1"/>
  <c r="AV825" i="45"/>
  <c r="AA825" i="45"/>
  <c r="R825" i="45"/>
  <c r="BO826" i="45"/>
  <c r="AA826" i="45"/>
  <c r="R826" i="45"/>
  <c r="BO827" i="45"/>
  <c r="AV827" i="45"/>
  <c r="AA827" i="45"/>
  <c r="R827" i="45"/>
  <c r="A827" i="45"/>
  <c r="BO828" i="45"/>
  <c r="AZ828" i="45"/>
  <c r="A828" i="45" s="1"/>
  <c r="AV828" i="45"/>
  <c r="AA828" i="45"/>
  <c r="R828" i="45"/>
  <c r="BO829" i="45"/>
  <c r="AZ829" i="45"/>
  <c r="A829" i="45" s="1"/>
  <c r="AV829" i="45"/>
  <c r="AA829" i="45"/>
  <c r="R829" i="45"/>
  <c r="BO830" i="45"/>
  <c r="AV830" i="45"/>
  <c r="AA830" i="45"/>
  <c r="R830" i="45"/>
  <c r="A830" i="45"/>
  <c r="BO831" i="45"/>
  <c r="AZ831" i="45"/>
  <c r="A831" i="45" s="1"/>
  <c r="AV831" i="45"/>
  <c r="AA831" i="45"/>
  <c r="R831" i="45"/>
  <c r="BO832" i="45"/>
  <c r="AZ832" i="45"/>
  <c r="A832" i="45" s="1"/>
  <c r="AV832" i="45"/>
  <c r="AA832" i="45"/>
  <c r="R832" i="45"/>
  <c r="BO833" i="45"/>
  <c r="AZ833" i="45"/>
  <c r="A833" i="45" s="1"/>
  <c r="AV833" i="45"/>
  <c r="AA833" i="45"/>
  <c r="R833" i="45"/>
  <c r="BO834" i="45"/>
  <c r="AZ834" i="45"/>
  <c r="A834" i="45" s="1"/>
  <c r="AV834" i="45"/>
  <c r="AA834" i="45"/>
  <c r="R834" i="45"/>
  <c r="BO835" i="45"/>
  <c r="AV835" i="45"/>
  <c r="AA835" i="45"/>
  <c r="R835" i="45"/>
  <c r="BO836" i="45"/>
  <c r="AV836" i="45"/>
  <c r="AA836" i="45"/>
  <c r="R836" i="45"/>
  <c r="BO837" i="45"/>
  <c r="AZ837" i="45"/>
  <c r="A837" i="45" s="1"/>
  <c r="AV837" i="45"/>
  <c r="AA837" i="45"/>
  <c r="R837" i="45"/>
  <c r="BO838" i="45"/>
  <c r="AV838" i="45"/>
  <c r="AA838" i="45"/>
  <c r="R838" i="45"/>
  <c r="A838" i="45"/>
  <c r="BO839" i="45"/>
  <c r="AZ839" i="45"/>
  <c r="A839" i="45" s="1"/>
  <c r="AV839" i="45"/>
  <c r="AA839" i="45"/>
  <c r="R839" i="45"/>
  <c r="BO840" i="45"/>
  <c r="AZ840" i="45"/>
  <c r="A840" i="45" s="1"/>
  <c r="AV840" i="45"/>
  <c r="AA840" i="45"/>
  <c r="R840" i="45"/>
  <c r="BO841" i="45"/>
  <c r="AZ841" i="45"/>
  <c r="A841" i="45" s="1"/>
  <c r="AV841" i="45"/>
  <c r="AA841" i="45"/>
  <c r="R841" i="45"/>
  <c r="BO842" i="45"/>
  <c r="AV842" i="45"/>
  <c r="AA842" i="45"/>
  <c r="R842" i="45"/>
  <c r="A842" i="45"/>
  <c r="BO843" i="45"/>
  <c r="AV843" i="45"/>
  <c r="AA843" i="45"/>
  <c r="R843" i="45"/>
  <c r="A843" i="45"/>
  <c r="BO844" i="45"/>
  <c r="AV844" i="45"/>
  <c r="AA844" i="45"/>
  <c r="R844" i="45"/>
  <c r="A844" i="45"/>
  <c r="BO845" i="45"/>
  <c r="AZ845" i="45"/>
  <c r="A845" i="45" s="1"/>
  <c r="AV845" i="45"/>
  <c r="AA845" i="45"/>
  <c r="R845" i="45"/>
  <c r="BO846" i="45"/>
  <c r="AZ846" i="45"/>
  <c r="A846" i="45" s="1"/>
  <c r="AV846" i="45"/>
  <c r="AA846" i="45"/>
  <c r="R846" i="45"/>
  <c r="BO847" i="45"/>
  <c r="AZ847" i="45"/>
  <c r="A847" i="45" s="1"/>
  <c r="AV847" i="45"/>
  <c r="AA847" i="45"/>
  <c r="R847" i="45"/>
  <c r="BO848" i="45"/>
  <c r="AZ848" i="45"/>
  <c r="A848" i="45" s="1"/>
  <c r="AV848" i="45"/>
  <c r="AA848" i="45"/>
  <c r="R848" i="45"/>
  <c r="BO849" i="45"/>
  <c r="AV849" i="45"/>
  <c r="AA849" i="45"/>
  <c r="R849" i="45"/>
  <c r="A849" i="45"/>
  <c r="BO850" i="45"/>
  <c r="AZ850" i="45"/>
  <c r="A850" i="45" s="1"/>
  <c r="AV850" i="45"/>
  <c r="AA850" i="45"/>
  <c r="R850" i="45"/>
  <c r="BO851" i="45"/>
  <c r="AZ851" i="45"/>
  <c r="A851" i="45" s="1"/>
  <c r="AV851" i="45"/>
  <c r="AA851" i="45"/>
  <c r="R851" i="45"/>
  <c r="BO852" i="45"/>
  <c r="AZ852" i="45"/>
  <c r="A852" i="45" s="1"/>
  <c r="AV852" i="45"/>
  <c r="AA852" i="45"/>
  <c r="R852" i="45"/>
  <c r="BO853" i="45"/>
  <c r="AZ853" i="45"/>
  <c r="A853" i="45" s="1"/>
  <c r="AV853" i="45"/>
  <c r="AA853" i="45"/>
  <c r="R853" i="45"/>
  <c r="BO854" i="45"/>
  <c r="AZ854" i="45"/>
  <c r="A854" i="45" s="1"/>
  <c r="AV854" i="45"/>
  <c r="AA854" i="45"/>
  <c r="R854" i="45"/>
  <c r="BO855" i="45"/>
  <c r="AA855" i="45"/>
  <c r="R855" i="45"/>
  <c r="BO856" i="45"/>
  <c r="AZ856" i="45"/>
  <c r="A856" i="45" s="1"/>
  <c r="AV856" i="45"/>
  <c r="AA856" i="45"/>
  <c r="R856" i="45"/>
  <c r="BO857" i="45"/>
  <c r="AZ857" i="45"/>
  <c r="A857" i="45" s="1"/>
  <c r="AV857" i="45"/>
  <c r="AA857" i="45"/>
  <c r="R857" i="45"/>
  <c r="BO858" i="45"/>
  <c r="AZ858" i="45"/>
  <c r="A858" i="45" s="1"/>
  <c r="AV858" i="45"/>
  <c r="AA858" i="45"/>
  <c r="R858" i="45"/>
  <c r="BO859" i="45"/>
  <c r="AZ859" i="45"/>
  <c r="A859" i="45" s="1"/>
  <c r="AV859" i="45"/>
  <c r="AA859" i="45"/>
  <c r="R859" i="45"/>
  <c r="BO860" i="45"/>
  <c r="AZ860" i="45"/>
  <c r="A860" i="45" s="1"/>
  <c r="AV860" i="45"/>
  <c r="AA860" i="45"/>
  <c r="R860" i="45"/>
  <c r="BO861" i="45"/>
  <c r="AZ861" i="45"/>
  <c r="A861" i="45" s="1"/>
  <c r="AV861" i="45"/>
  <c r="AA861" i="45"/>
  <c r="R861" i="45"/>
  <c r="BO862" i="45"/>
  <c r="AZ862" i="45"/>
  <c r="A862" i="45" s="1"/>
  <c r="AV862" i="45"/>
  <c r="AA862" i="45"/>
  <c r="R862" i="45"/>
  <c r="BO863" i="45"/>
  <c r="AV863" i="45"/>
  <c r="AA863" i="45"/>
  <c r="R863" i="45"/>
  <c r="A863" i="45"/>
  <c r="BO864" i="45"/>
  <c r="AZ864" i="45"/>
  <c r="A864" i="45" s="1"/>
  <c r="AV864" i="45"/>
  <c r="AA864" i="45"/>
  <c r="R864" i="45"/>
  <c r="BO865" i="45"/>
  <c r="AV865" i="45"/>
  <c r="AA865" i="45"/>
  <c r="R865" i="45"/>
  <c r="A865" i="45"/>
  <c r="BO866" i="45"/>
  <c r="AZ866" i="45"/>
  <c r="A866" i="45" s="1"/>
  <c r="AV866" i="45"/>
  <c r="AA866" i="45"/>
  <c r="R866" i="45"/>
  <c r="BO867" i="45"/>
  <c r="AZ867" i="45"/>
  <c r="A867" i="45" s="1"/>
  <c r="AV867" i="45"/>
  <c r="AA867" i="45"/>
  <c r="R867" i="45"/>
  <c r="BO868" i="45"/>
  <c r="AZ868" i="45"/>
  <c r="AV868" i="45"/>
  <c r="AA868" i="45"/>
  <c r="R868" i="45"/>
  <c r="A868" i="45"/>
  <c r="BO869" i="45"/>
  <c r="AZ869" i="45"/>
  <c r="A869" i="45" s="1"/>
  <c r="AV869" i="45"/>
  <c r="AA869" i="45"/>
  <c r="R869" i="45"/>
  <c r="BO870" i="45"/>
  <c r="AZ870" i="45"/>
  <c r="A870" i="45" s="1"/>
  <c r="AV870" i="45"/>
  <c r="AA870" i="45"/>
  <c r="R870" i="45"/>
  <c r="BO871" i="45"/>
  <c r="AZ871" i="45"/>
  <c r="AV871" i="45"/>
  <c r="AA871" i="45"/>
  <c r="R871" i="45"/>
  <c r="A871" i="45"/>
  <c r="BO872" i="45"/>
  <c r="AZ872" i="45"/>
  <c r="A872" i="45" s="1"/>
  <c r="AV872" i="45"/>
  <c r="AA872" i="45"/>
  <c r="R872" i="45"/>
  <c r="BO873" i="45"/>
  <c r="AZ873" i="45"/>
  <c r="AV873" i="45"/>
  <c r="AA873" i="45"/>
  <c r="R873" i="45"/>
  <c r="A873" i="45"/>
  <c r="BO874" i="45"/>
  <c r="AZ874" i="45"/>
  <c r="A874" i="45" s="1"/>
  <c r="AV874" i="45"/>
  <c r="AA874" i="45"/>
  <c r="R874" i="45"/>
  <c r="BO875" i="45"/>
  <c r="AZ875" i="45"/>
  <c r="A875" i="45" s="1"/>
  <c r="AV875" i="45"/>
  <c r="AA875" i="45"/>
  <c r="R875" i="45"/>
  <c r="BO876" i="45"/>
  <c r="AZ876" i="45"/>
  <c r="A876" i="45" s="1"/>
  <c r="AV876" i="45"/>
  <c r="AA876" i="45"/>
  <c r="R876" i="45"/>
  <c r="BO877" i="45"/>
  <c r="AZ877" i="45"/>
  <c r="AV877" i="45"/>
  <c r="AA877" i="45"/>
  <c r="R877" i="45"/>
  <c r="A877" i="45"/>
  <c r="BO878" i="45"/>
  <c r="AZ878" i="45"/>
  <c r="AV878" i="45"/>
  <c r="AA878" i="45"/>
  <c r="R878" i="45"/>
  <c r="A878" i="45"/>
  <c r="BO879" i="45"/>
  <c r="AZ879" i="45"/>
  <c r="A879" i="45" s="1"/>
  <c r="AV879" i="45"/>
  <c r="AA879" i="45"/>
  <c r="R879" i="45"/>
  <c r="BO880" i="45"/>
  <c r="AZ880" i="45"/>
  <c r="A880" i="45" s="1"/>
  <c r="AV880" i="45"/>
  <c r="AA880" i="45"/>
  <c r="R880" i="45"/>
  <c r="BO881" i="45"/>
  <c r="AZ881" i="45"/>
  <c r="A881" i="45" s="1"/>
  <c r="AV881" i="45"/>
  <c r="AA881" i="45"/>
  <c r="R881" i="45"/>
  <c r="BO882" i="45"/>
  <c r="AZ882" i="45"/>
  <c r="A882" i="45" s="1"/>
  <c r="AV882" i="45"/>
  <c r="AA882" i="45"/>
  <c r="R882" i="45"/>
  <c r="BO883" i="45"/>
  <c r="AV883" i="45"/>
  <c r="AA883" i="45"/>
  <c r="R883" i="45"/>
  <c r="A883" i="45"/>
  <c r="BO884" i="45"/>
  <c r="AZ884" i="45"/>
  <c r="AV884" i="45"/>
  <c r="AA884" i="45"/>
  <c r="R884" i="45"/>
  <c r="A884" i="45"/>
  <c r="BO885" i="45"/>
  <c r="AZ885" i="45"/>
  <c r="A885" i="45" s="1"/>
  <c r="AV885" i="45"/>
  <c r="AA885" i="45"/>
  <c r="R885" i="45"/>
  <c r="BO886" i="45"/>
  <c r="AZ886" i="45"/>
  <c r="A886" i="45" s="1"/>
  <c r="AV886" i="45"/>
  <c r="AA886" i="45"/>
  <c r="R886" i="45"/>
  <c r="BO887" i="45"/>
  <c r="AZ887" i="45"/>
  <c r="AV887" i="45"/>
  <c r="AA887" i="45"/>
  <c r="R887" i="45"/>
  <c r="A887" i="45"/>
  <c r="BO888" i="45"/>
  <c r="AZ888" i="45"/>
  <c r="A888" i="45" s="1"/>
  <c r="AV888" i="45"/>
  <c r="AA888" i="45"/>
  <c r="R888" i="45"/>
  <c r="BO889" i="45"/>
  <c r="AZ889" i="45"/>
  <c r="A889" i="45" s="1"/>
  <c r="AV889" i="45"/>
  <c r="AA889" i="45"/>
  <c r="R889" i="45"/>
  <c r="BO890" i="45"/>
  <c r="AA890" i="45"/>
  <c r="R890" i="45"/>
  <c r="BO891" i="45"/>
  <c r="AZ891" i="45"/>
  <c r="AV891" i="45"/>
  <c r="AA891" i="45"/>
  <c r="R891" i="45"/>
  <c r="A891" i="45"/>
  <c r="BO892" i="45"/>
  <c r="AZ892" i="45"/>
  <c r="A892" i="45" s="1"/>
  <c r="AV892" i="45"/>
  <c r="AA892" i="45"/>
  <c r="R892" i="45"/>
  <c r="BO893" i="45"/>
  <c r="AZ893" i="45"/>
  <c r="A893" i="45" s="1"/>
  <c r="AV893" i="45"/>
  <c r="AA893" i="45"/>
  <c r="R893" i="45"/>
  <c r="BO894" i="45"/>
  <c r="AZ894" i="45"/>
  <c r="A894" i="45" s="1"/>
  <c r="AV894" i="45"/>
  <c r="AA894" i="45"/>
  <c r="R894" i="45"/>
  <c r="BO895" i="45"/>
  <c r="AZ895" i="45"/>
  <c r="A895" i="45" s="1"/>
  <c r="AV895" i="45"/>
  <c r="AA895" i="45"/>
  <c r="R895" i="45"/>
  <c r="BO896" i="45"/>
  <c r="AZ896" i="45"/>
  <c r="A896" i="45" s="1"/>
  <c r="AV896" i="45"/>
  <c r="AA896" i="45"/>
  <c r="R896" i="45"/>
  <c r="BO897" i="45"/>
  <c r="AZ897" i="45"/>
  <c r="A897" i="45" s="1"/>
  <c r="AV897" i="45"/>
  <c r="AA897" i="45"/>
  <c r="R897" i="45"/>
  <c r="BO898" i="45"/>
  <c r="AZ898" i="45"/>
  <c r="A898" i="45" s="1"/>
  <c r="AV898" i="45"/>
  <c r="AA898" i="45"/>
  <c r="R898" i="45"/>
  <c r="BO899" i="45"/>
  <c r="AZ899" i="45"/>
  <c r="AV899" i="45"/>
  <c r="AA899" i="45"/>
  <c r="R899" i="45"/>
  <c r="A899" i="45"/>
  <c r="BO900" i="45"/>
  <c r="AZ900" i="45"/>
  <c r="A900" i="45" s="1"/>
  <c r="AV900" i="45"/>
  <c r="AA900" i="45"/>
  <c r="R900" i="45"/>
  <c r="BO901" i="45"/>
  <c r="AZ901" i="45"/>
  <c r="A901" i="45" s="1"/>
  <c r="AV901" i="45"/>
  <c r="AA901" i="45"/>
  <c r="R901" i="45"/>
  <c r="BO902" i="45"/>
  <c r="AZ902" i="45"/>
  <c r="A902" i="45" s="1"/>
  <c r="AV902" i="45"/>
  <c r="AA902" i="45"/>
  <c r="R902" i="45"/>
  <c r="BO903" i="45"/>
  <c r="AZ903" i="45"/>
  <c r="A903" i="45" s="1"/>
  <c r="AV903" i="45"/>
  <c r="AA903" i="45"/>
  <c r="R903" i="45"/>
  <c r="BO904" i="45"/>
  <c r="AZ904" i="45"/>
  <c r="A904" i="45" s="1"/>
  <c r="AV904" i="45"/>
  <c r="AA904" i="45"/>
  <c r="R904" i="45"/>
  <c r="BO905" i="45"/>
  <c r="AZ905" i="45"/>
  <c r="A905" i="45" s="1"/>
  <c r="AV905" i="45"/>
  <c r="AA905" i="45"/>
  <c r="R905" i="45"/>
  <c r="BO906" i="45"/>
  <c r="AZ906" i="45"/>
  <c r="AV906" i="45"/>
  <c r="AA906" i="45"/>
  <c r="R906" i="45"/>
  <c r="A906" i="45"/>
  <c r="BO907" i="45"/>
  <c r="AZ907" i="45"/>
  <c r="A907" i="45" s="1"/>
  <c r="AV907" i="45"/>
  <c r="AA907" i="45"/>
  <c r="R907" i="45"/>
  <c r="BO908" i="45"/>
  <c r="AZ908" i="45"/>
  <c r="A908" i="45" s="1"/>
  <c r="AV908" i="45"/>
  <c r="AA908" i="45"/>
  <c r="R908" i="45"/>
  <c r="BO909" i="45"/>
  <c r="AZ909" i="45"/>
  <c r="A909" i="45" s="1"/>
  <c r="AV909" i="45"/>
  <c r="AA909" i="45"/>
  <c r="R909" i="45"/>
  <c r="BO910" i="45"/>
  <c r="AZ910" i="45"/>
  <c r="AV910" i="45"/>
  <c r="AA910" i="45"/>
  <c r="R910" i="45"/>
  <c r="A910" i="45"/>
  <c r="BO911" i="45"/>
  <c r="AZ911" i="45"/>
  <c r="A911" i="45" s="1"/>
  <c r="AV911" i="45"/>
  <c r="AA911" i="45"/>
  <c r="R911" i="45"/>
  <c r="BO912" i="45"/>
  <c r="AZ912" i="45"/>
  <c r="A912" i="45" s="1"/>
  <c r="AV912" i="45"/>
  <c r="AA912" i="45"/>
  <c r="R912" i="45"/>
  <c r="BO913" i="45"/>
  <c r="AZ913" i="45"/>
  <c r="AV913" i="45"/>
  <c r="AA913" i="45"/>
  <c r="R913" i="45"/>
  <c r="A913" i="45"/>
  <c r="BO914" i="45"/>
  <c r="AZ914" i="45"/>
  <c r="A914" i="45" s="1"/>
  <c r="AV914" i="45"/>
  <c r="AA914" i="45"/>
  <c r="R914" i="45"/>
  <c r="BO915" i="45"/>
  <c r="AZ915" i="45"/>
  <c r="A915" i="45" s="1"/>
  <c r="AV915" i="45"/>
  <c r="AA915" i="45"/>
  <c r="R915" i="45"/>
  <c r="BO916" i="45"/>
  <c r="AZ916" i="45"/>
  <c r="A916" i="45" s="1"/>
  <c r="AV916" i="45"/>
  <c r="AA916" i="45"/>
  <c r="R916" i="45"/>
  <c r="BO917" i="45"/>
  <c r="AZ917" i="45"/>
  <c r="A917" i="45" s="1"/>
  <c r="AV917" i="45"/>
  <c r="AA917" i="45"/>
  <c r="R917" i="45"/>
  <c r="BO918" i="45"/>
  <c r="AZ918" i="45"/>
  <c r="A918" i="45" s="1"/>
  <c r="AV918" i="45"/>
  <c r="AA918" i="45"/>
  <c r="R918" i="45"/>
  <c r="BO919" i="45"/>
  <c r="AZ919" i="45"/>
  <c r="A919" i="45" s="1"/>
  <c r="AV919" i="45"/>
  <c r="AA919" i="45"/>
  <c r="R919" i="45"/>
  <c r="BO920" i="45"/>
  <c r="AZ920" i="45"/>
  <c r="A920" i="45" s="1"/>
  <c r="AV920" i="45"/>
  <c r="AA920" i="45"/>
  <c r="R920" i="45"/>
  <c r="BO921" i="45"/>
  <c r="AZ921" i="45"/>
  <c r="A921" i="45" s="1"/>
  <c r="AV921" i="45"/>
  <c r="AA921" i="45"/>
  <c r="R921" i="45"/>
  <c r="BO922" i="45"/>
  <c r="AZ922" i="45"/>
  <c r="A922" i="45" s="1"/>
  <c r="AV922" i="45"/>
  <c r="AA922" i="45"/>
  <c r="R922" i="45"/>
  <c r="BO923" i="45"/>
  <c r="AZ923" i="45"/>
  <c r="A923" i="45" s="1"/>
  <c r="AV923" i="45"/>
  <c r="AA923" i="45"/>
  <c r="R923" i="45"/>
  <c r="BO924" i="45"/>
  <c r="AZ924" i="45"/>
  <c r="AV924" i="45"/>
  <c r="AA924" i="45"/>
  <c r="R924" i="45"/>
  <c r="A924" i="45"/>
  <c r="BO925" i="45"/>
  <c r="AZ925" i="45"/>
  <c r="A925" i="45" s="1"/>
  <c r="AV925" i="45"/>
  <c r="AA925" i="45"/>
  <c r="R925" i="45"/>
  <c r="BO926" i="45"/>
  <c r="AZ926" i="45"/>
  <c r="A926" i="45" s="1"/>
  <c r="AV926" i="45"/>
  <c r="AA926" i="45"/>
  <c r="R926" i="45"/>
  <c r="BO927" i="45"/>
  <c r="AZ927" i="45"/>
  <c r="A927" i="45" s="1"/>
  <c r="AV927" i="45"/>
  <c r="AA927" i="45"/>
  <c r="R927" i="45"/>
  <c r="BO928" i="45"/>
  <c r="AZ928" i="45"/>
  <c r="A928" i="45" s="1"/>
  <c r="AV928" i="45"/>
  <c r="AA928" i="45"/>
  <c r="R928" i="45"/>
  <c r="BO929" i="45"/>
  <c r="AZ929" i="45"/>
  <c r="AV929" i="45"/>
  <c r="AA929" i="45"/>
  <c r="R929" i="45"/>
  <c r="A929" i="45"/>
  <c r="BO930" i="45"/>
  <c r="AZ930" i="45"/>
  <c r="AV930" i="45"/>
  <c r="AA930" i="45"/>
  <c r="R930" i="45"/>
  <c r="A930" i="45"/>
  <c r="BO931" i="45"/>
  <c r="AZ931" i="45"/>
  <c r="A931" i="45" s="1"/>
  <c r="AV931" i="45"/>
  <c r="AA931" i="45"/>
  <c r="R931" i="45"/>
  <c r="BO932" i="45"/>
  <c r="AZ932" i="45"/>
  <c r="A932" i="45" s="1"/>
  <c r="AV932" i="45"/>
  <c r="AA932" i="45"/>
  <c r="R932" i="45"/>
  <c r="BO933" i="45"/>
  <c r="AZ933" i="45"/>
  <c r="A933" i="45" s="1"/>
  <c r="AV933" i="45"/>
  <c r="AA933" i="45"/>
  <c r="R933" i="45"/>
  <c r="BO934" i="45"/>
  <c r="AZ934" i="45"/>
  <c r="A934" i="45" s="1"/>
  <c r="AV934" i="45"/>
  <c r="AA934" i="45"/>
  <c r="R934" i="45"/>
  <c r="BO935" i="45"/>
  <c r="AZ935" i="45"/>
  <c r="AV935" i="45"/>
  <c r="AA935" i="45"/>
  <c r="R935" i="45"/>
  <c r="A935" i="45"/>
  <c r="BO936" i="45"/>
  <c r="AZ936" i="45"/>
  <c r="AV936" i="45"/>
  <c r="AA936" i="45"/>
  <c r="R936" i="45"/>
  <c r="A936" i="45"/>
  <c r="BO937" i="45"/>
  <c r="AZ937" i="45"/>
  <c r="AV937" i="45"/>
  <c r="AA937" i="45"/>
  <c r="R937" i="45"/>
  <c r="A937" i="45"/>
  <c r="BO938" i="45"/>
  <c r="AZ938" i="45"/>
  <c r="AV938" i="45"/>
  <c r="AA938" i="45"/>
  <c r="R938" i="45"/>
  <c r="A938" i="45"/>
  <c r="BO939" i="45"/>
  <c r="AZ939" i="45"/>
  <c r="A939" i="45" s="1"/>
  <c r="AV939" i="45"/>
  <c r="AA939" i="45"/>
  <c r="R939" i="45"/>
  <c r="BO940" i="45"/>
  <c r="AZ940" i="45"/>
  <c r="A940" i="45" s="1"/>
  <c r="AV940" i="45"/>
  <c r="AA940" i="45"/>
  <c r="R940" i="45"/>
  <c r="BO941" i="45"/>
  <c r="AZ941" i="45"/>
  <c r="A941" i="45" s="1"/>
  <c r="AV941" i="45"/>
  <c r="AA941" i="45"/>
  <c r="R941" i="45"/>
  <c r="BO942" i="45"/>
  <c r="AZ942" i="45"/>
  <c r="AV942" i="45"/>
  <c r="AA942" i="45"/>
  <c r="R942" i="45"/>
  <c r="A942" i="45"/>
  <c r="BO943" i="45"/>
  <c r="AZ943" i="45"/>
  <c r="AV943" i="45"/>
  <c r="AA943" i="45"/>
  <c r="R943" i="45"/>
  <c r="A943" i="45"/>
  <c r="BO944" i="45"/>
  <c r="AZ944" i="45"/>
  <c r="AV944" i="45"/>
  <c r="AA944" i="45"/>
  <c r="R944" i="45"/>
  <c r="A944" i="45"/>
  <c r="BO945" i="45"/>
  <c r="AZ945" i="45"/>
  <c r="A945" i="45" s="1"/>
  <c r="AV945" i="45"/>
  <c r="AA945" i="45"/>
  <c r="R945" i="45"/>
  <c r="BO946" i="45"/>
  <c r="AZ946" i="45"/>
  <c r="AV946" i="45"/>
  <c r="AA946" i="45"/>
  <c r="R946" i="45"/>
  <c r="A946" i="45"/>
  <c r="BO947" i="45"/>
  <c r="AZ947" i="45"/>
  <c r="AV947" i="45"/>
  <c r="AA947" i="45"/>
  <c r="R947" i="45"/>
  <c r="A947" i="45"/>
  <c r="BO948" i="45"/>
  <c r="AZ948" i="45"/>
  <c r="AV948" i="45"/>
  <c r="AA948" i="45"/>
  <c r="R948" i="45"/>
  <c r="A948" i="45"/>
  <c r="BO949" i="45"/>
  <c r="AZ949" i="45"/>
  <c r="A949" i="45" s="1"/>
  <c r="AV949" i="45"/>
  <c r="AA949" i="45"/>
  <c r="R949" i="45"/>
  <c r="BO950" i="45"/>
  <c r="AZ950" i="45"/>
  <c r="AV950" i="45"/>
  <c r="AA950" i="45"/>
  <c r="R950" i="45"/>
  <c r="A950" i="45"/>
  <c r="BO952" i="45"/>
  <c r="AZ952" i="45"/>
  <c r="AV952" i="45"/>
  <c r="AA952" i="45"/>
  <c r="R952" i="45"/>
  <c r="A952" i="45"/>
  <c r="BO953" i="45"/>
  <c r="AZ953" i="45"/>
  <c r="A953" i="45" s="1"/>
  <c r="AV953" i="45"/>
  <c r="AA953" i="45"/>
  <c r="R953" i="45"/>
  <c r="BO954" i="45"/>
  <c r="AZ954" i="45"/>
  <c r="A954" i="45" s="1"/>
  <c r="AV954" i="45"/>
  <c r="AA954" i="45"/>
  <c r="R954" i="45"/>
  <c r="BO955" i="45"/>
  <c r="AZ955" i="45"/>
  <c r="AV955" i="45"/>
  <c r="AA955" i="45"/>
  <c r="R955" i="45"/>
  <c r="A955" i="45"/>
  <c r="BO956" i="45"/>
  <c r="AZ956" i="45"/>
  <c r="A956" i="45" s="1"/>
  <c r="AV956" i="45"/>
  <c r="AA956" i="45"/>
  <c r="R956" i="45"/>
  <c r="BO957" i="45"/>
  <c r="AZ957" i="45"/>
  <c r="A957" i="45" s="1"/>
  <c r="AV957" i="45"/>
  <c r="AA957" i="45"/>
  <c r="R957" i="45"/>
  <c r="BO958" i="45"/>
  <c r="AZ958" i="45"/>
  <c r="AV958" i="45"/>
  <c r="AA958" i="45"/>
  <c r="R958" i="45"/>
  <c r="A958" i="45"/>
  <c r="BO959" i="45"/>
  <c r="AZ959" i="45"/>
  <c r="AV959" i="45"/>
  <c r="AA959" i="45"/>
  <c r="R959" i="45"/>
  <c r="A959" i="45"/>
  <c r="BO960" i="45"/>
  <c r="AZ960" i="45"/>
  <c r="AV960" i="45"/>
  <c r="AA960" i="45"/>
  <c r="R960" i="45"/>
  <c r="A960" i="45"/>
  <c r="BO961" i="45"/>
  <c r="AZ961" i="45"/>
  <c r="AV961" i="45"/>
  <c r="AA961" i="45"/>
  <c r="R961" i="45"/>
  <c r="A961" i="45"/>
  <c r="BO962" i="45"/>
  <c r="AZ962" i="45"/>
  <c r="AV962" i="45"/>
  <c r="AA962" i="45"/>
  <c r="R962" i="45"/>
  <c r="A962" i="45"/>
  <c r="BO963" i="45"/>
  <c r="AZ963" i="45"/>
  <c r="AV963" i="45"/>
  <c r="AA963" i="45"/>
  <c r="R963" i="45"/>
  <c r="A963" i="45"/>
  <c r="BO964" i="45"/>
  <c r="AZ964" i="45"/>
  <c r="AV964" i="45"/>
  <c r="AA964" i="45"/>
  <c r="R964" i="45"/>
  <c r="A964" i="45"/>
  <c r="BO965" i="45"/>
  <c r="AZ965" i="45"/>
  <c r="AV965" i="45"/>
  <c r="AA965" i="45"/>
  <c r="R965" i="45"/>
  <c r="A965" i="45"/>
  <c r="BO966" i="45"/>
  <c r="AZ966" i="45"/>
  <c r="AV966" i="45"/>
  <c r="AA966" i="45"/>
  <c r="R966" i="45"/>
  <c r="A966" i="45"/>
  <c r="BO967" i="45"/>
  <c r="AZ967" i="45"/>
  <c r="A967" i="45" s="1"/>
  <c r="AV967" i="45"/>
  <c r="AA967" i="45"/>
  <c r="R967" i="45"/>
  <c r="BO968" i="45"/>
  <c r="AZ968" i="45"/>
  <c r="A968" i="45" s="1"/>
  <c r="AV968" i="45"/>
  <c r="AA968" i="45"/>
  <c r="R968" i="45"/>
  <c r="BO969" i="45"/>
  <c r="AZ969" i="45"/>
  <c r="A969" i="45" s="1"/>
  <c r="AV969" i="45"/>
  <c r="AA969" i="45"/>
  <c r="R969" i="45"/>
  <c r="BO970" i="45"/>
  <c r="AZ970" i="45"/>
  <c r="AV970" i="45"/>
  <c r="AA970" i="45"/>
  <c r="R970" i="45"/>
  <c r="A970" i="45"/>
  <c r="BO971" i="45"/>
  <c r="AZ971" i="45"/>
  <c r="AV971" i="45"/>
  <c r="AA971" i="45"/>
  <c r="R971" i="45"/>
  <c r="A971" i="45"/>
  <c r="BO972" i="45"/>
  <c r="AZ972" i="45"/>
  <c r="AV972" i="45"/>
  <c r="AA972" i="45"/>
  <c r="R972" i="45"/>
  <c r="A972" i="45"/>
  <c r="BO973" i="45"/>
  <c r="AZ973" i="45"/>
  <c r="A973" i="45" s="1"/>
  <c r="AV973" i="45"/>
  <c r="AA973" i="45"/>
  <c r="R973" i="45"/>
  <c r="BO974" i="45"/>
  <c r="AZ974" i="45"/>
  <c r="A974" i="45" s="1"/>
  <c r="AV974" i="45"/>
  <c r="BO975" i="45"/>
  <c r="AZ975" i="45"/>
  <c r="AV975" i="45"/>
  <c r="AA975" i="45"/>
  <c r="R975" i="45"/>
  <c r="A975" i="45"/>
  <c r="BO976" i="45"/>
  <c r="AZ976" i="45"/>
  <c r="AV976" i="45"/>
  <c r="AA976" i="45"/>
  <c r="R976" i="45"/>
  <c r="BO977" i="45"/>
  <c r="AZ977" i="45"/>
  <c r="AV977" i="45"/>
  <c r="AA977" i="45"/>
  <c r="R977" i="45"/>
  <c r="A977" i="45"/>
  <c r="BO978" i="45"/>
  <c r="AZ978" i="45"/>
  <c r="A978" i="45" s="1"/>
  <c r="AV978" i="45"/>
  <c r="BO979" i="45"/>
  <c r="AZ979" i="45"/>
  <c r="AV979" i="45"/>
  <c r="AA979" i="45"/>
  <c r="R979" i="45"/>
  <c r="A979" i="45"/>
  <c r="BO980" i="45"/>
  <c r="AZ980" i="45"/>
  <c r="AV980" i="45"/>
  <c r="AA980" i="45"/>
  <c r="R980" i="45"/>
  <c r="A980" i="45"/>
  <c r="BO981" i="45"/>
  <c r="AZ981" i="45"/>
  <c r="AV981" i="45"/>
  <c r="AA981" i="45"/>
  <c r="R981" i="45"/>
  <c r="A981" i="45"/>
  <c r="BO982" i="45"/>
  <c r="AV982" i="45"/>
  <c r="AA982" i="45"/>
  <c r="R982" i="45"/>
  <c r="BO983" i="45"/>
  <c r="AV983" i="45"/>
  <c r="AA983" i="45"/>
  <c r="R983" i="45"/>
  <c r="A983" i="45"/>
  <c r="BO984" i="45"/>
  <c r="AZ984" i="45"/>
  <c r="AV984" i="45"/>
  <c r="AA984" i="45"/>
  <c r="R984" i="45"/>
  <c r="A984" i="45"/>
  <c r="BO985" i="45"/>
  <c r="AZ985" i="45"/>
  <c r="AV985" i="45"/>
  <c r="AA985" i="45"/>
  <c r="R985" i="45"/>
  <c r="A985" i="45"/>
  <c r="BO986" i="45"/>
  <c r="AZ986" i="45"/>
  <c r="AV986" i="45"/>
  <c r="AA986" i="45"/>
  <c r="R986" i="45"/>
  <c r="A986" i="45"/>
  <c r="BO987" i="45"/>
  <c r="AZ987" i="45"/>
  <c r="AV987" i="45"/>
  <c r="AA987" i="45"/>
  <c r="R987" i="45"/>
  <c r="A987" i="45"/>
  <c r="BO988" i="45"/>
  <c r="AZ988" i="45"/>
  <c r="AV988" i="45"/>
  <c r="AA988" i="45"/>
  <c r="R988" i="45"/>
  <c r="A988" i="45"/>
  <c r="BO989" i="45"/>
  <c r="AZ989" i="45"/>
  <c r="AV989" i="45"/>
  <c r="AA989" i="45"/>
  <c r="R989" i="45"/>
  <c r="A989" i="45"/>
  <c r="BO990" i="45"/>
  <c r="AZ990" i="45"/>
  <c r="AV990" i="45"/>
  <c r="AA990" i="45"/>
  <c r="R990" i="45"/>
  <c r="A990" i="45"/>
  <c r="BO991" i="45"/>
  <c r="AZ991" i="45"/>
  <c r="A991" i="45" s="1"/>
  <c r="AV991" i="45"/>
  <c r="AA991" i="45"/>
  <c r="R991" i="45"/>
  <c r="BO992" i="45"/>
  <c r="AZ992" i="45"/>
  <c r="AV992" i="45"/>
  <c r="AA992" i="45"/>
  <c r="R992" i="45"/>
  <c r="A992" i="45"/>
  <c r="BO993" i="45"/>
  <c r="AZ993" i="45"/>
  <c r="AV993" i="45"/>
  <c r="AA993" i="45"/>
  <c r="R993" i="45"/>
  <c r="A993" i="45"/>
  <c r="BO994" i="45"/>
  <c r="AZ994" i="45"/>
  <c r="AV994" i="45"/>
  <c r="AA994" i="45"/>
  <c r="R994" i="45"/>
  <c r="A994" i="45"/>
  <c r="BO995" i="45"/>
  <c r="AZ995" i="45"/>
  <c r="AV995" i="45"/>
  <c r="AA995" i="45"/>
  <c r="R995" i="45"/>
  <c r="A995" i="45"/>
  <c r="BO996" i="45"/>
  <c r="AZ996" i="45"/>
  <c r="AV996" i="45"/>
  <c r="AA996" i="45"/>
  <c r="R996" i="45"/>
  <c r="A996" i="45"/>
  <c r="BO997" i="45"/>
  <c r="AZ997" i="45"/>
  <c r="AV997" i="45"/>
  <c r="AA997" i="45"/>
  <c r="R997" i="45"/>
  <c r="A997" i="45"/>
  <c r="BO998" i="45"/>
  <c r="AZ998" i="45"/>
  <c r="AV998" i="45"/>
  <c r="AA998" i="45"/>
  <c r="R998" i="45"/>
  <c r="A998" i="45"/>
  <c r="BO999" i="45"/>
  <c r="AZ999" i="45"/>
  <c r="AA999" i="45"/>
  <c r="R999" i="45"/>
  <c r="BO1000" i="45"/>
  <c r="AZ1000" i="45"/>
  <c r="AA1000" i="45"/>
  <c r="R1000" i="45"/>
  <c r="BO1001" i="45"/>
  <c r="AZ1001" i="45"/>
  <c r="AA1001" i="45"/>
  <c r="R1001" i="45"/>
  <c r="BO1002" i="45"/>
  <c r="AZ1002" i="45"/>
  <c r="AA1002" i="45"/>
  <c r="R1002" i="45"/>
  <c r="BO1003" i="45"/>
  <c r="AZ1003" i="45"/>
  <c r="AV1003" i="45"/>
  <c r="AA1003" i="45"/>
  <c r="R1003" i="45"/>
  <c r="A1003" i="45"/>
  <c r="BO1004" i="45"/>
  <c r="AZ1004" i="45"/>
  <c r="AV1004" i="45"/>
  <c r="AA1004" i="45"/>
  <c r="R1004" i="45"/>
  <c r="A1004" i="45"/>
  <c r="BO1005" i="45"/>
  <c r="AZ1005" i="45"/>
  <c r="AV1005" i="45"/>
  <c r="AA1005" i="45"/>
  <c r="R1005" i="45"/>
  <c r="A1005" i="45"/>
  <c r="BO1006" i="45"/>
  <c r="AZ1006" i="45"/>
  <c r="AV1006" i="45"/>
  <c r="AA1006" i="45"/>
  <c r="R1006" i="45"/>
  <c r="A1006" i="45"/>
  <c r="BO1007" i="45"/>
  <c r="AZ1007" i="45"/>
  <c r="A1007" i="45" s="1"/>
  <c r="AV1007" i="45"/>
  <c r="AA1007" i="45"/>
  <c r="R1007" i="45"/>
  <c r="BO1008" i="45"/>
  <c r="AZ1008" i="45"/>
  <c r="AV1008" i="45"/>
  <c r="AA1008" i="45"/>
  <c r="R1008" i="45"/>
  <c r="A1008" i="45"/>
  <c r="BO1009" i="45"/>
  <c r="AZ1009" i="45"/>
  <c r="AV1009" i="45"/>
  <c r="AA1009" i="45"/>
  <c r="R1009" i="45"/>
  <c r="A1009" i="45"/>
  <c r="BO1010" i="45"/>
  <c r="AZ1010" i="45"/>
  <c r="AV1010" i="45"/>
  <c r="AA1010" i="45"/>
  <c r="R1010" i="45"/>
  <c r="A1010" i="45"/>
  <c r="BO1011" i="45"/>
  <c r="AZ1011" i="45"/>
  <c r="AV1011" i="45"/>
  <c r="AA1011" i="45"/>
  <c r="R1011" i="45"/>
  <c r="A1011" i="45"/>
  <c r="BO1012" i="45"/>
  <c r="AZ1012" i="45"/>
  <c r="A1012" i="45" s="1"/>
  <c r="AV1012" i="45"/>
  <c r="AA1012" i="45"/>
  <c r="R1012" i="45"/>
  <c r="BO1013" i="45"/>
  <c r="AZ1013" i="45"/>
  <c r="AV1013" i="45"/>
  <c r="AA1013" i="45"/>
  <c r="R1013" i="45"/>
  <c r="A1013" i="45"/>
  <c r="BO1014" i="45"/>
  <c r="AZ1014" i="45"/>
  <c r="AV1014" i="45"/>
  <c r="AA1014" i="45"/>
  <c r="R1014" i="45"/>
  <c r="A1014" i="45"/>
  <c r="BO1015" i="45"/>
  <c r="AZ1015" i="45"/>
  <c r="AV1015" i="45"/>
  <c r="AA1015" i="45"/>
  <c r="R1015" i="45"/>
  <c r="A1015" i="45"/>
  <c r="BO1016" i="45"/>
  <c r="AZ1016" i="45"/>
  <c r="AV1016" i="45"/>
  <c r="AA1016" i="45"/>
  <c r="R1016" i="45"/>
  <c r="A1016" i="45"/>
  <c r="BO1017" i="45"/>
  <c r="AZ1017" i="45"/>
  <c r="AV1017" i="45"/>
  <c r="AA1017" i="45"/>
  <c r="R1017" i="45"/>
  <c r="A1017" i="45"/>
  <c r="BO1018" i="45"/>
  <c r="AZ1018" i="45"/>
  <c r="AV1018" i="45"/>
  <c r="AA1018" i="45"/>
  <c r="R1018" i="45"/>
  <c r="A1018" i="45"/>
  <c r="BO1019" i="45"/>
  <c r="AZ1019" i="45"/>
  <c r="AV1019" i="45"/>
  <c r="AA1019" i="45"/>
  <c r="R1019" i="45"/>
  <c r="A1019" i="45"/>
  <c r="BO1020" i="45"/>
  <c r="AZ1020" i="45"/>
  <c r="AV1020" i="45"/>
  <c r="AA1020" i="45"/>
  <c r="R1020" i="45"/>
  <c r="A1020" i="45"/>
  <c r="BO1021" i="45"/>
  <c r="AZ1021" i="45"/>
  <c r="AV1021" i="45"/>
  <c r="AA1021" i="45"/>
  <c r="R1021" i="45"/>
  <c r="A1021" i="45"/>
  <c r="BO1022" i="45"/>
  <c r="AZ1022" i="45"/>
  <c r="AV1022" i="45"/>
  <c r="AA1022" i="45"/>
  <c r="R1022" i="45"/>
  <c r="A1022" i="45"/>
  <c r="BO1023" i="45"/>
  <c r="AZ1023" i="45"/>
  <c r="A1023" i="45" s="1"/>
  <c r="AV1023" i="45"/>
  <c r="AA1023" i="45"/>
  <c r="R1023" i="45"/>
  <c r="BO1024" i="45"/>
  <c r="AZ1024" i="45"/>
  <c r="AV1024" i="45"/>
  <c r="AA1024" i="45"/>
  <c r="R1024" i="45"/>
  <c r="A1024" i="45"/>
  <c r="BO1025" i="45"/>
  <c r="AZ1025" i="45"/>
  <c r="AV1025" i="45"/>
  <c r="AA1025" i="45"/>
  <c r="R1025" i="45"/>
  <c r="A1025" i="45"/>
  <c r="BO1026" i="45"/>
  <c r="AZ1026" i="45"/>
  <c r="AV1026" i="45"/>
  <c r="AA1026" i="45"/>
  <c r="R1026" i="45"/>
  <c r="A1026" i="45"/>
  <c r="BO1027" i="45"/>
  <c r="AZ1027" i="45"/>
  <c r="AV1027" i="45"/>
  <c r="AA1027" i="45"/>
  <c r="R1027" i="45"/>
  <c r="A1027" i="45"/>
  <c r="BO1028" i="45"/>
  <c r="AZ1028" i="45"/>
  <c r="AV1028" i="45"/>
  <c r="AA1028" i="45"/>
  <c r="R1028" i="45"/>
  <c r="A1028" i="45"/>
  <c r="BO1029" i="45"/>
  <c r="AZ1029" i="45"/>
  <c r="AV1029" i="45"/>
  <c r="AA1029" i="45"/>
  <c r="R1029" i="45"/>
  <c r="A1029" i="45"/>
  <c r="BO1030" i="45"/>
  <c r="AZ1030" i="45"/>
  <c r="AV1030" i="45"/>
  <c r="AA1030" i="45"/>
  <c r="R1030" i="45"/>
  <c r="A1030" i="45"/>
  <c r="BO1031" i="45"/>
  <c r="AZ1031" i="45"/>
  <c r="AV1031" i="45"/>
  <c r="AA1031" i="45"/>
  <c r="R1031" i="45"/>
  <c r="A1031" i="45"/>
  <c r="BO1032" i="45"/>
  <c r="AZ1032" i="45"/>
  <c r="AV1032" i="45"/>
  <c r="AA1032" i="45"/>
  <c r="R1032" i="45"/>
  <c r="A1032" i="45"/>
  <c r="BO1033" i="45"/>
  <c r="AZ1033" i="45"/>
  <c r="AV1033" i="45"/>
  <c r="AA1033" i="45"/>
  <c r="R1033" i="45"/>
  <c r="A1033" i="45"/>
  <c r="BO1034" i="45"/>
  <c r="AZ1034" i="45"/>
  <c r="AV1034" i="45"/>
  <c r="AA1034" i="45"/>
  <c r="R1034" i="45"/>
  <c r="A1034" i="45"/>
  <c r="BO1035" i="45"/>
  <c r="AZ1035" i="45"/>
  <c r="AV1035" i="45"/>
  <c r="AA1035" i="45"/>
  <c r="R1035" i="45"/>
  <c r="A1035" i="45"/>
  <c r="BO1036" i="45"/>
  <c r="AZ1036" i="45"/>
  <c r="A1036" i="45" s="1"/>
  <c r="AV1036" i="45"/>
  <c r="AA1036" i="45"/>
  <c r="R1036" i="45"/>
  <c r="BO1037" i="45"/>
  <c r="AZ1037" i="45"/>
  <c r="AV1037" i="45"/>
  <c r="AA1037" i="45"/>
  <c r="R1037" i="45"/>
  <c r="A1037" i="45"/>
  <c r="BO1038" i="45"/>
  <c r="AZ1038" i="45"/>
  <c r="AV1038" i="45"/>
  <c r="AA1038" i="45"/>
  <c r="R1038" i="45"/>
  <c r="A1038" i="45"/>
  <c r="BO1039" i="45"/>
  <c r="AZ1039" i="45"/>
  <c r="A1039" i="45" s="1"/>
  <c r="AV1039" i="45"/>
  <c r="AA1039" i="45"/>
  <c r="R1039" i="45"/>
  <c r="BO1040" i="45"/>
  <c r="AZ1040" i="45"/>
  <c r="AV1040" i="45"/>
  <c r="AA1040" i="45"/>
  <c r="R1040" i="45"/>
  <c r="A1040" i="45"/>
  <c r="BO1041" i="45"/>
  <c r="AZ1041" i="45"/>
  <c r="AV1041" i="45"/>
  <c r="AA1041" i="45"/>
  <c r="R1041" i="45"/>
  <c r="A1041" i="45"/>
  <c r="BO1042" i="45"/>
  <c r="AZ1042" i="45"/>
  <c r="AV1042" i="45"/>
  <c r="AA1042" i="45"/>
  <c r="R1042" i="45"/>
  <c r="A1042" i="45"/>
  <c r="BO1043" i="45"/>
  <c r="AZ1043" i="45"/>
  <c r="AV1043" i="45"/>
  <c r="AA1043" i="45"/>
  <c r="R1043" i="45"/>
  <c r="A1043" i="45"/>
  <c r="BO1044" i="45"/>
  <c r="AZ1044" i="45"/>
  <c r="AV1044" i="45"/>
  <c r="AA1044" i="45"/>
  <c r="R1044" i="45"/>
  <c r="A1044" i="45"/>
  <c r="BO1045" i="45"/>
  <c r="AZ1045" i="45"/>
  <c r="AV1045" i="45"/>
  <c r="AA1045" i="45"/>
  <c r="R1045" i="45"/>
  <c r="A1045" i="45"/>
  <c r="BO1046" i="45"/>
  <c r="AZ1046" i="45"/>
  <c r="AV1046" i="45"/>
  <c r="AA1046" i="45"/>
  <c r="R1046" i="45"/>
  <c r="A1046" i="45"/>
  <c r="BO1047" i="45"/>
  <c r="AZ1047" i="45"/>
  <c r="AV1047" i="45"/>
  <c r="AA1047" i="45"/>
  <c r="R1047" i="45"/>
  <c r="A1047" i="45"/>
  <c r="BO1048" i="45"/>
  <c r="AZ1048" i="45"/>
  <c r="AV1048" i="45"/>
  <c r="AA1048" i="45"/>
  <c r="R1048" i="45"/>
  <c r="A1048" i="45"/>
  <c r="BO1049" i="45"/>
  <c r="AZ1049" i="45"/>
  <c r="AV1049" i="45"/>
  <c r="AA1049" i="45"/>
  <c r="R1049" i="45"/>
  <c r="A1049" i="45"/>
  <c r="BO1050" i="45"/>
  <c r="AZ1050" i="45"/>
  <c r="AV1050" i="45"/>
  <c r="AA1050" i="45"/>
  <c r="R1050" i="45"/>
  <c r="A1050" i="45"/>
  <c r="BO1051" i="45"/>
  <c r="AZ1051" i="45"/>
  <c r="AV1051" i="45"/>
  <c r="AA1051" i="45"/>
  <c r="R1051" i="45"/>
  <c r="A1051" i="45"/>
  <c r="BO1052" i="45"/>
  <c r="AZ1052" i="45"/>
  <c r="AV1052" i="45"/>
  <c r="AA1052" i="45"/>
  <c r="R1052" i="45"/>
  <c r="A1052" i="45"/>
  <c r="BO1053" i="45"/>
  <c r="AZ1053" i="45"/>
  <c r="AV1053" i="45"/>
  <c r="AA1053" i="45"/>
  <c r="R1053" i="45"/>
  <c r="A1053" i="45"/>
  <c r="BO1054" i="45"/>
  <c r="AZ1054" i="45"/>
  <c r="AV1054" i="45"/>
  <c r="AA1054" i="45"/>
  <c r="R1054" i="45"/>
  <c r="A1054" i="45"/>
  <c r="BO1055" i="45"/>
  <c r="AZ1055" i="45"/>
  <c r="AV1055" i="45"/>
  <c r="AA1055" i="45"/>
  <c r="R1055" i="45"/>
  <c r="A1055" i="45"/>
  <c r="BO1056" i="45"/>
  <c r="AZ1056" i="45"/>
  <c r="AV1056" i="45"/>
  <c r="AA1056" i="45"/>
  <c r="R1056" i="45"/>
  <c r="A1056" i="45"/>
  <c r="BO1057" i="45"/>
  <c r="AZ1057" i="45"/>
  <c r="AV1057" i="45"/>
  <c r="AA1057" i="45"/>
  <c r="R1057" i="45"/>
  <c r="A1057" i="45"/>
  <c r="BO1058" i="45"/>
  <c r="AZ1058" i="45"/>
  <c r="AV1058" i="45"/>
  <c r="AA1058" i="45"/>
  <c r="R1058" i="45"/>
  <c r="A1058" i="45"/>
  <c r="BO1059" i="45"/>
  <c r="AZ1059" i="45"/>
  <c r="A1059" i="45" s="1"/>
  <c r="AV1059" i="45"/>
  <c r="AA1059" i="45"/>
  <c r="R1059" i="45"/>
  <c r="BO1060" i="45"/>
  <c r="AZ1060" i="45"/>
  <c r="A1060" i="45" s="1"/>
  <c r="AV1060" i="45"/>
  <c r="AA1060" i="45"/>
  <c r="R1060" i="45"/>
  <c r="BO1061" i="45"/>
  <c r="AZ1061" i="45"/>
  <c r="A1061" i="45" s="1"/>
  <c r="AV1061" i="45"/>
  <c r="AA1061" i="45"/>
  <c r="R1061" i="45"/>
  <c r="BO1062" i="45"/>
  <c r="AZ1062" i="45"/>
  <c r="A1062" i="45" s="1"/>
  <c r="AV1062" i="45"/>
  <c r="AA1062" i="45"/>
  <c r="R1062" i="45"/>
  <c r="BO1063" i="45"/>
  <c r="AZ1063" i="45"/>
  <c r="AV1063" i="45"/>
  <c r="AA1063" i="45"/>
  <c r="R1063" i="45"/>
  <c r="A1063" i="45"/>
  <c r="BO1064" i="45"/>
  <c r="AZ1064" i="45"/>
  <c r="AV1064" i="45"/>
  <c r="AA1064" i="45"/>
  <c r="R1064" i="45"/>
  <c r="A1064" i="45"/>
  <c r="BO1065" i="45"/>
  <c r="AZ1065" i="45"/>
  <c r="AV1065" i="45"/>
  <c r="AA1065" i="45"/>
  <c r="R1065" i="45"/>
  <c r="A1065" i="45"/>
  <c r="BO1066" i="45"/>
  <c r="AZ1066" i="45"/>
  <c r="AV1066" i="45"/>
  <c r="AA1066" i="45"/>
  <c r="R1066" i="45"/>
  <c r="A1066" i="45"/>
  <c r="BO1067" i="45"/>
  <c r="AZ1067" i="45"/>
  <c r="AV1067" i="45"/>
  <c r="AA1067" i="45"/>
  <c r="R1067" i="45"/>
  <c r="A1067" i="45"/>
  <c r="BO1068" i="45"/>
  <c r="AZ1068" i="45"/>
  <c r="AV1068" i="45"/>
  <c r="AA1068" i="45"/>
  <c r="R1068" i="45"/>
  <c r="A1068" i="45"/>
  <c r="BO1069" i="45"/>
  <c r="AZ1069" i="45"/>
  <c r="AV1069" i="45"/>
  <c r="AA1069" i="45"/>
  <c r="R1069" i="45"/>
  <c r="A1069" i="45"/>
  <c r="BO1070" i="45"/>
  <c r="AZ1070" i="45"/>
  <c r="AV1070" i="45"/>
  <c r="AA1070" i="45"/>
  <c r="R1070" i="45"/>
  <c r="A1070" i="45"/>
  <c r="BO1071" i="45"/>
  <c r="AZ1071" i="45"/>
  <c r="AV1071" i="45"/>
  <c r="AA1071" i="45"/>
  <c r="R1071" i="45"/>
  <c r="A1071" i="45"/>
  <c r="BO1072" i="45"/>
  <c r="AZ1072" i="45"/>
  <c r="AV1072" i="45"/>
  <c r="AA1072" i="45"/>
  <c r="R1072" i="45"/>
  <c r="A1072" i="45"/>
  <c r="BO1073" i="45"/>
  <c r="AZ1073" i="45"/>
  <c r="AV1073" i="45"/>
  <c r="AA1073" i="45"/>
  <c r="R1073" i="45"/>
  <c r="A1073" i="45"/>
  <c r="BO1074" i="45"/>
  <c r="AZ1074" i="45"/>
  <c r="A1074" i="45" s="1"/>
  <c r="AV1074" i="45"/>
  <c r="AA1074" i="45"/>
  <c r="R1074" i="45"/>
  <c r="BO1075" i="45"/>
  <c r="AZ1075" i="45"/>
  <c r="A1075" i="45" s="1"/>
  <c r="AV1075" i="45"/>
  <c r="AA1075" i="45"/>
  <c r="R1075" i="45"/>
  <c r="BO1076" i="45"/>
  <c r="AZ1076" i="45"/>
  <c r="AV1076" i="45"/>
  <c r="AA1076" i="45"/>
  <c r="R1076" i="45"/>
  <c r="A1076" i="45"/>
  <c r="BO1077" i="45"/>
  <c r="AZ1077" i="45"/>
  <c r="AV1077" i="45"/>
  <c r="AA1077" i="45"/>
  <c r="R1077" i="45"/>
  <c r="A1077" i="45"/>
  <c r="BO1078" i="45"/>
  <c r="AZ1078" i="45"/>
  <c r="AV1078" i="45"/>
  <c r="AA1078" i="45"/>
  <c r="R1078" i="45"/>
  <c r="A1078" i="45"/>
  <c r="BO1079" i="45"/>
  <c r="AZ1079" i="45"/>
  <c r="AV1079" i="45"/>
  <c r="AA1079" i="45"/>
  <c r="R1079" i="45"/>
  <c r="A1079" i="45"/>
  <c r="BO1080" i="45"/>
  <c r="AZ1080" i="45"/>
  <c r="A1080" i="45" s="1"/>
  <c r="AV1080" i="45"/>
  <c r="AA1080" i="45"/>
  <c r="R1080" i="45"/>
  <c r="BO1081" i="45"/>
  <c r="AZ1081" i="45"/>
  <c r="AV1081" i="45"/>
  <c r="AA1081" i="45"/>
  <c r="R1081" i="45"/>
  <c r="A1081" i="45"/>
  <c r="BO1082" i="45"/>
  <c r="AZ1082" i="45"/>
  <c r="AV1082" i="45"/>
  <c r="AA1082" i="45"/>
  <c r="R1082" i="45"/>
  <c r="A1082" i="45"/>
  <c r="BO1083" i="45"/>
  <c r="AZ1083" i="45"/>
  <c r="A1083" i="45" s="1"/>
  <c r="AV1083" i="45"/>
  <c r="AA1083" i="45"/>
  <c r="R1083" i="45"/>
  <c r="BO1084" i="45"/>
  <c r="AZ1084" i="45"/>
  <c r="A1084" i="45" s="1"/>
  <c r="AV1084" i="45"/>
  <c r="AA1084" i="45"/>
  <c r="R1084" i="45"/>
  <c r="BO1085" i="45"/>
  <c r="AZ1085" i="45"/>
  <c r="A1085" i="45" s="1"/>
  <c r="AV1085" i="45"/>
  <c r="AA1085" i="45"/>
  <c r="R1085" i="45"/>
  <c r="BO1086" i="45"/>
  <c r="AZ1086" i="45"/>
  <c r="A1086" i="45" s="1"/>
  <c r="AV1086" i="45"/>
  <c r="AA1086" i="45"/>
  <c r="R1086" i="45"/>
  <c r="BO1087" i="45"/>
  <c r="AZ1087" i="45"/>
  <c r="A1087" i="45" s="1"/>
  <c r="AV1087" i="45"/>
  <c r="AA1087" i="45"/>
  <c r="R1087" i="45"/>
  <c r="BO1088" i="45"/>
  <c r="AZ1088" i="45"/>
  <c r="AV1088" i="45"/>
  <c r="AA1088" i="45"/>
  <c r="R1088" i="45"/>
  <c r="A1088" i="45"/>
  <c r="BO1089" i="45"/>
  <c r="AZ1089" i="45"/>
  <c r="AV1089" i="45"/>
  <c r="AA1089" i="45"/>
  <c r="R1089" i="45"/>
  <c r="A1089" i="45"/>
  <c r="BO1090" i="45"/>
  <c r="AZ1090" i="45"/>
  <c r="AV1090" i="45"/>
  <c r="AA1090" i="45"/>
  <c r="R1090" i="45"/>
  <c r="A1090" i="45"/>
  <c r="BO1091" i="45"/>
  <c r="AZ1091" i="45"/>
  <c r="A1091" i="45" s="1"/>
  <c r="AV1091" i="45"/>
  <c r="AA1091" i="45"/>
  <c r="R1091" i="45"/>
  <c r="BO1092" i="45"/>
  <c r="AZ1092" i="45"/>
  <c r="A1092" i="45" s="1"/>
  <c r="AV1092" i="45"/>
  <c r="AA1092" i="45"/>
  <c r="R1092" i="45"/>
  <c r="BO1093" i="45"/>
  <c r="AZ1093" i="45"/>
  <c r="AV1093" i="45"/>
  <c r="AA1093" i="45"/>
  <c r="R1093" i="45"/>
  <c r="A1093" i="45"/>
  <c r="BO1094" i="45"/>
  <c r="AZ1094" i="45"/>
  <c r="A1094" i="45" s="1"/>
  <c r="AV1094" i="45"/>
  <c r="AA1094" i="45"/>
  <c r="R1094" i="45"/>
  <c r="BO1095" i="45"/>
  <c r="AZ1095" i="45"/>
  <c r="AV1095" i="45"/>
  <c r="AA1095" i="45"/>
  <c r="R1095" i="45"/>
  <c r="A1095" i="45"/>
  <c r="BO1096" i="45"/>
  <c r="AZ1096" i="45"/>
  <c r="AV1096" i="45"/>
  <c r="AA1096" i="45"/>
  <c r="R1096" i="45"/>
  <c r="A1096" i="45"/>
  <c r="BO1097" i="45"/>
  <c r="AZ1097" i="45"/>
  <c r="A1097" i="45" s="1"/>
  <c r="AV1097" i="45"/>
  <c r="AA1097" i="45"/>
  <c r="R1097" i="45"/>
  <c r="BO1098" i="45"/>
  <c r="AZ1098" i="45"/>
  <c r="AV1098" i="45"/>
  <c r="AA1098" i="45"/>
  <c r="R1098" i="45"/>
  <c r="A1098" i="45"/>
  <c r="BO1099" i="45"/>
  <c r="AZ1099" i="45"/>
  <c r="AV1099" i="45"/>
  <c r="AA1099" i="45"/>
  <c r="R1099" i="45"/>
  <c r="A1099" i="45"/>
  <c r="BO1100" i="45"/>
  <c r="AZ1100" i="45"/>
  <c r="AV1100" i="45"/>
  <c r="AA1100" i="45"/>
  <c r="R1100" i="45"/>
  <c r="A1100" i="45"/>
  <c r="BO1101" i="45"/>
  <c r="AZ1101" i="45"/>
  <c r="AV1101" i="45"/>
  <c r="AA1101" i="45"/>
  <c r="R1101" i="45"/>
  <c r="A1101" i="45"/>
  <c r="BO1102" i="45"/>
  <c r="AZ1102" i="45"/>
  <c r="AV1102" i="45"/>
  <c r="AA1102" i="45"/>
  <c r="R1102" i="45"/>
  <c r="A1102" i="45"/>
  <c r="BO1103" i="45"/>
  <c r="AZ1103" i="45"/>
  <c r="AV1103" i="45"/>
  <c r="AA1103" i="45"/>
  <c r="R1103" i="45"/>
  <c r="A1103" i="45"/>
  <c r="BO1104" i="45"/>
  <c r="AZ1104" i="45"/>
  <c r="AV1104" i="45"/>
  <c r="AA1104" i="45"/>
  <c r="R1104" i="45"/>
  <c r="A1104" i="45"/>
  <c r="BO1105" i="45"/>
  <c r="AZ1105" i="45"/>
  <c r="AV1105" i="45"/>
  <c r="AA1105" i="45"/>
  <c r="R1105" i="45"/>
  <c r="A1105" i="45"/>
  <c r="BO1106" i="45"/>
  <c r="AZ1106" i="45"/>
  <c r="AV1106" i="45"/>
  <c r="AA1106" i="45"/>
  <c r="R1106" i="45"/>
  <c r="A1106" i="45"/>
  <c r="BO1107" i="45"/>
  <c r="AZ1107" i="45"/>
  <c r="AV1107" i="45"/>
  <c r="AA1107" i="45"/>
  <c r="R1107" i="45"/>
  <c r="A1107" i="45"/>
  <c r="BO1108" i="45"/>
  <c r="AZ1108" i="45"/>
  <c r="A1108" i="45" s="1"/>
  <c r="AV1108" i="45"/>
  <c r="AA1108" i="45"/>
  <c r="R1108" i="45"/>
  <c r="BO1109" i="45"/>
  <c r="AZ1109" i="45"/>
  <c r="AV1109" i="45"/>
  <c r="AA1109" i="45"/>
  <c r="R1109" i="45"/>
  <c r="A1109" i="45"/>
  <c r="BO1110" i="45"/>
  <c r="AZ1110" i="45"/>
  <c r="AV1110" i="45"/>
  <c r="AA1110" i="45"/>
  <c r="R1110" i="45"/>
  <c r="A1110" i="45"/>
  <c r="BO1111" i="45"/>
  <c r="AZ1111" i="45"/>
  <c r="AV1111" i="45"/>
  <c r="AA1111" i="45"/>
  <c r="R1111" i="45"/>
  <c r="A1111" i="45"/>
  <c r="BO1112" i="45"/>
  <c r="AZ1112" i="45"/>
  <c r="AV1112" i="45"/>
  <c r="AA1112" i="45"/>
  <c r="R1112" i="45"/>
  <c r="A1112" i="45"/>
  <c r="BO1113" i="45"/>
  <c r="AZ1113" i="45"/>
  <c r="AV1113" i="45"/>
  <c r="AA1113" i="45"/>
  <c r="R1113" i="45"/>
  <c r="A1113" i="45"/>
  <c r="BO1114" i="45"/>
  <c r="AZ1114" i="45"/>
  <c r="AV1114" i="45"/>
  <c r="AA1114" i="45"/>
  <c r="R1114" i="45"/>
  <c r="A1114" i="45"/>
  <c r="BO1115" i="45"/>
  <c r="AZ1115" i="45"/>
  <c r="AV1115" i="45"/>
  <c r="AA1115" i="45"/>
  <c r="R1115" i="45"/>
  <c r="A1115" i="45"/>
  <c r="BO1116" i="45"/>
  <c r="AZ1116" i="45"/>
  <c r="AV1116" i="45"/>
  <c r="AA1116" i="45"/>
  <c r="R1116" i="45"/>
  <c r="A1116" i="45"/>
  <c r="BO1117" i="45"/>
  <c r="AZ1117" i="45"/>
  <c r="AV1117" i="45"/>
  <c r="AA1117" i="45"/>
  <c r="R1117" i="45"/>
  <c r="A1117" i="45"/>
  <c r="BO1118" i="45"/>
  <c r="AZ1118" i="45"/>
  <c r="A1118" i="45" s="1"/>
  <c r="AV1118" i="45"/>
  <c r="AA1118" i="45"/>
  <c r="R1118" i="45"/>
  <c r="BO1119" i="45"/>
  <c r="AZ1119" i="45"/>
  <c r="AV1119" i="45"/>
  <c r="AA1119" i="45"/>
  <c r="R1119" i="45"/>
  <c r="A1119" i="45"/>
  <c r="BO1120" i="45"/>
  <c r="AZ1120" i="45"/>
  <c r="AV1120" i="45"/>
  <c r="AA1120" i="45"/>
  <c r="R1120" i="45"/>
  <c r="A1120" i="45"/>
  <c r="BO1121" i="45"/>
  <c r="AZ1121" i="45"/>
  <c r="AV1121" i="45"/>
  <c r="AA1121" i="45"/>
  <c r="R1121" i="45"/>
  <c r="A1121" i="45"/>
  <c r="BO1122" i="45"/>
  <c r="AZ1122" i="45"/>
  <c r="A1122" i="45" s="1"/>
  <c r="AV1122" i="45"/>
  <c r="AA1122" i="45"/>
  <c r="R1122" i="45"/>
  <c r="BO1123" i="45"/>
  <c r="AZ1123" i="45"/>
  <c r="A1123" i="45" s="1"/>
  <c r="AV1123" i="45"/>
  <c r="AA1123" i="45"/>
  <c r="R1123" i="45"/>
  <c r="BO1124" i="45"/>
  <c r="AZ1124" i="45"/>
  <c r="AV1124" i="45"/>
  <c r="AA1124" i="45"/>
  <c r="R1124" i="45"/>
  <c r="A1124" i="45"/>
  <c r="BO1125" i="45"/>
  <c r="AZ1125" i="45"/>
  <c r="A1125" i="45" s="1"/>
  <c r="AV1125" i="45"/>
  <c r="AA1125" i="45"/>
  <c r="R1125" i="45"/>
  <c r="BO1126" i="45"/>
  <c r="AZ1126" i="45"/>
  <c r="AV1126" i="45"/>
  <c r="AA1126" i="45"/>
  <c r="R1126" i="45"/>
  <c r="A1126" i="45"/>
  <c r="BO1127" i="45"/>
  <c r="AZ1127" i="45"/>
  <c r="AV1127" i="45"/>
  <c r="AA1127" i="45"/>
  <c r="R1127" i="45"/>
  <c r="A1127" i="45"/>
  <c r="BO1128" i="45"/>
  <c r="AZ1128" i="45"/>
  <c r="AV1128" i="45"/>
  <c r="AA1128" i="45"/>
  <c r="R1128" i="45"/>
  <c r="A1128" i="45"/>
  <c r="BO1129" i="45"/>
  <c r="AZ1129" i="45"/>
  <c r="AV1129" i="45"/>
  <c r="AA1129" i="45"/>
  <c r="R1129" i="45"/>
  <c r="A1129" i="45"/>
  <c r="BO1130" i="45"/>
  <c r="AZ1130" i="45"/>
  <c r="AV1130" i="45"/>
  <c r="AA1130" i="45"/>
  <c r="R1130" i="45"/>
  <c r="A1130" i="45"/>
  <c r="BO1131" i="45"/>
  <c r="AZ1131" i="45"/>
  <c r="AV1131" i="45"/>
  <c r="AA1131" i="45"/>
  <c r="R1131" i="45"/>
  <c r="A1131" i="45"/>
  <c r="BO1132" i="45"/>
  <c r="AZ1132" i="45"/>
  <c r="A1132" i="45" s="1"/>
  <c r="AV1132" i="45"/>
  <c r="AA1132" i="45"/>
  <c r="R1132" i="45"/>
  <c r="BO1133" i="45"/>
  <c r="AZ1133" i="45"/>
  <c r="AV1133" i="45"/>
  <c r="AA1133" i="45"/>
  <c r="R1133" i="45"/>
  <c r="A1133" i="45"/>
  <c r="BO1134" i="45"/>
  <c r="AZ1134" i="45"/>
  <c r="AV1134" i="45"/>
  <c r="AA1134" i="45"/>
  <c r="R1134" i="45"/>
  <c r="A1134" i="45"/>
  <c r="BO1135" i="45"/>
  <c r="AZ1135" i="45"/>
  <c r="AV1135" i="45"/>
  <c r="AA1135" i="45"/>
  <c r="R1135" i="45"/>
  <c r="A1135" i="45"/>
  <c r="BO1136" i="45"/>
  <c r="AZ1136" i="45"/>
  <c r="A1136" i="45" s="1"/>
  <c r="AV1136" i="45"/>
  <c r="AA1136" i="45"/>
  <c r="R1136" i="45"/>
  <c r="BO1137" i="45"/>
  <c r="AZ1137" i="45"/>
  <c r="A1137" i="45" s="1"/>
  <c r="AV1137" i="45"/>
  <c r="AA1137" i="45"/>
  <c r="R1137" i="45"/>
  <c r="BO1138" i="45"/>
  <c r="AZ1138" i="45"/>
  <c r="AV1138" i="45"/>
  <c r="AA1138" i="45"/>
  <c r="R1138" i="45"/>
  <c r="A1138" i="45"/>
  <c r="BO1139" i="45"/>
  <c r="AZ1139" i="45"/>
  <c r="AV1139" i="45"/>
  <c r="AA1139" i="45"/>
  <c r="R1139" i="45"/>
  <c r="A1139" i="45"/>
  <c r="BO1140" i="45"/>
  <c r="AZ1140" i="45"/>
  <c r="AV1140" i="45"/>
  <c r="AA1140" i="45"/>
  <c r="R1140" i="45"/>
  <c r="A1140" i="45"/>
  <c r="BO1141" i="45"/>
  <c r="AZ1141" i="45"/>
  <c r="A1141" i="45" s="1"/>
  <c r="AV1141" i="45"/>
  <c r="AA1141" i="45"/>
  <c r="R1141" i="45"/>
  <c r="BO1142" i="45"/>
  <c r="AZ1142" i="45"/>
  <c r="A1142" i="45" s="1"/>
  <c r="AV1142" i="45"/>
  <c r="AA1142" i="45"/>
  <c r="R1142" i="45"/>
  <c r="BO1143" i="45"/>
  <c r="AZ1143" i="45"/>
  <c r="AV1143" i="45"/>
  <c r="AA1143" i="45"/>
  <c r="R1143" i="45"/>
  <c r="A1143" i="45"/>
  <c r="BO1144" i="45"/>
  <c r="AZ1144" i="45"/>
  <c r="AV1144" i="45"/>
  <c r="AA1144" i="45"/>
  <c r="R1144" i="45"/>
  <c r="A1144" i="45"/>
  <c r="BO1145" i="45"/>
  <c r="AZ1145" i="45"/>
  <c r="AV1145" i="45"/>
  <c r="AA1145" i="45"/>
  <c r="R1145" i="45"/>
  <c r="A1145" i="45"/>
  <c r="BO1146" i="45"/>
  <c r="AZ1146" i="45"/>
  <c r="AV1146" i="45"/>
  <c r="AA1146" i="45"/>
  <c r="R1146" i="45"/>
  <c r="A1146" i="45"/>
  <c r="BO1147" i="45"/>
  <c r="AZ1147" i="45"/>
  <c r="AV1147" i="45"/>
  <c r="AA1147" i="45"/>
  <c r="R1147" i="45"/>
  <c r="A1147" i="45"/>
  <c r="BO1148" i="45"/>
  <c r="AZ1148" i="45"/>
  <c r="AV1148" i="45"/>
  <c r="AA1148" i="45"/>
  <c r="R1148" i="45"/>
  <c r="A1148" i="45"/>
  <c r="BO1149" i="45"/>
  <c r="AZ1149" i="45"/>
  <c r="AV1149" i="45"/>
  <c r="AA1149" i="45"/>
  <c r="R1149" i="45"/>
  <c r="A1149" i="45"/>
  <c r="BO1150" i="45"/>
  <c r="AZ1150" i="45"/>
  <c r="AV1150" i="45"/>
  <c r="AA1150" i="45"/>
  <c r="R1150" i="45"/>
  <c r="A1150" i="45"/>
  <c r="BO1151" i="45"/>
  <c r="AZ1151" i="45"/>
  <c r="AV1151" i="45"/>
  <c r="AA1151" i="45"/>
  <c r="R1151" i="45"/>
  <c r="A1151" i="45"/>
  <c r="BO1152" i="45"/>
  <c r="AZ1152" i="45"/>
  <c r="AV1152" i="45"/>
  <c r="AA1152" i="45"/>
  <c r="R1152" i="45"/>
  <c r="A1152" i="45"/>
  <c r="BO1153" i="45"/>
  <c r="AZ1153" i="45"/>
  <c r="AV1153" i="45"/>
  <c r="AA1153" i="45"/>
  <c r="R1153" i="45"/>
  <c r="A1153" i="45"/>
  <c r="BO1154" i="45"/>
  <c r="AZ1154" i="45"/>
  <c r="AV1154" i="45"/>
  <c r="AA1154" i="45"/>
  <c r="R1154" i="45"/>
  <c r="A1154" i="45"/>
  <c r="BO1155" i="45"/>
  <c r="AZ1155" i="45"/>
  <c r="AV1155" i="45"/>
  <c r="AA1155" i="45"/>
  <c r="R1155" i="45"/>
  <c r="A1155" i="45"/>
  <c r="BO1156" i="45"/>
  <c r="AZ1156" i="45"/>
  <c r="AV1156" i="45"/>
  <c r="AA1156" i="45"/>
  <c r="R1156" i="45"/>
  <c r="A1156" i="45"/>
  <c r="BO1157" i="45"/>
  <c r="AZ1157" i="45"/>
  <c r="AV1157" i="45"/>
  <c r="AA1157" i="45"/>
  <c r="R1157" i="45"/>
  <c r="A1157" i="45"/>
  <c r="BO1158" i="45"/>
  <c r="AZ1158" i="45"/>
  <c r="AV1158" i="45"/>
  <c r="AA1158" i="45"/>
  <c r="R1158" i="45"/>
  <c r="A1158" i="45"/>
  <c r="BO1159" i="45"/>
  <c r="AZ1159" i="45"/>
  <c r="AV1159" i="45"/>
  <c r="AA1159" i="45"/>
  <c r="R1159" i="45"/>
  <c r="A1159" i="45"/>
  <c r="BO1160" i="45"/>
  <c r="AZ1160" i="45"/>
  <c r="A1160" i="45" s="1"/>
  <c r="AV1160" i="45"/>
  <c r="AA1160" i="45"/>
  <c r="R1160" i="45"/>
  <c r="BO1161" i="45"/>
  <c r="AZ1161" i="45"/>
  <c r="A1161" i="45" s="1"/>
  <c r="AV1161" i="45"/>
  <c r="AA1161" i="45"/>
  <c r="R1161" i="45"/>
  <c r="BO1162" i="45"/>
  <c r="AZ1162" i="45"/>
  <c r="A1162" i="45" s="1"/>
  <c r="AV1162" i="45"/>
  <c r="AA1162" i="45"/>
  <c r="R1162" i="45"/>
  <c r="BO1163" i="45"/>
  <c r="AZ1163" i="45"/>
  <c r="A1163" i="45" s="1"/>
  <c r="AV1163" i="45"/>
  <c r="AA1163" i="45"/>
  <c r="R1163" i="45"/>
  <c r="BO1164" i="45"/>
  <c r="AZ1164" i="45"/>
  <c r="A1164" i="45" s="1"/>
  <c r="AV1164" i="45"/>
  <c r="AA1164" i="45"/>
  <c r="R1164" i="45"/>
  <c r="BO1165" i="45"/>
  <c r="AZ1165" i="45"/>
  <c r="A1165" i="45" s="1"/>
  <c r="AV1165" i="45"/>
  <c r="AA1165" i="45"/>
  <c r="R1165" i="45"/>
  <c r="BO1166" i="45"/>
  <c r="AZ1166" i="45"/>
  <c r="A1166" i="45" s="1"/>
  <c r="AV1166" i="45"/>
  <c r="AA1166" i="45"/>
  <c r="R1166" i="45"/>
  <c r="BO1167" i="45"/>
  <c r="AZ1167" i="45"/>
  <c r="A1167" i="45" s="1"/>
  <c r="AV1167" i="45"/>
  <c r="AA1167" i="45"/>
  <c r="R1167" i="45"/>
  <c r="BO1168" i="45"/>
  <c r="AZ1168" i="45"/>
  <c r="A1168" i="45" s="1"/>
  <c r="AV1168" i="45"/>
  <c r="AA1168" i="45"/>
  <c r="R1168" i="45"/>
  <c r="BO1169" i="45"/>
  <c r="AZ1169" i="45"/>
  <c r="A1169" i="45" s="1"/>
  <c r="AV1169" i="45"/>
  <c r="AA1169" i="45"/>
  <c r="R1169" i="45"/>
  <c r="BO1170" i="45"/>
  <c r="AZ1170" i="45"/>
  <c r="A1170" i="45" s="1"/>
  <c r="AV1170" i="45"/>
  <c r="AA1170" i="45"/>
  <c r="R1170" i="45"/>
  <c r="BO1171" i="45"/>
  <c r="AZ1171" i="45"/>
  <c r="A1171" i="45" s="1"/>
  <c r="AV1171" i="45"/>
  <c r="AA1171" i="45"/>
  <c r="R1171" i="45"/>
  <c r="BO1172" i="45"/>
  <c r="AZ1172" i="45"/>
  <c r="A1172" i="45" s="1"/>
  <c r="AV1172" i="45"/>
  <c r="AA1172" i="45"/>
  <c r="R1172" i="45"/>
  <c r="BO1173" i="45"/>
  <c r="AZ1173" i="45"/>
  <c r="A1173" i="45" s="1"/>
  <c r="AV1173" i="45"/>
  <c r="AA1173" i="45"/>
  <c r="R1173" i="45"/>
  <c r="BO1174" i="45"/>
  <c r="AZ1174" i="45"/>
  <c r="A1174" i="45" s="1"/>
  <c r="AV1174" i="45"/>
  <c r="AA1174" i="45"/>
  <c r="R1174" i="45"/>
  <c r="BO1175" i="45"/>
  <c r="AZ1175" i="45"/>
  <c r="AV1175" i="45"/>
  <c r="AA1175" i="45"/>
  <c r="R1175" i="45"/>
  <c r="A1175" i="45"/>
  <c r="BO1176" i="45"/>
  <c r="AZ1176" i="45"/>
  <c r="A1176" i="45" s="1"/>
  <c r="AV1176" i="45"/>
  <c r="AA1176" i="45"/>
  <c r="R1176" i="45"/>
  <c r="BO1177" i="45"/>
  <c r="AZ1177" i="45"/>
  <c r="A1177" i="45" s="1"/>
  <c r="AV1177" i="45"/>
  <c r="AA1177" i="45"/>
  <c r="R1177" i="45"/>
  <c r="BO1178" i="45"/>
  <c r="AZ1178" i="45"/>
  <c r="A1178" i="45" s="1"/>
  <c r="AV1178" i="45"/>
  <c r="AA1178" i="45"/>
  <c r="R1178" i="45"/>
  <c r="BO1179" i="45"/>
  <c r="AZ1179" i="45"/>
  <c r="A1179" i="45" s="1"/>
  <c r="AV1179" i="45"/>
  <c r="AA1179" i="45"/>
  <c r="R1179" i="45"/>
  <c r="BO1180" i="45"/>
  <c r="AZ1180" i="45"/>
  <c r="A1180" i="45" s="1"/>
  <c r="AV1180" i="45"/>
  <c r="AA1180" i="45"/>
  <c r="R1180" i="45"/>
  <c r="BO1181" i="45"/>
  <c r="AZ1181" i="45"/>
  <c r="A1181" i="45" s="1"/>
  <c r="AV1181" i="45"/>
  <c r="AA1181" i="45"/>
  <c r="R1181" i="45"/>
  <c r="BO1182" i="45"/>
  <c r="AZ1182" i="45"/>
  <c r="AA1182" i="45"/>
  <c r="R1182" i="45"/>
  <c r="BO1183" i="45"/>
  <c r="AZ1183" i="45"/>
  <c r="AA1183" i="45"/>
  <c r="R1183" i="45"/>
  <c r="BO1184" i="45"/>
  <c r="AZ1184" i="45"/>
  <c r="A1184" i="45" s="1"/>
  <c r="AV1184" i="45"/>
  <c r="AA1184" i="45"/>
  <c r="R1184" i="45"/>
  <c r="BO1185" i="45"/>
  <c r="AZ1185" i="45"/>
  <c r="AA1185" i="45"/>
  <c r="R1185" i="45"/>
  <c r="BO1186" i="45"/>
  <c r="AZ1186" i="45"/>
  <c r="A1186" i="45" s="1"/>
  <c r="AV1186" i="45"/>
  <c r="AA1186" i="45"/>
  <c r="R1186" i="45"/>
  <c r="BO1187" i="45"/>
  <c r="AZ1187" i="45"/>
  <c r="A1187" i="45" s="1"/>
  <c r="AV1187" i="45"/>
  <c r="AA1187" i="45"/>
  <c r="R1187" i="45"/>
  <c r="BO1188" i="45"/>
  <c r="AZ1188" i="45"/>
  <c r="A1188" i="45" s="1"/>
  <c r="AV1188" i="45"/>
  <c r="AA1188" i="45"/>
  <c r="R1188" i="45"/>
  <c r="BO1189" i="45"/>
  <c r="AZ1189" i="45"/>
  <c r="A1189" i="45" s="1"/>
  <c r="AV1189" i="45"/>
  <c r="AA1189" i="45"/>
  <c r="R1189" i="45"/>
  <c r="BO1190" i="45"/>
  <c r="AZ1190" i="45"/>
  <c r="A1190" i="45" s="1"/>
  <c r="AV1190" i="45"/>
  <c r="AA1190" i="45"/>
  <c r="R1190" i="45"/>
  <c r="BO1191" i="45"/>
  <c r="AZ1191" i="45"/>
  <c r="A1191" i="45" s="1"/>
  <c r="AV1191" i="45"/>
  <c r="AA1191" i="45"/>
  <c r="R1191" i="45"/>
  <c r="BO1192" i="45"/>
  <c r="AZ1192" i="45"/>
  <c r="AV1192" i="45"/>
  <c r="AA1192" i="45"/>
  <c r="R1192" i="45"/>
  <c r="A1192" i="45"/>
  <c r="BO1193" i="45"/>
  <c r="AZ1193" i="45"/>
  <c r="A1193" i="45" s="1"/>
  <c r="AV1193" i="45"/>
  <c r="AA1193" i="45"/>
  <c r="R1193" i="45"/>
  <c r="BO1194" i="45"/>
  <c r="AZ1194" i="45"/>
  <c r="A1194" i="45" s="1"/>
  <c r="AV1194" i="45"/>
  <c r="AA1194" i="45"/>
  <c r="R1194" i="45"/>
  <c r="BO1195" i="45"/>
  <c r="AZ1195" i="45"/>
  <c r="A1195" i="45" s="1"/>
  <c r="AV1195" i="45"/>
  <c r="AA1195" i="45"/>
  <c r="R1195" i="45"/>
  <c r="BO1196" i="45"/>
  <c r="AZ1196" i="45"/>
  <c r="A1196" i="45" s="1"/>
  <c r="AV1196" i="45"/>
  <c r="AA1196" i="45"/>
  <c r="R1196" i="45"/>
  <c r="BO1197" i="45"/>
  <c r="AZ1197" i="45"/>
  <c r="A1197" i="45" s="1"/>
  <c r="AV1197" i="45"/>
  <c r="AA1197" i="45"/>
  <c r="R1197" i="45"/>
  <c r="BO1198" i="45"/>
  <c r="AZ1198" i="45"/>
  <c r="A1198" i="45" s="1"/>
  <c r="AV1198" i="45"/>
  <c r="AA1198" i="45"/>
  <c r="R1198" i="45"/>
  <c r="BO1199" i="45"/>
  <c r="AV1199" i="45"/>
  <c r="AA1199" i="45"/>
  <c r="R1199" i="45"/>
  <c r="A1199" i="45"/>
  <c r="BO1200" i="45"/>
  <c r="AZ1200" i="45"/>
  <c r="A1200" i="45" s="1"/>
  <c r="AV1200" i="45"/>
  <c r="AA1200" i="45"/>
  <c r="R1200" i="45"/>
  <c r="BO1201" i="45"/>
  <c r="AV1201" i="45"/>
  <c r="AA1201" i="45"/>
  <c r="R1201" i="45"/>
  <c r="A1201" i="45"/>
  <c r="BO1202" i="45"/>
  <c r="AZ1202" i="45"/>
  <c r="AV1202" i="45"/>
  <c r="AA1202" i="45"/>
  <c r="R1202" i="45"/>
  <c r="A1202" i="45"/>
  <c r="BO1203" i="45"/>
  <c r="AZ1203" i="45"/>
  <c r="A1203" i="45" s="1"/>
  <c r="AV1203" i="45"/>
  <c r="AA1203" i="45"/>
  <c r="R1203" i="45"/>
  <c r="BO1204" i="45"/>
  <c r="AZ1204" i="45"/>
  <c r="AA1204" i="45"/>
  <c r="R1204" i="45"/>
  <c r="BO1205" i="45"/>
  <c r="AZ1205" i="45"/>
  <c r="AV1205" i="45"/>
  <c r="AA1205" i="45"/>
  <c r="R1205" i="45"/>
  <c r="A1205" i="45"/>
  <c r="BO1206" i="45"/>
  <c r="AZ1206" i="45"/>
  <c r="AV1206" i="45"/>
  <c r="AA1206" i="45"/>
  <c r="R1206" i="45"/>
  <c r="A1206" i="45"/>
  <c r="BO1207" i="45"/>
  <c r="AZ1207" i="45"/>
  <c r="AV1207" i="45"/>
  <c r="AA1207" i="45"/>
  <c r="R1207" i="45"/>
  <c r="A1207" i="45"/>
  <c r="BO1208" i="45"/>
  <c r="AZ1208" i="45"/>
  <c r="AV1208" i="45"/>
  <c r="AA1208" i="45"/>
  <c r="R1208" i="45"/>
  <c r="A1208" i="45"/>
  <c r="BO1209" i="45"/>
  <c r="AZ1209" i="45"/>
  <c r="A1209" i="45" s="1"/>
  <c r="AV1209" i="45"/>
  <c r="AA1209" i="45"/>
  <c r="R1209" i="45"/>
  <c r="BO1210" i="45"/>
  <c r="AZ1210" i="45"/>
  <c r="AV1210" i="45"/>
  <c r="AA1210" i="45"/>
  <c r="R1210" i="45"/>
  <c r="A1210" i="45"/>
  <c r="BO1211" i="45"/>
  <c r="AZ1211" i="45"/>
  <c r="AV1211" i="45"/>
  <c r="AA1211" i="45"/>
  <c r="R1211" i="45"/>
  <c r="A1211" i="45"/>
  <c r="BO1212" i="45"/>
  <c r="AZ1212" i="45"/>
  <c r="A1212" i="45" s="1"/>
  <c r="AV1212" i="45"/>
  <c r="AA1212" i="45"/>
  <c r="R1212" i="45"/>
  <c r="BO1213" i="45"/>
  <c r="AZ1213" i="45"/>
  <c r="AV1213" i="45"/>
  <c r="AA1213" i="45"/>
  <c r="R1213" i="45"/>
  <c r="A1213" i="45"/>
  <c r="BO1214" i="45"/>
  <c r="AZ1214" i="45"/>
  <c r="AV1214" i="45"/>
  <c r="AA1214" i="45"/>
  <c r="R1214" i="45"/>
  <c r="A1214" i="45"/>
  <c r="BO1215" i="45"/>
  <c r="AZ1215" i="45"/>
  <c r="AV1215" i="45"/>
  <c r="AA1215" i="45"/>
  <c r="R1215" i="45"/>
  <c r="A1215" i="45"/>
  <c r="BO1216" i="45"/>
  <c r="AZ1216" i="45"/>
  <c r="AV1216" i="45"/>
  <c r="AA1216" i="45"/>
  <c r="R1216" i="45"/>
  <c r="A1216" i="45"/>
  <c r="AZ1217" i="45"/>
  <c r="AV1217" i="45"/>
  <c r="AA1217" i="45"/>
  <c r="R1217" i="45"/>
  <c r="A1217" i="45"/>
  <c r="AZ1218" i="45"/>
  <c r="AV1218" i="45"/>
  <c r="AA1218" i="45"/>
  <c r="R1218" i="45"/>
  <c r="A1218" i="45"/>
  <c r="AZ1219" i="45"/>
  <c r="AV1219" i="45"/>
  <c r="AA1219" i="45"/>
  <c r="R1219" i="45"/>
  <c r="AZ1220" i="45"/>
  <c r="AV1220" i="45"/>
  <c r="AA1220" i="45"/>
  <c r="R1220" i="45"/>
  <c r="A1220" i="45"/>
  <c r="AZ1221" i="45"/>
  <c r="AV1221" i="45"/>
  <c r="AA1221" i="45"/>
  <c r="R1221" i="45"/>
  <c r="A1221" i="45"/>
  <c r="AZ1222" i="45"/>
  <c r="A1222" i="45" s="1"/>
  <c r="AV1222" i="45"/>
  <c r="AA1222" i="45"/>
  <c r="R1222" i="45"/>
  <c r="BO1223" i="45"/>
  <c r="AZ1223" i="45"/>
  <c r="AV1223" i="45"/>
  <c r="AA1223" i="45"/>
  <c r="R1223" i="45"/>
  <c r="A1223" i="45"/>
  <c r="BO1224" i="45"/>
  <c r="AZ1224" i="45"/>
  <c r="AV1224" i="45"/>
  <c r="AA1224" i="45"/>
  <c r="R1224" i="45"/>
  <c r="A1224" i="45"/>
  <c r="BO1225" i="45"/>
  <c r="AZ1225" i="45"/>
  <c r="AV1225" i="45"/>
  <c r="AA1225" i="45"/>
  <c r="R1225" i="45"/>
  <c r="A1225" i="45"/>
  <c r="BO1226" i="45"/>
  <c r="AZ1226" i="45"/>
  <c r="AV1226" i="45"/>
  <c r="AA1226" i="45"/>
  <c r="R1226" i="45"/>
  <c r="A1226" i="45"/>
  <c r="R1227" i="45"/>
  <c r="BO1228" i="45"/>
  <c r="AZ1228" i="45"/>
  <c r="A1228" i="45" s="1"/>
  <c r="AV1228" i="45"/>
  <c r="AA1228" i="45"/>
  <c r="R1228" i="45"/>
  <c r="BO1229" i="45"/>
  <c r="AZ1229" i="45"/>
  <c r="A1229" i="45" s="1"/>
  <c r="AV1229" i="45"/>
  <c r="AA1229" i="45"/>
  <c r="R1229" i="45"/>
  <c r="BO1230" i="45"/>
  <c r="AZ1230" i="45"/>
  <c r="A1230" i="45" s="1"/>
  <c r="AV1230" i="45"/>
  <c r="R1230" i="45"/>
  <c r="M1230" i="45"/>
  <c r="K1230" i="45" s="1"/>
  <c r="BO1231" i="45"/>
  <c r="AZ1231" i="45"/>
  <c r="A1231" i="45" s="1"/>
  <c r="AV1231" i="45"/>
  <c r="R1231" i="45"/>
  <c r="BO1232" i="45"/>
  <c r="AZ1232" i="45"/>
  <c r="A1232" i="45" s="1"/>
  <c r="AV1232" i="45"/>
  <c r="R1232" i="45"/>
  <c r="BO1233" i="45"/>
  <c r="AZ1233" i="45"/>
  <c r="A1233" i="45" s="1"/>
  <c r="AV1233" i="45"/>
  <c r="R1233" i="45"/>
  <c r="BO1234" i="45"/>
  <c r="AZ1234" i="45"/>
  <c r="AV1234" i="45"/>
  <c r="R1234" i="45"/>
  <c r="M1234" i="45"/>
  <c r="K1234" i="45" s="1"/>
  <c r="BO1235" i="45"/>
  <c r="AZ1235" i="45"/>
  <c r="R1235" i="45"/>
  <c r="H1235" i="45"/>
  <c r="K1235" i="45" s="1"/>
  <c r="BO1236" i="45"/>
  <c r="AZ1236" i="45"/>
  <c r="R1236" i="45"/>
  <c r="H1236" i="45"/>
  <c r="BO1237" i="45"/>
  <c r="AZ1237" i="45"/>
  <c r="R1237" i="45"/>
  <c r="H1237" i="45"/>
  <c r="K1237" i="45" s="1"/>
  <c r="BO1238" i="45"/>
  <c r="AZ1238" i="45"/>
  <c r="AA1238" i="45"/>
  <c r="R1238" i="45"/>
  <c r="H1238" i="45"/>
  <c r="K1238" i="45" s="1"/>
  <c r="BO1239" i="45"/>
  <c r="AZ1239" i="45"/>
  <c r="AV1239" i="45"/>
  <c r="AA1239" i="45"/>
  <c r="R1239" i="45"/>
  <c r="H1239" i="45"/>
  <c r="K1239" i="45" s="1"/>
  <c r="BO1240" i="45"/>
  <c r="AZ1240" i="45"/>
  <c r="AA1240" i="45"/>
  <c r="R1240" i="45"/>
  <c r="H1240" i="45"/>
  <c r="K1240" i="45" s="1"/>
  <c r="BO1241" i="45"/>
  <c r="AZ1241" i="45"/>
  <c r="AA1241" i="45"/>
  <c r="R1241" i="45"/>
  <c r="H1241" i="45"/>
  <c r="K1241" i="45" s="1"/>
  <c r="BO1242" i="45"/>
  <c r="AZ1242" i="45"/>
  <c r="AA1242" i="45"/>
  <c r="R1242" i="45"/>
  <c r="H1242" i="45"/>
  <c r="K1242" i="45" s="1"/>
  <c r="BO1243" i="45"/>
  <c r="AZ1243" i="45"/>
  <c r="AA1243" i="45"/>
  <c r="R1243" i="45"/>
  <c r="H1243" i="45"/>
  <c r="K1243" i="45" s="1"/>
  <c r="BO1244" i="45"/>
  <c r="AZ1244" i="45"/>
  <c r="AA1244" i="45"/>
  <c r="R1244" i="45"/>
  <c r="H1244" i="45"/>
  <c r="K1244" i="45" s="1"/>
  <c r="BO1245" i="45"/>
  <c r="AZ1245" i="45"/>
  <c r="AA1245" i="45"/>
  <c r="R1245" i="45"/>
  <c r="H1245" i="45"/>
  <c r="K1245" i="45" s="1"/>
  <c r="BO1246" i="45"/>
  <c r="AZ1246" i="45"/>
  <c r="AA1246" i="45"/>
  <c r="R1246" i="45"/>
  <c r="H1246" i="45"/>
  <c r="K1246" i="45" s="1"/>
  <c r="BO1247" i="45"/>
  <c r="AZ1247" i="45"/>
  <c r="AA1247" i="45"/>
  <c r="R1247" i="45"/>
  <c r="H1247" i="45"/>
  <c r="K1247" i="45" s="1"/>
  <c r="BO1248" i="45"/>
  <c r="AZ1248" i="45"/>
  <c r="AA1248" i="45"/>
  <c r="R1248" i="45"/>
  <c r="H1248" i="45"/>
  <c r="K1248" i="45" s="1"/>
  <c r="BO1249" i="45"/>
  <c r="AZ1249" i="45"/>
  <c r="AA1249" i="45"/>
  <c r="R1249" i="45"/>
  <c r="H1249" i="45"/>
  <c r="K1249" i="45" s="1"/>
  <c r="BO1250" i="45"/>
  <c r="AZ1250" i="45"/>
  <c r="AA1250" i="45"/>
  <c r="R1250" i="45"/>
  <c r="H1250" i="45"/>
  <c r="K1250" i="45" s="1"/>
  <c r="BO1251" i="45"/>
  <c r="AZ1251" i="45"/>
  <c r="AA1251" i="45"/>
  <c r="R1251" i="45"/>
  <c r="H1251" i="45"/>
  <c r="K1251" i="45" s="1"/>
  <c r="BO1252" i="45"/>
  <c r="AZ1252" i="45"/>
  <c r="AA1252" i="45"/>
  <c r="R1252" i="45"/>
  <c r="H1252" i="45"/>
  <c r="K1252" i="45" s="1"/>
  <c r="BO1253" i="45"/>
  <c r="AZ1253" i="45"/>
  <c r="AA1253" i="45"/>
  <c r="R1253" i="45"/>
  <c r="H1253" i="45"/>
  <c r="K1253" i="45" s="1"/>
  <c r="BO1254" i="45"/>
  <c r="AZ1254" i="45"/>
  <c r="AA1254" i="45"/>
  <c r="R1254" i="45"/>
  <c r="H1254" i="45"/>
  <c r="K1254" i="45" s="1"/>
  <c r="BO1255" i="45"/>
  <c r="AZ1255" i="45"/>
  <c r="AA1255" i="45"/>
  <c r="R1255" i="45"/>
  <c r="H1255" i="45"/>
  <c r="K1255" i="45" s="1"/>
  <c r="BO1256" i="45"/>
  <c r="AZ1256" i="45"/>
  <c r="AA1256" i="45"/>
  <c r="R1256" i="45"/>
  <c r="H1256" i="45"/>
  <c r="K1256" i="45" s="1"/>
  <c r="BO1257" i="45"/>
  <c r="AZ1257" i="45"/>
  <c r="AA1257" i="45"/>
  <c r="R1257" i="45"/>
  <c r="H1257" i="45"/>
  <c r="K1257" i="45" s="1"/>
  <c r="BO1258" i="45"/>
  <c r="AZ1258" i="45"/>
  <c r="AA1258" i="45"/>
  <c r="R1258" i="45"/>
  <c r="H1258" i="45"/>
  <c r="K1258" i="45" s="1"/>
  <c r="BO1259" i="45"/>
  <c r="AZ1259" i="45"/>
  <c r="AA1259" i="45"/>
  <c r="R1259" i="45"/>
  <c r="H1259" i="45"/>
  <c r="K1259" i="45" s="1"/>
  <c r="BO1260" i="45"/>
  <c r="AZ1260" i="45"/>
  <c r="AA1260" i="45"/>
  <c r="R1260" i="45"/>
  <c r="H1260" i="45"/>
  <c r="K1260" i="45" s="1"/>
  <c r="BO1261" i="45"/>
  <c r="AZ1261" i="45"/>
  <c r="AA1261" i="45"/>
  <c r="R1261" i="45"/>
  <c r="H1261" i="45"/>
  <c r="K1261" i="45" s="1"/>
  <c r="BO1262" i="45"/>
  <c r="AZ1262" i="45"/>
  <c r="AA1262" i="45"/>
  <c r="R1262" i="45"/>
  <c r="H1262" i="45"/>
  <c r="K1262" i="45" s="1"/>
  <c r="BO1263" i="45"/>
  <c r="AZ1263" i="45"/>
  <c r="AA1263" i="45"/>
  <c r="R1263" i="45"/>
  <c r="H1263" i="45"/>
  <c r="K1263" i="45" s="1"/>
  <c r="BO1264" i="45"/>
  <c r="AZ1264" i="45"/>
  <c r="AA1264" i="45"/>
  <c r="R1264" i="45"/>
  <c r="H1264" i="45"/>
  <c r="K1264" i="45" s="1"/>
  <c r="BO1265" i="45"/>
  <c r="AZ1265" i="45"/>
  <c r="AA1265" i="45"/>
  <c r="R1265" i="45"/>
  <c r="H1265" i="45"/>
  <c r="K1265" i="45" s="1"/>
  <c r="BO1266" i="45"/>
  <c r="AZ1266" i="45"/>
  <c r="AA1266" i="45"/>
  <c r="R1266" i="45"/>
  <c r="H1266" i="45"/>
  <c r="K1266" i="45" s="1"/>
  <c r="BO1267" i="45"/>
  <c r="AZ1267" i="45"/>
  <c r="A1267" i="45" s="1"/>
  <c r="AV1267" i="45"/>
  <c r="AA1267" i="45"/>
  <c r="R1267" i="45"/>
  <c r="BO1268" i="45"/>
  <c r="AZ1268" i="45"/>
  <c r="A1268" i="45" s="1"/>
  <c r="AV1268" i="45"/>
  <c r="AA1268" i="45"/>
  <c r="R1268" i="45"/>
  <c r="BO1269" i="45"/>
  <c r="AZ1269" i="45"/>
  <c r="A1269" i="45" s="1"/>
  <c r="AV1269" i="45"/>
  <c r="AA1269" i="45"/>
  <c r="R1269" i="45"/>
  <c r="BO1270" i="45"/>
  <c r="AZ1270" i="45"/>
  <c r="A1270" i="45" s="1"/>
  <c r="AV1270" i="45"/>
  <c r="AA1270" i="45"/>
  <c r="R1270" i="45"/>
  <c r="BO1271" i="45"/>
  <c r="AZ1271" i="45"/>
  <c r="AV1271" i="45"/>
  <c r="AA1271" i="45"/>
  <c r="R1271" i="45"/>
  <c r="A1271" i="45"/>
  <c r="BO1272" i="45"/>
  <c r="AZ1272" i="45"/>
  <c r="AV1272" i="45"/>
  <c r="AA1272" i="45"/>
  <c r="R1272" i="45"/>
  <c r="A1272" i="45"/>
  <c r="BO1273" i="45"/>
  <c r="AZ1273" i="45"/>
  <c r="A1273" i="45" s="1"/>
  <c r="AV1273" i="45"/>
  <c r="AA1273" i="45"/>
  <c r="R1273" i="45"/>
  <c r="BO1274" i="45"/>
  <c r="AZ1274" i="45"/>
  <c r="AV1274" i="45"/>
  <c r="AA1274" i="45"/>
  <c r="R1274" i="45"/>
  <c r="A1274" i="45"/>
  <c r="BO1275" i="45"/>
  <c r="AZ1275" i="45"/>
  <c r="AV1275" i="45"/>
  <c r="AA1275" i="45"/>
  <c r="R1275" i="45"/>
  <c r="A1275" i="45"/>
  <c r="BO1276" i="45"/>
  <c r="AZ1276" i="45"/>
  <c r="AV1276" i="45"/>
  <c r="AA1276" i="45"/>
  <c r="R1276" i="45"/>
  <c r="A1276" i="45"/>
  <c r="BO1277" i="45"/>
  <c r="AZ1277" i="45"/>
  <c r="AV1277" i="45"/>
  <c r="AA1277" i="45"/>
  <c r="R1277" i="45"/>
  <c r="A1277" i="45"/>
  <c r="BO1278" i="45"/>
  <c r="AZ1278" i="45"/>
  <c r="AV1278" i="45"/>
  <c r="AA1278" i="45"/>
  <c r="R1278" i="45"/>
  <c r="A1278" i="45"/>
  <c r="BO1279" i="45"/>
  <c r="AZ1279" i="45"/>
  <c r="A1279" i="45" s="1"/>
  <c r="AV1279" i="45"/>
  <c r="AA1279" i="45"/>
  <c r="R1279" i="45"/>
  <c r="BO1280" i="45"/>
  <c r="AZ1280" i="45"/>
  <c r="A1280" i="45" s="1"/>
  <c r="AV1280" i="45"/>
  <c r="AA1280" i="45"/>
  <c r="R1280" i="45"/>
  <c r="BO1281" i="45"/>
  <c r="AZ1281" i="45"/>
  <c r="AV1281" i="45"/>
  <c r="AA1281" i="45"/>
  <c r="R1281" i="45"/>
  <c r="BO1282" i="45"/>
  <c r="AZ1282" i="45"/>
  <c r="A1282" i="45" s="1"/>
  <c r="AV1282" i="45"/>
  <c r="AA1282" i="45"/>
  <c r="R1282" i="45"/>
  <c r="BO1283" i="45"/>
  <c r="AZ1283" i="45"/>
  <c r="A1283" i="45" s="1"/>
  <c r="AV1283" i="45"/>
  <c r="AA1283" i="45"/>
  <c r="R1283" i="45"/>
  <c r="BO1284" i="45"/>
  <c r="AZ1284" i="45"/>
  <c r="AV1284" i="45"/>
  <c r="AA1284" i="45"/>
  <c r="R1284" i="45"/>
  <c r="A1284" i="45"/>
  <c r="BO1285" i="45"/>
  <c r="AZ1285" i="45"/>
  <c r="AV1285" i="45"/>
  <c r="AA1285" i="45"/>
  <c r="R1285" i="45"/>
  <c r="A1285" i="45"/>
  <c r="BO1286" i="45"/>
  <c r="AZ1286" i="45"/>
  <c r="AV1286" i="45"/>
  <c r="AA1286" i="45"/>
  <c r="R1286" i="45"/>
  <c r="A1286" i="45"/>
  <c r="BO1287" i="45"/>
  <c r="AZ1287" i="45"/>
  <c r="AV1287" i="45"/>
  <c r="AA1287" i="45"/>
  <c r="R1287" i="45"/>
  <c r="A1287" i="45"/>
  <c r="BO1288" i="45"/>
  <c r="AZ1288" i="45"/>
  <c r="AV1288" i="45"/>
  <c r="AA1288" i="45"/>
  <c r="R1288" i="45"/>
  <c r="A1288" i="45"/>
  <c r="BO1289" i="45"/>
  <c r="AZ1289" i="45"/>
  <c r="AV1289" i="45"/>
  <c r="BO1290" i="45"/>
  <c r="AZ1290" i="45"/>
  <c r="AV1290" i="45"/>
  <c r="AA1290" i="45"/>
  <c r="R1290" i="45"/>
  <c r="A1290" i="45"/>
  <c r="BO1291" i="45"/>
  <c r="AZ1291" i="45"/>
  <c r="AV1291" i="45"/>
  <c r="AA1291" i="45"/>
  <c r="R1291" i="45"/>
  <c r="A1291" i="45"/>
  <c r="BO1292" i="45"/>
  <c r="AZ1292" i="45"/>
  <c r="AV1292" i="45"/>
  <c r="AA1292" i="45"/>
  <c r="R1292" i="45"/>
  <c r="A1292" i="45"/>
  <c r="BO1293" i="45"/>
  <c r="AZ1293" i="45"/>
  <c r="A1293" i="45" s="1"/>
  <c r="AV1293" i="45"/>
  <c r="AA1293" i="45"/>
  <c r="R1293" i="45"/>
  <c r="BO1294" i="45"/>
  <c r="AZ1294" i="45"/>
  <c r="AV1294" i="45"/>
  <c r="R1294" i="45"/>
  <c r="BO1295" i="45"/>
  <c r="AZ1295" i="45"/>
  <c r="AV1295" i="45"/>
  <c r="AA1295" i="45"/>
  <c r="R1295" i="45"/>
  <c r="A1295" i="45"/>
  <c r="BO1296" i="45"/>
  <c r="AZ1296" i="45"/>
  <c r="AV1296" i="45"/>
  <c r="AA1296" i="45"/>
  <c r="R1296" i="45"/>
  <c r="A1296" i="45"/>
  <c r="BO1297" i="45"/>
  <c r="AZ1297" i="45"/>
  <c r="AV1297" i="45"/>
  <c r="AA1297" i="45"/>
  <c r="R1297" i="45"/>
  <c r="A1297" i="45"/>
  <c r="BO1298" i="45"/>
  <c r="AZ1298" i="45"/>
  <c r="AV1298" i="45"/>
  <c r="AA1298" i="45"/>
  <c r="R1298" i="45"/>
  <c r="A1298" i="45"/>
  <c r="BO1299" i="45"/>
  <c r="AZ1299" i="45"/>
  <c r="AV1299" i="45"/>
  <c r="AA1299" i="45"/>
  <c r="R1299" i="45"/>
  <c r="A1299" i="45"/>
  <c r="BO1300" i="45"/>
  <c r="AZ1300" i="45"/>
  <c r="AV1300" i="45"/>
  <c r="AA1300" i="45"/>
  <c r="R1300" i="45"/>
  <c r="A1300" i="45"/>
  <c r="BO1301" i="45"/>
  <c r="AZ1301" i="45"/>
  <c r="AV1301" i="45"/>
  <c r="AA1301" i="45"/>
  <c r="R1301" i="45"/>
  <c r="A1301" i="45"/>
  <c r="BO1302" i="45"/>
  <c r="AZ1302" i="45"/>
  <c r="AV1302" i="45"/>
  <c r="AA1302" i="45"/>
  <c r="R1302" i="45"/>
  <c r="A1302" i="45"/>
  <c r="BO1303" i="45"/>
  <c r="AZ1303" i="45"/>
  <c r="AV1303" i="45"/>
  <c r="AA1303" i="45"/>
  <c r="R1303" i="45"/>
  <c r="BO1304" i="45"/>
  <c r="AZ1304" i="45"/>
  <c r="AV1304" i="45"/>
  <c r="AA1304" i="45"/>
  <c r="R1304" i="45"/>
  <c r="A1304" i="45"/>
  <c r="BO1305" i="45"/>
  <c r="AZ1305" i="45"/>
  <c r="AV1305" i="45"/>
  <c r="AA1305" i="45"/>
  <c r="R1305" i="45"/>
  <c r="A1305" i="45"/>
  <c r="BO1306" i="45"/>
  <c r="AZ1306" i="45"/>
  <c r="AV1306" i="45"/>
  <c r="AA1306" i="45"/>
  <c r="R1306" i="45"/>
  <c r="A1306" i="45"/>
  <c r="BO1307" i="45"/>
  <c r="AZ1307" i="45"/>
  <c r="AV1307" i="45"/>
  <c r="AA1307" i="45"/>
  <c r="R1307" i="45"/>
  <c r="A1307" i="45"/>
  <c r="BO1308" i="45"/>
  <c r="AZ1308" i="45"/>
  <c r="AV1308" i="45"/>
  <c r="AA1308" i="45"/>
  <c r="R1308" i="45"/>
  <c r="A1308" i="45"/>
  <c r="BO1309" i="45"/>
  <c r="AZ1309" i="45"/>
  <c r="A1309" i="45" s="1"/>
  <c r="AV1309" i="45"/>
  <c r="AA1309" i="45"/>
  <c r="R1309" i="45"/>
  <c r="BO1310" i="45"/>
  <c r="AV1310" i="45"/>
  <c r="AA1310" i="45"/>
  <c r="A1310" i="45"/>
  <c r="BO1311" i="45"/>
  <c r="AZ1311" i="45"/>
  <c r="R1311" i="45"/>
  <c r="M1311" i="45"/>
  <c r="BO1312" i="45"/>
  <c r="AZ1312" i="45"/>
  <c r="A1312" i="45" s="1"/>
  <c r="AV1312" i="45"/>
  <c r="AA1312" i="45"/>
  <c r="BO1313" i="45"/>
  <c r="AZ1313" i="45"/>
  <c r="A1313" i="45" s="1"/>
  <c r="AV1313" i="45"/>
  <c r="AA1313" i="45"/>
  <c r="R1313" i="45"/>
  <c r="AZ1314" i="45"/>
  <c r="A1314" i="45" s="1"/>
  <c r="AV1314" i="45"/>
  <c r="AZ1315" i="45"/>
  <c r="A1315" i="45" s="1"/>
  <c r="AV1315" i="45"/>
  <c r="BO1316" i="45"/>
  <c r="AZ1316" i="45"/>
  <c r="A1316" i="45" s="1"/>
  <c r="AV1316" i="45"/>
  <c r="AA1316" i="45"/>
  <c r="R1316" i="45"/>
  <c r="AZ1317" i="45"/>
  <c r="A1317" i="45" s="1"/>
  <c r="AV1317" i="45"/>
  <c r="BO1318" i="45"/>
  <c r="AV1318" i="45"/>
  <c r="AA1318" i="45"/>
  <c r="R1318" i="45"/>
  <c r="BO1319" i="45"/>
  <c r="AA1319" i="45"/>
  <c r="R1319" i="45"/>
  <c r="V1320" i="45"/>
  <c r="BO1320" i="45" s="1"/>
  <c r="N1320" i="45"/>
  <c r="R1320" i="45" s="1"/>
  <c r="M1320" i="45"/>
  <c r="K1320" i="45" s="1"/>
  <c r="BO1321" i="45"/>
  <c r="AA1321" i="45"/>
  <c r="R1321" i="45"/>
  <c r="M1321" i="45"/>
  <c r="K1321" i="45" s="1"/>
  <c r="V1322" i="45"/>
  <c r="BO1322" i="45" s="1"/>
  <c r="N1322" i="45"/>
  <c r="R1322" i="45" s="1"/>
  <c r="M1322" i="45"/>
  <c r="K1322" i="45" s="1"/>
  <c r="V1323" i="45"/>
  <c r="BO1323" i="45" s="1"/>
  <c r="R1323" i="45"/>
  <c r="M1323" i="45"/>
  <c r="V1324" i="45"/>
  <c r="BO1324" i="45" s="1"/>
  <c r="R1324" i="45"/>
  <c r="M1324" i="45"/>
  <c r="K1324" i="45" s="1"/>
  <c r="AA1311" i="45" l="1"/>
  <c r="K1311" i="45"/>
  <c r="AA1323" i="45"/>
  <c r="K1323" i="45"/>
  <c r="BM1236" i="45"/>
  <c r="K1236" i="45"/>
  <c r="BM1253" i="45"/>
  <c r="AV1248" i="45"/>
  <c r="BM1248" i="45"/>
  <c r="AV1254" i="45"/>
  <c r="BM1254" i="45"/>
  <c r="BM1244" i="45"/>
  <c r="BM1239" i="45"/>
  <c r="AV1258" i="45"/>
  <c r="BM1258" i="45"/>
  <c r="BM1261" i="45"/>
  <c r="AV1256" i="45"/>
  <c r="BM1256" i="45"/>
  <c r="BM1237" i="45"/>
  <c r="AV1263" i="45"/>
  <c r="BM1263" i="45"/>
  <c r="AV1246" i="45"/>
  <c r="BM1246" i="45"/>
  <c r="AV1247" i="45"/>
  <c r="BM1247" i="45"/>
  <c r="BM1265" i="45"/>
  <c r="AV1241" i="45"/>
  <c r="BM1241" i="45"/>
  <c r="AV1242" i="45"/>
  <c r="BM1242" i="45"/>
  <c r="AV1251" i="45"/>
  <c r="BM1251" i="45"/>
  <c r="AV1260" i="45"/>
  <c r="BM1260" i="45"/>
  <c r="BM1249" i="45"/>
  <c r="AV1257" i="45"/>
  <c r="BM1257" i="45"/>
  <c r="AV1238" i="45"/>
  <c r="BM1238" i="45"/>
  <c r="AV1252" i="45"/>
  <c r="BM1252" i="45"/>
  <c r="AV1266" i="45"/>
  <c r="BM1266" i="45"/>
  <c r="AV1250" i="45"/>
  <c r="BM1250" i="45"/>
  <c r="AV1255" i="45"/>
  <c r="BM1255" i="45"/>
  <c r="AV1245" i="45"/>
  <c r="BM1245" i="45"/>
  <c r="BM1243" i="45"/>
  <c r="AV1262" i="45"/>
  <c r="BM1262" i="45"/>
  <c r="AV1264" i="45"/>
  <c r="BM1264" i="45"/>
  <c r="AV1240" i="45"/>
  <c r="BM1240" i="45"/>
  <c r="AV1235" i="45"/>
  <c r="BM1235" i="45"/>
  <c r="BM1259" i="45"/>
  <c r="AA1322" i="45"/>
  <c r="AA1320" i="45"/>
  <c r="A1259" i="45"/>
  <c r="AV1259" i="45"/>
  <c r="A1245" i="45"/>
  <c r="AV1261" i="45"/>
  <c r="A1263" i="45"/>
  <c r="A1256" i="45"/>
  <c r="A1252" i="45"/>
  <c r="AV1249" i="45"/>
  <c r="AV1237" i="45"/>
  <c r="A1261" i="45"/>
  <c r="A1247" i="45"/>
  <c r="A1241" i="45"/>
  <c r="A1239" i="45"/>
  <c r="AV1265" i="45"/>
  <c r="A1248" i="45"/>
  <c r="AV1243" i="45"/>
  <c r="A1243" i="45"/>
  <c r="A1240" i="45"/>
  <c r="A1251" i="45"/>
  <c r="A1264" i="45"/>
  <c r="A1242" i="45"/>
  <c r="A1238" i="45"/>
  <c r="AV1253" i="45"/>
  <c r="AV1244" i="45"/>
  <c r="A1266" i="45"/>
  <c r="A1253" i="45"/>
  <c r="A1255" i="45"/>
  <c r="A1237" i="45"/>
  <c r="A1257" i="45"/>
  <c r="A1254" i="45"/>
  <c r="A1236" i="45"/>
  <c r="A1258" i="45"/>
  <c r="A1235" i="45"/>
  <c r="A1260" i="45"/>
  <c r="A1244" i="45"/>
  <c r="A1265" i="45"/>
  <c r="A1262" i="45"/>
  <c r="A1249" i="45"/>
  <c r="A1246" i="45"/>
  <c r="AA1324" i="45"/>
  <c r="AV1236" i="45"/>
</calcChain>
</file>

<file path=xl/sharedStrings.xml><?xml version="1.0" encoding="utf-8"?>
<sst xmlns="http://schemas.openxmlformats.org/spreadsheetml/2006/main" count="20692" uniqueCount="4146">
  <si>
    <t>Ignore</t>
  </si>
  <si>
    <t>SoflexRule</t>
  </si>
  <si>
    <t>MillRule</t>
  </si>
  <si>
    <t>DrillRule</t>
  </si>
  <si>
    <t>Seq #</t>
  </si>
  <si>
    <t>Crib_FR</t>
  </si>
  <si>
    <t>Crib_AZ</t>
  </si>
  <si>
    <t>Type</t>
  </si>
  <si>
    <t>EssaiPartNum</t>
  </si>
  <si>
    <t>EDPNum</t>
  </si>
  <si>
    <t>Description</t>
  </si>
  <si>
    <t>ThreadDescription11</t>
  </si>
  <si>
    <t>Diameter</t>
  </si>
  <si>
    <t>ShankDiameter</t>
  </si>
  <si>
    <t>ShoulderDiameter</t>
  </si>
  <si>
    <t>ShoulderLength</t>
  </si>
  <si>
    <t>ShoulderLenEnd</t>
  </si>
  <si>
    <t>ShoulderAngle</t>
  </si>
  <si>
    <t>MinOHL</t>
  </si>
  <si>
    <t>NumFlutes</t>
  </si>
  <si>
    <t>OAL</t>
  </si>
  <si>
    <t>LOC</t>
  </si>
  <si>
    <t>CornerRadius</t>
  </si>
  <si>
    <t>ThreadPitch</t>
  </si>
  <si>
    <t>ThreadClass</t>
  </si>
  <si>
    <t>TipAngle</t>
  </si>
  <si>
    <t>TipHeight</t>
  </si>
  <si>
    <t>TipDiameter</t>
  </si>
  <si>
    <t>ChamferLength</t>
  </si>
  <si>
    <t>Startshoulderlength</t>
  </si>
  <si>
    <t>ToolMaterial</t>
  </si>
  <si>
    <t>COATING</t>
  </si>
  <si>
    <t>Manufacturer</t>
  </si>
  <si>
    <t>NOTE</t>
  </si>
  <si>
    <t>AL</t>
  </si>
  <si>
    <t>S1</t>
  </si>
  <si>
    <t>CU</t>
  </si>
  <si>
    <t>PL</t>
  </si>
  <si>
    <t>PG</t>
  </si>
  <si>
    <t>ROUGH</t>
  </si>
  <si>
    <t>FIN</t>
  </si>
  <si>
    <t>ShapeName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</si>
  <si>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</si>
  <si>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</si>
  <si>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</si>
  <si>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</si>
  <si>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</si>
  <si>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</si>
  <si>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</si>
  <si>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</si>
  <si>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</si>
  <si>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</si>
  <si>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</si>
  <si>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</si>
  <si>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</si>
  <si>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</si>
  <si>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</si>
  <si>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</si>
  <si>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</si>
  <si>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BA</t>
  </si>
  <si>
    <t>x</t>
  </si>
  <si>
    <t>800-501318-05A</t>
  </si>
  <si>
    <t>CT00</t>
  </si>
  <si>
    <t>800-501318-06A</t>
  </si>
  <si>
    <t>800-501204-03A</t>
  </si>
  <si>
    <t>800-501182</t>
  </si>
  <si>
    <t>Harvey</t>
  </si>
  <si>
    <t>800-501182-01A</t>
  </si>
  <si>
    <t>800-501659-03A</t>
  </si>
  <si>
    <t>800-501205</t>
  </si>
  <si>
    <t>800-501193</t>
  </si>
  <si>
    <t>800-501258</t>
  </si>
  <si>
    <t>74010-C3</t>
  </si>
  <si>
    <t>CT03</t>
  </si>
  <si>
    <t>X</t>
  </si>
  <si>
    <t>800-500143</t>
  </si>
  <si>
    <t>FULLERTON</t>
  </si>
  <si>
    <t>800-501085</t>
  </si>
  <si>
    <t>800-501728-01A</t>
  </si>
  <si>
    <t>SGS</t>
  </si>
  <si>
    <t>800-500144</t>
  </si>
  <si>
    <t>800-501095</t>
  </si>
  <si>
    <t>800-502736-01A</t>
  </si>
  <si>
    <t>35640-C3</t>
  </si>
  <si>
    <t>12X REACH</t>
  </si>
  <si>
    <t>800-501313-01A</t>
  </si>
  <si>
    <t>800-501109</t>
  </si>
  <si>
    <t>.1875 reach</t>
  </si>
  <si>
    <t>800-501082</t>
  </si>
  <si>
    <t>402-0625-BN</t>
  </si>
  <si>
    <t>OSG</t>
  </si>
  <si>
    <t>800-501096</t>
  </si>
  <si>
    <t>800-500680</t>
  </si>
  <si>
    <t>402-0781-BN</t>
  </si>
  <si>
    <t>800-501097</t>
  </si>
  <si>
    <t>800-500146</t>
  </si>
  <si>
    <t>402-1250-BN</t>
  </si>
  <si>
    <t>800-502737-01A</t>
  </si>
  <si>
    <t>KOY716, 16RB0394U-12</t>
  </si>
  <si>
    <t>.4 reach</t>
  </si>
  <si>
    <t>800-501280</t>
  </si>
  <si>
    <t>800-500147</t>
  </si>
  <si>
    <t>402-1875-BN</t>
  </si>
  <si>
    <t>800-502808-01A</t>
  </si>
  <si>
    <t>38808-C6</t>
  </si>
  <si>
    <t>800-500145</t>
  </si>
  <si>
    <t>402-2500-BN</t>
  </si>
  <si>
    <t>800-502406-01A</t>
  </si>
  <si>
    <t>BV2321017</t>
  </si>
  <si>
    <t>Destiny</t>
  </si>
  <si>
    <t>800-501314-01A</t>
  </si>
  <si>
    <t>800-502463-01A</t>
  </si>
  <si>
    <t>BV24816</t>
  </si>
  <si>
    <t>800-502464-01A</t>
  </si>
  <si>
    <t>BV248160S</t>
  </si>
  <si>
    <t>800-502400-01A</t>
  </si>
  <si>
    <t>ESS#64-001</t>
  </si>
  <si>
    <t>3.0 reach</t>
  </si>
  <si>
    <t>_</t>
  </si>
  <si>
    <t>CTXX</t>
  </si>
  <si>
    <t>BU</t>
  </si>
  <si>
    <t>800-501851-01A</t>
  </si>
  <si>
    <t>P30706X</t>
  </si>
  <si>
    <t>CT02</t>
  </si>
  <si>
    <t>DESTINY</t>
  </si>
  <si>
    <t>800-501748-02A</t>
  </si>
  <si>
    <t>APLUS</t>
  </si>
  <si>
    <t>HELICAL</t>
  </si>
  <si>
    <t>800-500960-01A</t>
  </si>
  <si>
    <t>53709-C6</t>
  </si>
  <si>
    <t>800-500943</t>
  </si>
  <si>
    <t>43821-89-D</t>
  </si>
  <si>
    <t>DATA</t>
  </si>
  <si>
    <t>800-501850-03A</t>
  </si>
  <si>
    <t>800-500944</t>
  </si>
  <si>
    <t>43837-89-D</t>
  </si>
  <si>
    <t>800-501750-03A</t>
  </si>
  <si>
    <t>800-501038</t>
  </si>
  <si>
    <t>43853-89-D</t>
  </si>
  <si>
    <t>800-500945</t>
  </si>
  <si>
    <t>43869-89-D</t>
  </si>
  <si>
    <t>800-501751-02A</t>
  </si>
  <si>
    <t>800-500946</t>
  </si>
  <si>
    <t>43885-89-D</t>
  </si>
  <si>
    <t>800-501752-02A</t>
  </si>
  <si>
    <t>800-501752-03A</t>
  </si>
  <si>
    <t>800-502486-06A</t>
  </si>
  <si>
    <t>V36464S</t>
  </si>
  <si>
    <t>MoS2</t>
  </si>
  <si>
    <t>DR</t>
  </si>
  <si>
    <t>CD</t>
  </si>
  <si>
    <t>800-500379-01</t>
  </si>
  <si>
    <t>Union Tool</t>
  </si>
  <si>
    <t>Circuit Brd.</t>
  </si>
  <si>
    <t>0.0040" Dia x 0.065 LOC - 2FLT CD x 120 Deg</t>
  </si>
  <si>
    <t>800-502264-01A</t>
  </si>
  <si>
    <t>10M 0114-160FL</t>
  </si>
  <si>
    <t>0.0045" Dia x 0.065 LOC - 2FLT CD x 120 Deg</t>
  </si>
  <si>
    <t>800-501018</t>
  </si>
  <si>
    <t>1014F13</t>
  </si>
  <si>
    <t>0.0050" Dia x 0.090 LOC - 2FLT CD x 120 Deg</t>
  </si>
  <si>
    <t>800-502064-01A</t>
  </si>
  <si>
    <t>0.0055" Dia x 0.080 LOC - 2FLT CD x 120 Deg</t>
  </si>
  <si>
    <t>800-502070-01A</t>
  </si>
  <si>
    <t>10M0142</t>
  </si>
  <si>
    <t>0.0056" Dia x 0.110 LOC - 2FLT CD x 120 Deg</t>
  </si>
  <si>
    <t>800-502070-02A</t>
  </si>
  <si>
    <t>50M0142-300FL</t>
  </si>
  <si>
    <t>0.0056" Dia x 0.120 LOC - 2FLT CD x 120 Deg</t>
  </si>
  <si>
    <t>800-500502</t>
  </si>
  <si>
    <t>1201501R</t>
  </si>
  <si>
    <t>0.0059" Dia x 0.090 LOC - 2FLT CD x 120 Deg</t>
  </si>
  <si>
    <t>800-500006-01A</t>
  </si>
  <si>
    <t>50WS96-200FL</t>
  </si>
  <si>
    <t>0.0063" Dia x 0.075 LOC - 2FLT CD x 120 Deg</t>
  </si>
  <si>
    <t>800-500006-02A</t>
  </si>
  <si>
    <t>0.0067" Dia x 0.080 LOC - 2FLT CD x 120 Deg</t>
  </si>
  <si>
    <t>800-500503</t>
  </si>
  <si>
    <t>1201800R</t>
  </si>
  <si>
    <t>0.0071" Dia x 0.095 LOC - 2FLT CD x 120 Deg</t>
  </si>
  <si>
    <t>800-502050-01A</t>
  </si>
  <si>
    <t>ws93-350fl</t>
  </si>
  <si>
    <t>0.0075" Dia x 0.140 LOC - 2FLT CD x 120 Deg</t>
  </si>
  <si>
    <t>800-500006-05A</t>
  </si>
  <si>
    <t>0.0079" Dia x 0.130 LOC - 2FLT CD x 120 Deg</t>
  </si>
  <si>
    <t>800-500006-03A</t>
  </si>
  <si>
    <t>0.0083" Dia x 0.130 LOC - 2FLT CD x 120 Deg</t>
  </si>
  <si>
    <t>800-501764-01A</t>
  </si>
  <si>
    <t>ST2-0087</t>
  </si>
  <si>
    <t>0.0087" Dia x 0.110 LOC - 2FLT CD x 120 Deg</t>
  </si>
  <si>
    <t>800-500505</t>
  </si>
  <si>
    <t>195W537R</t>
  </si>
  <si>
    <t>0.0091" Dia x 0.170 LOC - 2FLT CD x 120 Deg</t>
  </si>
  <si>
    <t>800-501569-01A</t>
  </si>
  <si>
    <t>0.0095" Dia x 0.135 LOC - 2FLT CD x 120 Deg</t>
  </si>
  <si>
    <t>800-501035</t>
  </si>
  <si>
    <t>108WP10R</t>
  </si>
  <si>
    <t>0.0098" Dia x 0.180 LOC - 2FLT CD x 120 Deg</t>
  </si>
  <si>
    <t>800-501035-01A</t>
  </si>
  <si>
    <t>50M025-350FL</t>
  </si>
  <si>
    <t>800-502212-01A</t>
  </si>
  <si>
    <t>50ws86-480fl</t>
  </si>
  <si>
    <t>0.0105" Dia x 0.185 LOC - 2FLT CD x 120 Deg</t>
  </si>
  <si>
    <t>800-501021</t>
  </si>
  <si>
    <t>195w744</t>
  </si>
  <si>
    <t>0.0110" Dia x 0.180 LOC - 2FLT CD x 130 Deg</t>
  </si>
  <si>
    <t>800-500380</t>
  </si>
  <si>
    <t>0.0118" Dia x 0.180 LOC - 2FLT CD x 130 Deg</t>
  </si>
  <si>
    <t>800-502051-01A</t>
  </si>
  <si>
    <t>ws83-350fl</t>
  </si>
  <si>
    <t>0.0120" Dia x 0.080 LOC - 2FLT CD x 130 Deg</t>
  </si>
  <si>
    <t>800-501058</t>
  </si>
  <si>
    <t>0.0125" Dia x 0.240 LOC - 2FLT CD x 130 Deg</t>
  </si>
  <si>
    <t>800-501022</t>
  </si>
  <si>
    <t>0.0130" Dia x 0.230 LOC - 2FLT CD x 130 Deg</t>
  </si>
  <si>
    <t>800-500007</t>
  </si>
  <si>
    <t>ST3-0135R</t>
  </si>
  <si>
    <t>0.0135" Dia x 0.200 LOC - 2FLT CD x 130 Deg</t>
  </si>
  <si>
    <t>800-500510</t>
  </si>
  <si>
    <t>ST2-0145R</t>
  </si>
  <si>
    <t>0.0145" Dia x 0.220 LOC - 2FLT CD x 130 Deg</t>
  </si>
  <si>
    <t>800-500370</t>
  </si>
  <si>
    <t>ST2-0156R</t>
  </si>
  <si>
    <t>0.0156" Dia x 0.220 LOC - 2FLT CD x 130 Deg</t>
  </si>
  <si>
    <t>800-500010</t>
  </si>
  <si>
    <t>0.0158" Dia x 0.230 LOC - 2FLT CD x 130 Deg</t>
  </si>
  <si>
    <t>800-501935-01A</t>
  </si>
  <si>
    <t>0.0165" Dia x 0.230 LOC - 2FLT CD x 130 Deg</t>
  </si>
  <si>
    <t>800-501971-01A</t>
  </si>
  <si>
    <t>0.0167" Dia x 0.260 LOC - 2FLT CD x 130 Deg</t>
  </si>
  <si>
    <t>800-500012</t>
  </si>
  <si>
    <t>0.0177" Dia x 0.220 LOC - 2FLT CD x 130 Deg</t>
  </si>
  <si>
    <t>800-500012-01A</t>
  </si>
  <si>
    <t>50M047-700</t>
  </si>
  <si>
    <t>0.0185" Dia x 0.220 LOC - 2FLT CD x 130 Deg</t>
  </si>
  <si>
    <t>800-500785</t>
  </si>
  <si>
    <t>0.0196" Dia x 0.220 LOC - 2FLT CD x 130 Deg</t>
  </si>
  <si>
    <t>0.0197" Dia x 0.220 LOC - 2FLT CD x 130 Deg</t>
  </si>
  <si>
    <t>800-502752-01A</t>
  </si>
  <si>
    <t>50WS76</t>
  </si>
  <si>
    <t>0.0200" Dia x 0.260 LOC - 2FLT CD x 130 Deg</t>
  </si>
  <si>
    <t>800-500017</t>
  </si>
  <si>
    <t>101B914R</t>
  </si>
  <si>
    <t>0.0210" Dia x 0.260 LOC - 2FLT CD x 130 Deg</t>
  </si>
  <si>
    <t>800-500016</t>
  </si>
  <si>
    <t>0.0217" Dia x 0.220 LOC - 2FLT CD x 130 Deg</t>
  </si>
  <si>
    <t>800-500018</t>
  </si>
  <si>
    <t>0.0225" Dia x 0.280 LOC - 2FLT CD x 130 Deg</t>
  </si>
  <si>
    <t>800-500019</t>
  </si>
  <si>
    <t>ST3-0236R</t>
  </si>
  <si>
    <t>0.0236" Dia x 0.220 LOC - 2FLT CD x 130 Deg</t>
  </si>
  <si>
    <t>800-500006</t>
  </si>
  <si>
    <t>0.0250" Dia x 0.280 LOC - 2FLT CD x 130 Deg</t>
  </si>
  <si>
    <t>800-500775</t>
  </si>
  <si>
    <t>0.0256" Dia x 0.300 LOC - 2FLT CD x 130 Deg</t>
  </si>
  <si>
    <t>800-501065</t>
  </si>
  <si>
    <t>0.0260" Dia x 0.220 LOC - 2FLT CD x 130 Deg</t>
  </si>
  <si>
    <t>800-500772</t>
  </si>
  <si>
    <t>0.0276" Dia x 0.390 LOC - 2FLT CD x 130 Deg</t>
  </si>
  <si>
    <t>0.0280" Dia x 0.350 LOC - 2FLT CD x 130 Deg</t>
  </si>
  <si>
    <t>800-500032</t>
  </si>
  <si>
    <t>0.0292" Dia x 0.370 LOC - 2FLT CD x 130 Deg</t>
  </si>
  <si>
    <t>800-500035</t>
  </si>
  <si>
    <t>0.0312" Dia x 0.390 LOC - 2FLT CD x 130 Deg</t>
  </si>
  <si>
    <t>800-500036</t>
  </si>
  <si>
    <t>0.0315" Dia x 0.360 LOC - 2FLT CD x 130 Deg</t>
  </si>
  <si>
    <t>800-500027</t>
  </si>
  <si>
    <t>0.0320" Dia x 0.360 LOC - 2FLT CD x 130 Deg</t>
  </si>
  <si>
    <t>800-500028</t>
  </si>
  <si>
    <t>0.0330" Dia x 0.370 LOC - 2FLT CD x 130 Deg</t>
  </si>
  <si>
    <t>800-500029</t>
  </si>
  <si>
    <t>0.0335" Dia x 0.290 LOC - 2FLT CD x 130 Deg</t>
  </si>
  <si>
    <t>800-500040</t>
  </si>
  <si>
    <t>0.0350" Dia x 0.360 LOC - 2FLT CD x 130 Deg</t>
  </si>
  <si>
    <t>800-500354</t>
  </si>
  <si>
    <t>0.0360" Dia x 0.360 LOC - 2FLT CD x 130 Deg</t>
  </si>
  <si>
    <t>800-502237-01A</t>
  </si>
  <si>
    <t>0.0370" Dia x 0.360 LOC - 2FLT CD x 130 Deg</t>
  </si>
  <si>
    <t>800-500042</t>
  </si>
  <si>
    <t>0.0374" Dia x 0.370 LOC - 2FLT CD x 130 Deg</t>
  </si>
  <si>
    <t>800-500044</t>
  </si>
  <si>
    <t>0.0380" Dia x 0.360 LOC - 2FLT CD x 130 Deg</t>
  </si>
  <si>
    <t>800-500355</t>
  </si>
  <si>
    <t>0.0390" Dia x 0.360 LOC - 2FLT CD x 130 Deg</t>
  </si>
  <si>
    <t>800-500046</t>
  </si>
  <si>
    <t>0.0400" Dia x 0.330 LOC - 2FLT CD x 130 Deg</t>
  </si>
  <si>
    <t>800-500047</t>
  </si>
  <si>
    <t>0.0410" Dia x 0.360 LOC - 2FLT CD x 130 Deg</t>
  </si>
  <si>
    <t>800-500049</t>
  </si>
  <si>
    <t>0.0420" Dia x 0.360 LOC - 2FLT CD x 130 Deg</t>
  </si>
  <si>
    <t>800-500050</t>
  </si>
  <si>
    <t>0.0430" Dia x 0.330 LOC - 2FLT CD x 130 Deg</t>
  </si>
  <si>
    <t>800-500052</t>
  </si>
  <si>
    <t>0.0453" Dia x 0.330 LOC - 2FLT CD x 130 Deg</t>
  </si>
  <si>
    <t>800-500053</t>
  </si>
  <si>
    <t>0.0465" Dia x 0.330 LOC - 2FLT CD x 130 Deg</t>
  </si>
  <si>
    <t>800-500055</t>
  </si>
  <si>
    <t>0.0472" Dia x 0.350 LOC - 2FLT CD x 130 Deg</t>
  </si>
  <si>
    <t>800-500056</t>
  </si>
  <si>
    <t>0.0492" Dia x 0.360 LOC - 2FLT CD x 130 Deg</t>
  </si>
  <si>
    <t>800-500057</t>
  </si>
  <si>
    <t>0.0512" Dia x 0.360 LOC - 2FLT CD x 130 Deg</t>
  </si>
  <si>
    <t>800-500058</t>
  </si>
  <si>
    <t>0.0520" Dia x 0.390 LOC - 2FLT CD x 130 Deg</t>
  </si>
  <si>
    <t>800-500059</t>
  </si>
  <si>
    <t>0.0531" Dia x 0.360 LOC - 2FLT CD x 130 Deg</t>
  </si>
  <si>
    <t>800-500780</t>
  </si>
  <si>
    <t>0.0551" Dia x 0.350 LOC - 2FLT CD x 130 Deg</t>
  </si>
  <si>
    <t>800-500062</t>
  </si>
  <si>
    <t>0.0571" Dia x 0.350 LOC - 2FLT CD x 130 Deg</t>
  </si>
  <si>
    <t>800-500064</t>
  </si>
  <si>
    <t>0.0595" Dia x 0.350 LOC - 2FLT CD x 130 Deg</t>
  </si>
  <si>
    <t>800-500065</t>
  </si>
  <si>
    <t>0.0610" Dia x 0.360 LOC - 2FLT CD x 130 Deg</t>
  </si>
  <si>
    <t>800-500066</t>
  </si>
  <si>
    <t>0.0625" Dia x 0.360 LOC - 2FLT CD x 130 Deg</t>
  </si>
  <si>
    <t>800-500068</t>
  </si>
  <si>
    <t>0.0635" Dia x 0.360 LOC - 2FLT CD x 150 Deg</t>
  </si>
  <si>
    <t>800-500069</t>
  </si>
  <si>
    <t>0.0650" Dia x 0.350 LOC - 2FLT CD x 150 Deg</t>
  </si>
  <si>
    <t>800-500071</t>
  </si>
  <si>
    <t>0.0670" Dia x 0.340 LOC - 2FLT CD x 150 Deg</t>
  </si>
  <si>
    <t>800-500072</t>
  </si>
  <si>
    <t>0.0689" Dia x 0.350 LOC - 2FLT CD x 150 Deg</t>
  </si>
  <si>
    <t>800-500356</t>
  </si>
  <si>
    <t>0.0700" Dia x 0.350 LOC - 2FLT CD x 150 Deg</t>
  </si>
  <si>
    <t>800-500469</t>
  </si>
  <si>
    <t>0.0709" Dia x 0.360 LOC - 2FLT CD x 150 Deg</t>
  </si>
  <si>
    <t>800-500074</t>
  </si>
  <si>
    <t>0.0730" Dia x 0.450 LOC - 2FLT CD x 150 Deg</t>
  </si>
  <si>
    <t>800-500075</t>
  </si>
  <si>
    <t>0.0748" Dia x 0.350 LOC - 2FLT CD x 150 Deg</t>
  </si>
  <si>
    <t>800-500076</t>
  </si>
  <si>
    <t>0.0760" Dia x 0.350 LOC - 2FLT CD x 150 Deg</t>
  </si>
  <si>
    <t>800-500077</t>
  </si>
  <si>
    <t>0.0768" Dia x 0.350 LOC - 2FLT CD x 150 Deg</t>
  </si>
  <si>
    <t>800-500357</t>
  </si>
  <si>
    <t>0.0781" Dia x 0.350 LOC - 2FLT CD x 150 Deg</t>
  </si>
  <si>
    <t>800-500079</t>
  </si>
  <si>
    <t>0.0787" Dia x 0.390 LOC - 2FLT CD x 150 Deg</t>
  </si>
  <si>
    <t>800-500081</t>
  </si>
  <si>
    <t>0.0810" Dia x 0.350 LOC - 2FLT CD x 150 Deg</t>
  </si>
  <si>
    <t>800-500082</t>
  </si>
  <si>
    <t>0.0820" Dia x 0.350 LOC - 2FLT CD x 150 Deg</t>
  </si>
  <si>
    <t>800-500083</t>
  </si>
  <si>
    <t>0.0827" Dia x 0.330 LOC - 2FLT CD x 150 Deg</t>
  </si>
  <si>
    <t>800-500084</t>
  </si>
  <si>
    <t>0.0846" Dia x 0.340 LOC - 2FLT CD x 150 Deg</t>
  </si>
  <si>
    <t>800-500085</t>
  </si>
  <si>
    <t>0.0860" Dia x 0.340 LOC - 2FLT CD x 150 Deg</t>
  </si>
  <si>
    <t>800-500086</t>
  </si>
  <si>
    <t>0.0866" Dia x 0.400 LOC - 2FLT CD x 150 Deg</t>
  </si>
  <si>
    <t>800-500088</t>
  </si>
  <si>
    <t>0.0890" Dia x 0.280 LOC - 2FLT CD x 150 Deg</t>
  </si>
  <si>
    <t>800-500089</t>
  </si>
  <si>
    <t>0.0906" Dia x 0.320 LOC - 2FLT CD x 150 Deg</t>
  </si>
  <si>
    <t>800-500373</t>
  </si>
  <si>
    <t>0.0925" Dia x 0.300 LOC - 2FLT CD x 150 Deg</t>
  </si>
  <si>
    <t>800-500090</t>
  </si>
  <si>
    <t>0.0938" Dia x 0.330 LOC - 2FLT CD x 150 Deg</t>
  </si>
  <si>
    <t>800-500091</t>
  </si>
  <si>
    <t>0.0945" Dia x 0.320 LOC - 2FLT CD x 150 Deg</t>
  </si>
  <si>
    <t>800-500092</t>
  </si>
  <si>
    <t>0.0960" Dia x 0.330 LOC - 2FLT CD x 150 Deg</t>
  </si>
  <si>
    <t>800-500093</t>
  </si>
  <si>
    <t>0.0965" Dia x 0.350 LOC - 2FLT CD x 150 Deg</t>
  </si>
  <si>
    <t>800-500094</t>
  </si>
  <si>
    <t>0.0980" Dia x 0.330 LOC - 2FLT CD x 150 Deg</t>
  </si>
  <si>
    <t>800-500096</t>
  </si>
  <si>
    <t>CT01</t>
  </si>
  <si>
    <t>0.0995" Dia x 0.330 LOC - 2FLT CD x 150 Deg</t>
  </si>
  <si>
    <t>800-500097</t>
  </si>
  <si>
    <t>0.1004" Dia x 0.330 LOC - 2FLT CD x 150 Deg</t>
  </si>
  <si>
    <t>800-500098</t>
  </si>
  <si>
    <t>0.1015" Dia x 0.330 LOC - 2FLT CD x 150 Deg</t>
  </si>
  <si>
    <t>800-500099</t>
  </si>
  <si>
    <t>0.1024" Dia x 0.350 LOC - 2FLT CD x 150 Deg</t>
  </si>
  <si>
    <t>800-500100</t>
  </si>
  <si>
    <t>0.1040" Dia x 0.330 LOC - 2FLT CD x 150 Deg</t>
  </si>
  <si>
    <t>800-500103</t>
  </si>
  <si>
    <t>0.1065" Dia x 0.330 LOC - 2FLT CD x 150 Deg</t>
  </si>
  <si>
    <t>800-500104</t>
  </si>
  <si>
    <t>0.1083" Dia x 0.330 LOC - 2FLT CD x 150 Deg</t>
  </si>
  <si>
    <t>800-500105</t>
  </si>
  <si>
    <t>0.1094" Dia x 0.330 LOC - 2FLT CD x 150 Deg</t>
  </si>
  <si>
    <t>800-500106</t>
  </si>
  <si>
    <t>0.1100" Dia x 0.330 LOC - 2FLT CD x 150 Deg</t>
  </si>
  <si>
    <t>800-500108</t>
  </si>
  <si>
    <t>0.1110" Dia x 0.330 LOC - 2FLT CD x 150 Deg</t>
  </si>
  <si>
    <t>800-500109</t>
  </si>
  <si>
    <t>0.1122" Dia x 0.320 LOC - 2FLT CD x 150 Deg</t>
  </si>
  <si>
    <t>800-500110</t>
  </si>
  <si>
    <t>0.1130" Dia x 0.300 LOC - 2FLT CD x 150 Deg</t>
  </si>
  <si>
    <t>800-500111</t>
  </si>
  <si>
    <t>0.1142" Dia x 0.390 LOC - 2FLT CD x 150 Deg</t>
  </si>
  <si>
    <t>800-500112</t>
  </si>
  <si>
    <t>0.1160" Dia x 0.330 LOC - 2FLT CD x 150 Deg</t>
  </si>
  <si>
    <t>800-500114</t>
  </si>
  <si>
    <t>0.1181" Dia x 0.340 LOC - 2FLT CD x 150 Deg</t>
  </si>
  <si>
    <t>800-500115</t>
  </si>
  <si>
    <t>0.1200" Dia x 0.320 LOC - 2FLT CD x 150 Deg</t>
  </si>
  <si>
    <t>800-500117</t>
  </si>
  <si>
    <t>0.1220" Dia x 0.330 LOC - 2FLT CD x 150 Deg</t>
  </si>
  <si>
    <t>800-500359</t>
  </si>
  <si>
    <t>0.1240" Dia x 0.310 LOC - 2FLT CD x 150 Deg</t>
  </si>
  <si>
    <t>800-500118</t>
  </si>
  <si>
    <t>0.1250" Dia x 0.320 LOC - 2FLT CD x 150 Deg</t>
  </si>
  <si>
    <t>800-501059</t>
  </si>
  <si>
    <t>0.1260" Dia x 0.380 LOC - 2FLT CD x 165 Deg</t>
  </si>
  <si>
    <t>800-500374</t>
  </si>
  <si>
    <t>0.1285" Dia x 0.350 LOC - 2FLT CD x 165 Deg</t>
  </si>
  <si>
    <t>800-500120</t>
  </si>
  <si>
    <t>0.1299" Dia x 0.360 LOC - 2FLT CD x 165 Deg</t>
  </si>
  <si>
    <t>800-500121</t>
  </si>
  <si>
    <t>0.1319" Dia x 0.350 LOC - 2FLT CD x 165 Deg</t>
  </si>
  <si>
    <t>800-500122</t>
  </si>
  <si>
    <t>0.1339" Dia x 0.350 LOC - 2FLT CD x 165 Deg</t>
  </si>
  <si>
    <t>800-500124</t>
  </si>
  <si>
    <t>0.1360" Dia x 0.350 LOC - 2FLT CD x 165 Deg</t>
  </si>
  <si>
    <t>800-501760-01A</t>
  </si>
  <si>
    <t>0.1406" Dia x 0.360 LOC - 2FLT CD x 165 Deg</t>
  </si>
  <si>
    <t>CM</t>
  </si>
  <si>
    <t>800-502748-03A</t>
  </si>
  <si>
    <t>988415-C3</t>
  </si>
  <si>
    <t>800-501469-01A</t>
  </si>
  <si>
    <t>18730-C3</t>
  </si>
  <si>
    <t>800-501470-01A</t>
  </si>
  <si>
    <t>18745-C3</t>
  </si>
  <si>
    <t>800-501471-01A</t>
  </si>
  <si>
    <t>18760-C3</t>
  </si>
  <si>
    <t>800-501138-01A</t>
  </si>
  <si>
    <t>AS20882N</t>
  </si>
  <si>
    <t>CT04</t>
  </si>
  <si>
    <t>800-501138</t>
  </si>
  <si>
    <t>AS20882X</t>
  </si>
  <si>
    <t>800-501697-01A</t>
  </si>
  <si>
    <t>TC87600</t>
  </si>
  <si>
    <t>USA</t>
  </si>
  <si>
    <t>800-502748-01A</t>
  </si>
  <si>
    <t>800-502748-02A</t>
  </si>
  <si>
    <t>800-501151</t>
  </si>
  <si>
    <t>AS21290X</t>
  </si>
  <si>
    <t>800-501696-01A</t>
  </si>
  <si>
    <t>CM20187-60</t>
  </si>
  <si>
    <t>800-500918</t>
  </si>
  <si>
    <t>800-501024</t>
  </si>
  <si>
    <t>AS21682</t>
  </si>
  <si>
    <t>800-501139</t>
  </si>
  <si>
    <t>AS21682X</t>
  </si>
  <si>
    <t>800-501166</t>
  </si>
  <si>
    <t>AS21690</t>
  </si>
  <si>
    <t>800-501140</t>
  </si>
  <si>
    <t>AS21690X</t>
  </si>
  <si>
    <t>800-501166-01A</t>
  </si>
  <si>
    <t>ASL21690X</t>
  </si>
  <si>
    <t>800-502789-01A</t>
  </si>
  <si>
    <t>800-501106-01A</t>
  </si>
  <si>
    <t>AS432120X</t>
  </si>
  <si>
    <t>800-501146-01</t>
  </si>
  <si>
    <t>AS42482</t>
  </si>
  <si>
    <t>800-501295</t>
  </si>
  <si>
    <t>CM40375-60C4</t>
  </si>
  <si>
    <t>800-501146</t>
  </si>
  <si>
    <t>CM40375-90C4</t>
  </si>
  <si>
    <t>800-501358-01A</t>
  </si>
  <si>
    <t>64-4830</t>
  </si>
  <si>
    <t>Internal Tool</t>
  </si>
  <si>
    <t>800-501421-01A</t>
  </si>
  <si>
    <t>B10235</t>
  </si>
  <si>
    <t>800-501146-02</t>
  </si>
  <si>
    <t>CM40500-90C4</t>
  </si>
  <si>
    <t>T</t>
  </si>
  <si>
    <t>800-502029-01A</t>
  </si>
  <si>
    <t>paf762, .062x40deg</t>
  </si>
  <si>
    <t>CR</t>
  </si>
  <si>
    <t>800-501428-01A</t>
  </si>
  <si>
    <t>800-501382-02A</t>
  </si>
  <si>
    <t>17005-C3</t>
  </si>
  <si>
    <t>800-501382-01A</t>
  </si>
  <si>
    <t>46005-C1</t>
  </si>
  <si>
    <t>800-501380-01A</t>
  </si>
  <si>
    <t>46020-C1</t>
  </si>
  <si>
    <t>800-500199</t>
  </si>
  <si>
    <t>800-500473</t>
  </si>
  <si>
    <t>68-1600</t>
  </si>
  <si>
    <t>800-500199-01A</t>
  </si>
  <si>
    <t>800-502577-01A</t>
  </si>
  <si>
    <t>17093-C3</t>
  </si>
  <si>
    <t>800-500421</t>
  </si>
  <si>
    <t>CS</t>
  </si>
  <si>
    <t>800-501253</t>
  </si>
  <si>
    <t>90SFC1/8CRS145</t>
  </si>
  <si>
    <t>800-500160</t>
  </si>
  <si>
    <t>KH60DEG1/16</t>
  </si>
  <si>
    <t>800-501074</t>
  </si>
  <si>
    <t>MA FORD</t>
  </si>
  <si>
    <t>800-500162</t>
  </si>
  <si>
    <t>800-500173</t>
  </si>
  <si>
    <t>800-501746-01A</t>
  </si>
  <si>
    <t>800-501083</t>
  </si>
  <si>
    <t>800-500175-02</t>
  </si>
  <si>
    <t>DR83951</t>
  </si>
  <si>
    <t>800-500148</t>
  </si>
  <si>
    <t>KH30DEG1/8</t>
  </si>
  <si>
    <t>800-500175</t>
  </si>
  <si>
    <t>800-501367-01A</t>
  </si>
  <si>
    <t>800-501695-01A</t>
  </si>
  <si>
    <t>800-500803</t>
  </si>
  <si>
    <t>800-501296</t>
  </si>
  <si>
    <t>800-501099</t>
  </si>
  <si>
    <t>800-500161</t>
  </si>
  <si>
    <t>800-500172</t>
  </si>
  <si>
    <t>800-501191</t>
  </si>
  <si>
    <t>DR83024</t>
  </si>
  <si>
    <t>800-500174</t>
  </si>
  <si>
    <t>800-501025</t>
  </si>
  <si>
    <t>800-501004</t>
  </si>
  <si>
    <t>800-501144</t>
  </si>
  <si>
    <t>800-500177-02</t>
  </si>
  <si>
    <t>800-501026</t>
  </si>
  <si>
    <t>800-501866-01A</t>
  </si>
  <si>
    <t>800-500701</t>
  </si>
  <si>
    <t>800-500745</t>
  </si>
  <si>
    <t>800-502010-01A</t>
  </si>
  <si>
    <t>800-501037</t>
  </si>
  <si>
    <t>800-500176</t>
  </si>
  <si>
    <t>800-501243</t>
  </si>
  <si>
    <t>800-501244</t>
  </si>
  <si>
    <t>CT</t>
  </si>
  <si>
    <t>RT</t>
  </si>
  <si>
    <t>800-500309</t>
  </si>
  <si>
    <t>H2</t>
  </si>
  <si>
    <t>Dormer Pramet</t>
  </si>
  <si>
    <t>800-500306</t>
  </si>
  <si>
    <t>00-90</t>
  </si>
  <si>
    <t>H1</t>
  </si>
  <si>
    <t>800-500425</t>
  </si>
  <si>
    <t>800-500934</t>
  </si>
  <si>
    <t>800-502057-01A</t>
  </si>
  <si>
    <t>BU513500.5033</t>
  </si>
  <si>
    <t>EMUGE</t>
  </si>
  <si>
    <t>800-500834</t>
  </si>
  <si>
    <t>2-56</t>
  </si>
  <si>
    <t>800-501209</t>
  </si>
  <si>
    <t>0-80</t>
  </si>
  <si>
    <t>CT07</t>
  </si>
  <si>
    <t>800-500314</t>
  </si>
  <si>
    <t>800-501127</t>
  </si>
  <si>
    <t>800-500311-01A</t>
  </si>
  <si>
    <t>H3</t>
  </si>
  <si>
    <t>800-501444-01A</t>
  </si>
  <si>
    <t>800-500890</t>
  </si>
  <si>
    <t>6-32</t>
  </si>
  <si>
    <t>800-502311-02A</t>
  </si>
  <si>
    <t>D2</t>
  </si>
  <si>
    <t>800-500632</t>
  </si>
  <si>
    <t>800-501622-01A</t>
  </si>
  <si>
    <t>Hertel</t>
  </si>
  <si>
    <t>800-500834-01A</t>
  </si>
  <si>
    <t>H6</t>
  </si>
  <si>
    <t>Regal</t>
  </si>
  <si>
    <t>800-500834-02A</t>
  </si>
  <si>
    <t>H7</t>
  </si>
  <si>
    <t>800-500832</t>
  </si>
  <si>
    <t>800-500311</t>
  </si>
  <si>
    <t>800-500832-03A</t>
  </si>
  <si>
    <t>800-500832-05A</t>
  </si>
  <si>
    <t>800-500312</t>
  </si>
  <si>
    <t>UNION BUTTERFIELD</t>
  </si>
  <si>
    <t>800-502193-01A</t>
  </si>
  <si>
    <t>D3</t>
  </si>
  <si>
    <t>800-500924</t>
  </si>
  <si>
    <t>800-501254</t>
  </si>
  <si>
    <t>31003-000</t>
  </si>
  <si>
    <t>Balax</t>
  </si>
  <si>
    <t>800-501541</t>
  </si>
  <si>
    <t>800-500625</t>
  </si>
  <si>
    <t>800-500625-01A</t>
  </si>
  <si>
    <t>800-500891</t>
  </si>
  <si>
    <t>800-500817</t>
  </si>
  <si>
    <t>D4</t>
  </si>
  <si>
    <t>800-501542-01A</t>
  </si>
  <si>
    <t>800-500931</t>
  </si>
  <si>
    <t>800-500711</t>
  </si>
  <si>
    <t>Dormer</t>
  </si>
  <si>
    <t>800-500892-01A</t>
  </si>
  <si>
    <t>800-500892-02A</t>
  </si>
  <si>
    <t>800-500892-03A</t>
  </si>
  <si>
    <t>40077-010</t>
  </si>
  <si>
    <t>800-501616-01A</t>
  </si>
  <si>
    <t>800-500315</t>
  </si>
  <si>
    <t>800-500892</t>
  </si>
  <si>
    <t>800-501158-01</t>
  </si>
  <si>
    <t>Widia</t>
  </si>
  <si>
    <t>800-500140</t>
  </si>
  <si>
    <t>800-500324</t>
  </si>
  <si>
    <t>D5</t>
  </si>
  <si>
    <t>800-500833</t>
  </si>
  <si>
    <t>800-500713</t>
  </si>
  <si>
    <t>800-501436-01A</t>
  </si>
  <si>
    <t>800-500308</t>
  </si>
  <si>
    <t>800-501201</t>
  </si>
  <si>
    <t>800-500310</t>
  </si>
  <si>
    <t>800-501201-07A</t>
  </si>
  <si>
    <t>800-501432-01A</t>
  </si>
  <si>
    <t>800-500921</t>
  </si>
  <si>
    <t>800-500334</t>
  </si>
  <si>
    <t>800-501053</t>
  </si>
  <si>
    <t>800-307-01A</t>
  </si>
  <si>
    <t>800-500922</t>
  </si>
  <si>
    <t>M10x1.5 6H</t>
  </si>
  <si>
    <t>800-501777-01A</t>
  </si>
  <si>
    <t>R&amp;N</t>
  </si>
  <si>
    <t>DA</t>
  </si>
  <si>
    <t>800-502490-01A</t>
  </si>
  <si>
    <t>800-501727-01A</t>
  </si>
  <si>
    <t>DCT</t>
  </si>
  <si>
    <t>800-502931-19A</t>
  </si>
  <si>
    <t>MVS0120X25S030</t>
  </si>
  <si>
    <t>DP1020</t>
  </si>
  <si>
    <t>Taper</t>
  </si>
  <si>
    <t>800-502931-11A</t>
  </si>
  <si>
    <t>MVS0130X12S030</t>
  </si>
  <si>
    <t>800-502931-16A</t>
  </si>
  <si>
    <t>MVS0150X30S030</t>
  </si>
  <si>
    <t>800-502931-17A</t>
  </si>
  <si>
    <t>MVS0180X25S030</t>
  </si>
  <si>
    <t>800-502931-18A</t>
  </si>
  <si>
    <t>MVS0220X12S030</t>
  </si>
  <si>
    <t>800-502931-20A</t>
  </si>
  <si>
    <t>MVS0220X20S030</t>
  </si>
  <si>
    <t>800-502931-08A</t>
  </si>
  <si>
    <t>MVS0240X12S030</t>
  </si>
  <si>
    <t>800-502931-03A</t>
  </si>
  <si>
    <t>MVS0257X02S030</t>
  </si>
  <si>
    <t>Jobber</t>
  </si>
  <si>
    <t>800-502931-06A</t>
  </si>
  <si>
    <t>MVS0257X07S030</t>
  </si>
  <si>
    <t>800-502931-10A</t>
  </si>
  <si>
    <t>MVS0280X07S030</t>
  </si>
  <si>
    <t>800-502931-04A</t>
  </si>
  <si>
    <t>MVS0280X02S030</t>
  </si>
  <si>
    <t>800-502931-12A</t>
  </si>
  <si>
    <t>MVS0318X03S060</t>
  </si>
  <si>
    <t>800-502931-09A</t>
  </si>
  <si>
    <t>MVS0318X15S060</t>
  </si>
  <si>
    <t>800-502931-13A</t>
  </si>
  <si>
    <t>MVS0380X03S060</t>
  </si>
  <si>
    <t>800-502931-05A</t>
  </si>
  <si>
    <t>MVS0400X15S060</t>
  </si>
  <si>
    <t>800-502931-07A</t>
  </si>
  <si>
    <t>MVS0410X05S060</t>
  </si>
  <si>
    <t>800-502931-02A</t>
  </si>
  <si>
    <t>MVS0410X03S060</t>
  </si>
  <si>
    <t>800-502932-07A</t>
  </si>
  <si>
    <t>MVS0516X15S060</t>
  </si>
  <si>
    <t>800-502932-05A</t>
  </si>
  <si>
    <t>MVS0520X03S060</t>
  </si>
  <si>
    <t>800-502932-06A</t>
  </si>
  <si>
    <t>MVS0520X15S060</t>
  </si>
  <si>
    <t>800-502932-01A</t>
  </si>
  <si>
    <t>MVS0580X10S060</t>
  </si>
  <si>
    <t>800-502932-03A</t>
  </si>
  <si>
    <t>MVS0580X15S060</t>
  </si>
  <si>
    <t>800-502932-02A</t>
  </si>
  <si>
    <t>MVS0580X20S060</t>
  </si>
  <si>
    <t>800-502933-02A</t>
  </si>
  <si>
    <t>MVS0610X02S080PL</t>
  </si>
  <si>
    <t>800-502934-03A</t>
  </si>
  <si>
    <t>MVS0635X10S080</t>
  </si>
  <si>
    <t>800-502934-04A</t>
  </si>
  <si>
    <t>MVS0635X15S080</t>
  </si>
  <si>
    <t>800-502934-05A</t>
  </si>
  <si>
    <t>MVS0650X05S080</t>
  </si>
  <si>
    <t xml:space="preserve">MVS0660X05S080 </t>
  </si>
  <si>
    <t>800-502935-02A</t>
  </si>
  <si>
    <t>MVS0843X08S100</t>
  </si>
  <si>
    <t>800-502935-01A</t>
  </si>
  <si>
    <t xml:space="preserve">MVS0843X10S100 </t>
  </si>
  <si>
    <t>DS</t>
  </si>
  <si>
    <t>800-501506-01A</t>
  </si>
  <si>
    <t>#80</t>
  </si>
  <si>
    <t>Stub</t>
  </si>
  <si>
    <t>800-501927-01A</t>
  </si>
  <si>
    <t>#79</t>
  </si>
  <si>
    <t>800-501307-02A</t>
  </si>
  <si>
    <t>#78</t>
  </si>
  <si>
    <t>800-501865-01A</t>
  </si>
  <si>
    <t>#77</t>
  </si>
  <si>
    <t>800-501895-01A</t>
  </si>
  <si>
    <t>.50MM</t>
  </si>
  <si>
    <t>800-501896-01A</t>
  </si>
  <si>
    <t>#76</t>
  </si>
  <si>
    <t>800-501897-01A</t>
  </si>
  <si>
    <t>#75</t>
  </si>
  <si>
    <t>800-500281-01</t>
  </si>
  <si>
    <t>#74</t>
  </si>
  <si>
    <t>800-501832-01A</t>
  </si>
  <si>
    <t>.60MM</t>
  </si>
  <si>
    <t>800-500280</t>
  </si>
  <si>
    <t>#73</t>
  </si>
  <si>
    <t>800-500279</t>
  </si>
  <si>
    <t>#72</t>
  </si>
  <si>
    <t>800-501928-01A</t>
  </si>
  <si>
    <t>#71</t>
  </si>
  <si>
    <t>800-501342-01A</t>
  </si>
  <si>
    <t>800-500277</t>
  </si>
  <si>
    <t>#70</t>
  </si>
  <si>
    <t>800-501798-01A</t>
  </si>
  <si>
    <t>#69</t>
  </si>
  <si>
    <t>800-500275</t>
  </si>
  <si>
    <t>#68</t>
  </si>
  <si>
    <t>800-500251</t>
  </si>
  <si>
    <t>1/32</t>
  </si>
  <si>
    <t>800-501707-01A</t>
  </si>
  <si>
    <t>.80MM</t>
  </si>
  <si>
    <t>800-500274</t>
  </si>
  <si>
    <t>#67</t>
  </si>
  <si>
    <t>800-500273</t>
  </si>
  <si>
    <t>#66</t>
  </si>
  <si>
    <t>800-500272</t>
  </si>
  <si>
    <t>#65</t>
  </si>
  <si>
    <t>800-501343-01A</t>
  </si>
  <si>
    <t>.90MM</t>
  </si>
  <si>
    <t>800-500281-04</t>
  </si>
  <si>
    <t>#63</t>
  </si>
  <si>
    <t>800-500270-01</t>
  </si>
  <si>
    <t>#62</t>
  </si>
  <si>
    <t>800-501154-01</t>
  </si>
  <si>
    <t>#61</t>
  </si>
  <si>
    <t>800-500270</t>
  </si>
  <si>
    <t>#60</t>
  </si>
  <si>
    <t>800-501154</t>
  </si>
  <si>
    <t>#59</t>
  </si>
  <si>
    <t>800-500264-01</t>
  </si>
  <si>
    <t>#58</t>
  </si>
  <si>
    <t>800-500281-05</t>
  </si>
  <si>
    <t>#57</t>
  </si>
  <si>
    <t>800-500269</t>
  </si>
  <si>
    <t>#56</t>
  </si>
  <si>
    <t>800-500254</t>
  </si>
  <si>
    <t>3/64</t>
  </si>
  <si>
    <t>800-501924-01A</t>
  </si>
  <si>
    <t>1.25MM</t>
  </si>
  <si>
    <t>800-501923-01a</t>
  </si>
  <si>
    <t>1.3MM</t>
  </si>
  <si>
    <t>800-500268</t>
  </si>
  <si>
    <t>#55</t>
  </si>
  <si>
    <t>800-500970</t>
  </si>
  <si>
    <t>#54</t>
  </si>
  <si>
    <t>800-501130</t>
  </si>
  <si>
    <t>1.45MM</t>
  </si>
  <si>
    <t>800-500267</t>
  </si>
  <si>
    <t>#53</t>
  </si>
  <si>
    <t>800-501390-01A</t>
  </si>
  <si>
    <t>1.55MM</t>
  </si>
  <si>
    <t>800-500250</t>
  </si>
  <si>
    <t>800-500266</t>
  </si>
  <si>
    <t>#52</t>
  </si>
  <si>
    <t>800-501391-01A</t>
  </si>
  <si>
    <t>1.65MM</t>
  </si>
  <si>
    <t>800-500266-05</t>
  </si>
  <si>
    <t>#51</t>
  </si>
  <si>
    <t>800-501462-01</t>
  </si>
  <si>
    <t>800-500265</t>
  </si>
  <si>
    <t>#50</t>
  </si>
  <si>
    <t>800-500266-04A</t>
  </si>
  <si>
    <t>#49</t>
  </si>
  <si>
    <t>800-500263</t>
  </si>
  <si>
    <t>#48</t>
  </si>
  <si>
    <t>800-500262</t>
  </si>
  <si>
    <t>#47</t>
  </si>
  <si>
    <t>800-500261</t>
  </si>
  <si>
    <t>#46</t>
  </si>
  <si>
    <t>800-500266-03A</t>
  </si>
  <si>
    <t>#45</t>
  </si>
  <si>
    <t>800-500266-02</t>
  </si>
  <si>
    <t>#44</t>
  </si>
  <si>
    <t>800-500266-01A</t>
  </si>
  <si>
    <t>#43</t>
  </si>
  <si>
    <t>800-500260</t>
  </si>
  <si>
    <t>#42</t>
  </si>
  <si>
    <t>800-500259</t>
  </si>
  <si>
    <t>#41</t>
  </si>
  <si>
    <t>800-500253-07A</t>
  </si>
  <si>
    <t>#40</t>
  </si>
  <si>
    <t>800-500258</t>
  </si>
  <si>
    <t>#39</t>
  </si>
  <si>
    <t>800-500253-05</t>
  </si>
  <si>
    <t>#37</t>
  </si>
  <si>
    <t>800-500257</t>
  </si>
  <si>
    <t>#36</t>
  </si>
  <si>
    <t>800-500276</t>
  </si>
  <si>
    <t>#35</t>
  </si>
  <si>
    <t>800-500253-02A</t>
  </si>
  <si>
    <t>#33</t>
  </si>
  <si>
    <t>800-500253-01A</t>
  </si>
  <si>
    <t>#32</t>
  </si>
  <si>
    <t>800-501856-01A</t>
  </si>
  <si>
    <t>GUH9007300030000</t>
  </si>
  <si>
    <t>3MM</t>
  </si>
  <si>
    <t>DJ</t>
  </si>
  <si>
    <t>800-501857-01A</t>
  </si>
  <si>
    <t>GUH9007320030000</t>
  </si>
  <si>
    <t>800-500256</t>
  </si>
  <si>
    <t>#31</t>
  </si>
  <si>
    <t>800-501397-01A</t>
  </si>
  <si>
    <t>3.1MM</t>
  </si>
  <si>
    <t>800-501858-01A</t>
  </si>
  <si>
    <t>1/8</t>
  </si>
  <si>
    <t>800-500252</t>
  </si>
  <si>
    <t>800-501060</t>
  </si>
  <si>
    <t>3.2MM</t>
  </si>
  <si>
    <t>800-500255</t>
  </si>
  <si>
    <t>#30</t>
  </si>
  <si>
    <t>800-501398-01A</t>
  </si>
  <si>
    <t>3.3MM</t>
  </si>
  <si>
    <t>800-501399-01A</t>
  </si>
  <si>
    <t>3.4MM</t>
  </si>
  <si>
    <t>800-500253-09</t>
  </si>
  <si>
    <t>#29</t>
  </si>
  <si>
    <t>800-500972</t>
  </si>
  <si>
    <t>#28</t>
  </si>
  <si>
    <t>800-501680-01A</t>
  </si>
  <si>
    <t>3.6MM</t>
  </si>
  <si>
    <t>800-500971</t>
  </si>
  <si>
    <t>#27</t>
  </si>
  <si>
    <t>800-501679-01A</t>
  </si>
  <si>
    <t>#26</t>
  </si>
  <si>
    <t>800-501678-01A</t>
  </si>
  <si>
    <t>#25</t>
  </si>
  <si>
    <t>800-501708-01A</t>
  </si>
  <si>
    <t>GUH9026010039700</t>
  </si>
  <si>
    <t>5/32</t>
  </si>
  <si>
    <t>800-502191-01A</t>
  </si>
  <si>
    <t>GUH9026010039900</t>
  </si>
  <si>
    <t>#22</t>
  </si>
  <si>
    <t>800-501767-01A</t>
  </si>
  <si>
    <t>800-502192-01A</t>
  </si>
  <si>
    <t>GUH9026010040400</t>
  </si>
  <si>
    <t>#21</t>
  </si>
  <si>
    <t>800-500253-08A</t>
  </si>
  <si>
    <t>800-501402-01A</t>
  </si>
  <si>
    <t>#16</t>
  </si>
  <si>
    <t>800-500253-10A</t>
  </si>
  <si>
    <t>800-501461-01A</t>
  </si>
  <si>
    <t>#12</t>
  </si>
  <si>
    <t>800-501792-01A</t>
  </si>
  <si>
    <t>#11</t>
  </si>
  <si>
    <t>800-500695</t>
  </si>
  <si>
    <t>6.3MM</t>
  </si>
  <si>
    <t>800-501888-01A</t>
  </si>
  <si>
    <t>800-501532-01A</t>
  </si>
  <si>
    <t>800-500363</t>
  </si>
  <si>
    <t>ptd018660</t>
  </si>
  <si>
    <t>800-500827</t>
  </si>
  <si>
    <t>ptd041860</t>
  </si>
  <si>
    <t>800-500703</t>
  </si>
  <si>
    <t>ptd018659</t>
  </si>
  <si>
    <t>800-500586</t>
  </si>
  <si>
    <t>ptd041859</t>
  </si>
  <si>
    <t>800-500597</t>
  </si>
  <si>
    <t>ptd018658</t>
  </si>
  <si>
    <t>800-500497</t>
  </si>
  <si>
    <t>ptd041858</t>
  </si>
  <si>
    <t>800-500399</t>
  </si>
  <si>
    <t>ptd018657</t>
  </si>
  <si>
    <t>800-500393</t>
  </si>
  <si>
    <t>ptd041857</t>
  </si>
  <si>
    <t>800-500365</t>
  </si>
  <si>
    <t>ptd018656</t>
  </si>
  <si>
    <t>800-500367</t>
  </si>
  <si>
    <t>ptd041856</t>
  </si>
  <si>
    <t>DT</t>
  </si>
  <si>
    <t>800-502236-01A</t>
  </si>
  <si>
    <t>Guhring</t>
  </si>
  <si>
    <t>800-500398</t>
  </si>
  <si>
    <t>ptd018655</t>
  </si>
  <si>
    <t>800-500392</t>
  </si>
  <si>
    <t>ptd041855</t>
  </si>
  <si>
    <t>800-500397</t>
  </si>
  <si>
    <t>ptd018654</t>
  </si>
  <si>
    <t>800-500391</t>
  </si>
  <si>
    <t>ptd041854</t>
  </si>
  <si>
    <t>800-500396</t>
  </si>
  <si>
    <t>ptd018653</t>
  </si>
  <si>
    <t>800-500394</t>
  </si>
  <si>
    <t>ptd041853</t>
  </si>
  <si>
    <t>800-500565</t>
  </si>
  <si>
    <t>ptd040804</t>
  </si>
  <si>
    <t>800-500578</t>
  </si>
  <si>
    <t>800-500364</t>
  </si>
  <si>
    <t>ptd018652</t>
  </si>
  <si>
    <t>800-500395</t>
  </si>
  <si>
    <t>ptd041852</t>
  </si>
  <si>
    <t>800-500366</t>
  </si>
  <si>
    <t>ptd018651</t>
  </si>
  <si>
    <t>800-500390</t>
  </si>
  <si>
    <t>ptd041851</t>
  </si>
  <si>
    <t>800-500619</t>
  </si>
  <si>
    <t>ptd018650</t>
  </si>
  <si>
    <t>800-500612</t>
  </si>
  <si>
    <t>ptd041850</t>
  </si>
  <si>
    <t>800-500669</t>
  </si>
  <si>
    <t>ptd018649</t>
  </si>
  <si>
    <t>800-500574</t>
  </si>
  <si>
    <t>ptd041849</t>
  </si>
  <si>
    <t>800-500702</t>
  </si>
  <si>
    <t>ptd018648</t>
  </si>
  <si>
    <t>800-500705</t>
  </si>
  <si>
    <t>ptd041848</t>
  </si>
  <si>
    <t>800-500569</t>
  </si>
  <si>
    <t>ptd040805</t>
  </si>
  <si>
    <t>800-500560</t>
  </si>
  <si>
    <t>800-500642</t>
  </si>
  <si>
    <t>ptd018647</t>
  </si>
  <si>
    <t>800-500562</t>
  </si>
  <si>
    <t>ptd041847</t>
  </si>
  <si>
    <t>800-500968</t>
  </si>
  <si>
    <t>ptd018646</t>
  </si>
  <si>
    <t>800-500639</t>
  </si>
  <si>
    <t>ptd041846</t>
  </si>
  <si>
    <t>800-500596</t>
  </si>
  <si>
    <t>ptd018645</t>
  </si>
  <si>
    <t>800-500905</t>
  </si>
  <si>
    <t>ptd041845</t>
  </si>
  <si>
    <t>800-500427</t>
  </si>
  <si>
    <t>ptd018644</t>
  </si>
  <si>
    <t>800-500430</t>
  </si>
  <si>
    <t>ptd041844</t>
  </si>
  <si>
    <t>800-500641</t>
  </si>
  <si>
    <t>ptd018643</t>
  </si>
  <si>
    <t>800-500904</t>
  </si>
  <si>
    <t>ptd041843</t>
  </si>
  <si>
    <t>800-500545</t>
  </si>
  <si>
    <t>ptd018642</t>
  </si>
  <si>
    <t>800-500546</t>
  </si>
  <si>
    <t>ptd041842</t>
  </si>
  <si>
    <t>800-500570</t>
  </si>
  <si>
    <t>ptd040806</t>
  </si>
  <si>
    <t>800-500561</t>
  </si>
  <si>
    <t>800-500618</t>
  </si>
  <si>
    <t>ptd018641</t>
  </si>
  <si>
    <t>800-500429</t>
  </si>
  <si>
    <t>ptd041841</t>
  </si>
  <si>
    <t>800-500627</t>
  </si>
  <si>
    <t>800-500598</t>
  </si>
  <si>
    <t>ptd018640</t>
  </si>
  <si>
    <t>800-500611</t>
  </si>
  <si>
    <t>ptd041839</t>
  </si>
  <si>
    <t>800-500599</t>
  </si>
  <si>
    <t>ptd018639</t>
  </si>
  <si>
    <t>800-500558</t>
  </si>
  <si>
    <t>ptd018638</t>
  </si>
  <si>
    <t>#38</t>
  </si>
  <si>
    <t>800-500567</t>
  </si>
  <si>
    <t>ptd041838</t>
  </si>
  <si>
    <t>800-500600</t>
  </si>
  <si>
    <t>ptd018637</t>
  </si>
  <si>
    <t>800-500628</t>
  </si>
  <si>
    <t>ptd041837</t>
  </si>
  <si>
    <t>800-500910</t>
  </si>
  <si>
    <t>ptd018636</t>
  </si>
  <si>
    <t>800-500629</t>
  </si>
  <si>
    <t>ptd041836</t>
  </si>
  <si>
    <t>800-500613</t>
  </si>
  <si>
    <t>ptd040807</t>
  </si>
  <si>
    <t>800-501153-02</t>
  </si>
  <si>
    <t>Precision</t>
  </si>
  <si>
    <t xml:space="preserve"># 51035 </t>
  </si>
  <si>
    <t>800-500646</t>
  </si>
  <si>
    <t>ptd018635</t>
  </si>
  <si>
    <t>800-500650</t>
  </si>
  <si>
    <t>800-500853</t>
  </si>
  <si>
    <t>ptd018634</t>
  </si>
  <si>
    <t>#34</t>
  </si>
  <si>
    <t>800-500706</t>
  </si>
  <si>
    <t>ptd041834</t>
  </si>
  <si>
    <t>800-500754</t>
  </si>
  <si>
    <t>ptd018633</t>
  </si>
  <si>
    <t>800-500757</t>
  </si>
  <si>
    <t>ptd041833</t>
  </si>
  <si>
    <t>800-500823</t>
  </si>
  <si>
    <t>ptd018632</t>
  </si>
  <si>
    <t>800-500651</t>
  </si>
  <si>
    <t>ptd041832</t>
  </si>
  <si>
    <t>800-500559</t>
  </si>
  <si>
    <t>ptd018631</t>
  </si>
  <si>
    <t>800-500368</t>
  </si>
  <si>
    <t>ptd040808</t>
  </si>
  <si>
    <t>800-500579</t>
  </si>
  <si>
    <t>800-500788</t>
  </si>
  <si>
    <t>ptd018630</t>
  </si>
  <si>
    <t>800-500610</t>
  </si>
  <si>
    <t>ptd041830</t>
  </si>
  <si>
    <t>800-500617</t>
  </si>
  <si>
    <t>ptd018629</t>
  </si>
  <si>
    <t>800-500428</t>
  </si>
  <si>
    <t>ptd041829</t>
  </si>
  <si>
    <t>800-500752</t>
  </si>
  <si>
    <t>ptd018628</t>
  </si>
  <si>
    <t>800-500756</t>
  </si>
  <si>
    <t>ptd041828</t>
  </si>
  <si>
    <t>800-500492</t>
  </si>
  <si>
    <t>ptd040809</t>
  </si>
  <si>
    <t>800-500976</t>
  </si>
  <si>
    <t>800-500704</t>
  </si>
  <si>
    <t>ptd018627</t>
  </si>
  <si>
    <t>800-500707</t>
  </si>
  <si>
    <t>ptd041827</t>
  </si>
  <si>
    <t>800-500616</t>
  </si>
  <si>
    <t>ptd018626</t>
  </si>
  <si>
    <t>800-500708</t>
  </si>
  <si>
    <t>ptd041826</t>
  </si>
  <si>
    <t>800-500671</t>
  </si>
  <si>
    <t>ptd018625</t>
  </si>
  <si>
    <t>800-500563</t>
  </si>
  <si>
    <t>ptd041825</t>
  </si>
  <si>
    <t>800-500840</t>
  </si>
  <si>
    <t>ptd018624</t>
  </si>
  <si>
    <t>#24</t>
  </si>
  <si>
    <t>800-500674</t>
  </si>
  <si>
    <t>ptd041824</t>
  </si>
  <si>
    <t>800-500670</t>
  </si>
  <si>
    <t>ptd018623</t>
  </si>
  <si>
    <t>#23</t>
  </si>
  <si>
    <t>800-500673</t>
  </si>
  <si>
    <t>ptd041823</t>
  </si>
  <si>
    <t>800-500566</t>
  </si>
  <si>
    <t>ptd040810</t>
  </si>
  <si>
    <t>800-500753</t>
  </si>
  <si>
    <t>800-500499</t>
  </si>
  <si>
    <t>ptd018622</t>
  </si>
  <si>
    <t>800-500495</t>
  </si>
  <si>
    <t>ptd041822</t>
  </si>
  <si>
    <t>800-500498</t>
  </si>
  <si>
    <t>ptd018621</t>
  </si>
  <si>
    <t>800-500387</t>
  </si>
  <si>
    <t>ptd041821</t>
  </si>
  <si>
    <t>800-500908</t>
  </si>
  <si>
    <t>ptd018620</t>
  </si>
  <si>
    <t>#20</t>
  </si>
  <si>
    <t>800-500389</t>
  </si>
  <si>
    <t>ptd041820</t>
  </si>
  <si>
    <t>800-500589</t>
  </si>
  <si>
    <t>#19</t>
  </si>
  <si>
    <t>800-500603</t>
  </si>
  <si>
    <t>ptd018619</t>
  </si>
  <si>
    <t>800-500647</t>
  </si>
  <si>
    <t>ptd018618</t>
  </si>
  <si>
    <t>#18</t>
  </si>
  <si>
    <t>800-500623</t>
  </si>
  <si>
    <t>ptd041818</t>
  </si>
  <si>
    <t>800-500590</t>
  </si>
  <si>
    <t>ptd040811</t>
  </si>
  <si>
    <t>800-500977</t>
  </si>
  <si>
    <t>800-500837</t>
  </si>
  <si>
    <t>ptd018617</t>
  </si>
  <si>
    <t>#17</t>
  </si>
  <si>
    <t>800-500652</t>
  </si>
  <si>
    <t>ptd041817</t>
  </si>
  <si>
    <t>800-500676</t>
  </si>
  <si>
    <t>ptd041816</t>
  </si>
  <si>
    <t>800-500852</t>
  </si>
  <si>
    <t>800-500851</t>
  </si>
  <si>
    <t>ptd018615</t>
  </si>
  <si>
    <t>#15</t>
  </si>
  <si>
    <t>800-500388</t>
  </si>
  <si>
    <t>ptd041815</t>
  </si>
  <si>
    <t>800-500850</t>
  </si>
  <si>
    <t>ptd018614</t>
  </si>
  <si>
    <t>#14</t>
  </si>
  <si>
    <t>800-500813</t>
  </si>
  <si>
    <t>ptd041814</t>
  </si>
  <si>
    <t>800-500849</t>
  </si>
  <si>
    <t>ptd018613</t>
  </si>
  <si>
    <t>#13</t>
  </si>
  <si>
    <t>800-500638</t>
  </si>
  <si>
    <t>ptd041813</t>
  </si>
  <si>
    <t>800-500591</t>
  </si>
  <si>
    <t>ptd040812</t>
  </si>
  <si>
    <t>800-500854</t>
  </si>
  <si>
    <t>800-500838</t>
  </si>
  <si>
    <t>ptd018612</t>
  </si>
  <si>
    <t>800-500588</t>
  </si>
  <si>
    <t>ptd041812</t>
  </si>
  <si>
    <t>800-500848</t>
  </si>
  <si>
    <t>ptd018611</t>
  </si>
  <si>
    <t>800-500587</t>
  </si>
  <si>
    <t>ptd041811</t>
  </si>
  <si>
    <t>800-500847</t>
  </si>
  <si>
    <t>ptd018610</t>
  </si>
  <si>
    <t>#10</t>
  </si>
  <si>
    <t>800-500789</t>
  </si>
  <si>
    <t>ptd041810</t>
  </si>
  <si>
    <t>800-500672</t>
  </si>
  <si>
    <t>ptd018609</t>
  </si>
  <si>
    <t>#9</t>
  </si>
  <si>
    <t>800-500564</t>
  </si>
  <si>
    <t>ptd041809</t>
  </si>
  <si>
    <t>800-500825</t>
  </si>
  <si>
    <t>ptd018608</t>
  </si>
  <si>
    <t>#8</t>
  </si>
  <si>
    <t>800-500386</t>
  </si>
  <si>
    <t>ptd041808</t>
  </si>
  <si>
    <t>800-500602</t>
  </si>
  <si>
    <t>ptd018607</t>
  </si>
  <si>
    <t>#7</t>
  </si>
  <si>
    <t>800-500622</t>
  </si>
  <si>
    <t>ptd041807</t>
  </si>
  <si>
    <t>800-500592</t>
  </si>
  <si>
    <t>ptd040813</t>
  </si>
  <si>
    <t>13/64</t>
  </si>
  <si>
    <t>800-500978</t>
  </si>
  <si>
    <t>800-500846</t>
  </si>
  <si>
    <t>ptd018606</t>
  </si>
  <si>
    <t>#6</t>
  </si>
  <si>
    <t>800-500814</t>
  </si>
  <si>
    <t>ptd041806</t>
  </si>
  <si>
    <t>800-500845</t>
  </si>
  <si>
    <t>ptd018605</t>
  </si>
  <si>
    <t>#5</t>
  </si>
  <si>
    <t>800-500812</t>
  </si>
  <si>
    <t>ptd041805</t>
  </si>
  <si>
    <t>800-500601</t>
  </si>
  <si>
    <t>ptd018604</t>
  </si>
  <si>
    <t>#4</t>
  </si>
  <si>
    <t>800-500621</t>
  </si>
  <si>
    <t>ptd041804</t>
  </si>
  <si>
    <t>800-500787</t>
  </si>
  <si>
    <t>ptd018603</t>
  </si>
  <si>
    <t>#3</t>
  </si>
  <si>
    <t>800-500675</t>
  </si>
  <si>
    <t>ptd041803</t>
  </si>
  <si>
    <t>800-500677</t>
  </si>
  <si>
    <t>ptd040814</t>
  </si>
  <si>
    <t>800-501153-01</t>
  </si>
  <si>
    <t>800-500824</t>
  </si>
  <si>
    <t>ptd018602</t>
  </si>
  <si>
    <t>#2</t>
  </si>
  <si>
    <t>800-500811</t>
  </si>
  <si>
    <t>ptd041802</t>
  </si>
  <si>
    <t>800-500909</t>
  </si>
  <si>
    <t>ptd018601</t>
  </si>
  <si>
    <t>#1</t>
  </si>
  <si>
    <t>800-500810</t>
  </si>
  <si>
    <t>ptd041801</t>
  </si>
  <si>
    <t>800-501277</t>
  </si>
  <si>
    <t>ptd015601</t>
  </si>
  <si>
    <t>800-500532</t>
  </si>
  <si>
    <t>800-500593</t>
  </si>
  <si>
    <t>ptd040815</t>
  </si>
  <si>
    <t>15/64</t>
  </si>
  <si>
    <t>800-500648</t>
  </si>
  <si>
    <t>800-501034</t>
  </si>
  <si>
    <t>ptd015602</t>
  </si>
  <si>
    <t>800-500531</t>
  </si>
  <si>
    <t>ptd042802</t>
  </si>
  <si>
    <t>800-501041</t>
  </si>
  <si>
    <t>ptd015603</t>
  </si>
  <si>
    <t>800-500530</t>
  </si>
  <si>
    <t>ptd042803</t>
  </si>
  <si>
    <t>800-500700</t>
  </si>
  <si>
    <t>ptd015604</t>
  </si>
  <si>
    <t>800-500790</t>
  </si>
  <si>
    <t>ptd042804</t>
  </si>
  <si>
    <t>800-500640</t>
  </si>
  <si>
    <t>ptd015605</t>
  </si>
  <si>
    <t>800-500614</t>
  </si>
  <si>
    <t>ptd040816</t>
  </si>
  <si>
    <t>800-500637</t>
  </si>
  <si>
    <t>ptd042805</t>
  </si>
  <si>
    <t>800-500620</t>
  </si>
  <si>
    <t>800-501042</t>
  </si>
  <si>
    <t>ptd015606</t>
  </si>
  <si>
    <t>800-500630</t>
  </si>
  <si>
    <t>ptd042806</t>
  </si>
  <si>
    <t>800-500755</t>
  </si>
  <si>
    <t>ptd015607</t>
  </si>
  <si>
    <t>800-500758</t>
  </si>
  <si>
    <t>ptd042807</t>
  </si>
  <si>
    <t>800-500804</t>
  </si>
  <si>
    <t>ptd040817</t>
  </si>
  <si>
    <t>17/64</t>
  </si>
  <si>
    <t>800-500826</t>
  </si>
  <si>
    <t>800-501043</t>
  </si>
  <si>
    <t>ptd015608</t>
  </si>
  <si>
    <t>800-500791</t>
  </si>
  <si>
    <t>ptd042808</t>
  </si>
  <si>
    <t>800-500876</t>
  </si>
  <si>
    <t>ptd015609</t>
  </si>
  <si>
    <t>800-500806</t>
  </si>
  <si>
    <t>ptd042809</t>
  </si>
  <si>
    <t>800-501044</t>
  </si>
  <si>
    <t>ptd015610</t>
  </si>
  <si>
    <t>800-500792</t>
  </si>
  <si>
    <t>ptd042810</t>
  </si>
  <si>
    <t>800-500915</t>
  </si>
  <si>
    <t>ptd015611</t>
  </si>
  <si>
    <t>800-500969</t>
  </si>
  <si>
    <t>ptd042811</t>
  </si>
  <si>
    <t>800-500911</t>
  </si>
  <si>
    <t>ptd040818</t>
  </si>
  <si>
    <t>800-500855</t>
  </si>
  <si>
    <t>800-500865</t>
  </si>
  <si>
    <t>ptd015612</t>
  </si>
  <si>
    <t>800-500760</t>
  </si>
  <si>
    <t>ptd042812</t>
  </si>
  <si>
    <t>800-500866</t>
  </si>
  <si>
    <t>ptd015613</t>
  </si>
  <si>
    <t>800-500759</t>
  </si>
  <si>
    <t>ptd042813</t>
  </si>
  <si>
    <t>800-500912</t>
  </si>
  <si>
    <t>ptd040819</t>
  </si>
  <si>
    <t>19/64</t>
  </si>
  <si>
    <t>800-500900</t>
  </si>
  <si>
    <t>800-500746</t>
  </si>
  <si>
    <t>ptd015614</t>
  </si>
  <si>
    <t>800-500807</t>
  </si>
  <si>
    <t>ptd042814</t>
  </si>
  <si>
    <t>800-500863</t>
  </si>
  <si>
    <t>ptd040820</t>
  </si>
  <si>
    <t>800-500856</t>
  </si>
  <si>
    <t>800-500867</t>
  </si>
  <si>
    <t>ptd015615</t>
  </si>
  <si>
    <t>800-500808</t>
  </si>
  <si>
    <t>ptd042815</t>
  </si>
  <si>
    <t>800-500868</t>
  </si>
  <si>
    <t>ptd015616</t>
  </si>
  <si>
    <t>800-500906</t>
  </si>
  <si>
    <t>ptd042816</t>
  </si>
  <si>
    <t>800-501081</t>
  </si>
  <si>
    <t>ptd040821</t>
  </si>
  <si>
    <t>21/64</t>
  </si>
  <si>
    <t>800-501274</t>
  </si>
  <si>
    <t>800-501045</t>
  </si>
  <si>
    <t>ptd015617</t>
  </si>
  <si>
    <t>800-500793</t>
  </si>
  <si>
    <t>ptd042817</t>
  </si>
  <si>
    <t>800-500869</t>
  </si>
  <si>
    <t>ptd015618</t>
  </si>
  <si>
    <t>R</t>
  </si>
  <si>
    <t>800-500907</t>
  </si>
  <si>
    <t>ptd042818</t>
  </si>
  <si>
    <t>800-500862</t>
  </si>
  <si>
    <t>ptd040822</t>
  </si>
  <si>
    <t>800-500857</t>
  </si>
  <si>
    <t>800-500917</t>
  </si>
  <si>
    <t>ptd015619</t>
  </si>
  <si>
    <t>S</t>
  </si>
  <si>
    <t>800-500582</t>
  </si>
  <si>
    <t>ptd042819</t>
  </si>
  <si>
    <t>800-500916</t>
  </si>
  <si>
    <t>ptd015620</t>
  </si>
  <si>
    <t>800-500583</t>
  </si>
  <si>
    <t>ptd042820</t>
  </si>
  <si>
    <t>800-500864</t>
  </si>
  <si>
    <t>ptd040823</t>
  </si>
  <si>
    <t>23/64</t>
  </si>
  <si>
    <t>800-500858</t>
  </si>
  <si>
    <t>800-500870</t>
  </si>
  <si>
    <t>ptd015621</t>
  </si>
  <si>
    <t>U</t>
  </si>
  <si>
    <t>800-500877</t>
  </si>
  <si>
    <t>ptd042821</t>
  </si>
  <si>
    <t>800-500615</t>
  </si>
  <si>
    <t xml:space="preserve">ptd040824 </t>
  </si>
  <si>
    <t>800-500859</t>
  </si>
  <si>
    <t>800-500871</t>
  </si>
  <si>
    <t>ptd015622</t>
  </si>
  <si>
    <t>V</t>
  </si>
  <si>
    <t>800-500584</t>
  </si>
  <si>
    <t>ptd042822</t>
  </si>
  <si>
    <t>800-500872</t>
  </si>
  <si>
    <t>ptd015623</t>
  </si>
  <si>
    <t>W</t>
  </si>
  <si>
    <t>800-500809</t>
  </si>
  <si>
    <t>ptd042823</t>
  </si>
  <si>
    <t>800-500913</t>
  </si>
  <si>
    <t>ptd040825</t>
  </si>
  <si>
    <t>25/64</t>
  </si>
  <si>
    <t>800-500860</t>
  </si>
  <si>
    <t>800-500873</t>
  </si>
  <si>
    <t>ptd015624</t>
  </si>
  <si>
    <t>800-500878</t>
  </si>
  <si>
    <t>ptd042824</t>
  </si>
  <si>
    <t>800-500874</t>
  </si>
  <si>
    <t>ptd015625</t>
  </si>
  <si>
    <t>Y</t>
  </si>
  <si>
    <t>800-500585</t>
  </si>
  <si>
    <t>ptd042825</t>
  </si>
  <si>
    <t>800-500914</t>
  </si>
  <si>
    <t>ptd040826</t>
  </si>
  <si>
    <t>13/32</t>
  </si>
  <si>
    <t>800-500901</t>
  </si>
  <si>
    <t>800-500875</t>
  </si>
  <si>
    <t>ptd015626</t>
  </si>
  <si>
    <t>Z</t>
  </si>
  <si>
    <t>800-500879</t>
  </si>
  <si>
    <t>ptd042826</t>
  </si>
  <si>
    <t>800-500805-01</t>
  </si>
  <si>
    <t>ptd040827</t>
  </si>
  <si>
    <t>27/64</t>
  </si>
  <si>
    <t>800-500234</t>
  </si>
  <si>
    <t>800-500678</t>
  </si>
  <si>
    <t>ptd040828</t>
  </si>
  <si>
    <t>800-501275</t>
  </si>
  <si>
    <t>800-500805</t>
  </si>
  <si>
    <t>ptd040829</t>
  </si>
  <si>
    <t>29/64</t>
  </si>
  <si>
    <t>800-501256</t>
  </si>
  <si>
    <t>800-500595</t>
  </si>
  <si>
    <t>ptd040830</t>
  </si>
  <si>
    <t>15/32</t>
  </si>
  <si>
    <t>800-500861</t>
  </si>
  <si>
    <t>800-500570-01</t>
  </si>
  <si>
    <t>ptd040831</t>
  </si>
  <si>
    <t>31/64</t>
  </si>
  <si>
    <t>800-501276</t>
  </si>
  <si>
    <t>800-500594</t>
  </si>
  <si>
    <t>ptd040832</t>
  </si>
  <si>
    <t>1/2</t>
  </si>
  <si>
    <t>800-500604</t>
  </si>
  <si>
    <t>800-500703-01A</t>
  </si>
  <si>
    <t>PTD018359</t>
  </si>
  <si>
    <t>800-500586-01A</t>
  </si>
  <si>
    <t>PTD041359</t>
  </si>
  <si>
    <t>800-500393-01A</t>
  </si>
  <si>
    <t>PTD041357</t>
  </si>
  <si>
    <t>800-500365-01A</t>
  </si>
  <si>
    <t>PTD018356</t>
  </si>
  <si>
    <t>800-500367-01A</t>
  </si>
  <si>
    <t>PTD041356</t>
  </si>
  <si>
    <t>800-500391-01B</t>
  </si>
  <si>
    <t>PTD041354</t>
  </si>
  <si>
    <t>800-501554-02A</t>
  </si>
  <si>
    <t>GUH9006050014500</t>
  </si>
  <si>
    <t>800-500394-01B</t>
  </si>
  <si>
    <t>PTD041353</t>
  </si>
  <si>
    <t>800-500395-01B</t>
  </si>
  <si>
    <t>PTD041352</t>
  </si>
  <si>
    <t>800-500619-02A</t>
  </si>
  <si>
    <t>PTD018350</t>
  </si>
  <si>
    <t>800-500612-01A</t>
  </si>
  <si>
    <t>PTD041350</t>
  </si>
  <si>
    <t>800-500669-01A</t>
  </si>
  <si>
    <t>PTD018349</t>
  </si>
  <si>
    <t>800-500574-01A</t>
  </si>
  <si>
    <t>PTD041349</t>
  </si>
  <si>
    <t>800-500705-01B</t>
  </si>
  <si>
    <t>PTD041348</t>
  </si>
  <si>
    <t>800-500560-01A</t>
  </si>
  <si>
    <t>PTD010305</t>
  </si>
  <si>
    <t>800-500569-01A</t>
  </si>
  <si>
    <t>PTD040305</t>
  </si>
  <si>
    <t>800-500562-01A</t>
  </si>
  <si>
    <t>PTD041347</t>
  </si>
  <si>
    <t>PTD041346</t>
  </si>
  <si>
    <t>800-500596-01A</t>
  </si>
  <si>
    <t>PTD018345</t>
  </si>
  <si>
    <t>800-500905-02A</t>
  </si>
  <si>
    <t>PTD041345</t>
  </si>
  <si>
    <t>800-502741-01A</t>
  </si>
  <si>
    <t>GUH9003360021800</t>
  </si>
  <si>
    <t>800-502205-01A</t>
  </si>
  <si>
    <t>PTD041344</t>
  </si>
  <si>
    <t>800-501512-01A</t>
  </si>
  <si>
    <t>GUH9003360022600</t>
  </si>
  <si>
    <t>800-501538-01A</t>
  </si>
  <si>
    <t>PTD018343</t>
  </si>
  <si>
    <t>800-501537-01A</t>
  </si>
  <si>
    <t>PTD041343</t>
  </si>
  <si>
    <t>800-502318-02A</t>
  </si>
  <si>
    <t>GUH9003360022000</t>
  </si>
  <si>
    <t>2.3MM</t>
  </si>
  <si>
    <t>800-502546-01A</t>
  </si>
  <si>
    <t>GUH9005010023800</t>
  </si>
  <si>
    <t>800-500570-01B</t>
  </si>
  <si>
    <t>PTD040306</t>
  </si>
  <si>
    <t>800-500618-01A</t>
  </si>
  <si>
    <t>PTD018341</t>
  </si>
  <si>
    <t>800-500429-01A</t>
  </si>
  <si>
    <t>PTD041341</t>
  </si>
  <si>
    <t>800-501555-01A</t>
  </si>
  <si>
    <t xml:space="preserve">GUH9003360025300 </t>
  </si>
  <si>
    <t>800-500599-01A</t>
  </si>
  <si>
    <t>PTD018339</t>
  </si>
  <si>
    <t>800-500611-01A</t>
  </si>
  <si>
    <t>PTD041339</t>
  </si>
  <si>
    <t>800-500567-01A</t>
  </si>
  <si>
    <t>PTD041338</t>
  </si>
  <si>
    <t>800-500600-01A</t>
  </si>
  <si>
    <t>PTD018337</t>
  </si>
  <si>
    <t>800-500628-01A</t>
  </si>
  <si>
    <t>PTD041337</t>
  </si>
  <si>
    <t>800-500646-01A</t>
  </si>
  <si>
    <t>PTD018335</t>
  </si>
  <si>
    <t>800-500650-01A</t>
  </si>
  <si>
    <t>PTD041335</t>
  </si>
  <si>
    <t>800-500754-01B</t>
  </si>
  <si>
    <t>PTD018333</t>
  </si>
  <si>
    <t>800-500823-01A</t>
  </si>
  <si>
    <t>PTD018332</t>
  </si>
  <si>
    <t>800-500651-01B</t>
  </si>
  <si>
    <t>PTD041332</t>
  </si>
  <si>
    <t>800-500568-01A</t>
  </si>
  <si>
    <t>GUH9003290030500</t>
  </si>
  <si>
    <t>800-500579-01B</t>
  </si>
  <si>
    <t>PTD010308</t>
  </si>
  <si>
    <t>800-500368-01B</t>
  </si>
  <si>
    <t>PTD040308</t>
  </si>
  <si>
    <t>800-501881-01A</t>
  </si>
  <si>
    <t>OSG61532</t>
  </si>
  <si>
    <t>800-500610-01B</t>
  </si>
  <si>
    <t>PTD041330</t>
  </si>
  <si>
    <t>800-500428-01A</t>
  </si>
  <si>
    <t>PTD041329</t>
  </si>
  <si>
    <t>800-500752-01A</t>
  </si>
  <si>
    <t>PTD018328</t>
  </si>
  <si>
    <t>800-500756-01A</t>
  </si>
  <si>
    <t>PTD041328</t>
  </si>
  <si>
    <t>800-500976-01A</t>
  </si>
  <si>
    <t>PTD01039</t>
  </si>
  <si>
    <t>800-500492-01B</t>
  </si>
  <si>
    <t>PTD040309</t>
  </si>
  <si>
    <t>800-500704-01A</t>
  </si>
  <si>
    <t>PTD018327</t>
  </si>
  <si>
    <t>800-500707-01A</t>
  </si>
  <si>
    <t>PTD041327</t>
  </si>
  <si>
    <t>800-502031-01A</t>
  </si>
  <si>
    <t>GUH9055360037300</t>
  </si>
  <si>
    <t>800-500563-01B</t>
  </si>
  <si>
    <t>PTD041325</t>
  </si>
  <si>
    <t>800-500674-01A</t>
  </si>
  <si>
    <t>GUH9003290038600</t>
  </si>
  <si>
    <t>800-500753-01B</t>
  </si>
  <si>
    <t>PTD010310</t>
  </si>
  <si>
    <t>800-500566-01B</t>
  </si>
  <si>
    <t>PTD040310</t>
  </si>
  <si>
    <t>800-501905-01A</t>
  </si>
  <si>
    <t>GUH900336003990</t>
  </si>
  <si>
    <t>800-501081-01A</t>
  </si>
  <si>
    <t>PTD041321</t>
  </si>
  <si>
    <t>800-500603-01A</t>
  </si>
  <si>
    <t>PTD018319</t>
  </si>
  <si>
    <t>800-500589-01A</t>
  </si>
  <si>
    <t>PTD041319</t>
  </si>
  <si>
    <t>800-500623-01B</t>
  </si>
  <si>
    <t>PTD041318</t>
  </si>
  <si>
    <t>800-502322-01A</t>
  </si>
  <si>
    <t>PTD010311</t>
  </si>
  <si>
    <t>800-502317-01A</t>
  </si>
  <si>
    <t>PTD040311</t>
  </si>
  <si>
    <t>800-500837-01A</t>
  </si>
  <si>
    <t>PTD018317</t>
  </si>
  <si>
    <t>800-500652-01A</t>
  </si>
  <si>
    <t>PTD041317</t>
  </si>
  <si>
    <t>800-500852-01A</t>
  </si>
  <si>
    <t>PTD018316</t>
  </si>
  <si>
    <t>800-500676-01B</t>
  </si>
  <si>
    <t>PTD041316</t>
  </si>
  <si>
    <t>800-502439-01A</t>
  </si>
  <si>
    <t>GUH9055370046200</t>
  </si>
  <si>
    <t>800-500850-01A</t>
  </si>
  <si>
    <t>PTD018314</t>
  </si>
  <si>
    <t>800-500813-01A</t>
  </si>
  <si>
    <t>PTD041314</t>
  </si>
  <si>
    <t>800-500638-01A</t>
  </si>
  <si>
    <t>PTD041313</t>
  </si>
  <si>
    <t>800-502019-01A</t>
  </si>
  <si>
    <t>PTD010312</t>
  </si>
  <si>
    <t>800-502018-01A</t>
  </si>
  <si>
    <t>PTD040312</t>
  </si>
  <si>
    <t>800-502251-01A</t>
  </si>
  <si>
    <t>GUH9055360049800</t>
  </si>
  <si>
    <t>800-500564-01B</t>
  </si>
  <si>
    <t>PTD041309</t>
  </si>
  <si>
    <t>800-500602-01B</t>
  </si>
  <si>
    <t>PTD018307</t>
  </si>
  <si>
    <t>800-500812-01B</t>
  </si>
  <si>
    <t>PTD041305</t>
  </si>
  <si>
    <t>800-500601-01A</t>
  </si>
  <si>
    <t>PTD018304</t>
  </si>
  <si>
    <t>800-500621-01A</t>
  </si>
  <si>
    <t>PTD041304</t>
  </si>
  <si>
    <t>800-500787-01A</t>
  </si>
  <si>
    <t>PTD018303</t>
  </si>
  <si>
    <t>800-500675-01A</t>
  </si>
  <si>
    <t>PTD041303</t>
  </si>
  <si>
    <t>800-501153-03A</t>
  </si>
  <si>
    <t>PTD010314</t>
  </si>
  <si>
    <t>800-500677-01A</t>
  </si>
  <si>
    <t>PTD040314</t>
  </si>
  <si>
    <t>800-502438-01A</t>
  </si>
  <si>
    <t>GUH9006180055600</t>
  </si>
  <si>
    <t>800-500824-01A</t>
  </si>
  <si>
    <t>PTD018302</t>
  </si>
  <si>
    <t>800-500811-01A</t>
  </si>
  <si>
    <t>PTD041302</t>
  </si>
  <si>
    <t>800-500909-02A</t>
  </si>
  <si>
    <t>PTD018301</t>
  </si>
  <si>
    <t>PTD052301</t>
  </si>
  <si>
    <t>800-500909-01A</t>
  </si>
  <si>
    <t>GUH9006170057900</t>
  </si>
  <si>
    <t>800-500810-01A</t>
  </si>
  <si>
    <t>PTD041301</t>
  </si>
  <si>
    <t>800-500532-01B</t>
  </si>
  <si>
    <t>PTD042301</t>
  </si>
  <si>
    <t>800-501041-01A</t>
  </si>
  <si>
    <t>PTD015303</t>
  </si>
  <si>
    <t>800-500530-01A</t>
  </si>
  <si>
    <t>PTD042303</t>
  </si>
  <si>
    <t>800-500790-01A</t>
  </si>
  <si>
    <t>PTD042304</t>
  </si>
  <si>
    <t>800-500620-01A</t>
  </si>
  <si>
    <t>PTD010316</t>
  </si>
  <si>
    <t>800-500614-01A</t>
  </si>
  <si>
    <t>PTD040316</t>
  </si>
  <si>
    <t>800-502523-02A</t>
  </si>
  <si>
    <t>PTD051316</t>
  </si>
  <si>
    <t>800-501716-01A</t>
  </si>
  <si>
    <t>PTD040317</t>
  </si>
  <si>
    <t>800-501043-01A</t>
  </si>
  <si>
    <t>PTD015308</t>
  </si>
  <si>
    <t>800-500791-01A</t>
  </si>
  <si>
    <t>PTD042308</t>
  </si>
  <si>
    <t>800-500806-01B</t>
  </si>
  <si>
    <t>PTD015309</t>
  </si>
  <si>
    <t>800-500806-01A</t>
  </si>
  <si>
    <t>PTD042309</t>
  </si>
  <si>
    <t>800-502528-01A</t>
  </si>
  <si>
    <t>GUH9006170073700</t>
  </si>
  <si>
    <t>800-500865-01A</t>
  </si>
  <si>
    <t>PTD015312</t>
  </si>
  <si>
    <t>800-500760-01A</t>
  </si>
  <si>
    <t>PTD042312</t>
  </si>
  <si>
    <t>800-500746-01A</t>
  </si>
  <si>
    <t>GUH9006170076700</t>
  </si>
  <si>
    <t>800-502524-03A</t>
  </si>
  <si>
    <t>710 Q</t>
  </si>
  <si>
    <t>800-502524-02A</t>
  </si>
  <si>
    <t>GUH9006170084300</t>
  </si>
  <si>
    <t>800-501045-01A</t>
  </si>
  <si>
    <t>PTD015317</t>
  </si>
  <si>
    <t>800-500793-01A</t>
  </si>
  <si>
    <t>PTD042317</t>
  </si>
  <si>
    <t>800-500858-01A</t>
  </si>
  <si>
    <t>PTD010323</t>
  </si>
  <si>
    <t>800-500864-02A</t>
  </si>
  <si>
    <t>PTD040323</t>
  </si>
  <si>
    <t>800-500877-01A</t>
  </si>
  <si>
    <t>PTD042321</t>
  </si>
  <si>
    <t>800-501531-01A</t>
  </si>
  <si>
    <t>PTD040328</t>
  </si>
  <si>
    <t>DO</t>
  </si>
  <si>
    <t>800-502585-02A</t>
  </si>
  <si>
    <t>23907-C3</t>
  </si>
  <si>
    <t>800-502585-03A</t>
  </si>
  <si>
    <t>800-502585-05A</t>
  </si>
  <si>
    <t>16406-C3</t>
  </si>
  <si>
    <t>800-501431-01A</t>
  </si>
  <si>
    <t>86-1115</t>
  </si>
  <si>
    <t>INTERNAL</t>
  </si>
  <si>
    <t>800-501801-01A</t>
  </si>
  <si>
    <t>86-1115-C</t>
  </si>
  <si>
    <t>EM</t>
  </si>
  <si>
    <t>800-501318-04A</t>
  </si>
  <si>
    <t>800-501318-03A</t>
  </si>
  <si>
    <t>800-501204-01A</t>
  </si>
  <si>
    <t>800-501204-02A</t>
  </si>
  <si>
    <t>800-501204</t>
  </si>
  <si>
    <t>800-501659-02A</t>
  </si>
  <si>
    <t>800-501659-01A</t>
  </si>
  <si>
    <t>800-501183</t>
  </si>
  <si>
    <t>800-500301</t>
  </si>
  <si>
    <t>800-500664-07A</t>
  </si>
  <si>
    <t>18X REACH</t>
  </si>
  <si>
    <t>800-501162-01</t>
  </si>
  <si>
    <t>14010-C3</t>
  </si>
  <si>
    <t>800-501266</t>
  </si>
  <si>
    <t>73010-C3</t>
  </si>
  <si>
    <t>800-501162</t>
  </si>
  <si>
    <t>800-500664-01A</t>
  </si>
  <si>
    <t>8X REACH</t>
  </si>
  <si>
    <t>800-502106-01A</t>
  </si>
  <si>
    <t>Accupro</t>
  </si>
  <si>
    <t>800-502529-01A</t>
  </si>
  <si>
    <t>800-501023-02A</t>
  </si>
  <si>
    <t>13615-C3</t>
  </si>
  <si>
    <t>10X REACH</t>
  </si>
  <si>
    <t>800-501023</t>
  </si>
  <si>
    <t>800-501023-01A</t>
  </si>
  <si>
    <t>25X REACH</t>
  </si>
  <si>
    <t>800-500302</t>
  </si>
  <si>
    <t>800-500303</t>
  </si>
  <si>
    <t>800-500664-02A</t>
  </si>
  <si>
    <t>800-502745-01A</t>
  </si>
  <si>
    <t>800-502746-01A</t>
  </si>
  <si>
    <t>800-502747-01A</t>
  </si>
  <si>
    <t>800-500304</t>
  </si>
  <si>
    <t>800-501064</t>
  </si>
  <si>
    <t>800-501388-01A</t>
  </si>
  <si>
    <t>13625-C3</t>
  </si>
  <si>
    <t>800-501388-02A</t>
  </si>
  <si>
    <t>38025-C3</t>
  </si>
  <si>
    <t>800-500663-01A</t>
  </si>
  <si>
    <t>977331-C3</t>
  </si>
  <si>
    <t>800-500663</t>
  </si>
  <si>
    <t>800-501032</t>
  </si>
  <si>
    <t>73031-C3</t>
  </si>
  <si>
    <t>800-502403-01A</t>
  </si>
  <si>
    <t>53331-C6</t>
  </si>
  <si>
    <t>800-500289</t>
  </si>
  <si>
    <t>800-501683-01A</t>
  </si>
  <si>
    <t>15X REACH</t>
  </si>
  <si>
    <t>800-502374-01A</t>
  </si>
  <si>
    <t>800-502736-02A</t>
  </si>
  <si>
    <t>33640-C3</t>
  </si>
  <si>
    <t>800-502736-03A</t>
  </si>
  <si>
    <t>800-500295</t>
  </si>
  <si>
    <t>800-500664</t>
  </si>
  <si>
    <t>800-500544</t>
  </si>
  <si>
    <t>800-501954-01A</t>
  </si>
  <si>
    <t>800-500664-06A</t>
  </si>
  <si>
    <t>57847-C6</t>
  </si>
  <si>
    <t>800-501701-01A</t>
  </si>
  <si>
    <t>12750-C3</t>
  </si>
  <si>
    <t>800-501702-04A</t>
  </si>
  <si>
    <t>973762-C6</t>
  </si>
  <si>
    <t>800-500665</t>
  </si>
  <si>
    <t>16X REACH</t>
  </si>
  <si>
    <t>800-501702-01A</t>
  </si>
  <si>
    <t>800-500286</t>
  </si>
  <si>
    <t>800-500709</t>
  </si>
  <si>
    <t>800-500709-01A</t>
  </si>
  <si>
    <t>TA</t>
  </si>
  <si>
    <t>800-501775-01A</t>
  </si>
  <si>
    <t>TC</t>
  </si>
  <si>
    <t>800-501702-07A</t>
  </si>
  <si>
    <t>DVH40402C</t>
  </si>
  <si>
    <t>800-501702-02A</t>
  </si>
  <si>
    <t>800-501702-03A</t>
  </si>
  <si>
    <t>800-501703-01A</t>
  </si>
  <si>
    <t>31878-C3</t>
  </si>
  <si>
    <t>800-502498-02A</t>
  </si>
  <si>
    <t>967078-C6</t>
  </si>
  <si>
    <t>800-500130</t>
  </si>
  <si>
    <t>800-502498-01A</t>
  </si>
  <si>
    <t>V30502S</t>
  </si>
  <si>
    <t>STEALTH</t>
  </si>
  <si>
    <t>800-502415-01A</t>
  </si>
  <si>
    <t>15405-C3</t>
  </si>
  <si>
    <t>DRILL MILL</t>
  </si>
  <si>
    <t>800-500298</t>
  </si>
  <si>
    <t>800-500684</t>
  </si>
  <si>
    <t>800-500542</t>
  </si>
  <si>
    <t>800-501149</t>
  </si>
  <si>
    <t>800-501080-01A</t>
  </si>
  <si>
    <t>888093-C6</t>
  </si>
  <si>
    <t>C6 Nano</t>
  </si>
  <si>
    <t>800-501107</t>
  </si>
  <si>
    <t>13X REACH</t>
  </si>
  <si>
    <t>800-501811-01A</t>
  </si>
  <si>
    <t>800-501080</t>
  </si>
  <si>
    <t>800-500294</t>
  </si>
  <si>
    <t>800-501137</t>
  </si>
  <si>
    <t>800-500681</t>
  </si>
  <si>
    <t>800-502806-01A</t>
  </si>
  <si>
    <t>800-501475-01A</t>
  </si>
  <si>
    <t>800-501852-01A</t>
  </si>
  <si>
    <t>800-501475-04A</t>
  </si>
  <si>
    <t>800-501862-02A</t>
  </si>
  <si>
    <t>800-500292</t>
  </si>
  <si>
    <t>800-500285</t>
  </si>
  <si>
    <t>800-501143-01A</t>
  </si>
  <si>
    <t>13708-C3</t>
  </si>
  <si>
    <t>800-501143</t>
  </si>
  <si>
    <t>800-501366-01A</t>
  </si>
  <si>
    <t>800-501072</t>
  </si>
  <si>
    <t>800-500683</t>
  </si>
  <si>
    <t>800-500831</t>
  </si>
  <si>
    <t>AFI30125DC5</t>
  </si>
  <si>
    <t>CT05</t>
  </si>
  <si>
    <t>800-501748-03A</t>
  </si>
  <si>
    <t>800-500541</t>
  </si>
  <si>
    <t>800-501748-01A</t>
  </si>
  <si>
    <t>DVH40804RC</t>
  </si>
  <si>
    <t>800-501849-02A</t>
  </si>
  <si>
    <t>800-500942</t>
  </si>
  <si>
    <t>39696-89-D</t>
  </si>
  <si>
    <t>800-501031</t>
  </si>
  <si>
    <t>800-500960</t>
  </si>
  <si>
    <t>800-500960-02A</t>
  </si>
  <si>
    <t>62709-C6</t>
  </si>
  <si>
    <t>800-500297</t>
  </si>
  <si>
    <t>800-501392-01A</t>
  </si>
  <si>
    <t>800-500293</t>
  </si>
  <si>
    <t>800-501743-01A</t>
  </si>
  <si>
    <t>800-500685</t>
  </si>
  <si>
    <t>800-500893</t>
  </si>
  <si>
    <t>AF130187DC5</t>
  </si>
  <si>
    <t>800-500682</t>
  </si>
  <si>
    <t>800-501749-01A</t>
  </si>
  <si>
    <t>DVH41205RC</t>
  </si>
  <si>
    <t>800-501107-01A</t>
  </si>
  <si>
    <t>800-501850-02A</t>
  </si>
  <si>
    <t>800-501011</t>
  </si>
  <si>
    <t>40267-89-D</t>
  </si>
  <si>
    <t>800-501850-01A</t>
  </si>
  <si>
    <t>Helical</t>
  </si>
  <si>
    <t>800-501558-10A</t>
  </si>
  <si>
    <t>800-501558-11A</t>
  </si>
  <si>
    <t>800-501558-12A</t>
  </si>
  <si>
    <t>800-500664-05A</t>
  </si>
  <si>
    <t>915947-C6</t>
  </si>
  <si>
    <t>800-501702-06A</t>
  </si>
  <si>
    <t>915962-C6</t>
  </si>
  <si>
    <t>800-501475-03A</t>
  </si>
  <si>
    <t>916002-C6</t>
  </si>
  <si>
    <t>800-501558-05A</t>
  </si>
  <si>
    <t>800-501558-04A</t>
  </si>
  <si>
    <t>800-502850-01A</t>
  </si>
  <si>
    <t>800-500291</t>
  </si>
  <si>
    <t>800-500284</t>
  </si>
  <si>
    <t>800-501893-01A</t>
  </si>
  <si>
    <t>800-500539</t>
  </si>
  <si>
    <t>800-501558-03A</t>
  </si>
  <si>
    <t>800-500830</t>
  </si>
  <si>
    <t>32316-86-D</t>
  </si>
  <si>
    <t>800-500540</t>
  </si>
  <si>
    <t>800-501750-01A</t>
  </si>
  <si>
    <t>DVH41606RC</t>
  </si>
  <si>
    <t>800-501010</t>
  </si>
  <si>
    <t>39728-89-D</t>
  </si>
  <si>
    <t>800-501754-01A</t>
  </si>
  <si>
    <t>R61606C</t>
  </si>
  <si>
    <t>800-501892-01A</t>
  </si>
  <si>
    <t>dfc32384</t>
  </si>
  <si>
    <t>Data Flute</t>
  </si>
  <si>
    <t>800-501293-03</t>
  </si>
  <si>
    <t>800-501729-01A</t>
  </si>
  <si>
    <t>800-502850-02A</t>
  </si>
  <si>
    <t>800-501006</t>
  </si>
  <si>
    <t>800-501222</t>
  </si>
  <si>
    <t>800-501812-01A</t>
  </si>
  <si>
    <t>DVH42008RC</t>
  </si>
  <si>
    <t>800-501039</t>
  </si>
  <si>
    <t>800-501755-01A</t>
  </si>
  <si>
    <t>R62008C</t>
  </si>
  <si>
    <t>800-502617-01A</t>
  </si>
  <si>
    <t>800-500296</t>
  </si>
  <si>
    <t>800-502861-01A</t>
  </si>
  <si>
    <t>800-501514-01A</t>
  </si>
  <si>
    <t>V224160</t>
  </si>
  <si>
    <t>800-500496</t>
  </si>
  <si>
    <t>800-501558-02A</t>
  </si>
  <si>
    <t>800-500829</t>
  </si>
  <si>
    <t>AFI30375DC5</t>
  </si>
  <si>
    <t>800-501090</t>
  </si>
  <si>
    <t>800-501751-01A</t>
  </si>
  <si>
    <t>DVH42408RC</t>
  </si>
  <si>
    <t>800-501012</t>
  </si>
  <si>
    <t>800-501756-01A</t>
  </si>
  <si>
    <t>R62408C</t>
  </si>
  <si>
    <t>800-501558-06A</t>
  </si>
  <si>
    <t>800-501558-08A</t>
  </si>
  <si>
    <t>800-502679-01A</t>
  </si>
  <si>
    <t>2340M</t>
  </si>
  <si>
    <t>800-501558-07A</t>
  </si>
  <si>
    <t>800-501558-09A</t>
  </si>
  <si>
    <t>800-500287</t>
  </si>
  <si>
    <t>800-502624-01A</t>
  </si>
  <si>
    <t>V2321017</t>
  </si>
  <si>
    <t>800-501758-03A</t>
  </si>
  <si>
    <t>ZPLUS</t>
  </si>
  <si>
    <t>800-501070</t>
  </si>
  <si>
    <t>800-501558-01A</t>
  </si>
  <si>
    <t>800-500828</t>
  </si>
  <si>
    <t>AFI30500DC5</t>
  </si>
  <si>
    <t>800-501752-01A</t>
  </si>
  <si>
    <t>DVH43210RC</t>
  </si>
  <si>
    <t>800-501753-01A</t>
  </si>
  <si>
    <t>DVH43216RC</t>
  </si>
  <si>
    <t>800-502606-01A</t>
  </si>
  <si>
    <t>DVHR4321017RC</t>
  </si>
  <si>
    <t>800-501758-02A</t>
  </si>
  <si>
    <t>800-501013</t>
  </si>
  <si>
    <t>40347-89-D</t>
  </si>
  <si>
    <t>800-502607-01A</t>
  </si>
  <si>
    <t>R6321017C</t>
  </si>
  <si>
    <t>800-501757-01A</t>
  </si>
  <si>
    <t>R63210C</t>
  </si>
  <si>
    <t>800-501758-01A</t>
  </si>
  <si>
    <t>R63216C</t>
  </si>
  <si>
    <t>800-501911-01A</t>
  </si>
  <si>
    <t>800-501911-02A</t>
  </si>
  <si>
    <t>V2401219</t>
  </si>
  <si>
    <t>800-502842-01A</t>
  </si>
  <si>
    <t>V34020R010</t>
  </si>
  <si>
    <t>800-501911-03A</t>
  </si>
  <si>
    <t>V34052S</t>
  </si>
  <si>
    <t>800-502485-01A</t>
  </si>
  <si>
    <t>V248160</t>
  </si>
  <si>
    <t>800-502395-01A</t>
  </si>
  <si>
    <t>V248160S</t>
  </si>
  <si>
    <t>800-502399-01A</t>
  </si>
  <si>
    <t>V348160S</t>
  </si>
  <si>
    <t>800-502485-02A</t>
  </si>
  <si>
    <t>800-502486-02A</t>
  </si>
  <si>
    <t>800-502485-03A</t>
  </si>
  <si>
    <t>800-500718-01A</t>
  </si>
  <si>
    <t>100-3750</t>
  </si>
  <si>
    <t>HTC</t>
  </si>
  <si>
    <t>800-502486-03A</t>
  </si>
  <si>
    <t>32428-86-D</t>
  </si>
  <si>
    <t>800-502486-01A</t>
  </si>
  <si>
    <t>V348160</t>
  </si>
  <si>
    <t>800-502486-04A</t>
  </si>
  <si>
    <t>V3481600</t>
  </si>
  <si>
    <t>800-501720-01A</t>
  </si>
  <si>
    <t>20109, 2FS21/64</t>
  </si>
  <si>
    <t>800-500517</t>
  </si>
  <si>
    <t>800-500551</t>
  </si>
  <si>
    <t>800-501023-03A</t>
  </si>
  <si>
    <t>1115SP-375</t>
  </si>
  <si>
    <t>800-501033</t>
  </si>
  <si>
    <t>2FAXL1/4</t>
  </si>
  <si>
    <t>800-501475-05A</t>
  </si>
  <si>
    <t>D6431194</t>
  </si>
  <si>
    <t>7/64 x 3/8 x 1/8 3fl</t>
  </si>
  <si>
    <t>800-501849-01A</t>
  </si>
  <si>
    <t>HEF-S-50125-R-0</t>
  </si>
  <si>
    <t>800-501912-01A</t>
  </si>
  <si>
    <t>osg4036250</t>
  </si>
  <si>
    <t xml:space="preserve">OSG4036250, </t>
  </si>
  <si>
    <t>800-500932</t>
  </si>
  <si>
    <t>CRYSTALLUM</t>
  </si>
  <si>
    <t>800-501318-02A</t>
  </si>
  <si>
    <t>800-501192-01A</t>
  </si>
  <si>
    <t>800-501403-01A</t>
  </si>
  <si>
    <t>800-501341-01A</t>
  </si>
  <si>
    <t>800-501736-01A</t>
  </si>
  <si>
    <t>800-501293-04</t>
  </si>
  <si>
    <t>800-501293-05</t>
  </si>
  <si>
    <t>800-500553</t>
  </si>
  <si>
    <t>800-502324-01A</t>
  </si>
  <si>
    <t>800-500186</t>
  </si>
  <si>
    <t>C4010EM1</t>
  </si>
  <si>
    <t>800-502394-01A</t>
  </si>
  <si>
    <t>V264200S</t>
  </si>
  <si>
    <t>800-502396-01A</t>
  </si>
  <si>
    <t>800-502397-01A</t>
  </si>
  <si>
    <t>V26420S</t>
  </si>
  <si>
    <t>800-502486-05A</t>
  </si>
  <si>
    <t>V36464</t>
  </si>
  <si>
    <t>800-502242-01A</t>
  </si>
  <si>
    <t>76450-C3</t>
  </si>
  <si>
    <t>FA</t>
  </si>
  <si>
    <t>FM</t>
  </si>
  <si>
    <t>800-500336</t>
  </si>
  <si>
    <t>Sandvik</t>
  </si>
  <si>
    <t>800-500884</t>
  </si>
  <si>
    <t>800-500763-10A</t>
  </si>
  <si>
    <t>800-500763-05A</t>
  </si>
  <si>
    <t>800-500763-04A</t>
  </si>
  <si>
    <t>800-500763-11A</t>
  </si>
  <si>
    <t>800-502965-07A</t>
  </si>
  <si>
    <t>800-502965-06A</t>
  </si>
  <si>
    <t>800-501915-01A</t>
  </si>
  <si>
    <t>800-501125</t>
  </si>
  <si>
    <t>800-500763-06A</t>
  </si>
  <si>
    <t>800-500350</t>
  </si>
  <si>
    <t>SANDVIK</t>
  </si>
  <si>
    <t>KC</t>
  </si>
  <si>
    <t>800-502437-03A</t>
  </si>
  <si>
    <t>KS25-51-30</t>
  </si>
  <si>
    <t>Key Cutter</t>
  </si>
  <si>
    <t>AB TOOLS</t>
  </si>
  <si>
    <t>30 °</t>
  </si>
  <si>
    <t>800-501108</t>
  </si>
  <si>
    <t>1.5X REACH</t>
  </si>
  <si>
    <t>800-502456-02A</t>
  </si>
  <si>
    <t>43998-C3</t>
  </si>
  <si>
    <t>3x REACH</t>
  </si>
  <si>
    <t>800-501232-01A</t>
  </si>
  <si>
    <t>800-501232</t>
  </si>
  <si>
    <t>76-1155</t>
  </si>
  <si>
    <t>800-501384-01A</t>
  </si>
  <si>
    <t>800-502792-03A</t>
  </si>
  <si>
    <t>800-502807-01A</t>
  </si>
  <si>
    <t>ESS32KS125</t>
  </si>
  <si>
    <t>800-502819-01A</t>
  </si>
  <si>
    <t>67947-C3</t>
  </si>
  <si>
    <t>800-502792-01A</t>
  </si>
  <si>
    <t>800-501907-01A</t>
  </si>
  <si>
    <t>800-500235</t>
  </si>
  <si>
    <t>943-001-716</t>
  </si>
  <si>
    <t>ARCH</t>
  </si>
  <si>
    <t>800-502468-01A</t>
  </si>
  <si>
    <t>800-502955-01A</t>
  </si>
  <si>
    <t>ESS32KC037</t>
  </si>
  <si>
    <t>800-502338-01A</t>
  </si>
  <si>
    <t>ESS16KC033</t>
  </si>
  <si>
    <t>800-500954</t>
  </si>
  <si>
    <t>KT1-315-2</t>
  </si>
  <si>
    <t>800-500925</t>
  </si>
  <si>
    <t>KS1015-078</t>
  </si>
  <si>
    <t>LA</t>
  </si>
  <si>
    <t>LP</t>
  </si>
  <si>
    <t>800-502688-02A</t>
  </si>
  <si>
    <t>52878-C3</t>
  </si>
  <si>
    <t>800-502688-01A</t>
  </si>
  <si>
    <t>800-502798-01A</t>
  </si>
  <si>
    <t>800-502799-01A</t>
  </si>
  <si>
    <t>PR</t>
  </si>
  <si>
    <t>800-502388-01A</t>
  </si>
  <si>
    <t>A-5003-1345</t>
  </si>
  <si>
    <t>Renishaw</t>
  </si>
  <si>
    <t>800-500435</t>
  </si>
  <si>
    <t>A-5003-4792</t>
  </si>
  <si>
    <t>800-500436</t>
  </si>
  <si>
    <t>A-5003-4797</t>
  </si>
  <si>
    <t>RM</t>
  </si>
  <si>
    <t>800-501327-01A</t>
  </si>
  <si>
    <t>DRC0217</t>
  </si>
  <si>
    <t>800-501269-03A</t>
  </si>
  <si>
    <t>800-500662</t>
  </si>
  <si>
    <t>1410S01</t>
  </si>
  <si>
    <t>800-502303-01A</t>
  </si>
  <si>
    <t>TPM712</t>
  </si>
  <si>
    <t>800-502223-02A</t>
  </si>
  <si>
    <t>800-502223-01A</t>
  </si>
  <si>
    <t>800-502206-01A</t>
  </si>
  <si>
    <t>TPR787</t>
  </si>
  <si>
    <t>800-502207-01A</t>
  </si>
  <si>
    <t>800-502299-01A</t>
  </si>
  <si>
    <t>TR96022</t>
  </si>
  <si>
    <t>800-502365-01A</t>
  </si>
  <si>
    <t>800-502366-01A</t>
  </si>
  <si>
    <t>800-502302-01A</t>
  </si>
  <si>
    <t>USA25903</t>
  </si>
  <si>
    <t>800-502300-01A</t>
  </si>
  <si>
    <t>800-501329-01A</t>
  </si>
  <si>
    <t>TRI73300394</t>
  </si>
  <si>
    <t>800-502897-01A</t>
  </si>
  <si>
    <t>alv00017</t>
  </si>
  <si>
    <t>800-502303-02A</t>
  </si>
  <si>
    <t>USA24063</t>
  </si>
  <si>
    <t>800-502373-01A</t>
  </si>
  <si>
    <t>SGS723</t>
  </si>
  <si>
    <t>800-501164</t>
  </si>
  <si>
    <t>DRC0368</t>
  </si>
  <si>
    <t>800-502287-01A</t>
  </si>
  <si>
    <t>800-502358-01A</t>
  </si>
  <si>
    <t>ALV00019</t>
  </si>
  <si>
    <t>800-502339-01A</t>
  </si>
  <si>
    <t>800-500200B-01</t>
  </si>
  <si>
    <t>DRC0595</t>
  </si>
  <si>
    <t>800-500200-01B</t>
  </si>
  <si>
    <t>DRC0615</t>
  </si>
  <si>
    <t>800-501128</t>
  </si>
  <si>
    <t>DRC0620</t>
  </si>
  <si>
    <t>800-501406-01A</t>
  </si>
  <si>
    <t>800-501870-01A</t>
  </si>
  <si>
    <t>800-500470</t>
  </si>
  <si>
    <t>800-502285-01A</t>
  </si>
  <si>
    <t>800-502286-01A</t>
  </si>
  <si>
    <t>800-502356-01A</t>
  </si>
  <si>
    <t>800-501871-01A</t>
  </si>
  <si>
    <t>ALV00024</t>
  </si>
  <si>
    <t>800-501269</t>
  </si>
  <si>
    <t>DR0645</t>
  </si>
  <si>
    <t>800-501269-02A</t>
  </si>
  <si>
    <t>TPM7330705</t>
  </si>
  <si>
    <t>800-501269-01A</t>
  </si>
  <si>
    <t>USA24141</t>
  </si>
  <si>
    <t>800-502733-01A</t>
  </si>
  <si>
    <t>800-501237</t>
  </si>
  <si>
    <t>DR0765</t>
  </si>
  <si>
    <t>800-502294-01A</t>
  </si>
  <si>
    <t>800-502295-01A</t>
  </si>
  <si>
    <t>800-502296-01A</t>
  </si>
  <si>
    <t>800-501134</t>
  </si>
  <si>
    <t>800-501457-01A</t>
  </si>
  <si>
    <t>800-501287</t>
  </si>
  <si>
    <t>800-501551-01A</t>
  </si>
  <si>
    <t>800-501317-01A</t>
  </si>
  <si>
    <t>800-501317-02A</t>
  </si>
  <si>
    <t>800-502224-01A</t>
  </si>
  <si>
    <t>800-500200-01A</t>
  </si>
  <si>
    <t>800-502224-02A</t>
  </si>
  <si>
    <t>800-502224-03A</t>
  </si>
  <si>
    <t>800-502224-04A</t>
  </si>
  <si>
    <t>800-502294-02A</t>
  </si>
  <si>
    <t>USA24197</t>
  </si>
  <si>
    <t>800-501553-01A</t>
  </si>
  <si>
    <t>DR0933</t>
  </si>
  <si>
    <t>800-501134-01A</t>
  </si>
  <si>
    <t>800-501552-01A</t>
  </si>
  <si>
    <t>DR0935</t>
  </si>
  <si>
    <t>800-501129</t>
  </si>
  <si>
    <t>800-502293-01A</t>
  </si>
  <si>
    <t>800-500444</t>
  </si>
  <si>
    <t>800-501202</t>
  </si>
  <si>
    <t>800-501218</t>
  </si>
  <si>
    <t>800-502289-02A</t>
  </si>
  <si>
    <t>TPM7330970</t>
  </si>
  <si>
    <t>800-502289-03A</t>
  </si>
  <si>
    <t>TPM7330975</t>
  </si>
  <si>
    <t>800-502289-01A</t>
  </si>
  <si>
    <t>800-502290-01A</t>
  </si>
  <si>
    <t>800-5002002</t>
  </si>
  <si>
    <t>1410S07</t>
  </si>
  <si>
    <t>800-501238-01A</t>
  </si>
  <si>
    <t>TPM733104</t>
  </si>
  <si>
    <t>800-501507-01A</t>
  </si>
  <si>
    <t>800-502288-01A</t>
  </si>
  <si>
    <t>800-502432-01A</t>
  </si>
  <si>
    <t>800-502805-01A</t>
  </si>
  <si>
    <t>TPM7331105</t>
  </si>
  <si>
    <t>800-500491</t>
  </si>
  <si>
    <t>DRC1252</t>
  </si>
  <si>
    <t>800-501062</t>
  </si>
  <si>
    <t>800-502756-02A</t>
  </si>
  <si>
    <t>TPM7331181</t>
  </si>
  <si>
    <t>800-502756-01A</t>
  </si>
  <si>
    <t>800-502817-01A</t>
  </si>
  <si>
    <t>800-501239</t>
  </si>
  <si>
    <t>DR1240</t>
  </si>
  <si>
    <t>800-501550-01A</t>
  </si>
  <si>
    <t>USA24315</t>
  </si>
  <si>
    <t>800-501263</t>
  </si>
  <si>
    <t>DR1270</t>
  </si>
  <si>
    <t>800-500441</t>
  </si>
  <si>
    <t>800-500538</t>
  </si>
  <si>
    <t>800-500443</t>
  </si>
  <si>
    <t>800-501179</t>
  </si>
  <si>
    <t>800-501179-02</t>
  </si>
  <si>
    <t>800-501693-01A</t>
  </si>
  <si>
    <t>800-501216</t>
  </si>
  <si>
    <t>800-501854-01A</t>
  </si>
  <si>
    <t>INTERSTATE</t>
  </si>
  <si>
    <t>800-502647-01A</t>
  </si>
  <si>
    <t>USA21485</t>
  </si>
  <si>
    <t>800-502647-02A</t>
  </si>
  <si>
    <t>USA24363</t>
  </si>
  <si>
    <t>800-501210</t>
  </si>
  <si>
    <t>800-502804-01A</t>
  </si>
  <si>
    <t>TPM7331415</t>
  </si>
  <si>
    <t>800-502539-01A</t>
  </si>
  <si>
    <t>TRI73301455</t>
  </si>
  <si>
    <t>800-501217</t>
  </si>
  <si>
    <t>800-502732-01A</t>
  </si>
  <si>
    <t>800-502732-02A</t>
  </si>
  <si>
    <t>800-502291-01A</t>
  </si>
  <si>
    <t>800-502539-02A</t>
  </si>
  <si>
    <t>TRI73301545SP</t>
  </si>
  <si>
    <t>800-501361-01A</t>
  </si>
  <si>
    <t>800-502839-02A</t>
  </si>
  <si>
    <t>USA24447</t>
  </si>
  <si>
    <t>800-502839-01A</t>
  </si>
  <si>
    <t>800-502297-01A</t>
  </si>
  <si>
    <t>800-501910-01A</t>
  </si>
  <si>
    <t>ALV00082</t>
  </si>
  <si>
    <t>800-501360-01A</t>
  </si>
  <si>
    <t>800-501136-01</t>
  </si>
  <si>
    <t>800-501136-02</t>
  </si>
  <si>
    <t>800-501136</t>
  </si>
  <si>
    <t>800-502292-01A</t>
  </si>
  <si>
    <t>800-502298-02A</t>
  </si>
  <si>
    <t>USA24559</t>
  </si>
  <si>
    <t>800-501240-01B</t>
  </si>
  <si>
    <t>ALV00094</t>
  </si>
  <si>
    <t>800-502410-01A</t>
  </si>
  <si>
    <t>ALV00096</t>
  </si>
  <si>
    <t>800-501136-03</t>
  </si>
  <si>
    <t>800-501653-01B</t>
  </si>
  <si>
    <t>R30559</t>
  </si>
  <si>
    <t>800-500694</t>
  </si>
  <si>
    <t>1410S14</t>
  </si>
  <si>
    <t>800-501225</t>
  </si>
  <si>
    <t>800-502743-01A</t>
  </si>
  <si>
    <t>800-502743-02A</t>
  </si>
  <si>
    <t>800-500649-01A</t>
  </si>
  <si>
    <t>ALV10420</t>
  </si>
  <si>
    <t>800-502749-03A</t>
  </si>
  <si>
    <t>800-502459-01A</t>
  </si>
  <si>
    <t>ALV00106</t>
  </si>
  <si>
    <t>800-502749-01A</t>
  </si>
  <si>
    <t>800-502687-01A</t>
  </si>
  <si>
    <t>USA26079</t>
  </si>
  <si>
    <t>800-501638-01A</t>
  </si>
  <si>
    <t>TRI73302440</t>
  </si>
  <si>
    <t>800-501195</t>
  </si>
  <si>
    <t>800-501265</t>
  </si>
  <si>
    <t>800-501030</t>
  </si>
  <si>
    <t>DR2480</t>
  </si>
  <si>
    <t>800-502114-01A</t>
  </si>
  <si>
    <t>UBF5010610</t>
  </si>
  <si>
    <t>800-501762-01A</t>
  </si>
  <si>
    <t>ALV00109</t>
  </si>
  <si>
    <t>Alvord Polk</t>
  </si>
  <si>
    <t>800-501203-01A</t>
  </si>
  <si>
    <t>800-501618-01A</t>
  </si>
  <si>
    <t>800-501203-02A</t>
  </si>
  <si>
    <t>800-500693-01A</t>
  </si>
  <si>
    <t>800-501203</t>
  </si>
  <si>
    <t>800-501226-01A</t>
  </si>
  <si>
    <t>800-501179-04A</t>
  </si>
  <si>
    <t>800-501179-03A</t>
  </si>
  <si>
    <t>800-502749-02A</t>
  </si>
  <si>
    <t>USA24839</t>
  </si>
  <si>
    <t>800-502742-01A</t>
  </si>
  <si>
    <t>800-501733-01A</t>
  </si>
  <si>
    <t>800-502855-01A</t>
  </si>
  <si>
    <t>800-502000-01A</t>
  </si>
  <si>
    <t>UBF5010640</t>
  </si>
  <si>
    <t>800-502750-01A</t>
  </si>
  <si>
    <t>800-502750-02A</t>
  </si>
  <si>
    <t>ALV00134</t>
  </si>
  <si>
    <t>800-502751-01A</t>
  </si>
  <si>
    <t>800-502699-01A</t>
  </si>
  <si>
    <t>800-501219</t>
  </si>
  <si>
    <t>800-502636-01A</t>
  </si>
  <si>
    <t>USA25155</t>
  </si>
  <si>
    <t>800-502625-01A</t>
  </si>
  <si>
    <t>UBF5010661</t>
  </si>
  <si>
    <t>800-500206</t>
  </si>
  <si>
    <t>TPM7333760</t>
  </si>
  <si>
    <t>800-502601-01A</t>
  </si>
  <si>
    <t>800-501533-01A</t>
  </si>
  <si>
    <t>FUL14531</t>
  </si>
  <si>
    <t>800-501835-01A</t>
  </si>
  <si>
    <t>USA26205</t>
  </si>
  <si>
    <t>800-502602-01A</t>
  </si>
  <si>
    <t>USA28543</t>
  </si>
  <si>
    <t>800-502602-02A</t>
  </si>
  <si>
    <t>INV787</t>
  </si>
  <si>
    <t>YANKEE</t>
  </si>
  <si>
    <t>800-501251</t>
  </si>
  <si>
    <t>DR2470</t>
  </si>
  <si>
    <t>800-500693</t>
  </si>
  <si>
    <t>DRC2498</t>
  </si>
  <si>
    <t>800-501211</t>
  </si>
  <si>
    <t>M3.5x0.6</t>
  </si>
  <si>
    <t>800-501057</t>
  </si>
  <si>
    <t>M3x0.5</t>
  </si>
  <si>
    <t>800-500581-01A</t>
  </si>
  <si>
    <t>M2x0.4</t>
  </si>
  <si>
    <t>800-500005-02A</t>
  </si>
  <si>
    <t>M1.6x0.35</t>
  </si>
  <si>
    <t>800-500935</t>
  </si>
  <si>
    <t>800-501113</t>
  </si>
  <si>
    <t>H4</t>
  </si>
  <si>
    <t>GWS</t>
  </si>
  <si>
    <t>800-501837-01A</t>
  </si>
  <si>
    <t>M2.6x0.45</t>
  </si>
  <si>
    <t>D6</t>
  </si>
  <si>
    <t>800-500231</t>
  </si>
  <si>
    <t>800-501445-01A</t>
  </si>
  <si>
    <t>800-501873-01A</t>
  </si>
  <si>
    <t>800-500227</t>
  </si>
  <si>
    <t>800-500227-01A</t>
  </si>
  <si>
    <t>800-500228-04A</t>
  </si>
  <si>
    <t>4-40</t>
  </si>
  <si>
    <t>800-500228</t>
  </si>
  <si>
    <t>H5</t>
  </si>
  <si>
    <t>800-500229-01A</t>
  </si>
  <si>
    <t>800-500229</t>
  </si>
  <si>
    <t>800-501818-01A</t>
  </si>
  <si>
    <t>800-501379-01A</t>
  </si>
  <si>
    <t>1-72</t>
  </si>
  <si>
    <t>800-501809-01A</t>
  </si>
  <si>
    <t>800-500228-01A</t>
  </si>
  <si>
    <t>800-501084</t>
  </si>
  <si>
    <t>M4x0.7</t>
  </si>
  <si>
    <t>800-502994</t>
  </si>
  <si>
    <t>M4x0.5</t>
  </si>
  <si>
    <t>800-500230-01A</t>
  </si>
  <si>
    <t>8-32</t>
  </si>
  <si>
    <t>800-500230</t>
  </si>
  <si>
    <t>800-501817-01A</t>
  </si>
  <si>
    <t>800-500923</t>
  </si>
  <si>
    <t>M5x0.8</t>
  </si>
  <si>
    <t>D7</t>
  </si>
  <si>
    <t>800-500605-01A</t>
  </si>
  <si>
    <t>10-32</t>
  </si>
  <si>
    <t>800-501712</t>
  </si>
  <si>
    <t>800-500889</t>
  </si>
  <si>
    <t>800-501713-01A</t>
  </si>
  <si>
    <t>800-500713-01A</t>
  </si>
  <si>
    <t>800-500919</t>
  </si>
  <si>
    <t>M8x1.25</t>
  </si>
  <si>
    <t>SD</t>
  </si>
  <si>
    <t>800-502063-01A</t>
  </si>
  <si>
    <t>MSP0300SB</t>
  </si>
  <si>
    <t>800-501525-01A</t>
  </si>
  <si>
    <t>800-501524-01A</t>
  </si>
  <si>
    <t>800-501523-01A</t>
  </si>
  <si>
    <t>800-501522-01A</t>
  </si>
  <si>
    <t>800-501521-01A</t>
  </si>
  <si>
    <t>800-501882-01A</t>
  </si>
  <si>
    <t>DM</t>
  </si>
  <si>
    <t>800-501883-01A</t>
  </si>
  <si>
    <t>800-501920-01A</t>
  </si>
  <si>
    <t>800-501557-01A</t>
  </si>
  <si>
    <t>41016-C3</t>
  </si>
  <si>
    <t>800-501025-01</t>
  </si>
  <si>
    <t>SPD-250-120</t>
  </si>
  <si>
    <t>MICRO 100</t>
  </si>
  <si>
    <t>800-501921-01A</t>
  </si>
  <si>
    <t>SS</t>
  </si>
  <si>
    <t>800-501614-08A</t>
  </si>
  <si>
    <t>RobbJack</t>
  </si>
  <si>
    <t>800-501614-02A</t>
  </si>
  <si>
    <t>C15-0040-16-16</t>
  </si>
  <si>
    <t>TE</t>
  </si>
  <si>
    <t>800-501105</t>
  </si>
  <si>
    <t>M50002CB</t>
  </si>
  <si>
    <t>AWARD CUTTER</t>
  </si>
  <si>
    <t>800-502487-01A</t>
  </si>
  <si>
    <t>ESS12TM025</t>
  </si>
  <si>
    <t>800-501105-01A</t>
  </si>
  <si>
    <t>T-0002-CB</t>
  </si>
  <si>
    <t>800-501309-02A</t>
  </si>
  <si>
    <t>v-102-CB</t>
  </si>
  <si>
    <t>800-501111</t>
  </si>
  <si>
    <t>O-253-CB</t>
  </si>
  <si>
    <t>800-501106</t>
  </si>
  <si>
    <t>W-002-CB</t>
  </si>
  <si>
    <t>800-501309-01A</t>
  </si>
  <si>
    <t>V-103-CB</t>
  </si>
  <si>
    <t>800-501319-01A</t>
  </si>
  <si>
    <t>Z-103-CB</t>
  </si>
  <si>
    <t>800-501687-01A</t>
  </si>
  <si>
    <t>ess#701-tbd-1s</t>
  </si>
  <si>
    <t>800-500691</t>
  </si>
  <si>
    <t>P820-200001-1</t>
  </si>
  <si>
    <t>800-501684-01A</t>
  </si>
  <si>
    <t>35018705NS22C5</t>
  </si>
  <si>
    <t>BNC</t>
  </si>
  <si>
    <t>TM</t>
  </si>
  <si>
    <t>800-502440-01A</t>
  </si>
  <si>
    <t>Thread Mill</t>
  </si>
  <si>
    <t>Carmex</t>
  </si>
  <si>
    <t>800-501221-01A</t>
  </si>
  <si>
    <t>SCT-USA</t>
  </si>
  <si>
    <t>800-502060-01A</t>
  </si>
  <si>
    <t>70204-C3</t>
  </si>
  <si>
    <t>800-502055-01A</t>
  </si>
  <si>
    <t>800-502698-01A</t>
  </si>
  <si>
    <t>70214-C3</t>
  </si>
  <si>
    <t>800-501221</t>
  </si>
  <si>
    <t>800-502909-01A</t>
  </si>
  <si>
    <t>ESS08AM011</t>
  </si>
  <si>
    <t>800-502909-02A</t>
  </si>
  <si>
    <t>ESS08AM012</t>
  </si>
  <si>
    <t>800-502535-01A</t>
  </si>
  <si>
    <t>46510-C3</t>
  </si>
  <si>
    <t>800-502455-01A</t>
  </si>
  <si>
    <t>ESS08FM060</t>
  </si>
  <si>
    <t>800-502809-01A</t>
  </si>
  <si>
    <t>ESS08AM087</t>
  </si>
  <si>
    <t>PH-Loc</t>
  </si>
  <si>
    <t>CH-Loc</t>
  </si>
  <si>
    <t>DC</t>
  </si>
  <si>
    <t>800-502015-10A</t>
  </si>
  <si>
    <t>B620150450</t>
  </si>
  <si>
    <t>Fraisa</t>
  </si>
  <si>
    <t>800-502015-03A</t>
  </si>
  <si>
    <t>B570150145</t>
  </si>
  <si>
    <t>800-502015-02A</t>
  </si>
  <si>
    <t>800-501749-03A</t>
  </si>
  <si>
    <t>B15650252</t>
  </si>
  <si>
    <t>DIA</t>
  </si>
  <si>
    <t>800-502015-11A</t>
  </si>
  <si>
    <t>B620150530</t>
  </si>
  <si>
    <t>FM_CR</t>
  </si>
  <si>
    <t>800-500763-23A</t>
  </si>
  <si>
    <t>Iscar</t>
  </si>
  <si>
    <t>800-502956-01A</t>
  </si>
  <si>
    <t>34015-C3</t>
  </si>
  <si>
    <t>800-501756-03A</t>
  </si>
  <si>
    <t>B15650434</t>
  </si>
  <si>
    <t>800-500763-17A</t>
  </si>
  <si>
    <t>XDGX175008PDFR-GL</t>
  </si>
  <si>
    <t>Mitsubishi</t>
  </si>
  <si>
    <t>800-500908-01A</t>
  </si>
  <si>
    <t>PTD</t>
  </si>
  <si>
    <t>800-501756-02A</t>
  </si>
  <si>
    <t>B15650432</t>
  </si>
  <si>
    <t>800-500763-20A</t>
  </si>
  <si>
    <t>800-501660-01A</t>
  </si>
  <si>
    <t>c</t>
  </si>
  <si>
    <t>800-502931-22A</t>
  </si>
  <si>
    <t>MVS0180X30S030</t>
  </si>
  <si>
    <t>800-500602-02A</t>
  </si>
  <si>
    <t>GARR</t>
  </si>
  <si>
    <t>800-501702-08A</t>
  </si>
  <si>
    <t>834162-C3</t>
  </si>
  <si>
    <t>800-502897-04A</t>
  </si>
  <si>
    <t>800-502113-01A</t>
  </si>
  <si>
    <t>800-500307-01A</t>
  </si>
  <si>
    <t>800-501797-02A</t>
  </si>
  <si>
    <t>800-503001-01A</t>
  </si>
  <si>
    <t>800-502580-03A</t>
  </si>
  <si>
    <t>800-500843</t>
  </si>
  <si>
    <t>800-500311-03A</t>
  </si>
  <si>
    <t>800-500311-05A</t>
  </si>
  <si>
    <t>800-500935-01A</t>
  </si>
  <si>
    <t>800-501110-01A</t>
  </si>
  <si>
    <t>800-500920</t>
  </si>
  <si>
    <t>800-500179</t>
  </si>
  <si>
    <t>800-501791-01A</t>
  </si>
  <si>
    <t>800-502578-01A</t>
  </si>
  <si>
    <t>800-502271-02A</t>
  </si>
  <si>
    <t>800-501834-01A</t>
  </si>
  <si>
    <t>800-501250</t>
  </si>
  <si>
    <t>800-501554-01A</t>
  </si>
  <si>
    <t>800-502271-01A</t>
  </si>
  <si>
    <t>800-501446-01A</t>
  </si>
  <si>
    <t>800-501790-01A</t>
  </si>
  <si>
    <t>800-201349-01A</t>
  </si>
  <si>
    <t>800-500281</t>
  </si>
  <si>
    <t>800-500006-06A</t>
  </si>
  <si>
    <t>800-500253</t>
  </si>
  <si>
    <t>800-502935-04A</t>
  </si>
  <si>
    <t>MVS1000X02S100PL</t>
  </si>
  <si>
    <t>800-500264</t>
  </si>
  <si>
    <t>800-500763-14A</t>
  </si>
  <si>
    <t>LOGU09040PNFR-M TF15</t>
  </si>
  <si>
    <t>800-502897-05A</t>
  </si>
  <si>
    <t>RSB0435-C3</t>
  </si>
  <si>
    <t>800-501557-03A</t>
  </si>
  <si>
    <t>39893-C3</t>
  </si>
  <si>
    <t>800-501661-01A</t>
  </si>
  <si>
    <t>800-500302-02A</t>
  </si>
  <si>
    <t>800-500846-01A</t>
  </si>
  <si>
    <t>800-500973</t>
  </si>
  <si>
    <t>800-502801-04A</t>
  </si>
  <si>
    <t>800-502935-03A</t>
  </si>
  <si>
    <t>MVS0800X02S080PL</t>
  </si>
  <si>
    <t>800-502931-01A</t>
  </si>
  <si>
    <t>800-502931-15A</t>
  </si>
  <si>
    <t>800-502931-14A</t>
  </si>
  <si>
    <t>MVS0476X03S060</t>
  </si>
  <si>
    <t>800-502932-04A</t>
  </si>
  <si>
    <t>MVS0580X02S060PL</t>
  </si>
  <si>
    <t>800-502934-01A</t>
  </si>
  <si>
    <t>MVS0635X20S080</t>
  </si>
  <si>
    <t>800-502934-02A</t>
  </si>
  <si>
    <t>MVS0635X05S080</t>
  </si>
  <si>
    <t>800-500810-01B</t>
  </si>
  <si>
    <t>800-500531-01A</t>
  </si>
  <si>
    <t>800-500758-01A</t>
  </si>
  <si>
    <t>800-502642-01A</t>
  </si>
  <si>
    <t>800-502361-03A</t>
  </si>
  <si>
    <t>800-501159-01A</t>
  </si>
  <si>
    <t>800-500928</t>
  </si>
  <si>
    <t>800-500938</t>
  </si>
  <si>
    <t>800-501878-01A</t>
  </si>
  <si>
    <t>800-501879-01A</t>
  </si>
  <si>
    <t>800-500911-01A</t>
  </si>
  <si>
    <t>800-501880-01A</t>
  </si>
  <si>
    <t>800-502641-01A</t>
  </si>
  <si>
    <t>800-502643-01A</t>
  </si>
  <si>
    <t>800-502644-01A</t>
  </si>
  <si>
    <t>800-501774-01A</t>
  </si>
  <si>
    <t>800-502258-01A</t>
  </si>
  <si>
    <t>800-502712-01A</t>
  </si>
  <si>
    <t>800-502801-01A</t>
  </si>
  <si>
    <t>800-500617-01A</t>
  </si>
  <si>
    <t>800-502579-01A</t>
  </si>
  <si>
    <t>800-500271-01A</t>
  </si>
  <si>
    <t>800-502375-02A</t>
  </si>
  <si>
    <t>800-500827-01A</t>
  </si>
  <si>
    <t>800-501034-01A</t>
  </si>
  <si>
    <t>800-502645-01A</t>
  </si>
  <si>
    <t>800-500392-01A</t>
  </si>
  <si>
    <t>800-500497-01A</t>
  </si>
  <si>
    <t>800-500546-01A</t>
  </si>
  <si>
    <t>800-500622-01A</t>
  </si>
  <si>
    <t>800-500613-01A</t>
  </si>
  <si>
    <t>800-500627-01A</t>
  </si>
  <si>
    <t>800-502318-01A</t>
  </si>
  <si>
    <t>800-500708-01A</t>
  </si>
  <si>
    <t>PTD41326</t>
  </si>
  <si>
    <t>PRECISION</t>
  </si>
  <si>
    <t>800-500587-01A</t>
  </si>
  <si>
    <t>PTD41311</t>
  </si>
  <si>
    <t>800-500389-01A</t>
  </si>
  <si>
    <t>800-502931-21A</t>
  </si>
  <si>
    <t>MVS0516X02S060</t>
  </si>
  <si>
    <t>800-501849-03A</t>
  </si>
  <si>
    <t>P15850188</t>
  </si>
  <si>
    <t>800-501850-04A</t>
  </si>
  <si>
    <t>P15850252</t>
  </si>
  <si>
    <t>SPTM290</t>
  </si>
  <si>
    <t>sptm 3/8 min id</t>
  </si>
  <si>
    <t>1/4 3/8-18 NPT 4 fl</t>
  </si>
  <si>
    <t>1/16 1/8-27 NPT 3 fl</t>
  </si>
  <si>
    <t>1/16 1/8-27 NPT 3fl</t>
  </si>
  <si>
    <t>thread mill 10-24 min id</t>
  </si>
  <si>
    <t>MT 0606 C9 28 BSPT MT7</t>
  </si>
  <si>
    <t>1/4-28</t>
  </si>
  <si>
    <t>1/4-20</t>
  </si>
  <si>
    <t>800-501179-01A</t>
  </si>
  <si>
    <t>FM_CHMF</t>
  </si>
  <si>
    <t>R590-1105H-PR2-NL</t>
  </si>
  <si>
    <t>ADEH432</t>
  </si>
  <si>
    <t>R590-110504H-NL H10</t>
  </si>
  <si>
    <t>**</t>
  </si>
  <si>
    <t>13620-C3</t>
  </si>
  <si>
    <t>MH50375C4</t>
  </si>
  <si>
    <t>MH50312C4</t>
  </si>
  <si>
    <t>0.4375</t>
  </si>
  <si>
    <t>0.25</t>
  </si>
  <si>
    <t>800-500909-03A</t>
  </si>
  <si>
    <t>0.21875</t>
  </si>
  <si>
    <t>0.1875</t>
  </si>
  <si>
    <t>0.171875</t>
  </si>
  <si>
    <t>0.15625</t>
  </si>
  <si>
    <t>0.140625</t>
  </si>
  <si>
    <t>0.125</t>
  </si>
  <si>
    <t>0.09375</t>
  </si>
  <si>
    <t>800-500639-01B</t>
  </si>
  <si>
    <t>0.078125</t>
  </si>
  <si>
    <t>0.375</t>
  </si>
  <si>
    <t>0.3438</t>
  </si>
  <si>
    <t>0.3125</t>
  </si>
  <si>
    <t>0.2813</t>
  </si>
  <si>
    <t>0.2188</t>
  </si>
  <si>
    <t>ptd18016</t>
  </si>
  <si>
    <t>0.1719</t>
  </si>
  <si>
    <t> ptd041819</t>
  </si>
  <si>
    <t>0.1563</t>
  </si>
  <si>
    <t>0.1406</t>
  </si>
  <si>
    <t>800-500253-03A</t>
  </si>
  <si>
    <t>35</t>
  </si>
  <si>
    <t>0.1094</t>
  </si>
  <si>
    <t>0.0938</t>
  </si>
  <si>
    <t>0.0781</t>
  </si>
  <si>
    <t>0.0625</t>
  </si>
  <si>
    <t>0.0469</t>
  </si>
  <si>
    <t>0.109375</t>
  </si>
  <si>
    <t>DR85689B</t>
  </si>
  <si>
    <t>800-502933-01A</t>
  </si>
  <si>
    <t>0.2500" Dia x 0.125 LOC - 4FLT DA x 90 Deg</t>
  </si>
  <si>
    <t>0.1250" Dia x 0.062 LOC - 4FLT DA x 90 Deg</t>
  </si>
  <si>
    <t>1/8-27 PIPE</t>
  </si>
  <si>
    <t>1/2-13 Plug</t>
  </si>
  <si>
    <t>M8x1.25 Btm</t>
  </si>
  <si>
    <t>5/16-18 Btm</t>
  </si>
  <si>
    <t>1/4-20 SPP</t>
  </si>
  <si>
    <t>3/8-16 SPP</t>
  </si>
  <si>
    <t>10-32 Plug</t>
  </si>
  <si>
    <t>1/4-20 Plug</t>
  </si>
  <si>
    <t>1/4-28 B</t>
  </si>
  <si>
    <t>1/4-20 B</t>
  </si>
  <si>
    <t>M6x1 P</t>
  </si>
  <si>
    <t xml:space="preserve">M6x.75 </t>
  </si>
  <si>
    <t>M4.5x.75 G</t>
  </si>
  <si>
    <t>10-32 Btm</t>
  </si>
  <si>
    <t>10-24 Btm</t>
  </si>
  <si>
    <t>10-32 SF</t>
  </si>
  <si>
    <t>M4x.7 Btm</t>
  </si>
  <si>
    <t>M4x.7 Plug</t>
  </si>
  <si>
    <t>8-32 Btm</t>
  </si>
  <si>
    <t>M3x.5 Plug</t>
  </si>
  <si>
    <t>M3x.5</t>
  </si>
  <si>
    <t>M2.5x.45</t>
  </si>
  <si>
    <t>M2x.4 Plug</t>
  </si>
  <si>
    <t>M1.6x.35</t>
  </si>
  <si>
    <t>6-32 Plug</t>
  </si>
  <si>
    <t>4-40 Btm</t>
  </si>
  <si>
    <t>4-40 Plug</t>
  </si>
  <si>
    <t>2-56 SFB</t>
  </si>
  <si>
    <t>2-56 STB</t>
  </si>
  <si>
    <t>1-72 SPP</t>
  </si>
  <si>
    <t>M1.4x.30</t>
  </si>
  <si>
    <t>4-48 Btm</t>
  </si>
  <si>
    <t>0-80 SPP</t>
  </si>
  <si>
    <t>0-80 STB</t>
  </si>
  <si>
    <t>0-80 SFB</t>
  </si>
  <si>
    <t>000-120 STP</t>
  </si>
  <si>
    <t>00-90 SPP</t>
  </si>
  <si>
    <t>2-56 SPP</t>
  </si>
  <si>
    <t>Chamfer Mill</t>
  </si>
  <si>
    <t>Countersink</t>
  </si>
  <si>
    <t>Circuitboard Drill</t>
  </si>
  <si>
    <t>PROBE</t>
  </si>
  <si>
    <t>Probe</t>
  </si>
  <si>
    <t>Rule</t>
  </si>
  <si>
    <t>AssemblyLetter</t>
  </si>
  <si>
    <t>Name</t>
  </si>
  <si>
    <t>GroupName</t>
  </si>
  <si>
    <t>Length</t>
  </si>
  <si>
    <t>nEdges</t>
  </si>
  <si>
    <t>Edge0</t>
  </si>
  <si>
    <t>Edge1</t>
  </si>
  <si>
    <t>Edge2</t>
  </si>
  <si>
    <t>Edge3</t>
  </si>
  <si>
    <t>Edge4</t>
  </si>
  <si>
    <t>Edge5</t>
  </si>
  <si>
    <t>Edge6</t>
  </si>
  <si>
    <t>Edge7</t>
  </si>
  <si>
    <t>Edge8</t>
  </si>
  <si>
    <t>Edge9</t>
  </si>
  <si>
    <t>Edge10</t>
  </si>
  <si>
    <t>Edge11</t>
  </si>
  <si>
    <t>Edge12</t>
  </si>
  <si>
    <t>HSK50-ER16x100</t>
  </si>
  <si>
    <t>HSK50</t>
  </si>
  <si>
    <t>NEdges = 12</t>
  </si>
  <si>
    <t>L: x = 0.000000, y = 0.000000</t>
  </si>
  <si>
    <t>L: x = 0.000000, y = 0.452756</t>
  </si>
  <si>
    <t>L: x = 0.053416, y = 0.545276</t>
  </si>
  <si>
    <t>L: x = 0.688976, y = 0.545276</t>
  </si>
  <si>
    <t>L: x = 0.688976, y = 0.433071</t>
  </si>
  <si>
    <t>L: x = 1.200787, y = 0.433071</t>
  </si>
  <si>
    <t>L: x = 1.200787, y = 0.551181</t>
  </si>
  <si>
    <t>L: x = 2.263893, y = 0.551181</t>
  </si>
  <si>
    <t>L: x = 2.417323, y = 0.639764</t>
  </si>
  <si>
    <t>L: x = 2.889764, y = 0.639764</t>
  </si>
  <si>
    <t>L: x = 2.889764, y = 0.984252</t>
  </si>
  <si>
    <t>L: x = 3.937008, y = 0.984252</t>
  </si>
  <si>
    <t>L: x = 3.937008, y = 0.000000</t>
  </si>
  <si>
    <t>HSK50-ER32x100</t>
  </si>
  <si>
    <t>NEdges = 8</t>
  </si>
  <si>
    <t>L: x = 0.000000, y = 0.748031</t>
  </si>
  <si>
    <t>L: x = 0.132972, y = 0.978346</t>
  </si>
  <si>
    <t>L: x = 0.885827, y = 0.978346</t>
  </si>
  <si>
    <t>L: x = 0.885827, y = 0.797244</t>
  </si>
  <si>
    <t>L: x = 2.913386, y = 0.797244</t>
  </si>
  <si>
    <t>L: x = 2.913386, y = 0.984252</t>
  </si>
  <si>
    <t>HSK50-PG10x100</t>
  </si>
  <si>
    <t>NEdges = 11</t>
  </si>
  <si>
    <t>L: x = 0.000000, y = 0.237598</t>
  </si>
  <si>
    <t>L: x = 0.038983, y = 0.305118</t>
  </si>
  <si>
    <t>L: x = 0.197258, y = 0.305118</t>
  </si>
  <si>
    <t>L: x = 0.202941, y = 0.314961</t>
  </si>
  <si>
    <t>L: x = 0.826772, y = 0.314961</t>
  </si>
  <si>
    <t>L: x = 2.377953, y = 0.396255</t>
  </si>
  <si>
    <t>L: x = 2.377953, y = 0.561024</t>
  </si>
  <si>
    <t>L: x = 2.889764, y = 0.561024</t>
  </si>
  <si>
    <t>HSK63-ER11x100</t>
  </si>
  <si>
    <t>HSK63</t>
  </si>
  <si>
    <t>L: x = 0.000000, y = 0.275591</t>
  </si>
  <si>
    <t>L: x = 0.053416, y = 0.368110</t>
  </si>
  <si>
    <t>L: x = 0.444882, y = 0.368110</t>
  </si>
  <si>
    <t>L: x = 0.444882, y = 0.275591</t>
  </si>
  <si>
    <t>L: x = 0.811024, y = 0.275591</t>
  </si>
  <si>
    <t>L: x = 0.811024, y = 0.374016</t>
  </si>
  <si>
    <t>L: x = 1.957034, y = 0.374016</t>
  </si>
  <si>
    <t>L: x = 2.889764, y = 1.240157</t>
  </si>
  <si>
    <t>L: x = 3.937008, y = 1.240157</t>
  </si>
  <si>
    <t>HSK63-ER16x100</t>
  </si>
  <si>
    <t>HSK63-ER16x160</t>
  </si>
  <si>
    <t>L: x = 0.688976, y = 0.442913</t>
  </si>
  <si>
    <t>L: x = 1.673228, y = 0.442913</t>
  </si>
  <si>
    <t>L: x = 1.673228, y = 0.551181</t>
  </si>
  <si>
    <t>L: x = 4.350394, y = 0.551181</t>
  </si>
  <si>
    <t>L: x = 4.350394, y = 0.639764</t>
  </si>
  <si>
    <t>L: x = 5.251969, y = 0.639764</t>
  </si>
  <si>
    <t>L: x = 5.251969, y = 1.240157</t>
  </si>
  <si>
    <t>L: x = 6.299213, y = 1.240157</t>
  </si>
  <si>
    <t>L: x = 6.299213, y = 0.000000</t>
  </si>
  <si>
    <t>HSK63-ER20x75</t>
  </si>
  <si>
    <t>NEdges = 10</t>
  </si>
  <si>
    <t>L: x = 0.000000, y = 0.551181</t>
  </si>
  <si>
    <t>L: x = 0.064781, y = 0.663386</t>
  </si>
  <si>
    <t>L: x = 0.748031, y = 0.663386</t>
  </si>
  <si>
    <t>L: x = 0.748031, y = 0.492126</t>
  </si>
  <si>
    <t>L: x = 1.240157, y = 0.492126</t>
  </si>
  <si>
    <t>L: x = 1.240157, y = 0.669291</t>
  </si>
  <si>
    <t>L: x = 1.929134, y = 0.669291</t>
  </si>
  <si>
    <t>L: x = 1.929134, y = 1.240157</t>
  </si>
  <si>
    <t>L: x = 2.952756, y = 1.240157</t>
  </si>
  <si>
    <t>L: x = 2.952756, y = 0.000000</t>
  </si>
  <si>
    <t>HSK63-ER32x100</t>
  </si>
  <si>
    <t>HSK63-PG10x100</t>
  </si>
  <si>
    <t>L: x = 0.000000, y = 0.314961</t>
  </si>
  <si>
    <t>L: x = 2.400275, y = 0.397424</t>
  </si>
  <si>
    <t>L: x = 2.400275, y = 0.639764</t>
  </si>
  <si>
    <t>HSK63-PG10x120</t>
  </si>
  <si>
    <t>L: x = 0.197258, y = 0.314961</t>
  </si>
  <si>
    <t>L: x = 3.188976, y = 0.438759</t>
  </si>
  <si>
    <t>L: x = 3.188976, y = 0.639764</t>
  </si>
  <si>
    <t>L: x = 3.700787, y = 0.639764</t>
  </si>
  <si>
    <t>L: x = 3.700787, y = 1.240157</t>
  </si>
  <si>
    <t>L: x = 4.724409, y = 1.240157</t>
  </si>
  <si>
    <t>L: x = 4.724409, y = 0.000000</t>
  </si>
  <si>
    <t>HSK63-PG15x100</t>
  </si>
  <si>
    <t>L: x = 0.000000, y = 0.355118</t>
  </si>
  <si>
    <t>L: x = 0.045006, y = 0.433071</t>
  </si>
  <si>
    <t>L: x = 0.222626, y = 0.433071</t>
  </si>
  <si>
    <t>L: x = 0.245356, y = 0.472441</t>
  </si>
  <si>
    <t>L: x = 1.830709, y = 0.472441</t>
  </si>
  <si>
    <t>L: x = 2.120520, y = 0.639764</t>
  </si>
  <si>
    <t>HSK63-PG15x120</t>
  </si>
  <si>
    <t>L: x = 1.358268, y = 0.472441</t>
  </si>
  <si>
    <t>L: x = 1.648079, y = 0.639764</t>
  </si>
  <si>
    <t>HSK63-PG15x160</t>
  </si>
  <si>
    <t>L: x = 1.756019, y = 0.472441</t>
  </si>
  <si>
    <t>L: x = 2.045831, y = 0.639764</t>
  </si>
  <si>
    <t>L: x = 5.275591, y = 0.639764</t>
  </si>
  <si>
    <t>L: x = 5.275591, y = 1.240157</t>
  </si>
  <si>
    <t>HSK63-PG25x100</t>
  </si>
  <si>
    <t>L: x = 0.056826, y = 0.649606</t>
  </si>
  <si>
    <t>L: x = 0.293046, y = 0.649606</t>
  </si>
  <si>
    <t>L: x = 0.378285, y = 0.797244</t>
  </si>
  <si>
    <t>L: x = 2.913386, y = 1.240157</t>
  </si>
  <si>
    <t>HSK63-PG32x100</t>
  </si>
  <si>
    <t>L: x = 0.000000, y = 0.708661</t>
  </si>
  <si>
    <t>L: x = 0.079556, y = 0.846457</t>
  </si>
  <si>
    <t>L: x = 0.389971, y = 0.846457</t>
  </si>
  <si>
    <t>L: x = 0.469527, y = 0.984252</t>
  </si>
  <si>
    <t>NEdges = 5</t>
  </si>
  <si>
    <t>L: x = 0.000000, y = 0.877362</t>
  </si>
  <si>
    <t>L: x = 0.746378, y = 0.877362</t>
  </si>
  <si>
    <t>L: x = 0.746378, y = 1.240157</t>
  </si>
  <si>
    <t>L: x = 1.770000, y = 1.240157</t>
  </si>
  <si>
    <t>L: x = 1.770000, y = 0.000000</t>
  </si>
  <si>
    <t>L: x = 0.000000, y = 1.125000</t>
  </si>
  <si>
    <t>L: x = 1.601378, y = 1.125000</t>
  </si>
  <si>
    <t>L: x = 1.601378, y = 1.240157</t>
  </si>
  <si>
    <t>L: x = 2.625000, y = 1.240157</t>
  </si>
  <si>
    <t>L: x = 2.625000, y = 0.000000</t>
  </si>
  <si>
    <t>HSK63-SM75-3.0</t>
  </si>
  <si>
    <t>L: x = 0.000000, y = 0.964000</t>
  </si>
  <si>
    <t>L: x = 1.980000, y = 0.964000</t>
  </si>
  <si>
    <t>L: x = 1.980000, y = 1.240157</t>
  </si>
  <si>
    <t>L: x = 3.000000, y = 1.240157</t>
  </si>
  <si>
    <t>L: x = 3.000000, y = 0.000000</t>
  </si>
  <si>
    <t>L: x = 0.001000, y = 0.002000</t>
  </si>
  <si>
    <t>L: x = 0.080000, y = 0.002000</t>
  </si>
  <si>
    <t>L: x = 0.120000, y = 0.020000</t>
  </si>
  <si>
    <t>L: x = 0.210000, y = 0.020000</t>
  </si>
  <si>
    <t>L: x = 0.375000, y = 0.062500</t>
  </si>
  <si>
    <t>L: x = 0.620000, y = 0.062500</t>
  </si>
  <si>
    <t>L: x = 0.620000, y = 0.150000</t>
  </si>
  <si>
    <t>L: x = 0.800000, y = 0.150000</t>
  </si>
  <si>
    <t>L: x = 0.800000, y = 0.062500</t>
  </si>
  <si>
    <t>L: x = 1.500000, y = 0.062500</t>
  </si>
  <si>
    <t>L: x = 1.500000, y = 0.000000</t>
  </si>
  <si>
    <t>L: x = 0.001000, y = 0.002250</t>
  </si>
  <si>
    <t>L: x = 0.075000, y = 0.002250</t>
  </si>
  <si>
    <t>L: x = 0.150000, y = 0.025000</t>
  </si>
  <si>
    <t>L: x = 0.350000, y = 0.025000</t>
  </si>
  <si>
    <t>L: x = 0.485000, y = 0.062500</t>
  </si>
  <si>
    <t>L: x = 0.110000, y = 0.002250</t>
  </si>
  <si>
    <t>L: x = 0.150000, y = 0.020000</t>
  </si>
  <si>
    <t>L: x = 0.350000, y = 0.020000</t>
  </si>
  <si>
    <t>L: x = 0.002000, y = 0.002250</t>
  </si>
  <si>
    <t>L: x = 0.090000, y = 0.002250</t>
  </si>
  <si>
    <t>L: x = 0.250000, y = 0.020000</t>
  </si>
  <si>
    <t>L: x = 0.420000, y = 0.062500</t>
  </si>
  <si>
    <t>L: x = 0.001000, y = 0.002800</t>
  </si>
  <si>
    <t>L: x = 0.130000, y = 0.002800</t>
  </si>
  <si>
    <t>L: x = 0.180000, y = 0.020000</t>
  </si>
  <si>
    <t>L: x = 0.265000, y = 0.020000</t>
  </si>
  <si>
    <t>L: x = 0.002000, y = 0.002950</t>
  </si>
  <si>
    <t>L: x = 0.100000, y = 0.002950</t>
  </si>
  <si>
    <t>L: x = 0.155000, y = 0.020000</t>
  </si>
  <si>
    <t>L: x = 0.200000, y = 0.020000</t>
  </si>
  <si>
    <t>L: x = 0.365000, y = 0.062500</t>
  </si>
  <si>
    <t>L: x = 0.002000, y = 0.003150</t>
  </si>
  <si>
    <t>L: x = 0.090000, y = 0.003150</t>
  </si>
  <si>
    <t>L: x = 0.140000, y = 0.020000</t>
  </si>
  <si>
    <t>L: x = 0.340000, y = 0.020000</t>
  </si>
  <si>
    <t>L: x = 0.510000, y = 0.062500</t>
  </si>
  <si>
    <t>L: x = 0.002000, y = 0.003350</t>
  </si>
  <si>
    <t>L: x = 0.090000, y = 0.003350</t>
  </si>
  <si>
    <t>L: x = 0.465000, y = 0.062500</t>
  </si>
  <si>
    <t>L: x = 0.002000, y = 0.003550</t>
  </si>
  <si>
    <t>L: x = 0.110000, y = 0.003550</t>
  </si>
  <si>
    <t>L: x = 0.002000, y = 0.003750</t>
  </si>
  <si>
    <t>L: x = 0.150000, y = 0.003750</t>
  </si>
  <si>
    <t>L: x = 0.210000, y = 0.016000</t>
  </si>
  <si>
    <t>L: x = 0.430000, y = 0.016000</t>
  </si>
  <si>
    <t>L: x = 0.585000, y = 0.062500</t>
  </si>
  <si>
    <t>L: x = 0.002000, y = 0.003950</t>
  </si>
  <si>
    <t>L: x = 0.150000, y = 0.003950</t>
  </si>
  <si>
    <t>L: x = 0.190000, y = 0.020000</t>
  </si>
  <si>
    <t>L: x = 0.360000, y = 0.062500</t>
  </si>
  <si>
    <t>L: x = 0.002000, y = 0.004150</t>
  </si>
  <si>
    <t>L: x = 0.150000, y = 0.004150</t>
  </si>
  <si>
    <t>L: x = 0.003000, y = 0.004350</t>
  </si>
  <si>
    <t>L: x = 0.130000, y = 0.004350</t>
  </si>
  <si>
    <t>L: x = 0.270000, y = 0.020000</t>
  </si>
  <si>
    <t>L: x = 0.410000, y = 0.062500</t>
  </si>
  <si>
    <t>L: x = 0.003000, y = 0.004550</t>
  </si>
  <si>
    <t>L: x = 0.190000, y = 0.004550</t>
  </si>
  <si>
    <t>L: x = 0.220000, y = 0.015000</t>
  </si>
  <si>
    <t>L: x = 0.300000, y = 0.015000</t>
  </si>
  <si>
    <t>L: x = 0.450000, y = 0.062500</t>
  </si>
  <si>
    <t>L: x = 0.003000, y = 0.004750</t>
  </si>
  <si>
    <t>L: x = 0.150000, y = 0.004750</t>
  </si>
  <si>
    <t>L: x = 0.345000, y = 0.020000</t>
  </si>
  <si>
    <t>L: x = 0.004000, y = 0.004900</t>
  </si>
  <si>
    <t>L: x = 0.200000, y = 0.004900</t>
  </si>
  <si>
    <t>L: x = 0.210000, y = 0.022000</t>
  </si>
  <si>
    <t>L: x = 0.230000, y = 0.022000</t>
  </si>
  <si>
    <t>L: x = 0.250000, y = 0.062500</t>
  </si>
  <si>
    <t>L: x = 0.250000, y = 0.025000</t>
  </si>
  <si>
    <t>L: x = 0.520000, y = 0.062500</t>
  </si>
  <si>
    <t>L: x = 0.004000, y = 0.005250</t>
  </si>
  <si>
    <t>L: x = 0.200000, y = 0.005250</t>
  </si>
  <si>
    <t>L: x = 0.003000, y = 0.005500</t>
  </si>
  <si>
    <t>L: x = 0.200000, y = 0.005500</t>
  </si>
  <si>
    <t>L: x = 0.230000, y = 0.015000</t>
  </si>
  <si>
    <t>L: x = 0.280000, y = 0.015000</t>
  </si>
  <si>
    <t>L: x = 0.460000, y = 0.062500</t>
  </si>
  <si>
    <t>L: x = 0.003000, y = 0.0059001</t>
  </si>
  <si>
    <t>L: x = 0.220000, y = 0.0059001</t>
  </si>
  <si>
    <t>L: x = 0.260000, y = 0.015000</t>
  </si>
  <si>
    <t>L: x = 0.004000, y = 0.006000</t>
  </si>
  <si>
    <t>L: x = 0.130000, y = 0.006000</t>
  </si>
  <si>
    <t>L: x = 0.500000, y = 0.062500</t>
  </si>
  <si>
    <t>L: x = 0.004000, y = 0.006250</t>
  </si>
  <si>
    <t>L: x = 0.270000, y = 0.006250</t>
  </si>
  <si>
    <t>L: x = 0.300000, y = 0.020000</t>
  </si>
  <si>
    <t>L: x = 0.330000, y = 0.020000</t>
  </si>
  <si>
    <t>L: x = 0.470000, y = 0.062500</t>
  </si>
  <si>
    <t>L: x = 0.003000, y = 0.006500</t>
  </si>
  <si>
    <t>L: x = 0.260000, y = 0.006500</t>
  </si>
  <si>
    <t>L: x = 0.003000, y = 0.006750</t>
  </si>
  <si>
    <t>L: x = 0.220000, y = 0.006750</t>
  </si>
  <si>
    <t>L: x = 0.260000, y = 0.020000</t>
  </si>
  <si>
    <t>L: x = 0.280000, y = 0.020000</t>
  </si>
  <si>
    <t>L: x = 0.430000, y = 0.062500</t>
  </si>
  <si>
    <t>L: x = 0.003000, y = 0.007250</t>
  </si>
  <si>
    <t>L: x = 0.240000, y = 0.007250</t>
  </si>
  <si>
    <t>L: x = 0.350000, y = 0.062500</t>
  </si>
  <si>
    <t>L: x = 0.003642, y = 0.007810</t>
  </si>
  <si>
    <t>L: x = 0.220000, y = 0.007810</t>
  </si>
  <si>
    <t>L: x = 0.270000, y = 0.021500</t>
  </si>
  <si>
    <t>L: x = 0.340000, y = 0.021500</t>
  </si>
  <si>
    <t>L: x = 0.003642, y = 0.007900</t>
  </si>
  <si>
    <t>L: x = 0.220000, y = 0.007900</t>
  </si>
  <si>
    <t>L: x = 0.360000, y = 0.021500</t>
  </si>
  <si>
    <t>L: x = 0.004000, y = 0.008250</t>
  </si>
  <si>
    <t>L: x = 0.280000, y = 0.008250</t>
  </si>
  <si>
    <t>L: x = 0.310000, y = 0.020000</t>
  </si>
  <si>
    <t>L: x = 0.003000, y = 0.008300</t>
  </si>
  <si>
    <t>L: x = 0.285000, y = 0.008300</t>
  </si>
  <si>
    <t>L: x = 0.320000, y = 0.016000</t>
  </si>
  <si>
    <t>L: x = 0.345000, y = 0.016000</t>
  </si>
  <si>
    <t>NEdges = 9</t>
  </si>
  <si>
    <t>L: x = 0.004127, y = 0.008850</t>
  </si>
  <si>
    <t>L: x = 0.270000, y = 0.008850</t>
  </si>
  <si>
    <t>L: x = 0.440000, y = 0.062500</t>
  </si>
  <si>
    <t>L: x = 0.004313, y = 0.009250</t>
  </si>
  <si>
    <t>L: x = 0.270000, y = 0.009250</t>
  </si>
  <si>
    <t>L: x = 0.620000, y = 0.150001</t>
  </si>
  <si>
    <t>L: x = 0.004570, y = 0.009800</t>
  </si>
  <si>
    <t>L: x = 0.270000, y = 0.009800</t>
  </si>
  <si>
    <t>L: x = 0.620000, y = 0.150002</t>
  </si>
  <si>
    <t>L: x = 0.004593, y = 0.009850</t>
  </si>
  <si>
    <t>L: x = 0.280000, y = 0.009850</t>
  </si>
  <si>
    <t>L: x = 0.005000, y = 0.010000</t>
  </si>
  <si>
    <t>L: x = 0.290000, y = 0.010000</t>
  </si>
  <si>
    <t>L: x = 0.325000, y = 0.020000</t>
  </si>
  <si>
    <t>L: x = 0.360000, y = 0.020000</t>
  </si>
  <si>
    <t>L: x = 0.005000, y = 0.010500</t>
  </si>
  <si>
    <t>L: x = 0.300000, y = 0.010500</t>
  </si>
  <si>
    <t>L: x = 0.005059, y = 0.010850</t>
  </si>
  <si>
    <t>L: x = 0.280000, y = 0.010850</t>
  </si>
  <si>
    <t>L: x = 0.005000, y = 0.011250</t>
  </si>
  <si>
    <t>L: x = 0.280000, y = 0.011250</t>
  </si>
  <si>
    <t>L: x = 0.370000, y = 0.020000</t>
  </si>
  <si>
    <t>L: x = 0.410000, y = 0.020000</t>
  </si>
  <si>
    <t>L: x = 0.550000, y = 0.062500</t>
  </si>
  <si>
    <t>L: x = 0.005502, y = 0.011800</t>
  </si>
  <si>
    <t>L: x = 0.270000, y = 0.011800</t>
  </si>
  <si>
    <t>L: x = 0.005000, y = 0.012500</t>
  </si>
  <si>
    <t>L: x = 0.330000, y = 0.012500</t>
  </si>
  <si>
    <t>L: x = 0.005000, y = 0.012800</t>
  </si>
  <si>
    <t>L: x = 0.335000, y = 0.012800</t>
  </si>
  <si>
    <t>L: x = 0.365000, y = 0.023000</t>
  </si>
  <si>
    <t>L: x = 0.400000, y = 0.023000</t>
  </si>
  <si>
    <t>L: x = 0.540000, y = 0.062500</t>
  </si>
  <si>
    <t>L: x = 0.005062, y = 0.013000</t>
  </si>
  <si>
    <t>L: x = 0.320000, y = 0.013000</t>
  </si>
  <si>
    <t>L: x = 0.006435, y = 0.013800</t>
  </si>
  <si>
    <t>L: x = 0.400000, y = 0.013800</t>
  </si>
  <si>
    <t>L: x = 0.570000, y = 0.062500</t>
  </si>
  <si>
    <t>L: x = 0.005000, y = 0.014000</t>
  </si>
  <si>
    <t>L: x = 0.410000, y = 0.014000</t>
  </si>
  <si>
    <t>L: x = 0.485000, y = 0.039000</t>
  </si>
  <si>
    <t>L: x = 0.565000, y = 0.039000</t>
  </si>
  <si>
    <t>L: x = 0.565000, y = 0.062500</t>
  </si>
  <si>
    <t>L: x = 0.007000, y = 0.014600</t>
  </si>
  <si>
    <t>L: x = 0.410000, y = 0.014600</t>
  </si>
  <si>
    <t>L: x = 0.007274, y = 0.015600</t>
  </si>
  <si>
    <t>L: x = 0.400000, y = 0.015600</t>
  </si>
  <si>
    <t>L: x = 0.007000, y = 0.015750</t>
  </si>
  <si>
    <t>L: x = 0.410000, y = 0.015750</t>
  </si>
  <si>
    <t>L: x = 0.007000, y = 0.016000</t>
  </si>
  <si>
    <t>L: x = 0.410000, y = 0.016000</t>
  </si>
  <si>
    <t>L: x = 0.007000, y = 0.016500</t>
  </si>
  <si>
    <t>L: x = 0.410000, y = 0.016500</t>
  </si>
  <si>
    <t>L: x = 0.007000, y = 0.016750</t>
  </si>
  <si>
    <t>L: x = 0.330000, y = 0.016750</t>
  </si>
  <si>
    <t>L: x = 0.480000, y = 0.062500</t>
  </si>
  <si>
    <t>L: x = 0.007000, y = 0.017500</t>
  </si>
  <si>
    <t>L: x = 0.410000, y = 0.017500</t>
  </si>
  <si>
    <t>L: x = 0.560000, y = 0.062500</t>
  </si>
  <si>
    <t>L: x = 0.008394, y = 0.018000</t>
  </si>
  <si>
    <t>L: x = 0.400000, y = 0.018000</t>
  </si>
  <si>
    <t>L: x = 0.009000, y = 0.018500</t>
  </si>
  <si>
    <t>L: x = 0.430000, y = 0.018500</t>
  </si>
  <si>
    <t>L: x = 0.580000, y = 0.062500</t>
  </si>
  <si>
    <t>L: x = 0.008720, y = 0.018700</t>
  </si>
  <si>
    <t>L: x = 0.400000, y = 0.018700</t>
  </si>
  <si>
    <t>L: x = 0.009000, y = 0.019000</t>
  </si>
  <si>
    <t>L: x = 0.410000, y = 0.019000</t>
  </si>
  <si>
    <t>L: x = 0.010000, y = 0.019500</t>
  </si>
  <si>
    <t>L: x = 0.410000, y = 0.019500</t>
  </si>
  <si>
    <t>L: x = 0.009000, y = 0.020000</t>
  </si>
  <si>
    <t>L: x = 0.009000, y = 0.020500</t>
  </si>
  <si>
    <t>L: x = 0.410000, y = 0.020500</t>
  </si>
  <si>
    <t>L: x = 0.010000, y = 0.021000</t>
  </si>
  <si>
    <t>L: x = 0.410000, y = 0.021000</t>
  </si>
  <si>
    <t>L: x = 0.010000, y = 0.021500</t>
  </si>
  <si>
    <t>L: x = 0.410000, y = 0.021500</t>
  </si>
  <si>
    <t>L: x = 0.010562, y = 0.022650</t>
  </si>
  <si>
    <t>L: x = 0.400000, y = 0.022650</t>
  </si>
  <si>
    <t>L: x = 0.574262, y = 0.062500</t>
  </si>
  <si>
    <t>L: x = 0.011000, y = 0.023250</t>
  </si>
  <si>
    <t>L: x = 0.410000, y = 0.023250</t>
  </si>
  <si>
    <t>L: x = 0.011005, y = 0.023600</t>
  </si>
  <si>
    <t>L: x = 0.400000, y = 0.023600</t>
  </si>
  <si>
    <t>L: x = 0.011471, y = 0.024600</t>
  </si>
  <si>
    <t>L: x = 0.400000, y = 0.024600</t>
  </si>
  <si>
    <t>L: x = 0.011000, y = 0.025600</t>
  </si>
  <si>
    <t>L: x = 0.410000, y = 0.025600</t>
  </si>
  <si>
    <t>L: x = 0.530000, y = 0.062500</t>
  </si>
  <si>
    <t>L: x = 0.012000, y = 0.026000</t>
  </si>
  <si>
    <t>L: x = 0.400000, y = 0.026000</t>
  </si>
  <si>
    <t>L: x = 0.012000, y = 0.026500</t>
  </si>
  <si>
    <t>L: x = 0.410000, y = 0.026500</t>
  </si>
  <si>
    <t>L: x = 0.013290, y = 0.027550</t>
  </si>
  <si>
    <t>L: x = 0.400000, y = 0.027550</t>
  </si>
  <si>
    <t>L: x = 0.013290, y = 0.028500</t>
  </si>
  <si>
    <t>L: x = 0.400000, y = 0.028500</t>
  </si>
  <si>
    <t>L: x = 0.012000, y = 0.029750</t>
  </si>
  <si>
    <t>L: x = 0.410000, y = 0.029750</t>
  </si>
  <si>
    <t>L: x = 0.014222, y = 0.030500</t>
  </si>
  <si>
    <t>L: x = 0.400000, y = 0.030500</t>
  </si>
  <si>
    <t>L: x = 0.014572, y = 0.031250</t>
  </si>
  <si>
    <t>L: x = 0.400000, y = 0.031250</t>
  </si>
  <si>
    <t>L: x = 0.012124, y = 0.031750</t>
  </si>
  <si>
    <t>L: x = 0.400000, y = 0.031750</t>
  </si>
  <si>
    <t>L: x = 0.007000, y = 0.032500</t>
  </si>
  <si>
    <t>L: x = 0.410000, y = 0.032500</t>
  </si>
  <si>
    <t>L: x = 0.515000, y = 0.062500</t>
  </si>
  <si>
    <t>L: x = 0.009000, y = 0.033500</t>
  </si>
  <si>
    <t>L: x = 0.410000, y = 0.033500</t>
  </si>
  <si>
    <t>L: x = 0.009000, y = 0.034450</t>
  </si>
  <si>
    <t>L: x = 0.410000, y = 0.034450</t>
  </si>
  <si>
    <t>L: x = 0.009000, y = 0.035000</t>
  </si>
  <si>
    <t>L: x = 0.410000, y = 0.035000</t>
  </si>
  <si>
    <t>L: x = 0.009000, y = 0.035450</t>
  </si>
  <si>
    <t>L: x = 0.410000, y = 0.035450</t>
  </si>
  <si>
    <t>L: x = 0.016000, y = 0.036500</t>
  </si>
  <si>
    <t>L: x = 0.525000, y = 0.036500</t>
  </si>
  <si>
    <t>L: x = 0.595000, y = 0.062500</t>
  </si>
  <si>
    <t>L: x = 0.009000, y = 0.037400</t>
  </si>
  <si>
    <t>L: x = 0.410000, y = 0.037400</t>
  </si>
  <si>
    <t>L: x = 0.495000, y = 0.062500</t>
  </si>
  <si>
    <t>L: x = 0.010000, y = 0.038000</t>
  </si>
  <si>
    <t>L: x = 0.410000, y = 0.038000</t>
  </si>
  <si>
    <t>L: x = 0.010000, y = 0.038400</t>
  </si>
  <si>
    <t>L: x = 0.410000, y = 0.038400</t>
  </si>
  <si>
    <t>L: x = 0.010000, y = 0.039050</t>
  </si>
  <si>
    <t>L: x = 0.410000, y = 0.039050</t>
  </si>
  <si>
    <t>L: x = 0.010000, y = 0.039350</t>
  </si>
  <si>
    <t>L: x = 0.415000, y = 0.039350</t>
  </si>
  <si>
    <t>L: x = 0.490000, y = 0.062500</t>
  </si>
  <si>
    <t>L: x = 0.010000, y = 0.040500</t>
  </si>
  <si>
    <t>L: x = 0.400000, y = 0.040500</t>
  </si>
  <si>
    <t>L: x = 0.010000, y = 0.040350</t>
  </si>
  <si>
    <t>L: x = 0.400000, y = 0.040350</t>
  </si>
  <si>
    <t>L: x = 0.011000, y = 0.041350</t>
  </si>
  <si>
    <t>L: x = 0.405000, y = 0.041350</t>
  </si>
  <si>
    <t>L: x = 0.010000, y = 0.042350</t>
  </si>
  <si>
    <t>L: x = 0.410000, y = 0.042350</t>
  </si>
  <si>
    <t>L: x = 0.010000, y = 0.043000</t>
  </si>
  <si>
    <t>L: x = 0.410000, y = 0.043000</t>
  </si>
  <si>
    <t>L: x = 0.017000, y = 0.043300</t>
  </si>
  <si>
    <t>L: x = 0.520000, y = 0.043300</t>
  </si>
  <si>
    <t>L: x = 0.010000, y = 0.044500</t>
  </si>
  <si>
    <t>L: x = 0.410000, y = 0.044500</t>
  </si>
  <si>
    <t>L: x = 0.010000, y = 0.045300</t>
  </si>
  <si>
    <t>L: x = 0.410000, y = 0.045300</t>
  </si>
  <si>
    <t>L: x = 0.010000, y = 0.046250</t>
  </si>
  <si>
    <t>L: x = 0.410000, y = 0.046250</t>
  </si>
  <si>
    <t>L: x = 0.010000, y = 0.046900</t>
  </si>
  <si>
    <t>L: x = 0.410000, y = 0.046900</t>
  </si>
  <si>
    <t>L: x = 0.011000, y = 0.047250</t>
  </si>
  <si>
    <t>L: x = 0.410000, y = 0.047250</t>
  </si>
  <si>
    <t>L: x = 0.0110000, y = 0.048000</t>
  </si>
  <si>
    <t>L: x = 0.410000, y = 0.048000</t>
  </si>
  <si>
    <t>L: x = 0.011000, y = 0.048250</t>
  </si>
  <si>
    <t>L: x = 0.410000, y = 0.048250</t>
  </si>
  <si>
    <t>L: x = 0.011000, y = 0.049000</t>
  </si>
  <si>
    <t>L: x = 0.410000, y = 0.049000</t>
  </si>
  <si>
    <t>L: x = 0.012000, y = 0.049750</t>
  </si>
  <si>
    <t>L: x = 0.410000, y = 0.049750</t>
  </si>
  <si>
    <t>L: x = 0.012000, y = 0.050200</t>
  </si>
  <si>
    <t>L: x = 0.410000, y = 0.050200</t>
  </si>
  <si>
    <t>L: x = 0.012000, y = 0.050750</t>
  </si>
  <si>
    <t>L: x = 0.012000, y = 0.051200</t>
  </si>
  <si>
    <t>L: x = 0.400000, y = 0.051200</t>
  </si>
  <si>
    <t>L: x = 0.012000, y = 0.052000</t>
  </si>
  <si>
    <t>L: x = 0.410000, y = 0.052000</t>
  </si>
  <si>
    <t>L: x = 0.012000, y = 0.053250</t>
  </si>
  <si>
    <t>L: x = 0.410000, y = 0.053250</t>
  </si>
  <si>
    <t>L: x = 0.012000, y = 0.054150</t>
  </si>
  <si>
    <t>L: x = 0.410000, y = 0.054150</t>
  </si>
  <si>
    <t>L: x = 0.012000, y = 0.054700</t>
  </si>
  <si>
    <t>L: x = 0.410000, y = 0.054700</t>
  </si>
  <si>
    <t>L: x = 0.013000, y = 0.055000</t>
  </si>
  <si>
    <t>L: x = 0.410000, y = 0.055000</t>
  </si>
  <si>
    <t>L: x = 0.013000, y = 0.055500</t>
  </si>
  <si>
    <t>L: x = 0.410000, y = 0.055500</t>
  </si>
  <si>
    <t>L: x = 0.013000, y = 0.056100</t>
  </si>
  <si>
    <t>L: x = 0.410000, y = 0.056100</t>
  </si>
  <si>
    <t>L: x = 0.013000, y = 0.056500</t>
  </si>
  <si>
    <t>L: x = 0.410000, y = 0.056500</t>
  </si>
  <si>
    <t>L: x = 0.014000, y = 0.057100</t>
  </si>
  <si>
    <t>L: x = 0.400000, y = 0.057100</t>
  </si>
  <si>
    <t>L: x = 0.014000, y = 0.058000</t>
  </si>
  <si>
    <t>L: x = 0.410000, y = 0.058000</t>
  </si>
  <si>
    <t>L: x = 0.014000, y = 0.059050</t>
  </si>
  <si>
    <t>L: x = 0.400000, y = 0.059050</t>
  </si>
  <si>
    <t>L: x = 0.014000, y = 0.060000</t>
  </si>
  <si>
    <t>L: x = 0.420000, y = 0.060000</t>
  </si>
  <si>
    <t>L: x = 0.014000, y = 0.061000</t>
  </si>
  <si>
    <t>L: x = 0.410000, y = 0.061000</t>
  </si>
  <si>
    <t>L: x = 0.014000, y = 0.062000</t>
  </si>
  <si>
    <t>L: x = 0.410000, y = 0.062000</t>
  </si>
  <si>
    <t>L: x = 0.014000, y = 0.062500</t>
  </si>
  <si>
    <t>L: x = 0.400000, y = 0.062500</t>
  </si>
  <si>
    <t>L: x = 0.008000, y = 0.063000</t>
  </si>
  <si>
    <t>L: x = 0.460000, y = 0.063000</t>
  </si>
  <si>
    <t>L: x = 0.008000, y = 0.064250</t>
  </si>
  <si>
    <t>L: x = 0.460000, y = 0.064250</t>
  </si>
  <si>
    <t>L: x = 0.008000, y = 0.064950</t>
  </si>
  <si>
    <t>L: x = 0.480000, y = 0.064950</t>
  </si>
  <si>
    <t>L: x = 0.008000, y = 0.065950</t>
  </si>
  <si>
    <t>L: x = 0.480000, y = 0.065950</t>
  </si>
  <si>
    <t>L: x = 0.008000, y = 0.066950</t>
  </si>
  <si>
    <t>L: x = 0.480000, y = 0.066950</t>
  </si>
  <si>
    <t>L: x = 0.007000, y = 0.068000</t>
  </si>
  <si>
    <t>L: x = 0.480000, y = 0.068000</t>
  </si>
  <si>
    <t>L: x = 0.009000, y = 0.070300</t>
  </si>
  <si>
    <t>L: x = 0.480000, y = 0.070300</t>
  </si>
  <si>
    <t>Double Angle Chamfer Mill</t>
  </si>
  <si>
    <t>NEdges = 7</t>
  </si>
  <si>
    <t>L: x = 0.0, y = 0.0625</t>
  </si>
  <si>
    <t>L: x = .0625, y = 0.125000</t>
  </si>
  <si>
    <t>L: x = 0.125, y = 0.06250000</t>
  </si>
  <si>
    <t>L: x = 1.125, y = 0.0625</t>
  </si>
  <si>
    <t>L: x = 1.187500, y = 0.12500</t>
  </si>
  <si>
    <t>L: x = 3.0, y = 0.125000</t>
  </si>
  <si>
    <t>L: x = 0.0, y = 0.0312</t>
  </si>
  <si>
    <t>L: x = .0312, y = 0.0625</t>
  </si>
  <si>
    <t>L: x = 0.0625, y = 0.0312</t>
  </si>
  <si>
    <t>L: x = .5625, y = 0.0312</t>
  </si>
  <si>
    <t>L: x = .5937, y = 0.0625</t>
  </si>
  <si>
    <t>L: x = 2.0, y = 0.0625</t>
  </si>
  <si>
    <t>L: x = 2.000000, y = 0.00000</t>
  </si>
  <si>
    <t>Single Point Thread Mill</t>
  </si>
  <si>
    <t>L: x = 0.0,y = 0.096</t>
  </si>
  <si>
    <t>L: x = 0.0283,y = 0.145</t>
  </si>
  <si>
    <t>L: x = 0.0566,y = 0.096</t>
  </si>
  <si>
    <t>L: x = 0.600,y = 0.096</t>
  </si>
  <si>
    <t>L: x = 0.720,y = 0.1875</t>
  </si>
  <si>
    <t>L: x = 3.0,y = 0.1875</t>
  </si>
  <si>
    <t>L: x = 3.0,y = 0.0</t>
  </si>
  <si>
    <t>OVERWRITE_DB</t>
  </si>
  <si>
    <t>Tool</t>
  </si>
  <si>
    <t>Collet Ø</t>
  </si>
  <si>
    <t>.2-1.0 MM</t>
  </si>
  <si>
    <t>1.5 mm</t>
  </si>
  <si>
    <t>1/16"</t>
  </si>
  <si>
    <t>2.0 mm</t>
  </si>
  <si>
    <t>2.5 mm</t>
  </si>
  <si>
    <t>3.0 mm</t>
  </si>
  <si>
    <t>1/8"</t>
  </si>
  <si>
    <t>3.5 mm</t>
  </si>
  <si>
    <t>4.0 mm</t>
  </si>
  <si>
    <t>4.5 mm</t>
  </si>
  <si>
    <t>3/16"</t>
  </si>
  <si>
    <t>5.0 mm</t>
  </si>
  <si>
    <t>5.5 mm</t>
  </si>
  <si>
    <t>6.0 mm</t>
  </si>
  <si>
    <t>1/4"</t>
  </si>
  <si>
    <t>7.0 mm</t>
  </si>
  <si>
    <t>5/16"</t>
  </si>
  <si>
    <t>8.0 mm</t>
  </si>
  <si>
    <t>9.0 mm</t>
  </si>
  <si>
    <t>3/8"</t>
  </si>
  <si>
    <t>10.0 mm</t>
  </si>
  <si>
    <t>11.0 mm</t>
  </si>
  <si>
    <t>7/16"</t>
  </si>
  <si>
    <t>12.0 mm</t>
  </si>
  <si>
    <t>1/2"</t>
  </si>
  <si>
    <t>13.0 mm</t>
  </si>
  <si>
    <t>14.0 mm</t>
  </si>
  <si>
    <t>9/16"</t>
  </si>
  <si>
    <t>15.0 mm</t>
  </si>
  <si>
    <t>5/8"</t>
  </si>
  <si>
    <t>16.0 mm</t>
  </si>
  <si>
    <t>18.0 mm</t>
  </si>
  <si>
    <t>3/4"</t>
  </si>
  <si>
    <t>20.0 mm</t>
  </si>
  <si>
    <t>22.0 mm</t>
  </si>
  <si>
    <t>7/8"</t>
  </si>
  <si>
    <t>25.0 mm</t>
  </si>
  <si>
    <t>1.0"</t>
  </si>
  <si>
    <t>PG-10 Min</t>
  </si>
  <si>
    <t>PG-10 Max</t>
  </si>
  <si>
    <t>PG-15 Min</t>
  </si>
  <si>
    <t>PG-15 Max</t>
  </si>
  <si>
    <t>PG-25 Min</t>
  </si>
  <si>
    <t>PG-25 Max</t>
  </si>
  <si>
    <t>PG-32 Min</t>
  </si>
  <si>
    <t>PG-32 Max</t>
  </si>
  <si>
    <t>ER-11 Min</t>
  </si>
  <si>
    <t>ER-11 Max</t>
  </si>
  <si>
    <t>ER-16 Min</t>
  </si>
  <si>
    <t>ER-16 Max</t>
  </si>
  <si>
    <t>ER-20 Min</t>
  </si>
  <si>
    <t>ER-20 Max</t>
  </si>
  <si>
    <t>ER-32 Min</t>
  </si>
  <si>
    <t>ER-32 Max</t>
  </si>
  <si>
    <t>We do not currently have any ER11 tool holders.</t>
  </si>
  <si>
    <t>TurretNum</t>
  </si>
  <si>
    <t>Position</t>
  </si>
  <si>
    <t>SubPosition</t>
  </si>
  <si>
    <t>Permanent</t>
  </si>
  <si>
    <t>IdNumber</t>
  </si>
  <si>
    <t>ToolType</t>
  </si>
  <si>
    <t>ToolUserType</t>
  </si>
  <si>
    <t>UnitsDiameter</t>
  </si>
  <si>
    <t>Angle</t>
  </si>
  <si>
    <t>Radius</t>
  </si>
  <si>
    <t>ProfileRadius</t>
  </si>
  <si>
    <t>NumTeeth</t>
  </si>
  <si>
    <t>TaperAngle</t>
  </si>
  <si>
    <t>UnitsLength</t>
  </si>
  <si>
    <t>TotalLength</t>
  </si>
  <si>
    <t>TipLength</t>
  </si>
  <si>
    <t>CuttingLength</t>
  </si>
  <si>
    <t>HLengthManual</t>
  </si>
  <si>
    <t>Hlength</t>
  </si>
  <si>
    <t>imHelicalAngle</t>
  </si>
  <si>
    <t>UnitsFeedSpin</t>
  </si>
  <si>
    <t>Ftype</t>
  </si>
  <si>
    <t>FeedXY</t>
  </si>
  <si>
    <t>FeedZ</t>
  </si>
  <si>
    <t>FeedFinishManual</t>
  </si>
  <si>
    <t>FeedFinish</t>
  </si>
  <si>
    <t>FeedLeadIn</t>
  </si>
  <si>
    <t>FeedLeadOut</t>
  </si>
  <si>
    <t>FeedLink</t>
  </si>
  <si>
    <t>Stype</t>
  </si>
  <si>
    <t>Spin</t>
  </si>
  <si>
    <t>SpinFinishManual</t>
  </si>
  <si>
    <t>SpinFinish</t>
  </si>
  <si>
    <t>FeedZPenetration</t>
  </si>
  <si>
    <t>ToolName</t>
  </si>
  <si>
    <t>ToolGroupName</t>
  </si>
  <si>
    <t>HolderName</t>
  </si>
  <si>
    <t>GroupHolderName</t>
  </si>
  <si>
    <t>Message1</t>
  </si>
  <si>
    <t>Message2</t>
  </si>
  <si>
    <t>Message3</t>
  </si>
  <si>
    <t>Message4</t>
  </si>
  <si>
    <t>Message5</t>
  </si>
  <si>
    <t>FloodCoolant</t>
  </si>
  <si>
    <t>AirBlastCoolant</t>
  </si>
  <si>
    <t>Rough</t>
  </si>
  <si>
    <t>SpinDirection</t>
  </si>
  <si>
    <t>ThreadingStandard</t>
  </si>
  <si>
    <t>NumThreads</t>
  </si>
  <si>
    <t>ThreadStandardByUser</t>
  </si>
  <si>
    <t>Pitch</t>
  </si>
  <si>
    <t>C++(ToolNum)</t>
  </si>
  <si>
    <t>C++(Type + ToolNum + LengthLetter)</t>
  </si>
  <si>
    <t>BALL NOSE MILL</t>
  </si>
  <si>
    <t>inch</t>
  </si>
  <si>
    <t>&lt;F&gt; Tools.Diameter</t>
  </si>
  <si>
    <t>&lt;F&gt; Tools.Diameter / 2.</t>
  </si>
  <si>
    <t>&lt;F&gt; Tools.NumFlutes</t>
  </si>
  <si>
    <t>&lt;F&gt; Tools.ShoulderDiameter</t>
  </si>
  <si>
    <t>C++(Description)</t>
  </si>
  <si>
    <t>&lt;F&gt; Tools.ShankDiameter</t>
  </si>
  <si>
    <t>C++(OHL)</t>
  </si>
  <si>
    <t>&lt;F&gt; Tools.OAL</t>
  </si>
  <si>
    <t>&lt;F&gt; Tools.ShoulderLength</t>
  </si>
  <si>
    <t>&lt;F&gt; Tools.ShoulderAngle</t>
  </si>
  <si>
    <t>&lt;F&gt; Tools.LOC</t>
  </si>
  <si>
    <t>C++(GageLength + OHL)</t>
  </si>
  <si>
    <t>a</t>
  </si>
  <si>
    <t>&lt;FS&gt; Shapes.NAME</t>
  </si>
  <si>
    <t>&lt;FS&gt; Shapes.GroupName</t>
  </si>
  <si>
    <t>&lt;FS&gt; Holders.NAME</t>
  </si>
  <si>
    <t>&lt;FS&gt; Holders.GroupName</t>
  </si>
  <si>
    <t>&lt;FS&gt; Tools.EDPNum</t>
  </si>
  <si>
    <t>&lt;FS&gt; Tools.EssaiPartNum</t>
  </si>
  <si>
    <t>&lt;FS&gt;Tools.Manufacturer</t>
  </si>
  <si>
    <t>CW</t>
  </si>
  <si>
    <t>END MILL</t>
  </si>
  <si>
    <t>BULL NOSE MILL</t>
  </si>
  <si>
    <t>BULL MILL</t>
  </si>
  <si>
    <t>&lt;F&gt; Tools.CornerRadius</t>
  </si>
  <si>
    <t>CHAMFER DRILL</t>
  </si>
  <si>
    <t>CHAMFER MILL</t>
  </si>
  <si>
    <t>&lt;F&gt; Tools.TipAngle</t>
  </si>
  <si>
    <t>FACE MILL</t>
  </si>
  <si>
    <t>&lt;F&gt; Tools.Startshoulderlength</t>
  </si>
  <si>
    <t>&lt;F&gt; Tools.TipDiameter</t>
  </si>
  <si>
    <t>TAPER MILL</t>
  </si>
  <si>
    <t>SLOT MILL</t>
  </si>
  <si>
    <t>DOUBLE ANGLE</t>
  </si>
  <si>
    <t>THREAD MILL</t>
  </si>
  <si>
    <t>HLength</t>
  </si>
  <si>
    <t>PitchUnit</t>
  </si>
  <si>
    <t>0.000000</t>
  </si>
  <si>
    <t>1.000000</t>
  </si>
  <si>
    <t>DRILL</t>
  </si>
  <si>
    <t>25.000000</t>
  </si>
  <si>
    <t>100.000000</t>
  </si>
  <si>
    <t>2500.000000</t>
  </si>
  <si>
    <t>REAMER</t>
  </si>
  <si>
    <t>&lt;F&gt; Tools.ChamferLength</t>
  </si>
  <si>
    <t>SPOT DRILL</t>
  </si>
  <si>
    <t>TAP</t>
  </si>
  <si>
    <t>&lt;F&gt; Tools.ThreadPitch</t>
  </si>
  <si>
    <t>NameTemp</t>
  </si>
  <si>
    <t>NAME</t>
  </si>
  <si>
    <t>TIME1</t>
  </si>
  <si>
    <t>TIME2</t>
  </si>
  <si>
    <t>CUR.TIME</t>
  </si>
  <si>
    <t>DOC</t>
  </si>
  <si>
    <t>L-2</t>
  </si>
  <si>
    <t>L-3</t>
  </si>
  <si>
    <t>R-2</t>
  </si>
  <si>
    <t>R-3</t>
  </si>
  <si>
    <t>R2</t>
  </si>
  <si>
    <t>DL</t>
  </si>
  <si>
    <t>DL-2</t>
  </si>
  <si>
    <t>DL-3</t>
  </si>
  <si>
    <t>DR-2</t>
  </si>
  <si>
    <t>DR-3</t>
  </si>
  <si>
    <t>DR2</t>
  </si>
  <si>
    <t>LCUTS</t>
  </si>
  <si>
    <t>ANGLE</t>
  </si>
  <si>
    <t>PLC</t>
  </si>
  <si>
    <t>TL</t>
  </si>
  <si>
    <t>PLC-VAL</t>
  </si>
  <si>
    <t>CUT.</t>
  </si>
  <si>
    <t>TYP</t>
  </si>
  <si>
    <t>TYP1</t>
  </si>
  <si>
    <t>TYP2</t>
  </si>
  <si>
    <t>TMAT</t>
  </si>
  <si>
    <t>CDT</t>
  </si>
  <si>
    <t>DIRECT</t>
  </si>
  <si>
    <t>LTOL</t>
  </si>
  <si>
    <t>RTOL</t>
  </si>
  <si>
    <t>TT:L-OFFS</t>
  </si>
  <si>
    <t>TT:L-OFFS-2</t>
  </si>
  <si>
    <t>TT:L-OFFS-3</t>
  </si>
  <si>
    <t>TT:R-OFFS</t>
  </si>
  <si>
    <t>LBREAK</t>
  </si>
  <si>
    <t>RBREAK</t>
  </si>
  <si>
    <t>NMAX</t>
  </si>
  <si>
    <t>T-ANGLE</t>
  </si>
  <si>
    <t>PITCH</t>
  </si>
  <si>
    <t>P1</t>
  </si>
  <si>
    <t>P2</t>
  </si>
  <si>
    <t>P3</t>
  </si>
  <si>
    <t>P8</t>
  </si>
  <si>
    <t>INDEX</t>
  </si>
  <si>
    <t>Ballnose</t>
  </si>
  <si>
    <t>&lt;F&gt; me.TIME2 * 0.90</t>
  </si>
  <si>
    <t>&lt;FC&gt; IF      Tools.Diameter &lt; 0.0625 THAN 60
     ELSE_IF Tools.Diameter &lt; 0.1250 THAN 100
     ELSE_IF Tools.Diameter &lt; 0.250  THAN 140
     ELSE_IF Tools.Diameter &lt; 0.375  THAN 180
     ELSE_IF Tools.Diameter &lt; 0.500  THAN 220
     ELSE    260</t>
  </si>
  <si>
    <t>&lt;FS&gt; Tools.Description</t>
  </si>
  <si>
    <t>ENDMILL</t>
  </si>
  <si>
    <t>&lt;FC&gt; IF      ((Tools.Diameter / 2) + 0.012) &lt; Tools.LOC THAN ((Tools.Diameter / 2) + 0.012)
     ELSE    Tools.LOC * 0.90</t>
  </si>
  <si>
    <t>&lt;FC&gt; IF      me.L &lt; 5.9 THAN 5.9
     ELSE_IF me.L &lt; 7.8 THAN 7.8
     ELSE_IF me.L &lt; 9.8 THAN 9.8
          ELSE    0.002</t>
  </si>
  <si>
    <t>Bullnose</t>
  </si>
  <si>
    <t>&lt;FC&gt; IF      (Tools.CornerRadius + 0.012) &lt; Tools.LOC THAN (Tools.CornerRadius + 0.012)
     ELSE    Tools.LOC * 0.90</t>
  </si>
  <si>
    <t>&lt;FC&gt; IF      me.L &lt; 5.9 THAN 5.9
     ELSE_IF me.L &lt; 7.8 THAN 7.8
     ELSE_IF me.L &lt; 9.8 THAN 9.8
          ELSE    0.003</t>
  </si>
  <si>
    <t>XX</t>
  </si>
  <si>
    <t>CSINK</t>
  </si>
  <si>
    <t>&lt;FC&gt; IF      Tools.TipHeight &lt;= 0.010 THAN 0.002
     ELSE_IF Tools.TipHeight &lt;= 0.045 THAN 0.005
     ELSE    0.010</t>
  </si>
  <si>
    <t>&lt;FC&gt; IF      Tools.TipHeight &lt;= 0.010 THAN Tools.TipHeight - 0.002
     ELSE_IF Tools.TipHeight &lt;= 0.045 THAN Tools.TipHeight - 0.005
     ELSE    Tools.TipHeight - 0.010</t>
  </si>
  <si>
    <t>&lt;FC&gt; IF      me.L &lt; 5.9 THAN 5.9
     ELSE_IF me.L &lt; 7.8 THAN 7.8
     ELSE_IF me.L &lt; 9.8 THAN 9.8
          ELSE    0.005</t>
  </si>
  <si>
    <t>Corner Round</t>
  </si>
  <si>
    <t>60 - 82
90 - 120</t>
  </si>
  <si>
    <t>Cut Tap</t>
  </si>
  <si>
    <t>Double Angle Cutter</t>
  </si>
  <si>
    <t>Drill Coolant thru</t>
  </si>
  <si>
    <t>RULE in tool table</t>
  </si>
  <si>
    <t>DR_C</t>
  </si>
  <si>
    <t>Drill Carbide</t>
  </si>
  <si>
    <t>Drill</t>
  </si>
  <si>
    <t>&lt;FC&gt; IF      Tools.Diameter &lt; 0.0625 THAN 0.0005
     ELSE_IF Tools.Diameter &lt; 0.1250 THAN 0.001
     ELSE_IF Tools.Diameter &lt; 0.250  THAN  0.0015
          ELSE    0.002</t>
  </si>
  <si>
    <t>&lt;FC&gt; IF      Tools.Diameter &lt; 0.125 THAN 0.001
     ELSE_IF Tools.Diameter &lt; 0.250 THAN 0.002
     ELSE_IF Tools.Diameter &lt; 0.5  THAN  0.003
          ELSE    0.005</t>
  </si>
  <si>
    <t>&lt;F&gt; Tools.TipHeight + 0.010</t>
  </si>
  <si>
    <t>&lt;FC&gt; IF      me.L &lt; 5.9 THAN 5.9
     ELSE_IF me.L &lt; 7.8 THAN 7.8
     ELSE_IF me.L &lt; 9.8 THAN 9.8
          ELSE    0.012</t>
  </si>
  <si>
    <t>DRT</t>
  </si>
  <si>
    <t>Drill Cobalt</t>
  </si>
  <si>
    <t>Dovetail mill</t>
  </si>
  <si>
    <t>Endmill</t>
  </si>
  <si>
    <t>&lt;FC&gt; IF      0.012 &lt; Tools.LOC THAN 0.012
     ELSE    Tools.LOC * 0.90</t>
  </si>
  <si>
    <t>&lt;FC&gt; IF      me.L &lt; 5.9 THAN 5.9
     ELSE_IF me.L &lt; 7.8 THAN 7.8
     ELSE_IF me.L &lt; 9.8 THAN 9.8
          ELSE    0.015</t>
  </si>
  <si>
    <t>Fan (Cleaning)</t>
  </si>
  <si>
    <t>Face mill</t>
  </si>
  <si>
    <t>&lt;F&gt; Tools.LOC * 0.90</t>
  </si>
  <si>
    <t>&lt;FC&gt; IF      me.L &lt; 5.9 THAN 5.9
     ELSE_IF me.L &lt; 7.8 THAN 7.8
     ELSE_IF me.L &lt; 9.8 THAN 9.8
          ELSE    0.017</t>
  </si>
  <si>
    <t>&lt;F&gt; me.TIME2 * 0.91</t>
  </si>
  <si>
    <t>&lt;FC&gt; IF      Tools.Diameter &lt; 0.0625 THAN 60
     ELSE_IF Tools.Diameter &lt; 0.1250 THAN 100
     ELSE_IF Tools.Diameter &lt; 0.250  THAN 140
     ELSE_IF Tools.Diameter &lt; 0.375  THAN 180
     ELSE_IF Tools.Diameter &lt; 0.500  THAN 220
     ELSE    261</t>
  </si>
  <si>
    <t>KEY CUTTER</t>
  </si>
  <si>
    <t>&lt;FC&gt; IF      me.L &lt; 5.9 THAN 5.9
     ELSE_IF me.L &lt; 7.8 THAN 7.8
     ELSE_IF me.L &lt; 9.8 THAN 9.8
          ELSE    0.018</t>
  </si>
  <si>
    <t>Laser Pin Master</t>
  </si>
  <si>
    <t>Lolipop</t>
  </si>
  <si>
    <t>Reamer</t>
  </si>
  <si>
    <t>&lt;FC&gt; IF      me.L &lt; 5.9 THAN 5.9
     ELSE_IF me.L &lt; 7.8 THAN 7.8
     ELSE_IF me.L &lt; 9.8 THAN 9.8
          ELSE    0.022</t>
  </si>
  <si>
    <t>Roll Tap</t>
  </si>
  <si>
    <t>Spot Drill</t>
  </si>
  <si>
    <t>Slitter saw</t>
  </si>
  <si>
    <t>SAW</t>
  </si>
  <si>
    <t>Tapered Endmill</t>
  </si>
  <si>
    <t>&lt;FC&gt; IF      me.L &lt; 5.9 THAN 5.9
     ELSE_IF me.L &lt; 7.8 THAN 7.8
     ELSE_IF me.L &lt; 9.8 THAN 9.8
          ELSE    0.006</t>
  </si>
  <si>
    <t>1.5000" Dia x 0.375 LOC - 2FLT FM</t>
  </si>
  <si>
    <t>0.2900" Dia x 0.600 LOC - 1FLT TM</t>
  </si>
  <si>
    <t>Face Mill</t>
  </si>
  <si>
    <t>L: x = 0.0,y = 0.75</t>
  </si>
  <si>
    <t>L: x = 0.375,y = 0.750</t>
  </si>
  <si>
    <t>L: x = 0.640,y = 0.4875</t>
  </si>
  <si>
    <t>L: x = 1.1750,y = 0.500</t>
  </si>
  <si>
    <t>L: x = 4.559,y = 0.5000</t>
  </si>
  <si>
    <t>L: x = 4.559,y = 0.0</t>
  </si>
  <si>
    <t>L: x = 0.0,y = 1.00</t>
  </si>
  <si>
    <t>L: x = 0.644,y = 1.00</t>
  </si>
  <si>
    <t>L: x = 0.900,y = 0.790</t>
  </si>
  <si>
    <t>L: x = 1.2690,y = 0.790</t>
  </si>
  <si>
    <t>L: x = 1.475,y = 0.965</t>
  </si>
  <si>
    <t>L: x = 1.7500,y = 0.965</t>
  </si>
  <si>
    <t>L: x = 1.7500,y = 0.000</t>
  </si>
  <si>
    <t>2.0000" Dia x 0.550 LOC - 4FLT FM</t>
  </si>
  <si>
    <t>1.5000" Dia x 0.325 LOC - 6FLT FM</t>
  </si>
  <si>
    <t>L: x =0.325,y = 0.75</t>
  </si>
  <si>
    <t>L: x = 0.005000, y = 0.014100</t>
  </si>
  <si>
    <t>L: x = 0.402000, y = 0.014100</t>
  </si>
  <si>
    <t>L: x = 0.566000, y = 0.062500</t>
  </si>
  <si>
    <t>L: x = 0.625, y = 0.1500</t>
  </si>
  <si>
    <t>L: x = 0.625, y = 0.0625</t>
  </si>
  <si>
    <t>800-500772-01A</t>
  </si>
  <si>
    <t>50M0715-1000FLE</t>
  </si>
  <si>
    <t>0.0282" Dia x 0.350 LOC - 2FLT CD x 130 Deg</t>
  </si>
  <si>
    <t>L: x = 1.75,y = 0.717</t>
  </si>
  <si>
    <t>L: x = 1.75,y = 0.0</t>
  </si>
  <si>
    <t>NEdges = 6</t>
  </si>
  <si>
    <t>NEdges = 4</t>
  </si>
  <si>
    <t>0.0450" Dia x 0.135 LOC - 2FLT SD</t>
  </si>
  <si>
    <t>L: x = 0.00, y = 0.0015</t>
  </si>
  <si>
    <t>L: x = 0.021, y = 0.021</t>
  </si>
  <si>
    <t>L: x = 0.135, y = 0.021</t>
  </si>
  <si>
    <t>L: x = 0.175, y = 0.061</t>
  </si>
  <si>
    <t>L: x = 1.5, y = 0.061</t>
  </si>
  <si>
    <t>L: x = 1.5, y = 0.0</t>
  </si>
  <si>
    <t>0.0781" Dia x 0.250 LOC - 4FLT CM x 60 Deg</t>
  </si>
  <si>
    <t>L: x = 0.0675, y = 0.039</t>
  </si>
  <si>
    <t>L: x = 0.2499, y = 0.039</t>
  </si>
  <si>
    <t>L: x = 0.2734, y = 0.0625</t>
  </si>
  <si>
    <t>L: x = 1.500, y = 0.0625</t>
  </si>
  <si>
    <t>L: x = 1.500, y = 0.000</t>
  </si>
  <si>
    <t>800-501524-02A</t>
  </si>
  <si>
    <t>0.0200" Dia x 0.060 LOC - 2FLT SD x 60 Deg</t>
  </si>
  <si>
    <t>L: x = 0.0000, y = 0.00100</t>
  </si>
  <si>
    <t>L: x = 0.015600, y = 0.010000</t>
  </si>
  <si>
    <t>L: x = 0.06000, y = 0.01000</t>
  </si>
  <si>
    <t>L: x = 1.50000, y = .0625000</t>
  </si>
  <si>
    <t>Nedges = 6</t>
  </si>
  <si>
    <t>L: x = 0.0275, y = 0.0300</t>
  </si>
  <si>
    <t>L: x = 0.0, y = 0.0025</t>
  </si>
  <si>
    <t>L: x = 0.2125, y = 0.0625</t>
  </si>
  <si>
    <t>0.0600" Dia x 0.180 LOC - 2FLT SD x 90 Deg</t>
  </si>
  <si>
    <t>L: x = 0.18, y = 0.03000</t>
  </si>
  <si>
    <t>888445-C3</t>
  </si>
  <si>
    <t>836355-C3</t>
  </si>
  <si>
    <t>0.0200" Dia x 0.060 LOC - 2FLT SD x 60 Deg -MOD</t>
  </si>
  <si>
    <t>L: x = 0.095000, y = 0.045000</t>
  </si>
  <si>
    <t>L: x = 0.150000, y = .0625000</t>
  </si>
  <si>
    <t>L: x = 0.35000, y = 0.045000</t>
  </si>
  <si>
    <t>800-502780-01A</t>
  </si>
  <si>
    <t>800-502550-01A</t>
  </si>
  <si>
    <t>12906-C3</t>
  </si>
  <si>
    <t>800-501705-01A  </t>
  </si>
  <si>
    <t>800-501508-01A</t>
  </si>
  <si>
    <t>HSK63-SM075</t>
  </si>
  <si>
    <t>HSK63-10SM2</t>
  </si>
  <si>
    <t>&lt;F&gt;Tools.R_Off</t>
  </si>
  <si>
    <t>R_Off</t>
  </si>
  <si>
    <t>800-503022-01A</t>
  </si>
  <si>
    <t>800-503023-01A</t>
  </si>
  <si>
    <t>800-503024-01A</t>
  </si>
  <si>
    <t>800-500006-09A</t>
  </si>
  <si>
    <t>101 W161</t>
  </si>
  <si>
    <t>L: x = 0.1100000, y = 0.01600</t>
  </si>
  <si>
    <t>L: x = 0.0015, y = 0.00315</t>
  </si>
  <si>
    <t>L: x = 0.060, y = 0.003150</t>
  </si>
  <si>
    <t>L: x = 0.195000, y = 0.01600</t>
  </si>
  <si>
    <t>L: x = 0.38500, y = 0.0625</t>
  </si>
  <si>
    <t>0.0063" Dia x 0..059 LOC - 2FLT CD x 130 Deg</t>
  </si>
  <si>
    <t>800-503027-01A</t>
  </si>
  <si>
    <t>800-503028-01A</t>
  </si>
  <si>
    <t>SS30125C4</t>
  </si>
  <si>
    <t>800-502596-01A</t>
  </si>
  <si>
    <t>TR-2-0040-S</t>
  </si>
  <si>
    <t>Performance Micro Tool</t>
  </si>
  <si>
    <t>800-502027-01A</t>
  </si>
  <si>
    <t>TS-2-0170-SR6</t>
  </si>
  <si>
    <t>800-502719-01A</t>
  </si>
  <si>
    <t>800-502716-01A</t>
  </si>
  <si>
    <t>800-502478-01A</t>
  </si>
  <si>
    <t>800-502983-01A</t>
  </si>
  <si>
    <t>0.0310" Dia x 0.156 LOC - 2FLT CM x 30 Deg</t>
  </si>
  <si>
    <t>Nedges = 5</t>
  </si>
  <si>
    <t>L: x = 0.058313, y = 0.015625</t>
  </si>
  <si>
    <t>L: x = 0.250000, y = 0.015625</t>
  </si>
  <si>
    <t>L: x = 0.296875, y = 0.062500</t>
  </si>
  <si>
    <t>800-502478-03A</t>
  </si>
  <si>
    <t>ESS08CM15DEG</t>
  </si>
  <si>
    <t>0.0120" Dia x 0.216 LOC - 2FLT CD x 130 Deg</t>
  </si>
  <si>
    <t/>
  </si>
  <si>
    <t>800-502051-02A</t>
  </si>
  <si>
    <t>Drill Bit City</t>
  </si>
  <si>
    <t>50WS83-550FL</t>
  </si>
  <si>
    <t>EN</t>
  </si>
  <si>
    <t>800-502899-01A</t>
  </si>
  <si>
    <t>49410-C4</t>
  </si>
  <si>
    <t>ENGRAVING</t>
  </si>
  <si>
    <t>800-503052-01A</t>
  </si>
  <si>
    <t>EPDS200465-2-SD-ESS</t>
  </si>
  <si>
    <t>Moldino</t>
  </si>
  <si>
    <t>0.0095" Dia x 0.050 LOC - 2FLT EM</t>
  </si>
  <si>
    <t>End Mill</t>
  </si>
  <si>
    <t>L: x = 0.000000, y = 0.004750</t>
  </si>
  <si>
    <t>L: x = 0.050000, y = 0.004503</t>
  </si>
  <si>
    <t>C: x = 0.050494, y = 0.104502 , Radius = 0.100000 , Sa = 4.707452 , Sweep = 0.214377</t>
  </si>
  <si>
    <t>L: x = 0.071285, y = 0.006687</t>
  </si>
  <si>
    <t>L: x = 0.480883, y = 0.093750</t>
  </si>
  <si>
    <t>L: x = 1.500000, y = 0.093750</t>
  </si>
  <si>
    <t>800-503054-01A</t>
  </si>
  <si>
    <t>800-502483-01A</t>
  </si>
  <si>
    <t>11412-C3</t>
  </si>
  <si>
    <t>0.0120" Dia x 0.036 LOC - 2FLT SD x 90 Deg</t>
  </si>
  <si>
    <t>L: x = 0.006000, y = 0.006000</t>
  </si>
  <si>
    <t>800-503063-01A</t>
  </si>
  <si>
    <t>L: x = 0.081000, y = 0.006000</t>
  </si>
  <si>
    <t>L: x = 0.143000, y = 0.015000</t>
  </si>
  <si>
    <t>L: x = 1.500000, y = 0.0625000</t>
  </si>
  <si>
    <t>L: x = 0.315000, y = 0.062500</t>
  </si>
  <si>
    <t>800-503064-01A</t>
  </si>
  <si>
    <t>13925-C4</t>
  </si>
  <si>
    <t>800-503065-01A</t>
  </si>
  <si>
    <t>73025-C4</t>
  </si>
  <si>
    <t>800-503066-01A</t>
  </si>
  <si>
    <t>72007-C4</t>
  </si>
  <si>
    <t>800-503067-01A</t>
  </si>
  <si>
    <t>72008-C4</t>
  </si>
  <si>
    <t>800-503068-01A</t>
  </si>
  <si>
    <t>50212-C4</t>
  </si>
  <si>
    <t>800-503069-01A</t>
  </si>
  <si>
    <t>13962-C4</t>
  </si>
  <si>
    <t>800-503072-01A</t>
  </si>
  <si>
    <t>(.01*dia)/numofflu</t>
  </si>
  <si>
    <t>(.01*DIA)</t>
  </si>
  <si>
    <t>Fz</t>
  </si>
  <si>
    <t>&lt;F&gt; Tools.Diameter*.01</t>
  </si>
  <si>
    <t>800-503047-01A</t>
  </si>
  <si>
    <t>ESS12FM0282</t>
  </si>
  <si>
    <t>800-503035-01A</t>
  </si>
  <si>
    <t>72028-C3</t>
  </si>
  <si>
    <t>800-501143-02A</t>
  </si>
  <si>
    <t>804808-C3</t>
  </si>
  <si>
    <t>CT001</t>
  </si>
  <si>
    <t>800-503075-01A</t>
  </si>
  <si>
    <t>800-501295-02A</t>
  </si>
  <si>
    <t>899024-C3</t>
  </si>
  <si>
    <t>800-503049-01A</t>
  </si>
  <si>
    <t>800-503059-01A</t>
  </si>
  <si>
    <t>ESS16CM29DEG</t>
  </si>
  <si>
    <t>800-503058-01A</t>
  </si>
  <si>
    <t>ESS16CM89DEG</t>
  </si>
  <si>
    <t>SP</t>
  </si>
  <si>
    <t>800-500000-01A</t>
  </si>
  <si>
    <t>McMaster</t>
  </si>
  <si>
    <t>MT</t>
  </si>
  <si>
    <t>800-503076-01A</t>
  </si>
  <si>
    <t>834147-C3</t>
  </si>
  <si>
    <t>800-500000-02A</t>
  </si>
  <si>
    <t>.500 Reach</t>
  </si>
  <si>
    <t>800-503084-01A</t>
  </si>
  <si>
    <t>800-503085-01A</t>
  </si>
  <si>
    <t>00-90 SF</t>
  </si>
  <si>
    <t>800-501557-02A</t>
  </si>
  <si>
    <t>41008-C3</t>
  </si>
  <si>
    <t>800-502997-01A</t>
  </si>
  <si>
    <t xml:space="preserve">50M0196-350FLe </t>
  </si>
  <si>
    <t>0.0077" Dia x 0.140 LOC - 2FLT CD x 120 Deg</t>
  </si>
  <si>
    <t>L: x = 0.002000, y = 0.003850</t>
  </si>
  <si>
    <t>L: x = 0.150000, y = 0.003850</t>
  </si>
  <si>
    <t>800-503088-01A</t>
  </si>
  <si>
    <t>800-503089-01A</t>
  </si>
  <si>
    <t>952820-C4</t>
  </si>
  <si>
    <t>800-503098-01A</t>
  </si>
  <si>
    <t>915230-C4</t>
  </si>
  <si>
    <t>800-503099-01A</t>
  </si>
  <si>
    <t>800-503100-01A</t>
  </si>
  <si>
    <t>800-503101-01A</t>
  </si>
  <si>
    <t>800-503102-01A</t>
  </si>
  <si>
    <t>47460-C4</t>
  </si>
  <si>
    <t>800-503103-01A</t>
  </si>
  <si>
    <t>800-503104-01A</t>
  </si>
  <si>
    <t>941130-C4</t>
  </si>
  <si>
    <t>800-503105-01A</t>
  </si>
  <si>
    <t>800-503114-01A</t>
  </si>
  <si>
    <t>PTD 5998656</t>
  </si>
  <si>
    <t>PTD 5998139</t>
  </si>
  <si>
    <t>0.0160" Dia x 0.230 LOC - 2FLT CD x 130 Deg</t>
  </si>
  <si>
    <t>L: x = 0.003100, y = 0.007995</t>
  </si>
  <si>
    <t>L: x = 0.288400, y = 0.007995</t>
  </si>
  <si>
    <t>L: x = 0.322300, y = 0.018700</t>
  </si>
  <si>
    <t>L: x = 0.348500, y = 0.018700</t>
  </si>
  <si>
    <t>800-500010-03A</t>
  </si>
  <si>
    <t>50M0406-700FLe</t>
  </si>
  <si>
    <t>DOVE TAIL MILL</t>
  </si>
  <si>
    <t>&lt;F&gt;Tools.CornerRadius</t>
  </si>
  <si>
    <t>800-501577-05A</t>
  </si>
  <si>
    <t>SW300-100-30-0625</t>
  </si>
  <si>
    <t>4-40 SFB</t>
  </si>
  <si>
    <t>10-32 SFB</t>
  </si>
  <si>
    <t>10-32 STI</t>
  </si>
  <si>
    <t>800-503193-01A</t>
  </si>
  <si>
    <t>14020-C4</t>
  </si>
  <si>
    <t>800-503194-01A</t>
  </si>
  <si>
    <t>73018-C4</t>
  </si>
  <si>
    <t>EM .3750 2FL</t>
  </si>
  <si>
    <t>32410-C4</t>
  </si>
  <si>
    <t>800-503197-01A</t>
  </si>
  <si>
    <t>Hayden Twist Drill</t>
  </si>
  <si>
    <t>800-500000-03A</t>
  </si>
  <si>
    <t>Essai</t>
  </si>
  <si>
    <t>Pressure Wash Tool</t>
  </si>
  <si>
    <t>L: x = 0.0, y = 0.489</t>
  </si>
  <si>
    <t>L: x = 0.523, y = 0.489</t>
  </si>
  <si>
    <t>L: x = 1.800, y = 0.489</t>
  </si>
  <si>
    <t>L: x = 1.800, y = 0.270</t>
  </si>
  <si>
    <t>L: x = 5.510, y = 0.270</t>
  </si>
  <si>
    <t>L: x = 5.510, y = 0.0</t>
  </si>
  <si>
    <t>800-503198</t>
  </si>
  <si>
    <t>0709K46CO</t>
  </si>
  <si>
    <t>L: x = 0.0173, y = 0.0100</t>
  </si>
  <si>
    <t>L: x = 0.0708, y = 0.010000</t>
  </si>
  <si>
    <t>L: x = 0.3183, y = 0.06250</t>
  </si>
  <si>
    <t>L: x = 1.47, y = 0.0625</t>
  </si>
  <si>
    <t>L: x = 1.5000, y = 0.047500</t>
  </si>
  <si>
    <t>L: x = 0.150000, y = 0.0000</t>
  </si>
  <si>
    <t>800-502015-04A</t>
  </si>
  <si>
    <t>B570150200</t>
  </si>
  <si>
    <t>800-502015-06A</t>
  </si>
  <si>
    <t>B570200180</t>
  </si>
  <si>
    <t>800-502952-01A</t>
  </si>
  <si>
    <t>RSB0555</t>
  </si>
  <si>
    <t>800-503087-01A</t>
  </si>
  <si>
    <t>EDT-U40-5.7-TH</t>
  </si>
  <si>
    <t>UN   4-40</t>
  </si>
  <si>
    <t>0.0827" Dia x 0.075 LOC - 4FLT TM x 40 TPI</t>
  </si>
  <si>
    <t>Nedges = 9</t>
  </si>
  <si>
    <t>L: x = 0.0, y = 0.0375</t>
  </si>
  <si>
    <t>L: x = 0.075, y = 0.0375</t>
  </si>
  <si>
    <t>L: x = 0.075, y = 0.0258</t>
  </si>
  <si>
    <t>L: x = 0.2441, y = 0.0258</t>
  </si>
  <si>
    <t>L: x = 0.2603, y = 0.0295</t>
  </si>
  <si>
    <t>L: x = 0.4504, y = 0.1181</t>
  </si>
  <si>
    <t>L: x = 1.9523, y = 0.1181</t>
  </si>
  <si>
    <t>L: x = 1.968, y = 0.1024</t>
  </si>
  <si>
    <t>L: x = 1.968, y = 0.0</t>
  </si>
  <si>
    <t>U.N</t>
  </si>
  <si>
    <t>&lt;FS&gt; Tools.ThreadClass</t>
  </si>
  <si>
    <t>NOTE = NUM of Teeth</t>
  </si>
  <si>
    <t>Column1</t>
  </si>
  <si>
    <t>&lt;F&gt;Tools.NOTE</t>
  </si>
  <si>
    <t>ThreadingTableStandard</t>
  </si>
  <si>
    <t>&lt;FS&gt;Tools.ThreadClass</t>
  </si>
  <si>
    <t>PMT</t>
  </si>
  <si>
    <t>TS-2-0050-S</t>
  </si>
  <si>
    <t>800-501614-03A</t>
  </si>
  <si>
    <t>C07-0040-08-10</t>
  </si>
  <si>
    <t>800-502985-01A</t>
  </si>
  <si>
    <t>12710-C3</t>
  </si>
  <si>
    <t>B570150280</t>
  </si>
  <si>
    <t>Frasia</t>
  </si>
  <si>
    <t>800-501577-02A</t>
  </si>
  <si>
    <t>K30-0625-32-30</t>
  </si>
  <si>
    <t>800-501750-06A</t>
  </si>
  <si>
    <t>B15650312</t>
  </si>
  <si>
    <t>N.P.T.F</t>
  </si>
  <si>
    <t>800-500012-03A</t>
  </si>
  <si>
    <t>50M0435-700FLe</t>
  </si>
  <si>
    <t>0.0171" Dia x 0.2755 LOC - 2FLT CD x 130 Deg</t>
  </si>
  <si>
    <t>Nedges = 11</t>
  </si>
  <si>
    <t>L: x = 0.00398693, y = 0.00855</t>
  </si>
  <si>
    <t>L: x = 0.27957748, y = 0.00855</t>
  </si>
  <si>
    <t>800-503204-01A</t>
  </si>
  <si>
    <t>Jem Tool</t>
  </si>
  <si>
    <t>SW1-00-10394</t>
  </si>
  <si>
    <t>800-503207-01A</t>
  </si>
  <si>
    <t>B570150170</t>
  </si>
  <si>
    <t>800-502857-01A</t>
  </si>
  <si>
    <t>800-501875-01A</t>
  </si>
  <si>
    <t>B15640252</t>
  </si>
  <si>
    <t>800-503210-01A</t>
  </si>
  <si>
    <t>800-503211-01A</t>
  </si>
  <si>
    <t>72010-C4</t>
  </si>
  <si>
    <t>800-502032-01A</t>
  </si>
  <si>
    <t>LOLLIPOP MILL</t>
  </si>
  <si>
    <t>0.0470" Dia x 0.0680 LOC - 2FLT CR</t>
  </si>
  <si>
    <t>L: x = 0.000000, y = 0.023500</t>
  </si>
  <si>
    <t>L: x = 0.005000, y = 0.023500</t>
  </si>
  <si>
    <t>L: x = 0.067000, y = 0.085500</t>
  </si>
  <si>
    <t>L: x = 0.067000, y = 0.093750</t>
  </si>
  <si>
    <t>L: x = 2.000000, y = 0.093750</t>
  </si>
  <si>
    <t>L: x = 2.000000, y = 0.000000</t>
  </si>
  <si>
    <t>C: x = 0.005100, y = 0.085500 , Radius = 0.062000 , Sa = 4.712389 , Sweep = 1.570796</t>
  </si>
  <si>
    <t>800-503216-01A</t>
  </si>
  <si>
    <t>34614-C3</t>
  </si>
  <si>
    <t>800-503217-01A</t>
  </si>
  <si>
    <t>35410-C3</t>
  </si>
  <si>
    <t>800-500332</t>
  </si>
  <si>
    <t>.740 - 8</t>
  </si>
  <si>
    <t>.740 - 8 THREADMILL</t>
  </si>
  <si>
    <t>L: x = 0.000000, y = 0.261747</t>
  </si>
  <si>
    <t>L: x = 0.062500, y = 0.370000</t>
  </si>
  <si>
    <t>L: x = 0.125000, y = 0.261747</t>
  </si>
  <si>
    <t>C: x = 0.127598, y = 0.263247 , Radius = 0.003000 , Sa = 3.665191 , Sweep = 2.094395</t>
  </si>
  <si>
    <t>L: x = 0.130196, y = 0.261747</t>
  </si>
  <si>
    <t>L: x = 0.192696, y = 0.370000</t>
  </si>
  <si>
    <t>L: x = 0.255196, y = 0.261747</t>
  </si>
  <si>
    <t>C: x = 0.257794, y = 0.263247 , Radius = 0.003000 , Sa = 3.665191 , Sweep = 2.094395</t>
  </si>
  <si>
    <t>L: x = 0.260392, y = 0.261747</t>
  </si>
  <si>
    <t>L: x = 0.322892, y = 0.370000</t>
  </si>
  <si>
    <t>L: x = 0.385392, y = 0.261747</t>
  </si>
  <si>
    <t>C: x = 0.387990, y = 0.263247 , Radius = 0.003000 , Sa = 3.665191 , Sweep = 2.094395</t>
  </si>
  <si>
    <t>L: x = 0.390588, y = 0.261747</t>
  </si>
  <si>
    <t>L: x = 0.453088, y = 0.370000</t>
  </si>
  <si>
    <t>L: x = 0.515588, y = 0.261747</t>
  </si>
  <si>
    <t>C: x = 0.518187, y = 0.263247 , Radius = 0.003000 , Sa = 3.665191 , Sweep = 2.094395</t>
  </si>
  <si>
    <t>L: x = 0.520785, y = 0.261747</t>
  </si>
  <si>
    <t>L: x = 0.583285, y = 0.370000</t>
  </si>
  <si>
    <t>L: x = 0.645785, y = 0.261747</t>
  </si>
  <si>
    <t>C: x = 0.648383, y = 0.263247 , Radius = 0.003000 , Sa = 3.665191 , Sweep = 2.094395</t>
  </si>
  <si>
    <t>L: x = 0.650981, y = 0.261747</t>
  </si>
  <si>
    <t>L: x = 0.713481, y = 0.370000</t>
  </si>
  <si>
    <t>L: x = 0.775981, y = 0.261747</t>
  </si>
  <si>
    <t>C: x = 0.778579, y = 0.263247 , Radius = 0.003000 , Sa = 3.665191 , Sweep = 2.094395</t>
  </si>
  <si>
    <t>L: x = 0.781177, y = 0.261747</t>
  </si>
  <si>
    <t>L: x = 0.843677, y = 0.370000</t>
  </si>
  <si>
    <t>L: x = 0.906177, y = 0.261747</t>
  </si>
  <si>
    <t>C: x = 0.908775, y = 0.263247 , Radius = 0.003000 , Sa = 3.665191 , Sweep = 2.094395</t>
  </si>
  <si>
    <t>L: x = 0.911373, y = 0.261747</t>
  </si>
  <si>
    <t>L: x = 0.973873, y = 0.370000</t>
  </si>
  <si>
    <t>L: x = 1.036373, y = 0.261747</t>
  </si>
  <si>
    <t>C: x = 1.038971, y = 0.263247 , Radius = 0.003000 , Sa = 3.665191 , Sweep = 2.094395</t>
  </si>
  <si>
    <t>L: x = 1.041569, y = 0.261747</t>
  </si>
  <si>
    <t>L: x = 1.104069, y = 0.370000</t>
  </si>
  <si>
    <t>L: x = 1.173351, y = 0.250000</t>
  </si>
  <si>
    <t>L: x = 1.373351, y = 0.250000</t>
  </si>
  <si>
    <t>L: x = 1.400000, y = 0.375000</t>
  </si>
  <si>
    <t>L: x = 6.000000, y = 0.375000</t>
  </si>
  <si>
    <t>L: x = 6.000000, y = 0.000000</t>
  </si>
  <si>
    <t>Edge13</t>
  </si>
  <si>
    <t>Edge14</t>
  </si>
  <si>
    <t>Edge15</t>
  </si>
  <si>
    <t>Edge16</t>
  </si>
  <si>
    <t>Edge17</t>
  </si>
  <si>
    <t>Edge18</t>
  </si>
  <si>
    <t>Edge19</t>
  </si>
  <si>
    <t>Edge20</t>
  </si>
  <si>
    <t>Edge21</t>
  </si>
  <si>
    <t>Edge22</t>
  </si>
  <si>
    <t>Edge23</t>
  </si>
  <si>
    <t>Edge24</t>
  </si>
  <si>
    <t>Edge25</t>
  </si>
  <si>
    <t>Edge26</t>
  </si>
  <si>
    <t>Edge27</t>
  </si>
  <si>
    <t>Edge28</t>
  </si>
  <si>
    <t>Edge29</t>
  </si>
  <si>
    <t>Edge30</t>
  </si>
  <si>
    <t>Edge31</t>
  </si>
  <si>
    <t>Edge32</t>
  </si>
  <si>
    <t>Edge33</t>
  </si>
  <si>
    <t>Edge34</t>
  </si>
  <si>
    <t>Edge35</t>
  </si>
  <si>
    <t>Edge36</t>
  </si>
  <si>
    <t>Edge37</t>
  </si>
  <si>
    <t>Edge38</t>
  </si>
  <si>
    <t>Edge39</t>
  </si>
  <si>
    <t>NEdges = 39</t>
  </si>
  <si>
    <t>&lt;FS&gt;Tools.NOTE</t>
  </si>
  <si>
    <t>Mitsubishi Holder</t>
  </si>
  <si>
    <t>800-500763-19A</t>
  </si>
  <si>
    <t>2.0000" Dia x 0.047 LOC - 6FLT FM</t>
  </si>
  <si>
    <t>Edge40</t>
  </si>
  <si>
    <t>Edge41</t>
  </si>
  <si>
    <t>Edge42</t>
  </si>
  <si>
    <t>Edge43</t>
  </si>
  <si>
    <t>Edge44</t>
  </si>
  <si>
    <t>Edge45</t>
  </si>
  <si>
    <t>Edge46</t>
  </si>
  <si>
    <t>Edge47</t>
  </si>
  <si>
    <t>Edge48</t>
  </si>
  <si>
    <t>Edge49</t>
  </si>
  <si>
    <t>Edge50</t>
  </si>
  <si>
    <t>Edge51</t>
  </si>
  <si>
    <t>Edge52</t>
  </si>
  <si>
    <t>Edge53</t>
  </si>
  <si>
    <t>Edge54</t>
  </si>
  <si>
    <t>Edge55</t>
  </si>
  <si>
    <t>Edge56</t>
  </si>
  <si>
    <t>Edge57</t>
  </si>
  <si>
    <t>Edge58</t>
  </si>
  <si>
    <t>Edge59</t>
  </si>
  <si>
    <t>Edge60</t>
  </si>
  <si>
    <t>Edge61</t>
  </si>
  <si>
    <t>Edge62</t>
  </si>
  <si>
    <t>Edge63</t>
  </si>
  <si>
    <t>Edge64</t>
  </si>
  <si>
    <t>Edge65</t>
  </si>
  <si>
    <t>Edge66</t>
  </si>
  <si>
    <t>Edge67</t>
  </si>
  <si>
    <t>Edge68</t>
  </si>
  <si>
    <t>Edge69</t>
  </si>
  <si>
    <t>Edge70</t>
  </si>
  <si>
    <t>Edge71</t>
  </si>
  <si>
    <t>Edge72</t>
  </si>
  <si>
    <t>Edge73</t>
  </si>
  <si>
    <t>Edge74</t>
  </si>
  <si>
    <t>Edge75</t>
  </si>
  <si>
    <t>Edge76</t>
  </si>
  <si>
    <t>Edge77</t>
  </si>
  <si>
    <t>Edge78</t>
  </si>
  <si>
    <t>Edge79</t>
  </si>
  <si>
    <t>Edge80</t>
  </si>
  <si>
    <t>Edge81</t>
  </si>
  <si>
    <t>Edge82</t>
  </si>
  <si>
    <t>Edge83</t>
  </si>
  <si>
    <t>Edge84</t>
  </si>
  <si>
    <t>Edge85</t>
  </si>
  <si>
    <t>Edge86</t>
  </si>
  <si>
    <t>Edge87</t>
  </si>
  <si>
    <t>Edge88</t>
  </si>
  <si>
    <t>Edge89</t>
  </si>
  <si>
    <t>Edge90</t>
  </si>
  <si>
    <t>Edge91</t>
  </si>
  <si>
    <t>Edge92</t>
  </si>
  <si>
    <t>Edge93</t>
  </si>
  <si>
    <t>Edge94</t>
  </si>
  <si>
    <t>Edge95</t>
  </si>
  <si>
    <t>Edge96</t>
  </si>
  <si>
    <t>Edge97</t>
  </si>
  <si>
    <t>Edge98</t>
  </si>
  <si>
    <t>Edge99</t>
  </si>
  <si>
    <t>Edge100</t>
  </si>
  <si>
    <t>Edge101</t>
  </si>
  <si>
    <t>Edge102</t>
  </si>
  <si>
    <t>Edge103</t>
  </si>
  <si>
    <t>Edge104</t>
  </si>
  <si>
    <t>Edge105</t>
  </si>
  <si>
    <t>Edge106</t>
  </si>
  <si>
    <t>Edge107</t>
  </si>
  <si>
    <t>Edge108</t>
  </si>
  <si>
    <t>Edge109</t>
  </si>
  <si>
    <t>Edge110</t>
  </si>
  <si>
    <t>Edge111</t>
  </si>
  <si>
    <t>Edge112</t>
  </si>
  <si>
    <t>Edge113</t>
  </si>
  <si>
    <t>Edge114</t>
  </si>
  <si>
    <t>Edge115</t>
  </si>
  <si>
    <t>Edge116</t>
  </si>
  <si>
    <t>Edge117</t>
  </si>
  <si>
    <t>Edge118</t>
  </si>
  <si>
    <t>Edge119</t>
  </si>
  <si>
    <t>Edge120</t>
  </si>
  <si>
    <t>Edge121</t>
  </si>
  <si>
    <t>Edge122</t>
  </si>
  <si>
    <t>Edge123</t>
  </si>
  <si>
    <t>Edge124</t>
  </si>
  <si>
    <t>Edge125</t>
  </si>
  <si>
    <t>Edge126</t>
  </si>
  <si>
    <t>Edge127</t>
  </si>
  <si>
    <t>Edge128</t>
  </si>
  <si>
    <t>Edge129</t>
  </si>
  <si>
    <t>Edge130</t>
  </si>
  <si>
    <t>Edge131</t>
  </si>
  <si>
    <t>Edge132</t>
  </si>
  <si>
    <t>Edge133</t>
  </si>
  <si>
    <t>Edge134</t>
  </si>
  <si>
    <t>Edge135</t>
  </si>
  <si>
    <t>Edge136</t>
  </si>
  <si>
    <t>Edge137</t>
  </si>
  <si>
    <t>Edge138</t>
  </si>
  <si>
    <t>L: x = 0.000007, y = 0.784439</t>
  </si>
  <si>
    <t>C: x = 0.043550, y = 0.784303 , Radius = 0.043543 , Sa = 3.138486 , Sweep = -0.258692</t>
  </si>
  <si>
    <t>L: x = 0.001490, y = 0.795573</t>
  </si>
  <si>
    <t>L: x = 0.046884, y = 0.964984</t>
  </si>
  <si>
    <t>C: x = 0.092518, y = 0.952756 , Radius = 0.047244 , Sa = 2.879793 , Sweep = -1.308997</t>
  </si>
  <si>
    <t>L: x = 0.092518, y = 1.000000</t>
  </si>
  <si>
    <t>L: x = 0.180307, y = 0.986707</t>
  </si>
  <si>
    <t>C: x = 0.420945, y = 2.740188 , Radius = 1.769916 , Sa = 4.576006 , Sweep = 0.017637</t>
  </si>
  <si>
    <t>L: x = 0.211268, y = 0.982736</t>
  </si>
  <si>
    <t>L: x = 0.226546, y = 0.981152</t>
  </si>
  <si>
    <t>C: x = 0.223483, y = 0.951608 , Radius = 0.029702 , Sa = 1.467500 , Sweep = -0.368430</t>
  </si>
  <si>
    <t>L: x = 0.236981, y = 0.978067</t>
  </si>
  <si>
    <t>L: x = 0.259895, y = 0.966377</t>
  </si>
  <si>
    <t>C: x = 0.240471, y = 0.928301 , Radius = 0.042745 , Sa = 1.099070 , Sweep = -0.294353</t>
  </si>
  <si>
    <t>L: x = 0.270107, y = 0.959104</t>
  </si>
  <si>
    <t>L: x = 0.279445, y = 0.950119</t>
  </si>
  <si>
    <t>L: x = 0.293624, y = 0.950717</t>
  </si>
  <si>
    <t>C: x = 0.296943, y = 0.872047 , Radius = 0.078740 , Sa = 1.612959 , Sweep = -0.042162</t>
  </si>
  <si>
    <t>L: x = 0.296943, y = 0.950787</t>
  </si>
  <si>
    <t>L: x = 0.420617, y = 0.950787</t>
  </si>
  <si>
    <t>C: x = 0.420617, y = 0.557087 , Radius = 0.393701 , Sa = 1.570796 , Sweep = -0.261799</t>
  </si>
  <si>
    <t>L: x = 0.522514, y = 0.937372</t>
  </si>
  <si>
    <t>L: x = 0.940073, y = 0.825488</t>
  </si>
  <si>
    <t>C: x = 1.194816, y = 1.776202 , Radius = 0.984252 , Sa = 4.450590 , Sweep = 0.575959</t>
  </si>
  <si>
    <t>L: x = 1.498966, y = 0.840123</t>
  </si>
  <si>
    <t>L: x = 1.576655, y = 0.865365</t>
  </si>
  <si>
    <t>C: x = 1.637485, y = 0.678150 , Radius = 0.196850 , Sa = 1.884956 , Sweep = -0.314159</t>
  </si>
  <si>
    <t>L: x = 1.637485, y = 0.875000</t>
  </si>
  <si>
    <t>L: x = 1.940952, y = 0.875000</t>
  </si>
  <si>
    <t>C: x = 1.940952, y = 0.815945 , Radius = 0.059055 , Sa = 1.570796 , Sweep = -1.570796</t>
  </si>
  <si>
    <t>L: x = 2.000008, y = 0.815945</t>
  </si>
  <si>
    <t>L: x = 2.000008, y = 0.000000</t>
  </si>
  <si>
    <t>NEdges = 32</t>
  </si>
  <si>
    <t>800-502015-07A</t>
  </si>
  <si>
    <t>B620150340</t>
  </si>
  <si>
    <t>800-503218-01A</t>
  </si>
  <si>
    <t>800-503219-01A</t>
  </si>
  <si>
    <t>800-502591</t>
  </si>
  <si>
    <t>1/16-27 NPT</t>
  </si>
  <si>
    <t>CUT TAP NPT</t>
  </si>
  <si>
    <t>L: x = 0.000000, y = 0.112500</t>
  </si>
  <si>
    <t>L: x = 0.085000, y = 0.128800</t>
  </si>
  <si>
    <t>L: x = 0.700000, y = 0.160000</t>
  </si>
  <si>
    <t>L: x = 0.700000, y = 0.130000</t>
  </si>
  <si>
    <t>L: x = 0.934000, y = 0.130000</t>
  </si>
  <si>
    <t>L: x = 0.934000, y = 0.155500</t>
  </si>
  <si>
    <t>L: x = 2.064000, y = 0.155500</t>
  </si>
  <si>
    <t>L: x = 2.064000, y = 0.000000</t>
  </si>
  <si>
    <t>800-503220-01A</t>
  </si>
  <si>
    <t>64-8890-C</t>
  </si>
  <si>
    <t>800-503221-01A</t>
  </si>
  <si>
    <t>1/16-27 NPT x 6"</t>
  </si>
  <si>
    <t>L: x = 0.000000, y = 0.107500</t>
  </si>
  <si>
    <t>L: x = 0.085000, y = 0.139001</t>
  </si>
  <si>
    <t>L: x = 0.76000, y = 0.155500</t>
  </si>
  <si>
    <t>L: x = 6.000000, y = 0.155500</t>
  </si>
  <si>
    <t>800-501290</t>
  </si>
  <si>
    <t>2B</t>
  </si>
  <si>
    <t>6-40 CT SFB</t>
  </si>
  <si>
    <t>CUT TAP</t>
  </si>
  <si>
    <t>L: x = 0.000000, y = 0.055000</t>
  </si>
  <si>
    <t>L: x = 0.037500, y = 0.069000</t>
  </si>
  <si>
    <t>L: x = 0.377787, y = 0.069000</t>
  </si>
  <si>
    <t>L: x = 0.377787, y = 0.048000</t>
  </si>
  <si>
    <t>L: x = 0.677787, y = 0.048000</t>
  </si>
  <si>
    <t>L: x = 0.797213, y = 0.080000</t>
  </si>
  <si>
    <t>L: x = 1.977787, y = 0.080000</t>
  </si>
  <si>
    <t>L: x = 1.977787, y = 0.000000</t>
  </si>
  <si>
    <t>6-40 SFB</t>
  </si>
  <si>
    <t>1/16 NPT REAMER</t>
  </si>
  <si>
    <t>NPT Reamer</t>
  </si>
  <si>
    <t>L: x = 0.000000, y = 0.100000</t>
  </si>
  <si>
    <t>L: x = 0.045000, y = 0.117000</t>
  </si>
  <si>
    <t>L: x = 0.845000, y = 0.139000</t>
  </si>
  <si>
    <t>L: x = 0.845000, y = 0.155000</t>
  </si>
  <si>
    <t>L: x = 2.157500, y = 0.155000</t>
  </si>
  <si>
    <t>L: x = 2.157500, y = 0.000000</t>
  </si>
  <si>
    <t>800-500836</t>
  </si>
  <si>
    <t>NEdges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</si>
  <si>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</si>
  <si>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</si>
  <si>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</si>
  <si>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</si>
  <si>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</si>
  <si>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</si>
  <si>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</si>
  <si>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</si>
  <si>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</si>
  <si>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</si>
  <si>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</si>
  <si>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</si>
  <si>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</si>
  <si>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</si>
  <si>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</si>
  <si>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</si>
  <si>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</si>
  <si>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</si>
  <si>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</si>
  <si>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</si>
  <si>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</si>
  <si>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</si>
  <si>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</si>
  <si>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</si>
  <si>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</si>
  <si>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</si>
  <si>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</si>
  <si>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</si>
  <si>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</si>
  <si>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</si>
  <si>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</si>
  <si>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</si>
  <si>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</si>
  <si>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</si>
  <si>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</si>
  <si>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</si>
  <si>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</si>
  <si>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</si>
  <si>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</si>
  <si>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</si>
  <si>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</si>
  <si>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</si>
  <si>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</si>
  <si>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</si>
  <si>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</si>
  <si>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</si>
  <si>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</si>
  <si>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</si>
  <si>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</si>
  <si>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</si>
  <si>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</si>
  <si>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</si>
  <si>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</si>
  <si>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</si>
  <si>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</si>
  <si>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</si>
  <si>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</si>
  <si>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</si>
  <si>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</si>
  <si>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</si>
  <si>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</si>
  <si>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</si>
  <si>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</si>
  <si>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</si>
  <si>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</si>
  <si>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</si>
  <si>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</si>
  <si>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</si>
  <si>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</si>
  <si>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</si>
  <si>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</si>
  <si>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</si>
  <si>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</si>
  <si>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</si>
  <si>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</si>
  <si>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</si>
  <si>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</si>
  <si>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</si>
  <si>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</si>
  <si>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</si>
  <si>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</si>
  <si>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</si>
  <si>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</si>
  <si>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</si>
  <si>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</si>
  <si>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</si>
  <si>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</si>
  <si>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</si>
  <si>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</si>
  <si>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</si>
  <si>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</si>
  <si>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</si>
  <si>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</si>
  <si>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</si>
  <si>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</si>
  <si>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</si>
  <si>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</si>
  <si>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</si>
  <si>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</si>
  <si>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</si>
  <si>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</si>
  <si>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</si>
  <si>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</si>
  <si>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</si>
  <si>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</si>
  <si>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</si>
  <si>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</si>
  <si>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</si>
  <si>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</si>
  <si>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</si>
  <si>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</si>
  <si>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</si>
  <si>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</si>
  <si>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</si>
  <si>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</si>
  <si>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</si>
  <si>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</si>
  <si>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</si>
  <si>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</si>
  <si>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</si>
  <si>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</si>
  <si>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</si>
  <si>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</si>
  <si>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</si>
  <si>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</si>
  <si>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</si>
  <si>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</si>
  <si>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</si>
  <si>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</si>
  <si>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</si>
  <si>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</si>
  <si>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</si>
  <si>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</si>
  <si>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</si>
  <si>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</si>
  <si>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</si>
  <si>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</si>
  <si>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</si>
  <si>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</si>
  <si>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</si>
  <si>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</si>
  <si>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</si>
  <si>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</si>
  <si>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</si>
  <si>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</si>
  <si>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</si>
  <si>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</si>
  <si>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</si>
  <si>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</si>
  <si>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</si>
  <si>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</si>
  <si>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</si>
  <si>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800-502015-08A</t>
  </si>
  <si>
    <t>B620110480</t>
  </si>
  <si>
    <t>800-503224-01A</t>
  </si>
  <si>
    <t>MVS0161X25X030</t>
  </si>
  <si>
    <t>z800-502956-01A</t>
  </si>
  <si>
    <t>800-503225-01A</t>
  </si>
  <si>
    <t>DVA0161X25X040</t>
  </si>
  <si>
    <t>Mitsubushi</t>
  </si>
  <si>
    <t>800-503223-01A</t>
  </si>
  <si>
    <t>B1560188</t>
  </si>
  <si>
    <t>800-503222-01A</t>
  </si>
  <si>
    <t>800-502015-01A</t>
  </si>
  <si>
    <t>B570150140</t>
  </si>
  <si>
    <t>800-502015-09A</t>
  </si>
  <si>
    <t>B570150240</t>
  </si>
  <si>
    <t>800-502015-05A</t>
  </si>
  <si>
    <t>B570150255</t>
  </si>
  <si>
    <t>800-503083-02A</t>
  </si>
  <si>
    <t>KEN6185922</t>
  </si>
  <si>
    <t>Kennametal</t>
  </si>
  <si>
    <t>NEdges = 65</t>
  </si>
  <si>
    <t>C: x = -4.907410, y = -0.232578 , Radius = 4.957863 , Sa = 0.046928 , Sweep = 0.041103</t>
  </si>
  <si>
    <t>L: x = 0.031255, y = 0.203306</t>
  </si>
  <si>
    <t>L: x = 0.027184, y = 0.251342</t>
  </si>
  <si>
    <t>C: x = 0.034145, y = 0.270346 , Radius = 0.020238 , Sa = 4.361263 , Sweep = -0.327543</t>
  </si>
  <si>
    <t>L: x = 0.021441, y = 0.254592</t>
  </si>
  <si>
    <t>L: x = 0.019442, y = 0.254855</t>
  </si>
  <si>
    <t>L: x = 0.015707, y = 0.255534</t>
  </si>
  <si>
    <t>C: x = 0.020200, y = 0.282305 , Radius = 0.027145 , Sa = 4.546099 , Sweep = -0.360897</t>
  </si>
  <si>
    <t>C: x = 0.011865, y = 0.268844 , Radius = 0.011327 , Sa = 4.223306 , Sweep = -0.930079</t>
  </si>
  <si>
    <t>L: x = 0.000668, y = 0.267133</t>
  </si>
  <si>
    <t>L: x = 0.000186, y = 0.280931</t>
  </si>
  <si>
    <t>L: x = 0.000000, y = 0.291601</t>
  </si>
  <si>
    <t>L: x = 0.000443, y = 0.306226</t>
  </si>
  <si>
    <t>L: x = 0.003186, y = 0.340053</t>
  </si>
  <si>
    <t>L: x = 0.004418, y = 0.346366</t>
  </si>
  <si>
    <t>L: x = 0.005992, y = 0.354270</t>
  </si>
  <si>
    <t>L: x = 0.000668, y = 0.417974</t>
  </si>
  <si>
    <t>L: x = 0.000186, y = 0.431318</t>
  </si>
  <si>
    <t>L: x = 0.000000, y = 0.441529</t>
  </si>
  <si>
    <t>C: x = 0.169834, y = 0.441653 , Radius = 0.169834 , Sa = 3.142326 , Sweep = -0.133968</t>
  </si>
  <si>
    <t>C: x = 0.178256, y = 0.436349 , Radius = 0.178934 , Sa = 2.985230 , Sweep = -0.137710</t>
  </si>
  <si>
    <t>L: x = 0.007004, y = 0.488214</t>
  </si>
  <si>
    <t>L: x = 0.010097, y = 0.496762</t>
  </si>
  <si>
    <t>C: x = 0.161255, y = 0.441881 , Radius = 0.160813 , Sa = 2.793326 , Sweep = -0.223792</t>
  </si>
  <si>
    <t>C: x = 0.268449, y = 0.368714 , Radius = 0.290572 , Sa = 2.557531 , Sweep = -0.094005</t>
  </si>
  <si>
    <t>L: x = 0.042156, y = 0.550986</t>
  </si>
  <si>
    <t>L: x = 0.044990, y = 0.577317</t>
  </si>
  <si>
    <t>C: x = -0.704849, y = 0.514200 , Radius = 0.752490 , Sa = 0.083975 , Sweep = 0.047850</t>
  </si>
  <si>
    <t>C: x = -0.364360, y = 0.562432 , Radius = 0.408627 , Sa = 0.124341 , Sweep = 0.093178</t>
  </si>
  <si>
    <t>L: x = 0.034638, y = 0.650617</t>
  </si>
  <si>
    <t>L: x = 0.019442, y = 0.656909</t>
  </si>
  <si>
    <t>L: x = 0.017783, y = 0.657782</t>
  </si>
  <si>
    <t>C: x = 0.030979, y = 0.684676 , Radius = 0.029957 , Sa = 4.256230 , Sweep = -0.736561</t>
  </si>
  <si>
    <t>C: x = 0.045346, y = 0.688701 , Radius = 0.044822 , Sa = 3.484806 , Sweep = -0.262934</t>
  </si>
  <si>
    <t>L: x = 0.000668, y = 0.685107</t>
  </si>
  <si>
    <t>L: x = 0.000186, y = 0.712249</t>
  </si>
  <si>
    <t>L: x = 0.000000, y = 0.733130</t>
  </si>
  <si>
    <t>C: x = 0.708371, y = 0.733527 , Radius = 0.708371 , Sa = 3.142153 , Sweep = -0.065519</t>
  </si>
  <si>
    <t>C: x = 0.746257, y = 0.722667 , Radius = 0.746929 , Sa = 3.065418 , Sweep = -0.067310</t>
  </si>
  <si>
    <t>C: x = 0.965567, y = 0.666402 , Radius = 0.972335 , Sa = 2.973086 , Sweep = -0.032338</t>
  </si>
  <si>
    <t>C: x = 0.541065, y = 0.754113 , Radius = 0.538870 , Sa = 2.943089 , Sweep = -0.128587</t>
  </si>
  <si>
    <t>C: x = 0.847343, y = 0.642916 , Radius = 0.864663 , Sa = 2.806524 , Sweep = -0.057385</t>
  </si>
  <si>
    <t>L: x = 0.048417, y = 0.973612</t>
  </si>
  <si>
    <t>L: x = 0.049286, y = 0.975274</t>
  </si>
  <si>
    <t>C: x = 0.076256, y = 0.962182 , Radius = 0.029979 , Sa = 2.689677 , Sweep = -0.736327</t>
  </si>
  <si>
    <t>C: x = 0.080191, y = 0.948195 , Radius = 0.044452 , Sa = 1.918010 , Sweep = -0.265167</t>
  </si>
  <si>
    <t>L: x = 0.076548, y = 0.992498</t>
  </si>
  <si>
    <t>L: x = 0.103560, y = 0.992955</t>
  </si>
  <si>
    <t>L: x = 0.124337, y = 0.993117</t>
  </si>
  <si>
    <t>C: x = 0.123936, y = 0.291820 , Radius = 0.701297 , Sa = 1.570224 , Sweep = -0.065872</t>
  </si>
  <si>
    <t>C: x = 0.113488, y = 0.259187 , Radius = 0.734599 , Sa = 1.493111 , Sweep = -0.068120</t>
  </si>
  <si>
    <t>C: x = 0.058461, y = 0.037188 , Radius = 0.962493 , Sa = 1.401935 , Sweep = -0.032580</t>
  </si>
  <si>
    <t>C: x = 0.145476, y = 0.457042 , Radius = 0.533720 , Sa = 1.371696 , Sweep = -0.129477</t>
  </si>
  <si>
    <t>C: x = 0.034629, y = 0.153233 , Radius = 0.857074 , Sa = 1.234193 , Sweep = -0.057737</t>
  </si>
  <si>
    <t>L: x = 0.363915, y = 0.944526</t>
  </si>
  <si>
    <t>L: x = 0.367128, y = 0.942727</t>
  </si>
  <si>
    <t>C: x = 0.353346, y = 0.917626 , Radius = 0.028635 , Sa = 1.068678 , Sweep = -0.505237</t>
  </si>
  <si>
    <t>C: x = 0.339708, y = 0.910589 , Radius = 0.043944 , Sa = 0.533074 , Sweep = -0.250395</t>
  </si>
  <si>
    <t>L: x = 0.381908, y = 0.922846</t>
  </si>
  <si>
    <t>L: x = 0.562348, y = 0.905512</t>
  </si>
  <si>
    <t>L: x = 0.617194, y = 0.905512</t>
  </si>
  <si>
    <t>L: x = 0.621825, y = 0.894390</t>
  </si>
  <si>
    <t>C: x = 0.650901, y = 0.906496 , Radius = 0.031496 , Sa = 3.536144 , Sweep = 1.176244</t>
  </si>
  <si>
    <t>L: x = 0.650901, y = 0.875000</t>
  </si>
  <si>
    <t>L: x = 0.776150, y = 0.875000</t>
  </si>
  <si>
    <t>L: x = 1.037856, y = 0.874842</t>
  </si>
  <si>
    <t>L: x = 1.105049, y = 0.875000</t>
  </si>
  <si>
    <t>L: x = 1.376552, y = 0.875000</t>
  </si>
  <si>
    <t>L: x = 1.376552, y = 0.863478</t>
  </si>
  <si>
    <t>C: x = 1.382324, y = 0.869478 , Radius = 0.008326 , Sa = 3.946423 , Sweep = 0.569042</t>
  </si>
  <si>
    <t>C: x = 1.396193, y = 0.953067 , Radius = 0.093053 , Sa = 4.545062 , Sweep = 0.115382</t>
  </si>
  <si>
    <t>L: x = 1.391361, y = 0.860139</t>
  </si>
  <si>
    <t>L: x = 1.392727, y = 0.860086</t>
  </si>
  <si>
    <t>L: x = 1.396237, y = 0.860020</t>
  </si>
  <si>
    <t>L: x = 1.535410, y = 0.860020</t>
  </si>
  <si>
    <t>L: x = 1.574780, y = 0.811198</t>
  </si>
  <si>
    <t>L: x = 0.044995, y = 0.000000</t>
  </si>
  <si>
    <t>2" KENNAMETAL</t>
  </si>
  <si>
    <t>800-503233-01A</t>
  </si>
  <si>
    <t>0.0055" DIA x 0.0551 LOC 2FLT CD x 140 Deg</t>
  </si>
  <si>
    <t>L: x = 0.001001, y = 0.002750</t>
  </si>
  <si>
    <t>L: x = 0.056001, y = 0.002750</t>
  </si>
  <si>
    <t>L: x = 0.101001, y = 0.020000</t>
  </si>
  <si>
    <t>L: x = 0.316901, y = 0.020000</t>
  </si>
  <si>
    <t>L: x = 0.446901, y = 0.059055</t>
  </si>
  <si>
    <t>L: x = 1.496901, y = 0.059055</t>
  </si>
  <si>
    <t>L: x = 1.496901, y = 0.000000</t>
  </si>
  <si>
    <t>800-503230-01A</t>
  </si>
  <si>
    <t>Mistubishi</t>
  </si>
  <si>
    <t xml:space="preserve">0.0114" DIA x 0.1200 LOC - 2FLT CD x 130 Deg  </t>
  </si>
  <si>
    <t>L: x = 0.002658, y = 0.005700</t>
  </si>
  <si>
    <t>L: x = 0.128658, y = 0.005700</t>
  </si>
  <si>
    <t>L: x = 0.180658, y = 0.019500</t>
  </si>
  <si>
    <t>L: x = 0.238658, y = 0.019500</t>
  </si>
  <si>
    <t>L: x = 0.384658, y = 0.059055</t>
  </si>
  <si>
    <t>L: x = 1.498737, y = 0.059055</t>
  </si>
  <si>
    <t>L: x = 1.498737, y = 0.000000</t>
  </si>
  <si>
    <t>800-503231-01A</t>
  </si>
  <si>
    <t>0.0110" DIA x 0.1180 LOC - 2FLT CD x 140 Deg</t>
  </si>
  <si>
    <t>L: x = 0.002002, y = 0.005500</t>
  </si>
  <si>
    <t>L: x = 0.118102, y = 0.005500</t>
  </si>
  <si>
    <t>L: x = 0.163102, y = 0.020000</t>
  </si>
  <si>
    <t>L: x = 0.316102, y = 0.020000</t>
  </si>
  <si>
    <t>L: x = 0.446102, y = 0.059055</t>
  </si>
  <si>
    <t>L: x = 1.496102, y = 0.059055</t>
  </si>
  <si>
    <t>L: x = 1.496102, y = 0.000000</t>
  </si>
  <si>
    <t>800-503232-01A</t>
  </si>
  <si>
    <t>0.0070" DIA x 0.0790 LOC - 2FLT CD x 140 Deg</t>
  </si>
  <si>
    <t>L: x = 0.078401, y = 0.002750</t>
  </si>
  <si>
    <t>L: x = 0.123401, y = 0.020000</t>
  </si>
  <si>
    <t>L: x = 0.315701, y = 0.020000</t>
  </si>
  <si>
    <t>L: x = 0.445701, y = 0.059055</t>
  </si>
  <si>
    <t>L: x = 1.495701, y = 0.059055</t>
  </si>
  <si>
    <t>L: x = 1.495701, y = 0.000000</t>
  </si>
  <si>
    <t>800-503240-01A</t>
  </si>
  <si>
    <t>800-502431-01A</t>
  </si>
  <si>
    <t>Michigan Drill</t>
  </si>
  <si>
    <t>401 1.25</t>
  </si>
  <si>
    <t>L: x = 0.000000, y = 0.125000</t>
  </si>
  <si>
    <t>L: x = 2.970000, y = 0.125000</t>
  </si>
  <si>
    <t>Nedges = 14</t>
  </si>
  <si>
    <t>HSK63-ER16x100_0-6x4"_Tap_Ext</t>
  </si>
  <si>
    <t>L: x = 2.600000, y = 0.125000</t>
  </si>
  <si>
    <t>L: x = 2.970000, y = 0.452756</t>
  </si>
  <si>
    <t>L: x = 2.600000, y = 0.452756</t>
  </si>
  <si>
    <t>L: x = 5.200000, y = 0.452756</t>
  </si>
  <si>
    <t>800-503239-01A</t>
  </si>
  <si>
    <t>RSB0495</t>
  </si>
  <si>
    <t>L: x = 3.023416, y = 0.545276</t>
  </si>
  <si>
    <t>L: x = 3.658976, y = 0.545276</t>
  </si>
  <si>
    <t>L: x = 3.658976, y = 0.433071</t>
  </si>
  <si>
    <t>L: x = 4.170787, y = 0.433071</t>
  </si>
  <si>
    <t>L: x = 4.170787, y = 0.551181</t>
  </si>
  <si>
    <t>L: x = 5.233893, y = 0.551181</t>
  </si>
  <si>
    <t>L: x = 5.387323, y = 0.639764</t>
  </si>
  <si>
    <t>L: x = 5.859764, y = 0.639764</t>
  </si>
  <si>
    <t>L: x = 5.859764, y = 1.240157</t>
  </si>
  <si>
    <t>L: x = 6.907008, y = 1.240157</t>
  </si>
  <si>
    <t>L: x = 6.907008, y = 0.000000</t>
  </si>
  <si>
    <t>L: x = 2.653416, y = 0.545276</t>
  </si>
  <si>
    <t>L: x = 3.288976, y = 0.545276</t>
  </si>
  <si>
    <t>L: x = 3.288976, y = 0.433071</t>
  </si>
  <si>
    <t>L: x = 3.800787, y = 0.433071</t>
  </si>
  <si>
    <t>L: x = 3.800787, y = 0.551181</t>
  </si>
  <si>
    <t>L: x = 4.863893, y = 0.551181</t>
  </si>
  <si>
    <t>L: x = 5.017323, y = 0.639764</t>
  </si>
  <si>
    <t>L: x = 5.489764, y = 0.639764</t>
  </si>
  <si>
    <t>L: x = 5.489764, y = 1.240157</t>
  </si>
  <si>
    <t>L: x = 6.537008, y = 1.240157</t>
  </si>
  <si>
    <t>L: x = 6.537008, y = 0.000000</t>
  </si>
  <si>
    <t>L: x = 5.253416, y = 0.545276</t>
  </si>
  <si>
    <t>L: x = 5.888976, y = 0.545276</t>
  </si>
  <si>
    <t>L: x = 5.888976, y = 0.433071</t>
  </si>
  <si>
    <t>L: x = 6.400787, y = 0.433071</t>
  </si>
  <si>
    <t>L: x = 6.400787, y = 0.551181</t>
  </si>
  <si>
    <t>L: x = 7.463893, y = 0.551181</t>
  </si>
  <si>
    <t>L: x = 7.617323, y = 0.639764</t>
  </si>
  <si>
    <t>L: x = 8.089764, y = 0.639764</t>
  </si>
  <si>
    <t>L: x = 8.089764, y = 1.240157</t>
  </si>
  <si>
    <t>L: x = 9.137008, y = 1.240157</t>
  </si>
  <si>
    <t>L: x = 9.137008, y = 0.000000</t>
  </si>
  <si>
    <t>HSK63-ER16X100_.125x.250x6"_Tool_Ext Short</t>
  </si>
  <si>
    <t>HSK63-ER16X100_.125x.250x6"_Tool_Ext Long</t>
  </si>
  <si>
    <t>800-503236-01A</t>
  </si>
  <si>
    <t>DHM30062</t>
  </si>
  <si>
    <t>Dream Drills</t>
  </si>
  <si>
    <t>800-503242-01A</t>
  </si>
  <si>
    <t>Custom Tool</t>
  </si>
  <si>
    <t>Perfomance Grinding</t>
  </si>
  <si>
    <t>800-503241-01A</t>
  </si>
  <si>
    <t>800-503237-01A</t>
  </si>
  <si>
    <t>956-000-044</t>
  </si>
  <si>
    <t>Arch Cutting Tools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</si>
</sst>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0000"/>
  </numFmts>
  <fonts count="28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6500"/>
      <name val="Consolas"/>
      <family val="3"/>
    </font>
    <font>
      <sz val="10"/>
      <name val="Arial"/>
      <family val="2"/>
    </font>
    <font>
      <sz val="12"/>
      <color rgb="FF000000"/>
      <name val="Calibri"/>
      <family val="2"/>
      <charset val="1"/>
    </font>
    <font>
      <sz val="11"/>
      <color rgb="FF000000"/>
      <name val="Calibri"/>
      <family val="2"/>
      <scheme val="minor"/>
    </font>
    <font>
      <sz val="11"/>
      <color rgb="FF000000"/>
      <name val="Consolas"/>
      <family val="3"/>
    </font>
    <font>
      <sz val="11"/>
      <color theme="1"/>
      <name val="Consolas"/>
      <family val="3"/>
    </font>
    <font>
      <sz val="11"/>
      <color rgb="FF9C0006"/>
      <name val="Consolas"/>
      <family val="3"/>
    </font>
    <font>
      <sz val="11"/>
      <color rgb="FF9C6500"/>
      <name val="Consolas"/>
      <family val="3"/>
    </font>
    <font>
      <sz val="11"/>
      <color theme="1"/>
      <name val="Consolas"/>
      <family val="3"/>
    </font>
    <font>
      <sz val="11"/>
      <color rgb="FF000000"/>
      <name val="Consolas"/>
      <family val="3"/>
    </font>
    <font>
      <sz val="10"/>
      <color rgb="FF000000"/>
      <name val="Consolas"/>
      <family val="3"/>
    </font>
    <font>
      <b/>
      <sz val="10"/>
      <color theme="1"/>
      <name val="Consolas"/>
      <family val="3"/>
    </font>
    <font>
      <sz val="10"/>
      <color theme="1"/>
      <name val="Consolas"/>
      <family val="3"/>
    </font>
    <font>
      <sz val="10"/>
      <color rgb="FF444444"/>
      <name val="Consolas"/>
      <family val="3"/>
    </font>
    <font>
      <sz val="11"/>
      <name val="Consolas"/>
      <family val="3"/>
    </font>
    <font>
      <sz val="10"/>
      <name val="Arial"/>
      <family val="2"/>
    </font>
    <font>
      <sz val="10"/>
      <name val="Arial"/>
      <family val="2"/>
    </font>
    <font>
      <sz val="11"/>
      <color rgb="FF444444"/>
      <name val="Calibri"/>
      <family val="2"/>
      <scheme val="minor"/>
    </font>
    <font>
      <sz val="10"/>
      <name val="Arial"/>
    </font>
    <font>
      <sz val="10"/>
      <name val="Consolas"/>
      <family val="3"/>
    </font>
  </fonts>
  <fills count="1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0070C0"/>
        <bgColor indexed="64"/>
      </patternFill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DEBF7"/>
        <bgColor rgb="FFDDEBF7"/>
      </patternFill>
    </fill>
    <fill>
      <patternFill patternType="solid">
        <fgColor rgb="FFC6EF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theme="4" tint="0.39997558519241921"/>
        <bgColor rgb="FFDAEEF3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BC2E6"/>
        <bgColor rgb="FF00000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/>
      <right/>
      <top style="thin">
        <color rgb="FF9BC2E6"/>
      </top>
      <bottom style="thin">
        <color rgb="FF9BC2E6"/>
      </bottom>
      <diagonal/>
    </border>
    <border>
      <left/>
      <right style="thin">
        <color rgb="FF9BC2E6"/>
      </right>
      <top style="thin">
        <color rgb="FF9BC2E6"/>
      </top>
      <bottom style="thin">
        <color rgb="FF9BC2E6"/>
      </bottom>
      <diagonal/>
    </border>
  </borders>
  <cellStyleXfs count="8">
    <xf numFmtId="0" fontId="0" fillId="0" borderId="0"/>
    <xf numFmtId="0" fontId="4" fillId="0" borderId="0"/>
    <xf numFmtId="0" fontId="2" fillId="0" borderId="0">
      <alignment vertical="center"/>
    </xf>
    <xf numFmtId="0" fontId="4" fillId="0" borderId="0"/>
    <xf numFmtId="0" fontId="5" fillId="0" borderId="0"/>
    <xf numFmtId="0" fontId="9" fillId="0" borderId="0"/>
    <xf numFmtId="0" fontId="23" fillId="0" borderId="0"/>
    <xf numFmtId="0" fontId="26" fillId="0" borderId="0"/>
  </cellStyleXfs>
  <cellXfs count="86">
    <xf numFmtId="0" fontId="0" fillId="0" borderId="0" xfId="0"/>
    <xf numFmtId="0" fontId="20" fillId="13" borderId="0" xfId="0" applyFont="1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11" fillId="0" borderId="0" xfId="0" applyFont="1"/>
    <xf numFmtId="0" fontId="13" fillId="0" borderId="0" xfId="0" applyFont="1"/>
    <xf numFmtId="0" fontId="13" fillId="0" borderId="0" xfId="0" applyFont="1" applyAlignment="1">
      <alignment vertical="center"/>
    </xf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left"/>
    </xf>
    <xf numFmtId="0" fontId="16" fillId="0" borderId="0" xfId="0" applyFont="1" applyAlignment="1">
      <alignment horizontal="left" vertical="center"/>
    </xf>
    <xf numFmtId="164" fontId="13" fillId="0" borderId="0" xfId="0" applyNumberFormat="1" applyFont="1"/>
    <xf numFmtId="1" fontId="13" fillId="0" borderId="0" xfId="0" applyNumberFormat="1" applyFont="1"/>
    <xf numFmtId="165" fontId="13" fillId="0" borderId="0" xfId="0" applyNumberFormat="1" applyFont="1"/>
    <xf numFmtId="0" fontId="13" fillId="0" borderId="0" xfId="0" applyFont="1" applyAlignment="1">
      <alignment horizontal="center" vertical="center"/>
    </xf>
    <xf numFmtId="49" fontId="13" fillId="0" borderId="0" xfId="0" applyNumberFormat="1" applyFont="1"/>
    <xf numFmtId="0" fontId="16" fillId="0" borderId="0" xfId="0" applyFont="1"/>
    <xf numFmtId="0" fontId="17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20" fillId="0" borderId="0" xfId="0" applyFont="1"/>
    <xf numFmtId="0" fontId="12" fillId="6" borderId="0" xfId="0" applyFont="1" applyFill="1" applyAlignment="1">
      <alignment horizontal="center"/>
    </xf>
    <xf numFmtId="0" fontId="12" fillId="6" borderId="0" xfId="0" applyFont="1" applyFill="1" applyAlignment="1">
      <alignment horizontal="center" vertical="center"/>
    </xf>
    <xf numFmtId="0" fontId="12" fillId="7" borderId="0" xfId="0" applyFont="1" applyFill="1" applyAlignment="1">
      <alignment horizontal="center"/>
    </xf>
    <xf numFmtId="0" fontId="12" fillId="7" borderId="0" xfId="0" applyFont="1" applyFill="1" applyAlignment="1">
      <alignment horizontal="center" vertical="center"/>
    </xf>
    <xf numFmtId="0" fontId="12" fillId="0" borderId="0" xfId="0" applyFont="1" applyAlignment="1">
      <alignment horizontal="right"/>
    </xf>
    <xf numFmtId="0" fontId="12" fillId="4" borderId="0" xfId="0" applyFont="1" applyFill="1" applyAlignment="1">
      <alignment horizontal="center"/>
    </xf>
    <xf numFmtId="0" fontId="12" fillId="4" borderId="0" xfId="0" applyFont="1" applyFill="1" applyAlignment="1">
      <alignment horizontal="center" vertical="center"/>
    </xf>
    <xf numFmtId="166" fontId="16" fillId="0" borderId="0" xfId="0" applyNumberFormat="1" applyFont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4" fillId="0" borderId="0" xfId="0" applyFont="1"/>
    <xf numFmtId="0" fontId="12" fillId="0" borderId="0" xfId="0" applyFont="1"/>
    <xf numFmtId="0" fontId="15" fillId="0" borderId="0" xfId="0" applyFont="1"/>
    <xf numFmtId="0" fontId="7" fillId="0" borderId="0" xfId="0" applyFont="1"/>
    <xf numFmtId="0" fontId="4" fillId="0" borderId="1" xfId="0" applyFont="1" applyBorder="1"/>
    <xf numFmtId="0" fontId="0" fillId="0" borderId="1" xfId="0" applyBorder="1"/>
    <xf numFmtId="0" fontId="4" fillId="0" borderId="0" xfId="0" applyFont="1"/>
    <xf numFmtId="0" fontId="19" fillId="0" borderId="0" xfId="0" applyFont="1"/>
    <xf numFmtId="0" fontId="3" fillId="3" borderId="0" xfId="0" applyFont="1" applyFill="1" applyAlignment="1">
      <alignment horizontal="center"/>
    </xf>
    <xf numFmtId="0" fontId="3" fillId="3" borderId="0" xfId="0" applyFont="1" applyFill="1"/>
    <xf numFmtId="0" fontId="6" fillId="5" borderId="0" xfId="0" applyFont="1" applyFill="1"/>
    <xf numFmtId="0" fontId="0" fillId="6" borderId="0" xfId="0" applyFill="1"/>
    <xf numFmtId="0" fontId="10" fillId="0" borderId="0" xfId="0" applyFont="1"/>
    <xf numFmtId="0" fontId="7" fillId="0" borderId="0" xfId="0" applyFont="1" applyAlignment="1">
      <alignment horizontal="center"/>
    </xf>
    <xf numFmtId="0" fontId="7" fillId="0" borderId="0" xfId="0" applyFont="1" applyAlignment="1">
      <alignment vertical="center"/>
    </xf>
    <xf numFmtId="0" fontId="0" fillId="0" borderId="0" xfId="0" applyAlignment="1">
      <alignment vertical="center"/>
    </xf>
    <xf numFmtId="0" fontId="8" fillId="3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vertical="center"/>
    </xf>
    <xf numFmtId="0" fontId="8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1" fillId="0" borderId="0" xfId="0" applyFont="1" applyAlignment="1">
      <alignment vertical="center"/>
    </xf>
    <xf numFmtId="0" fontId="11" fillId="8" borderId="2" xfId="0" applyFont="1" applyFill="1" applyBorder="1" applyAlignment="1">
      <alignment vertical="center"/>
    </xf>
    <xf numFmtId="0" fontId="11" fillId="8" borderId="3" xfId="0" applyFont="1" applyFill="1" applyBorder="1" applyAlignment="1">
      <alignment vertical="center"/>
    </xf>
    <xf numFmtId="0" fontId="11" fillId="9" borderId="3" xfId="0" applyFont="1" applyFill="1" applyBorder="1" applyAlignment="1">
      <alignment vertical="center"/>
    </xf>
    <xf numFmtId="0" fontId="6" fillId="9" borderId="3" xfId="0" applyFont="1" applyFill="1" applyBorder="1" applyAlignment="1">
      <alignment vertical="center"/>
    </xf>
    <xf numFmtId="0" fontId="8" fillId="8" borderId="3" xfId="0" applyFont="1" applyFill="1" applyBorder="1" applyAlignment="1">
      <alignment vertical="center" wrapText="1"/>
    </xf>
    <xf numFmtId="0" fontId="11" fillId="10" borderId="3" xfId="0" applyFont="1" applyFill="1" applyBorder="1" applyAlignment="1">
      <alignment vertical="center"/>
    </xf>
    <xf numFmtId="0" fontId="11" fillId="11" borderId="3" xfId="0" applyFont="1" applyFill="1" applyBorder="1" applyAlignment="1">
      <alignment vertical="center"/>
    </xf>
    <xf numFmtId="0" fontId="11" fillId="10" borderId="3" xfId="0" applyFont="1" applyFill="1" applyBorder="1" applyAlignment="1">
      <alignment horizontal="center" vertical="center"/>
    </xf>
    <xf numFmtId="0" fontId="8" fillId="10" borderId="3" xfId="0" applyFont="1" applyFill="1" applyBorder="1" applyAlignment="1">
      <alignment vertical="center" wrapText="1"/>
    </xf>
    <xf numFmtId="0" fontId="11" fillId="8" borderId="4" xfId="0" applyFont="1" applyFill="1" applyBorder="1" applyAlignment="1">
      <alignment vertical="center"/>
    </xf>
    <xf numFmtId="17" fontId="20" fillId="0" borderId="0" xfId="0" applyNumberFormat="1" applyFont="1"/>
    <xf numFmtId="0" fontId="20" fillId="12" borderId="1" xfId="0" applyFont="1" applyFill="1" applyBorder="1"/>
    <xf numFmtId="0" fontId="20" fillId="13" borderId="1" xfId="0" applyFont="1" applyFill="1" applyBorder="1"/>
    <xf numFmtId="0" fontId="20" fillId="0" borderId="1" xfId="0" applyFont="1" applyBorder="1"/>
    <xf numFmtId="0" fontId="18" fillId="0" borderId="1" xfId="0" applyFont="1" applyBorder="1"/>
    <xf numFmtId="0" fontId="21" fillId="0" borderId="1" xfId="0" applyFont="1" applyBorder="1"/>
    <xf numFmtId="0" fontId="20" fillId="14" borderId="1" xfId="0" applyFont="1" applyFill="1" applyBorder="1"/>
    <xf numFmtId="0" fontId="16" fillId="0" borderId="0" xfId="0" applyFont="1" applyAlignment="1">
      <alignment horizontal="left"/>
    </xf>
    <xf numFmtId="0" fontId="22" fillId="0" borderId="0" xfId="0" applyFont="1"/>
    <xf numFmtId="0" fontId="22" fillId="0" borderId="0" xfId="0" applyFont="1" applyAlignment="1">
      <alignment vertical="center"/>
    </xf>
    <xf numFmtId="0" fontId="13" fillId="0" borderId="0" xfId="0" applyNumberFormat="1" applyFont="1"/>
    <xf numFmtId="0" fontId="0" fillId="0" borderId="0" xfId="0" quotePrefix="1"/>
    <xf numFmtId="0" fontId="18" fillId="15" borderId="1" xfId="0" applyFont="1" applyFill="1" applyBorder="1"/>
    <xf numFmtId="0" fontId="18" fillId="0" borderId="0" xfId="0" applyFont="1"/>
    <xf numFmtId="0" fontId="24" fillId="0" borderId="0" xfId="0" applyFont="1"/>
    <xf numFmtId="0" fontId="25" fillId="0" borderId="0" xfId="0" applyFont="1"/>
    <xf numFmtId="0" fontId="26" fillId="0" borderId="0" xfId="7"/>
    <xf numFmtId="1" fontId="16" fillId="0" borderId="0" xfId="0" applyNumberFormat="1" applyFont="1" applyAlignment="1">
      <alignment horizontal="left" vertical="center"/>
    </xf>
    <xf numFmtId="0" fontId="27" fillId="0" borderId="0" xfId="7" applyFont="1"/>
    <xf numFmtId="0" fontId="20" fillId="0" borderId="0" xfId="0" applyFont="1" applyAlignment="1">
      <alignment vertical="center" wrapText="1"/>
    </xf>
  </cellXfs>
  <cellStyles count="8">
    <cellStyle name="Normal" xfId="0" builtinId="0"/>
    <cellStyle name="Normal 2" xfId="4" xr:uid="{00000000-0005-0000-0000-000003000000}"/>
    <cellStyle name="Normal 2 3" xfId="3" xr:uid="{00000000-0005-0000-0000-000004000000}"/>
    <cellStyle name="Normal 3" xfId="5" xr:uid="{5AB570E4-56AD-4F28-8B23-371D2E42EDAF}"/>
    <cellStyle name="Normal 3 3" xfId="2" xr:uid="{00000000-0005-0000-0000-000005000000}"/>
    <cellStyle name="Normal 4" xfId="6" xr:uid="{00000000-0005-0000-0000-000034000000}"/>
    <cellStyle name="Normal 5" xfId="7" xr:uid="{00000000-0005-0000-0000-000035000000}"/>
    <cellStyle name="Normal 7" xfId="1" xr:uid="{00000000-0005-0000-0000-000006000000}"/>
  </cellStyles>
  <dxfs count="3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FFC7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3" displayName="Table3" ref="A1:BP1441" totalsRowShown="0">
  <autoFilter ref="A1:BP1441" xr:uid="{00000000-0009-0000-0100-000002000000}"/>
  <sortState ref="A2:BP1405">
    <sortCondition ref="E1:E1405"/>
  </sortState>
  <tableColumns count="68">
    <tableColumn id="1" xr3:uid="{00000000-0010-0000-0100-000001000000}" name="Ignore"/>
    <tableColumn id="2" xr3:uid="{00000000-0010-0000-0100-000002000000}" name="SoflexRule"/>
    <tableColumn id="3" xr3:uid="{00000000-0010-0000-0100-000003000000}" name="MillRule"/>
    <tableColumn id="4" xr3:uid="{00000000-0010-0000-0100-000004000000}" name="DrillRule"/>
    <tableColumn id="5" xr3:uid="{00000000-0010-0000-0100-000005000000}" name="Seq #"/>
    <tableColumn id="6" xr3:uid="{00000000-0010-0000-0100-000006000000}" name="Crib_FR"/>
    <tableColumn id="7" xr3:uid="{00000000-0010-0000-0100-000007000000}" name="Crib_AZ"/>
    <tableColumn id="8" xr3:uid="{00000000-0010-0000-0100-000008000000}" name="Type"/>
    <tableColumn id="9" xr3:uid="{00000000-0010-0000-0100-000009000000}" name="EssaiPartNum"/>
    <tableColumn id="10" xr3:uid="{00000000-0010-0000-0100-00000A000000}" name="EDPNum"/>
    <tableColumn id="11" xr3:uid="{00000000-0010-0000-0100-00000B000000}" name="Description">
      <calculatedColumnFormula>CONCATENATE(Table3[[#This Row],[Type]]," "&amp;TEXT(Table3[[#This Row],[Diameter]],".0000")&amp;""," "&amp;Table3[[#This Row],[NumFlutes]]&amp;"FL")</calculatedColumnFormula>
    </tableColumn>
    <tableColumn id="12" xr3:uid="{00000000-0010-0000-0100-00000C000000}" name="ThreadDescription11"/>
    <tableColumn id="13" xr3:uid="{00000000-0010-0000-0100-00000D000000}" name="Diameter"/>
    <tableColumn id="14" xr3:uid="{00000000-0010-0000-0100-00000E000000}" name="ShankDiameter"/>
    <tableColumn id="15" xr3:uid="{00000000-0010-0000-0100-00000F000000}" name="ShoulderDiameter"/>
    <tableColumn id="16" xr3:uid="{00000000-0010-0000-0100-000010000000}" name="ShoulderLength"/>
    <tableColumn id="17" xr3:uid="{00000000-0010-0000-0100-000011000000}" name="ShoulderLenEnd"/>
    <tableColumn id="18" xr3:uid="{00000000-0010-0000-0100-000012000000}" name="ShoulderAngle"/>
    <tableColumn id="19" xr3:uid="{00000000-0010-0000-0100-000013000000}" name="MinOHL"/>
    <tableColumn id="20" xr3:uid="{00000000-0010-0000-0100-000014000000}" name="NumFlutes"/>
    <tableColumn id="21" xr3:uid="{00000000-0010-0000-0100-000015000000}" name="OAL"/>
    <tableColumn id="22" xr3:uid="{00000000-0010-0000-0100-000016000000}" name="LOC"/>
    <tableColumn id="23" xr3:uid="{00000000-0010-0000-0100-000017000000}" name="CornerRadius"/>
    <tableColumn id="24" xr3:uid="{00000000-0010-0000-0100-000018000000}" name="ThreadPitch"/>
    <tableColumn id="25" xr3:uid="{00000000-0010-0000-0100-000019000000}" name="ThreadClass"/>
    <tableColumn id="26" xr3:uid="{00000000-0010-0000-0100-00001A000000}" name="TipAngle"/>
    <tableColumn id="27" xr3:uid="{00000000-0010-0000-0100-00001B000000}" name="TipHeight"/>
    <tableColumn id="28" xr3:uid="{00000000-0010-0000-0100-00001C000000}" name="TipDiameter"/>
    <tableColumn id="29" xr3:uid="{00000000-0010-0000-0100-00001D000000}" name="ChamferLength"/>
    <tableColumn id="30" xr3:uid="{00000000-0010-0000-0100-00001E000000}" name="Startshoulderlength"/>
    <tableColumn id="31" xr3:uid="{00000000-0010-0000-0100-00001F000000}" name="ToolMaterial"/>
    <tableColumn id="32" xr3:uid="{00000000-0010-0000-0100-000020000000}" name="COATING"/>
    <tableColumn id="33" xr3:uid="{00000000-0010-0000-0100-000021000000}" name="Manufacturer"/>
    <tableColumn id="34" xr3:uid="{00000000-0010-0000-0100-000022000000}" name="NOTE"/>
    <tableColumn id="64" xr3:uid="{BB64AFC6-F2A6-46D7-9532-4B3F630B31BE}" name="SP" dataDxfId="5"/>
    <tableColumn id="35" xr3:uid="{00000000-0010-0000-0100-000023000000}" name="AL"/>
    <tableColumn id="36" xr3:uid="{00000000-0010-0000-0100-000024000000}" name="S1"/>
    <tableColumn id="37" xr3:uid="{00000000-0010-0000-0100-000025000000}" name="CU"/>
    <tableColumn id="38" xr3:uid="{00000000-0010-0000-0100-000026000000}" name="PL"/>
    <tableColumn id="39" xr3:uid="{00000000-0010-0000-0100-000027000000}" name="PG"/>
    <tableColumn id="40" xr3:uid="{00000000-0010-0000-0100-000028000000}" name="ROUGH"/>
    <tableColumn id="41" xr3:uid="{00000000-0010-0000-0100-000029000000}" name="FIN"/>
    <tableColumn id="42" xr3:uid="{00000000-0010-0000-0100-00002A000000}" name="ShapeName"/>
    <tableColumn id="43" xr3:uid="{00000000-0010-0000-0100-00002B000000}" name="A"/>
    <tableColumn id="44" xr3:uid="{00000000-0010-0000-0100-00002C000000}" name="B"/>
    <tableColumn id="45" xr3:uid="{00000000-0010-0000-0100-00002D000000}" name="C"/>
    <tableColumn id="46" xr3:uid="{00000000-0010-0000-0100-00002E000000}" name="D"/>
    <tableColumn id="47" xr3:uid="{00000000-0010-0000-0100-00002F000000}" name="E"/>
    <tableColumn id="48" xr3:uid="{00000000-0010-0000-0100-000030000000}" name="F"/>
    <tableColumn id="49" xr3:uid="{00000000-0010-0000-0100-000031000000}" name="G"/>
    <tableColumn id="50" xr3:uid="{00000000-0010-0000-0100-000032000000}" name="H"/>
    <tableColumn id="51" xr3:uid="{00000000-0010-0000-0100-000033000000}" name="I"/>
    <tableColumn id="52" xr3:uid="{00000000-0010-0000-0100-000034000000}" name="J"/>
    <tableColumn id="53" xr3:uid="{00000000-0010-0000-0100-000035000000}" name="K"/>
    <tableColumn id="54" xr3:uid="{00000000-0010-0000-0100-000036000000}" name="L"/>
    <tableColumn id="55" xr3:uid="{00000000-0010-0000-0100-000037000000}" name="M"/>
    <tableColumn id="56" xr3:uid="{00000000-0010-0000-0100-000038000000}" name="N"/>
    <tableColumn id="57" xr3:uid="{00000000-0010-0000-0100-000039000000}" name="O"/>
    <tableColumn id="58" xr3:uid="{00000000-0010-0000-0100-00003A000000}" name="P"/>
    <tableColumn id="59" xr3:uid="{00000000-0010-0000-0100-00003B000000}" name="Q"/>
    <tableColumn id="60" xr3:uid="{00000000-0010-0000-0100-00003C000000}" name="R"/>
    <tableColumn id="66" xr3:uid="{4D81F783-F1F0-43FB-9FAF-F07C66D8025C}" name="S" dataDxfId="4"/>
    <tableColumn id="67" xr3:uid="{6C7363B5-23B1-4863-9E09-780902EF62D4}" name="T" dataDxfId="3"/>
    <tableColumn id="68" xr3:uid="{A0BB1658-9851-48AA-AD38-45191D934830}" name="U" dataDxfId="2"/>
    <tableColumn id="61" xr3:uid="{00000000-0010-0000-0100-00003D000000}" name="R_Off" dataDxfId="1">
      <calculatedColumnFormula>IF(Table3[[#This Row],[Type]]="EM",IF((Table3[[#This Row],[Diameter]]/2)-Table3[[#This Row],[CornerRadius]]-0.012&gt;0,(Table3[[#This Row],[Diameter]]/2)-Table3[[#This Row],[CornerRadius]]-0.012,0),)</calculatedColumnFormula>
    </tableColumn>
    <tableColumn id="62" xr3:uid="{00000000-0010-0000-0100-00003E000000}" name="PH-Loc"/>
    <tableColumn id="63" xr3:uid="{00000000-0010-0000-0100-00003F000000}" name="CH-Loc"/>
    <tableColumn id="65" xr3:uid="{8DD16697-EA58-486C-9C45-D3DA756DF803}" name="Column1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1" displayName="Table1" ref="B1:AY27" totalsRowShown="0">
  <autoFilter ref="B1:AY27" xr:uid="{00000000-0009-0000-0100-000005000000}"/>
  <tableColumns count="50">
    <tableColumn id="1" xr3:uid="{00000000-0010-0000-0400-000001000000}" name="Type"/>
    <tableColumn id="2" xr3:uid="{00000000-0010-0000-0400-000002000000}" name="NameTemp"/>
    <tableColumn id="3" xr3:uid="{00000000-0010-0000-0400-000003000000}" name="OVERWRITE_DB"/>
    <tableColumn id="4" xr3:uid="{00000000-0010-0000-0400-000004000000}" name="NAME"/>
    <tableColumn id="5" xr3:uid="{00000000-0010-0000-0400-000005000000}" name="TIME1"/>
    <tableColumn id="6" xr3:uid="{00000000-0010-0000-0400-000006000000}" name="TIME2"/>
    <tableColumn id="7" xr3:uid="{00000000-0010-0000-0400-000007000000}" name="CUR.TIME"/>
    <tableColumn id="8" xr3:uid="{00000000-0010-0000-0400-000008000000}" name="DOC"/>
    <tableColumn id="9" xr3:uid="{00000000-0010-0000-0400-000009000000}" name="L"/>
    <tableColumn id="10" xr3:uid="{00000000-0010-0000-0400-00000A000000}" name="L-2"/>
    <tableColumn id="11" xr3:uid="{00000000-0010-0000-0400-00000B000000}" name="L-3"/>
    <tableColumn id="12" xr3:uid="{00000000-0010-0000-0400-00000C000000}" name="R"/>
    <tableColumn id="13" xr3:uid="{00000000-0010-0000-0400-00000D000000}" name="R-2"/>
    <tableColumn id="14" xr3:uid="{00000000-0010-0000-0400-00000E000000}" name="R-3"/>
    <tableColumn id="15" xr3:uid="{00000000-0010-0000-0400-00000F000000}" name="R2"/>
    <tableColumn id="16" xr3:uid="{00000000-0010-0000-0400-000010000000}" name="DL"/>
    <tableColumn id="17" xr3:uid="{00000000-0010-0000-0400-000011000000}" name="DL-2"/>
    <tableColumn id="18" xr3:uid="{00000000-0010-0000-0400-000012000000}" name="DL-3"/>
    <tableColumn id="19" xr3:uid="{00000000-0010-0000-0400-000013000000}" name="DR"/>
    <tableColumn id="20" xr3:uid="{00000000-0010-0000-0400-000014000000}" name="DR-2"/>
    <tableColumn id="21" xr3:uid="{00000000-0010-0000-0400-000015000000}" name="DR-3"/>
    <tableColumn id="22" xr3:uid="{00000000-0010-0000-0400-000016000000}" name="DR2"/>
    <tableColumn id="23" xr3:uid="{00000000-0010-0000-0400-000017000000}" name="LCUTS"/>
    <tableColumn id="24" xr3:uid="{00000000-0010-0000-0400-000018000000}" name="ANGLE"/>
    <tableColumn id="25" xr3:uid="{00000000-0010-0000-0400-000019000000}" name="PLC"/>
    <tableColumn id="26" xr3:uid="{00000000-0010-0000-0400-00001A000000}" name="TL"/>
    <tableColumn id="27" xr3:uid="{00000000-0010-0000-0400-00001B000000}" name="PLC-VAL"/>
    <tableColumn id="28" xr3:uid="{00000000-0010-0000-0400-00001C000000}" name="CUT."/>
    <tableColumn id="29" xr3:uid="{00000000-0010-0000-0400-00001D000000}" name="TYP"/>
    <tableColumn id="30" xr3:uid="{00000000-0010-0000-0400-00001E000000}" name="TYP1"/>
    <tableColumn id="31" xr3:uid="{00000000-0010-0000-0400-00001F000000}" name="TYP2"/>
    <tableColumn id="32" xr3:uid="{00000000-0010-0000-0400-000020000000}" name="TMAT"/>
    <tableColumn id="33" xr3:uid="{00000000-0010-0000-0400-000021000000}" name="CDT"/>
    <tableColumn id="34" xr3:uid="{00000000-0010-0000-0400-000022000000}" name="DIRECT"/>
    <tableColumn id="35" xr3:uid="{00000000-0010-0000-0400-000023000000}" name="LTOL"/>
    <tableColumn id="36" xr3:uid="{00000000-0010-0000-0400-000024000000}" name="RTOL"/>
    <tableColumn id="37" xr3:uid="{00000000-0010-0000-0400-000025000000}" name="TT:L-OFFS"/>
    <tableColumn id="38" xr3:uid="{00000000-0010-0000-0400-000026000000}" name="TT:L-OFFS-2"/>
    <tableColumn id="39" xr3:uid="{00000000-0010-0000-0400-000027000000}" name="TT:L-OFFS-3"/>
    <tableColumn id="40" xr3:uid="{00000000-0010-0000-0400-000028000000}" name="TT:R-OFFS"/>
    <tableColumn id="41" xr3:uid="{00000000-0010-0000-0400-000029000000}" name="LBREAK"/>
    <tableColumn id="42" xr3:uid="{00000000-0010-0000-0400-00002A000000}" name="RBREAK"/>
    <tableColumn id="43" xr3:uid="{00000000-0010-0000-0400-00002B000000}" name="NMAX"/>
    <tableColumn id="44" xr3:uid="{00000000-0010-0000-0400-00002C000000}" name="T-ANGLE"/>
    <tableColumn id="45" xr3:uid="{00000000-0010-0000-0400-00002D000000}" name="PITCH"/>
    <tableColumn id="46" xr3:uid="{00000000-0010-0000-0400-00002E000000}" name="P1"/>
    <tableColumn id="47" xr3:uid="{00000000-0010-0000-0400-00002F000000}" name="P2"/>
    <tableColumn id="48" xr3:uid="{00000000-0010-0000-0400-000030000000}" name="P3"/>
    <tableColumn id="49" xr3:uid="{00000000-0010-0000-0400-000031000000}" name="P8"/>
    <tableColumn id="50" xr3:uid="{00000000-0010-0000-0400-000032000000}" name="INDEX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44081-F20E-4186-8D54-9537FB133193}">
  <dimension ref="A1:BP1048449"/>
  <sheetViews>
    <sheetView tabSelected="1" zoomScaleNormal="100" workbookViewId="0">
      <pane ySplit="1" topLeftCell="A2" activePane="bottomLeft" state="frozen"/>
      <selection pane="bottomLeft" activeCell="A1441" sqref="A1441"/>
    </sheetView>
  </sheetViews>
  <sheetFormatPr defaultColWidth="9.140625" defaultRowHeight="15" x14ac:dyDescent="0.25"/>
  <cols>
    <col min="1" max="1" width="12.42578125" style="6" bestFit="1" customWidth="1"/>
    <col min="2" max="2" width="15" style="6" bestFit="1" customWidth="1"/>
    <col min="3" max="3" width="14.7109375" style="6" bestFit="1" customWidth="1"/>
    <col min="4" max="4" width="15.85546875" style="6" bestFit="1" customWidth="1"/>
    <col min="5" max="5" width="11.28515625" style="6" bestFit="1" customWidth="1"/>
    <col min="6" max="6" width="13.5703125" style="8" bestFit="1" customWidth="1"/>
    <col min="7" max="7" width="13.5703125" style="9" bestFit="1" customWidth="1"/>
    <col min="8" max="8" width="8" style="10" bestFit="1" customWidth="1"/>
    <col min="9" max="9" width="17.7109375" style="11" bestFit="1" customWidth="1"/>
    <col min="10" max="10" width="30.42578125" style="12" customWidth="1"/>
    <col min="11" max="11" width="17.7109375" style="11" bestFit="1" customWidth="1"/>
    <col min="12" max="12" width="29.7109375" style="17" customWidth="1"/>
    <col min="13" max="13" width="12.5703125" style="13" customWidth="1"/>
    <col min="14" max="14" width="18.5703125" style="13" customWidth="1"/>
    <col min="15" max="15" width="22.28515625" style="6" customWidth="1"/>
    <col min="16" max="17" width="19.7109375" style="6" customWidth="1"/>
    <col min="18" max="18" width="18.5703125" style="14" customWidth="1"/>
    <col min="19" max="19" width="10.28515625" style="15" customWidth="1"/>
    <col min="20" max="20" width="13.7109375" style="6" customWidth="1"/>
    <col min="21" max="22" width="8.140625" style="6" customWidth="1"/>
    <col min="23" max="23" width="17.42578125" style="6" customWidth="1"/>
    <col min="24" max="24" width="16.28515625" style="13" customWidth="1"/>
    <col min="25" max="25" width="16.28515625" style="6" customWidth="1"/>
    <col min="26" max="26" width="12.5703125" style="6" customWidth="1"/>
    <col min="27" max="27" width="13.7109375" style="13" customWidth="1"/>
    <col min="28" max="28" width="16.28515625" style="6" customWidth="1"/>
    <col min="29" max="29" width="18.5703125" style="6" customWidth="1"/>
    <col min="30" max="30" width="25.85546875" style="6" customWidth="1"/>
    <col min="31" max="31" width="12.28515625" style="6" customWidth="1"/>
    <col min="32" max="32" width="12.85546875" style="6" customWidth="1"/>
    <col min="33" max="33" width="21.28515625" style="6" bestFit="1" customWidth="1"/>
    <col min="34" max="34" width="30.28515625" style="6" customWidth="1"/>
    <col min="35" max="40" width="5.5703125" style="6" bestFit="1" customWidth="1"/>
    <col min="41" max="41" width="9.140625" style="6" bestFit="1" customWidth="1"/>
    <col min="42" max="42" width="6.7109375" style="6" bestFit="1" customWidth="1"/>
    <col min="43" max="43" width="52.7109375" style="6" bestFit="1" customWidth="1"/>
    <col min="44" max="61" width="4.42578125" style="6" bestFit="1" customWidth="1"/>
    <col min="62" max="64" width="4.42578125" style="6" customWidth="1"/>
    <col min="65" max="67" width="10.28515625" style="6" bestFit="1" customWidth="1"/>
    <col min="68" max="68" width="23.140625" style="6" bestFit="1" customWidth="1"/>
    <col min="69" max="16384" width="9.140625" style="6"/>
  </cols>
  <sheetData>
    <row r="1" spans="1:68" x14ac:dyDescent="0.25">
      <c r="A1" s="7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16" t="s">
        <v>5</v>
      </c>
      <c r="G1" s="16" t="s">
        <v>6</v>
      </c>
      <c r="H1" s="10" t="s">
        <v>7</v>
      </c>
      <c r="I1" s="11" t="s">
        <v>8</v>
      </c>
      <c r="J1" s="12" t="s">
        <v>9</v>
      </c>
      <c r="K1" s="11" t="s">
        <v>10</v>
      </c>
      <c r="L1" s="17" t="s">
        <v>11</v>
      </c>
      <c r="M1" s="13" t="s">
        <v>12</v>
      </c>
      <c r="N1" s="13" t="s">
        <v>13</v>
      </c>
      <c r="O1" s="6" t="s">
        <v>14</v>
      </c>
      <c r="P1" s="6" t="s">
        <v>15</v>
      </c>
      <c r="Q1" s="6" t="s">
        <v>16</v>
      </c>
      <c r="R1" s="14" t="s">
        <v>17</v>
      </c>
      <c r="S1" s="15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13" t="s">
        <v>23</v>
      </c>
      <c r="Y1" s="6" t="s">
        <v>24</v>
      </c>
      <c r="Z1" s="6" t="s">
        <v>25</v>
      </c>
      <c r="AA1" s="13" t="s">
        <v>26</v>
      </c>
      <c r="AB1" s="6" t="s">
        <v>27</v>
      </c>
      <c r="AC1" s="6" t="s">
        <v>28</v>
      </c>
      <c r="AD1" s="6" t="s">
        <v>29</v>
      </c>
      <c r="AE1" s="6" t="s">
        <v>30</v>
      </c>
      <c r="AF1" s="6" t="s">
        <v>31</v>
      </c>
      <c r="AG1" s="6" t="s">
        <v>32</v>
      </c>
      <c r="AH1" s="6" t="s">
        <v>33</v>
      </c>
      <c r="AI1" s="6" t="s">
        <v>3403</v>
      </c>
      <c r="AJ1" s="6" t="s">
        <v>34</v>
      </c>
      <c r="AK1" s="6" t="s">
        <v>35</v>
      </c>
      <c r="AL1" s="6" t="s">
        <v>36</v>
      </c>
      <c r="AM1" s="6" t="s">
        <v>37</v>
      </c>
      <c r="AN1" s="6" t="s">
        <v>38</v>
      </c>
      <c r="AO1" s="6" t="s">
        <v>39</v>
      </c>
      <c r="AP1" s="6" t="s">
        <v>40</v>
      </c>
      <c r="AQ1" s="6" t="s">
        <v>41</v>
      </c>
      <c r="AR1" s="6" t="s">
        <v>42</v>
      </c>
      <c r="AS1" s="6" t="s">
        <v>43</v>
      </c>
      <c r="AT1" s="6" t="s">
        <v>44</v>
      </c>
      <c r="AU1" s="6" t="s">
        <v>45</v>
      </c>
      <c r="AV1" s="6" t="s">
        <v>46</v>
      </c>
      <c r="AW1" s="6" t="s">
        <v>47</v>
      </c>
      <c r="AX1" s="6" t="s">
        <v>48</v>
      </c>
      <c r="AY1" s="6" t="s">
        <v>49</v>
      </c>
      <c r="AZ1" s="6" t="s">
        <v>50</v>
      </c>
      <c r="BA1" s="6" t="s">
        <v>51</v>
      </c>
      <c r="BB1" s="6" t="s">
        <v>52</v>
      </c>
      <c r="BC1" s="6" t="s">
        <v>53</v>
      </c>
      <c r="BD1" s="6" t="s">
        <v>54</v>
      </c>
      <c r="BE1" s="6" t="s">
        <v>55</v>
      </c>
      <c r="BF1" s="6" t="s">
        <v>56</v>
      </c>
      <c r="BG1" s="6" t="s">
        <v>57</v>
      </c>
      <c r="BH1" s="6" t="s">
        <v>58</v>
      </c>
      <c r="BI1" s="6" t="s">
        <v>1241</v>
      </c>
      <c r="BJ1" s="6" t="s">
        <v>1249</v>
      </c>
      <c r="BK1" s="6" t="s">
        <v>471</v>
      </c>
      <c r="BL1" s="6" t="s">
        <v>1262</v>
      </c>
      <c r="BM1" s="6" t="s">
        <v>3310</v>
      </c>
      <c r="BN1" s="6" t="s">
        <v>2263</v>
      </c>
      <c r="BO1" s="6" t="s">
        <v>2264</v>
      </c>
      <c r="BP1" s="6" t="s">
        <v>3500</v>
      </c>
    </row>
    <row r="2" spans="1:68" x14ac:dyDescent="0.25">
      <c r="A2" s="7">
        <f>IF(Table3[[#This Row],[SoflexRule]]="",1,IF(Table3[[#This Row],[MinOHL]]="",1,IF(Table3[[#This Row],[Type]]="CT",1,IF(Table3[[#This Row],[I]]=1,0,1))))</f>
        <v>1</v>
      </c>
      <c r="B2" s="6" t="s">
        <v>59</v>
      </c>
      <c r="C2" s="6" t="s">
        <v>59</v>
      </c>
      <c r="E2" s="6">
        <v>1</v>
      </c>
      <c r="F2" s="8" t="s">
        <v>60</v>
      </c>
      <c r="H2" s="10" t="s">
        <v>59</v>
      </c>
      <c r="I2" s="11" t="s">
        <v>61</v>
      </c>
      <c r="J2" s="12">
        <v>74002</v>
      </c>
      <c r="K2" s="11" t="str">
        <f>CONCATENATE(Table3[[#This Row],[Type]]," "&amp;TEXT(Table3[[#This Row],[Diameter]],".0000")&amp;""," "&amp;Table3[[#This Row],[NumFlutes]]&amp;"FL")</f>
        <v>BA .0020 2FL</v>
      </c>
      <c r="M2" s="13">
        <v>2E-3</v>
      </c>
      <c r="N2" s="13">
        <v>0.125</v>
      </c>
      <c r="O2" s="6">
        <v>1.8E-3</v>
      </c>
      <c r="P2" s="6">
        <v>0.03</v>
      </c>
      <c r="Q2" s="6">
        <v>0.245</v>
      </c>
      <c r="R2" s="14">
        <f>IF(Table3[[#This Row],[ShoulderLenEnd]]="",0,TRUNC(90-(DEGREES(ATAN((Q2-P2)/((N2-O2)/2))))))</f>
        <v>15</v>
      </c>
      <c r="S2" s="15">
        <v>0.34499999999999997</v>
      </c>
      <c r="T2" s="6">
        <v>2</v>
      </c>
      <c r="U2" s="6">
        <v>1.5</v>
      </c>
      <c r="V2" s="6">
        <v>6.0000000000000001E-3</v>
      </c>
      <c r="AA2" s="13" t="str">
        <f t="shared" ref="AA2:AA65" si="0">IF(Z2 &lt; 1, "", (M2/2)/TAN(RADIANS(Z2/2)))</f>
        <v/>
      </c>
      <c r="AE2" s="6" t="s">
        <v>44</v>
      </c>
      <c r="AF2" s="6" t="s">
        <v>62</v>
      </c>
      <c r="AG2" s="6" t="s">
        <v>66</v>
      </c>
      <c r="AI2" s="6">
        <v>0</v>
      </c>
      <c r="AJ2" s="6">
        <v>1</v>
      </c>
      <c r="AK2" s="6">
        <v>1</v>
      </c>
      <c r="AL2" s="6">
        <v>0</v>
      </c>
      <c r="AM2" s="6">
        <v>0</v>
      </c>
      <c r="AN2" s="6">
        <v>1</v>
      </c>
      <c r="AO2" s="6">
        <v>1</v>
      </c>
      <c r="AP2" s="6">
        <v>1</v>
      </c>
      <c r="AR2" s="6">
        <v>0</v>
      </c>
      <c r="AS2" s="6">
        <v>0</v>
      </c>
      <c r="AT2" s="6">
        <v>0</v>
      </c>
      <c r="AU2" s="6">
        <v>0</v>
      </c>
      <c r="AV2" s="6">
        <f>IF(Table3[[#This Row],[ShankDiameter]]&gt;0.5,0,2)</f>
        <v>2</v>
      </c>
      <c r="AW2" s="6">
        <v>0</v>
      </c>
      <c r="AX2" s="6">
        <v>0</v>
      </c>
      <c r="AY2" s="6">
        <v>2</v>
      </c>
      <c r="AZ2" s="6">
        <f>IF(Table3[[#This Row],[ShankDiameter]]=0.225,2,IF(Table3[[#This Row],[ShankDiameter]]=0.25,2,IF(Table3[[#This Row],[ShankDiameter]]=0.2875,2,0)))</f>
        <v>0</v>
      </c>
      <c r="BA2" s="6">
        <v>0</v>
      </c>
      <c r="BB2" s="6">
        <v>0</v>
      </c>
      <c r="BC2" s="6">
        <v>0</v>
      </c>
      <c r="BD2" s="6">
        <v>0</v>
      </c>
      <c r="BE2" s="6">
        <v>0</v>
      </c>
      <c r="BF2" s="6">
        <v>0</v>
      </c>
      <c r="BG2" s="6">
        <v>0</v>
      </c>
      <c r="BH2" s="6">
        <v>0</v>
      </c>
      <c r="BI2" s="6">
        <v>0</v>
      </c>
      <c r="BJ2" s="6">
        <v>0</v>
      </c>
      <c r="BK2" s="6">
        <v>0</v>
      </c>
      <c r="BL2" s="6">
        <v>0</v>
      </c>
      <c r="BM2" s="6">
        <f>IF(Table3[[#This Row],[Type]]="EM",IF((Table3[[#This Row],[Diameter]]/2)-Table3[[#This Row],[CornerRadius]]-0.012&gt;0,(Table3[[#This Row],[Diameter]]/2)-Table3[[#This Row],[CornerRadius]]-0.012,0),)</f>
        <v>0</v>
      </c>
      <c r="BO2" s="6" t="str">
        <f>IF(Table3[[#This Row],[ShoulderLength]]="","",IF(Table3[[#This Row],[ShoulderLength]]&lt;Table3[[#This Row],[LOC]],"FIX",""))</f>
        <v/>
      </c>
    </row>
    <row r="3" spans="1:68" x14ac:dyDescent="0.25">
      <c r="A3" s="7">
        <f>IF(Table3[[#This Row],[SoflexRule]]="",1,IF(Table3[[#This Row],[MinOHL]]="",1,IF(Table3[[#This Row],[Type]]="CT",1,IF(Table3[[#This Row],[I]]=1,0,1))))</f>
        <v>1</v>
      </c>
      <c r="B3" s="6" t="s">
        <v>59</v>
      </c>
      <c r="C3" s="6" t="s">
        <v>59</v>
      </c>
      <c r="E3" s="6">
        <v>2</v>
      </c>
      <c r="F3" s="8" t="s">
        <v>60</v>
      </c>
      <c r="H3" s="10" t="s">
        <v>59</v>
      </c>
      <c r="I3" s="11" t="s">
        <v>63</v>
      </c>
      <c r="J3" s="12">
        <v>74003</v>
      </c>
      <c r="K3" s="11" t="str">
        <f>CONCATENATE(Table3[[#This Row],[Type]]," "&amp;TEXT(Table3[[#This Row],[Diameter]],".0000")&amp;""," "&amp;Table3[[#This Row],[NumFlutes]]&amp;"FL")</f>
        <v>BA .0030 2FL</v>
      </c>
      <c r="M3" s="13">
        <v>3.0000000000000001E-3</v>
      </c>
      <c r="N3" s="13">
        <v>0.125</v>
      </c>
      <c r="O3" s="6">
        <v>2.8999999999999998E-3</v>
      </c>
      <c r="P3" s="6">
        <v>0.03</v>
      </c>
      <c r="Q3" s="6">
        <v>0.245</v>
      </c>
      <c r="R3" s="14">
        <f>IF(Table3[[#This Row],[ShoulderLenEnd]]="",0,90-(DEGREES(ATAN((Q3-P3)/((N3-O3)/2)))))</f>
        <v>15.852080381617924</v>
      </c>
      <c r="S3" s="15">
        <v>0.34499999999999997</v>
      </c>
      <c r="T3" s="6">
        <v>2</v>
      </c>
      <c r="U3" s="6">
        <v>1.5</v>
      </c>
      <c r="V3" s="6">
        <v>8.9999999999999993E-3</v>
      </c>
      <c r="AA3" s="13" t="str">
        <f t="shared" si="0"/>
        <v/>
      </c>
      <c r="AE3" s="6" t="s">
        <v>44</v>
      </c>
      <c r="AF3" s="6" t="s">
        <v>62</v>
      </c>
      <c r="AG3" s="6" t="s">
        <v>66</v>
      </c>
      <c r="AI3" s="6">
        <v>0</v>
      </c>
      <c r="AJ3" s="6">
        <v>1</v>
      </c>
      <c r="AK3" s="6">
        <v>1</v>
      </c>
      <c r="AL3" s="6">
        <v>0</v>
      </c>
      <c r="AM3" s="6">
        <v>0</v>
      </c>
      <c r="AN3" s="6">
        <v>1</v>
      </c>
      <c r="AO3" s="6">
        <v>1</v>
      </c>
      <c r="AP3" s="6">
        <v>1</v>
      </c>
      <c r="AR3" s="6">
        <v>0</v>
      </c>
      <c r="AS3" s="6">
        <v>0</v>
      </c>
      <c r="AT3" s="6">
        <v>0</v>
      </c>
      <c r="AU3" s="6">
        <v>0</v>
      </c>
      <c r="AV3" s="6">
        <f>IF(Table3[[#This Row],[ShankDiameter]]&gt;0.5,0,2)</f>
        <v>2</v>
      </c>
      <c r="AW3" s="6">
        <v>0</v>
      </c>
      <c r="AX3" s="6">
        <v>0</v>
      </c>
      <c r="AY3" s="6">
        <v>2</v>
      </c>
      <c r="AZ3" s="6">
        <f>IF(Table3[[#This Row],[ShankDiameter]]=0.225,2,IF(Table3[[#This Row],[ShankDiameter]]=0.25,2,IF(Table3[[#This Row],[ShankDiameter]]=0.2875,2,0)))</f>
        <v>0</v>
      </c>
      <c r="BA3" s="6">
        <v>0</v>
      </c>
      <c r="BB3" s="6">
        <v>0</v>
      </c>
      <c r="BC3" s="6">
        <v>0</v>
      </c>
      <c r="BD3" s="6">
        <v>0</v>
      </c>
      <c r="BE3" s="6">
        <v>0</v>
      </c>
      <c r="BF3" s="6">
        <v>0</v>
      </c>
      <c r="BG3" s="6">
        <v>0</v>
      </c>
      <c r="BH3" s="6">
        <v>0</v>
      </c>
      <c r="BI3" s="6">
        <v>0</v>
      </c>
      <c r="BJ3" s="6">
        <v>0</v>
      </c>
      <c r="BK3" s="6">
        <v>0</v>
      </c>
      <c r="BL3" s="6">
        <v>0</v>
      </c>
      <c r="BM3" s="6">
        <f>IF(Table3[[#This Row],[Type]]="EM",IF((Table3[[#This Row],[Diameter]]/2)-Table3[[#This Row],[CornerRadius]]-0.012&gt;0,(Table3[[#This Row],[Diameter]]/2)-Table3[[#This Row],[CornerRadius]]-0.012,0),)</f>
        <v>0</v>
      </c>
      <c r="BO3" s="6" t="str">
        <f>IF(Table3[[#This Row],[ShoulderLength]]="","",IF(Table3[[#This Row],[ShoulderLength]]&lt;Table3[[#This Row],[LOC]],"FIX",""))</f>
        <v/>
      </c>
    </row>
    <row r="4" spans="1:68" x14ac:dyDescent="0.25">
      <c r="A4" s="7">
        <f>IF(Table3[[#This Row],[SoflexRule]]="",1,IF(Table3[[#This Row],[MinOHL]]="",1,IF(Table3[[#This Row],[Type]]="CT",1,IF(Table3[[#This Row],[I]]=1,0,1))))</f>
        <v>1</v>
      </c>
      <c r="B4" s="6" t="s">
        <v>59</v>
      </c>
      <c r="C4" s="6" t="s">
        <v>59</v>
      </c>
      <c r="E4" s="6">
        <v>3</v>
      </c>
      <c r="H4" s="10" t="s">
        <v>59</v>
      </c>
      <c r="I4" s="11" t="s">
        <v>64</v>
      </c>
      <c r="J4" s="12">
        <v>24504</v>
      </c>
      <c r="K4" s="11" t="str">
        <f>CONCATENATE(Table3[[#This Row],[Type]]," "&amp;TEXT(Table3[[#This Row],[Diameter]],".0000")&amp;""," "&amp;Table3[[#This Row],[NumFlutes]]&amp;"FL")</f>
        <v>BA .0040 2FL</v>
      </c>
      <c r="M4" s="13">
        <v>4.0000000000000001E-3</v>
      </c>
      <c r="N4" s="13">
        <v>0.125</v>
      </c>
      <c r="O4" s="6">
        <v>4.0000000000000001E-3</v>
      </c>
      <c r="P4" s="6">
        <v>6.0000000000000001E-3</v>
      </c>
      <c r="R4" s="14">
        <f>IF(Table3[[#This Row],[ShoulderLenEnd]]="",0,90-(DEGREES(ATAN((Q4-P4)/((N4-O4)/2)))))</f>
        <v>0</v>
      </c>
      <c r="T4" s="6">
        <v>2</v>
      </c>
      <c r="U4" s="6">
        <v>1.5</v>
      </c>
      <c r="V4" s="6">
        <v>6.0000000000000001E-3</v>
      </c>
      <c r="AA4" s="13" t="str">
        <f t="shared" si="0"/>
        <v/>
      </c>
      <c r="AE4" s="6" t="s">
        <v>44</v>
      </c>
      <c r="AF4" s="6" t="s">
        <v>62</v>
      </c>
      <c r="AG4" s="6" t="s">
        <v>66</v>
      </c>
      <c r="AI4" s="6">
        <v>0</v>
      </c>
      <c r="AJ4" s="6">
        <v>1</v>
      </c>
      <c r="AK4" s="6">
        <v>1</v>
      </c>
      <c r="AL4" s="6">
        <v>0</v>
      </c>
      <c r="AM4" s="6">
        <v>0</v>
      </c>
      <c r="AN4" s="6">
        <v>1</v>
      </c>
      <c r="AO4" s="6">
        <v>1</v>
      </c>
      <c r="AP4" s="6">
        <v>1</v>
      </c>
      <c r="AR4" s="6">
        <v>0</v>
      </c>
      <c r="AS4" s="6">
        <v>0</v>
      </c>
      <c r="AT4" s="6">
        <v>0</v>
      </c>
      <c r="AU4" s="6">
        <v>0</v>
      </c>
      <c r="AV4" s="6">
        <f>IF(Table3[[#This Row],[ShankDiameter]]&gt;0.5,0,2)</f>
        <v>2</v>
      </c>
      <c r="AW4" s="6">
        <v>0</v>
      </c>
      <c r="AX4" s="6">
        <v>0</v>
      </c>
      <c r="AY4" s="6">
        <v>2</v>
      </c>
      <c r="AZ4" s="6">
        <f>IF(Table3[[#This Row],[ShankDiameter]]=0.225,2,IF(Table3[[#This Row],[ShankDiameter]]=0.25,2,IF(Table3[[#This Row],[ShankDiameter]]=0.2875,2,0)))</f>
        <v>0</v>
      </c>
      <c r="BA4" s="6">
        <v>0</v>
      </c>
      <c r="BB4" s="6">
        <v>0</v>
      </c>
      <c r="BC4" s="6">
        <v>0</v>
      </c>
      <c r="BD4" s="6">
        <v>0</v>
      </c>
      <c r="BE4" s="6">
        <v>0</v>
      </c>
      <c r="BF4" s="6">
        <v>0</v>
      </c>
      <c r="BG4" s="6">
        <v>0</v>
      </c>
      <c r="BH4" s="6">
        <v>0</v>
      </c>
      <c r="BI4" s="6">
        <v>0</v>
      </c>
      <c r="BJ4" s="6">
        <v>0</v>
      </c>
      <c r="BK4" s="6">
        <v>0</v>
      </c>
      <c r="BL4" s="6">
        <v>0</v>
      </c>
      <c r="BM4" s="6">
        <f>IF(Table3[[#This Row],[Type]]="EM",IF((Table3[[#This Row],[Diameter]]/2)-Table3[[#This Row],[CornerRadius]]-0.012&gt;0,(Table3[[#This Row],[Diameter]]/2)-Table3[[#This Row],[CornerRadius]]-0.012,0),)</f>
        <v>0</v>
      </c>
      <c r="BO4" s="6" t="str">
        <f>IF(Table3[[#This Row],[ShoulderLength]]="","",IF(Table3[[#This Row],[ShoulderLength]]&lt;Table3[[#This Row],[LOC]],"FIX",""))</f>
        <v/>
      </c>
    </row>
    <row r="5" spans="1:68" x14ac:dyDescent="0.25">
      <c r="A5" s="7">
        <f>IF(Table3[[#This Row],[SoflexRule]]="",1,IF(Table3[[#This Row],[MinOHL]]="",1,IF(Table3[[#This Row],[Type]]="CT",1,IF(Table3[[#This Row],[I]]=1,0,1))))</f>
        <v>1</v>
      </c>
      <c r="B5" s="6" t="s">
        <v>59</v>
      </c>
      <c r="C5" s="6" t="s">
        <v>59</v>
      </c>
      <c r="E5" s="6">
        <v>4</v>
      </c>
      <c r="F5" s="8" t="s">
        <v>60</v>
      </c>
      <c r="H5" s="10" t="s">
        <v>59</v>
      </c>
      <c r="I5" s="11" t="s">
        <v>65</v>
      </c>
      <c r="J5" s="12">
        <v>74005</v>
      </c>
      <c r="K5" s="11" t="str">
        <f>CONCATENATE(Table3[[#This Row],[Type]]," "&amp;TEXT(Table3[[#This Row],[Diameter]],".0000")&amp;""," "&amp;Table3[[#This Row],[NumFlutes]]&amp;"FL")</f>
        <v>BA .0050 2FL</v>
      </c>
      <c r="M5" s="13">
        <v>5.0000000000000001E-3</v>
      </c>
      <c r="N5" s="13">
        <v>0.125</v>
      </c>
      <c r="O5" s="6">
        <v>4.8999999999999998E-3</v>
      </c>
      <c r="P5" s="6">
        <v>0.03</v>
      </c>
      <c r="Q5" s="6">
        <v>0.24</v>
      </c>
      <c r="R5" s="14">
        <f>IF(Table3[[#This Row],[ShoulderLenEnd]]="",0,90-(DEGREES(ATAN((Q5-P5)/((N5-O5)/2)))))</f>
        <v>15.958007386053183</v>
      </c>
      <c r="S5" s="15">
        <v>0.34</v>
      </c>
      <c r="T5" s="6">
        <v>2</v>
      </c>
      <c r="U5" s="6">
        <v>1.5</v>
      </c>
      <c r="V5" s="6">
        <v>1.4999999999999999E-2</v>
      </c>
      <c r="AA5" s="13" t="str">
        <f t="shared" si="0"/>
        <v/>
      </c>
      <c r="AE5" s="6" t="s">
        <v>44</v>
      </c>
      <c r="AF5" s="6" t="s">
        <v>62</v>
      </c>
      <c r="AG5" s="6" t="s">
        <v>66</v>
      </c>
      <c r="AI5" s="6">
        <v>0</v>
      </c>
      <c r="AJ5" s="6">
        <v>1</v>
      </c>
      <c r="AK5" s="6">
        <v>1</v>
      </c>
      <c r="AL5" s="6">
        <v>0</v>
      </c>
      <c r="AM5" s="6">
        <v>0</v>
      </c>
      <c r="AN5" s="6">
        <v>1</v>
      </c>
      <c r="AO5" s="6">
        <v>1</v>
      </c>
      <c r="AP5" s="6">
        <v>1</v>
      </c>
      <c r="AR5" s="6">
        <v>0</v>
      </c>
      <c r="AS5" s="6">
        <v>0</v>
      </c>
      <c r="AT5" s="6">
        <v>0</v>
      </c>
      <c r="AU5" s="6">
        <v>0</v>
      </c>
      <c r="AV5" s="6">
        <f>IF(Table3[[#This Row],[ShankDiameter]]&gt;0.5,0,2)</f>
        <v>2</v>
      </c>
      <c r="AW5" s="6">
        <v>0</v>
      </c>
      <c r="AX5" s="6">
        <v>0</v>
      </c>
      <c r="AY5" s="6">
        <v>2</v>
      </c>
      <c r="AZ5" s="6">
        <f>IF(Table3[[#This Row],[ShankDiameter]]=0.225,2,IF(Table3[[#This Row],[ShankDiameter]]=0.25,2,IF(Table3[[#This Row],[ShankDiameter]]=0.2875,2,0)))</f>
        <v>0</v>
      </c>
      <c r="BA5" s="6">
        <v>0</v>
      </c>
      <c r="BB5" s="6">
        <v>0</v>
      </c>
      <c r="BC5" s="6">
        <v>0</v>
      </c>
      <c r="BD5" s="6">
        <v>0</v>
      </c>
      <c r="BE5" s="6">
        <v>0</v>
      </c>
      <c r="BF5" s="6">
        <v>0</v>
      </c>
      <c r="BG5" s="6">
        <v>0</v>
      </c>
      <c r="BH5" s="6">
        <v>0</v>
      </c>
      <c r="BI5" s="6">
        <v>0</v>
      </c>
      <c r="BJ5" s="6">
        <v>0</v>
      </c>
      <c r="BK5" s="6">
        <v>0</v>
      </c>
      <c r="BL5" s="6">
        <v>0</v>
      </c>
      <c r="BM5" s="6">
        <f>IF(Table3[[#This Row],[Type]]="EM",IF((Table3[[#This Row],[Diameter]]/2)-Table3[[#This Row],[CornerRadius]]-0.012&gt;0,(Table3[[#This Row],[Diameter]]/2)-Table3[[#This Row],[CornerRadius]]-0.012,0),)</f>
        <v>0</v>
      </c>
      <c r="BO5" s="6" t="str">
        <f>IF(Table3[[#This Row],[ShoulderLength]]="","",IF(Table3[[#This Row],[ShoulderLength]]&lt;Table3[[#This Row],[LOC]],"FIX",""))</f>
        <v/>
      </c>
    </row>
    <row r="6" spans="1:68" x14ac:dyDescent="0.25">
      <c r="A6" s="7">
        <f>IF(Table3[[#This Row],[SoflexRule]]="",1,IF(Table3[[#This Row],[MinOHL]]="",1,IF(Table3[[#This Row],[Type]]="CT",1,IF(Table3[[#This Row],[I]]=1,0,1))))</f>
        <v>1</v>
      </c>
      <c r="B6" s="6" t="s">
        <v>59</v>
      </c>
      <c r="C6" s="6" t="s">
        <v>59</v>
      </c>
      <c r="E6" s="6">
        <v>5</v>
      </c>
      <c r="F6" s="8" t="s">
        <v>60</v>
      </c>
      <c r="H6" s="10" t="s">
        <v>59</v>
      </c>
      <c r="I6" s="11" t="s">
        <v>67</v>
      </c>
      <c r="J6" s="12">
        <v>24505</v>
      </c>
      <c r="K6" s="11" t="str">
        <f>CONCATENATE(Table3[[#This Row],[Type]]," "&amp;TEXT(Table3[[#This Row],[Diameter]],".0000")&amp;""," "&amp;Table3[[#This Row],[NumFlutes]]&amp;"FL")</f>
        <v>BA .0050 2FL</v>
      </c>
      <c r="M6" s="13">
        <v>5.0000000000000001E-3</v>
      </c>
      <c r="N6" s="13">
        <v>0.125</v>
      </c>
      <c r="O6" s="6">
        <v>4.8999999999999998E-3</v>
      </c>
      <c r="P6" s="6">
        <v>0.03</v>
      </c>
      <c r="Q6" s="6">
        <v>0.24</v>
      </c>
      <c r="R6" s="14">
        <f>IF(Table3[[#This Row],[ShoulderLenEnd]]="",0,90-(DEGREES(ATAN((Q6-P6)/((N6-O6)/2)))))</f>
        <v>15.958007386053183</v>
      </c>
      <c r="S6" s="15">
        <v>0.34</v>
      </c>
      <c r="T6" s="6">
        <v>2</v>
      </c>
      <c r="U6" s="6">
        <v>1.5</v>
      </c>
      <c r="V6" s="6">
        <v>7.0000000000000001E-3</v>
      </c>
      <c r="AA6" s="13" t="str">
        <f t="shared" si="0"/>
        <v/>
      </c>
      <c r="AE6" s="6" t="s">
        <v>44</v>
      </c>
      <c r="AF6" s="6" t="s">
        <v>62</v>
      </c>
      <c r="AG6" s="6" t="s">
        <v>66</v>
      </c>
      <c r="AI6" s="6">
        <v>0</v>
      </c>
      <c r="AJ6" s="6">
        <v>1</v>
      </c>
      <c r="AK6" s="6">
        <v>1</v>
      </c>
      <c r="AL6" s="6">
        <v>0</v>
      </c>
      <c r="AM6" s="6">
        <v>0</v>
      </c>
      <c r="AN6" s="6">
        <v>1</v>
      </c>
      <c r="AO6" s="6">
        <v>1</v>
      </c>
      <c r="AP6" s="6">
        <v>1</v>
      </c>
      <c r="AR6" s="6">
        <v>0</v>
      </c>
      <c r="AS6" s="6">
        <v>0</v>
      </c>
      <c r="AT6" s="6">
        <v>0</v>
      </c>
      <c r="AU6" s="6">
        <v>0</v>
      </c>
      <c r="AV6" s="6">
        <f>IF(Table3[[#This Row],[ShankDiameter]]&gt;0.5,0,2)</f>
        <v>2</v>
      </c>
      <c r="AW6" s="6">
        <v>0</v>
      </c>
      <c r="AX6" s="6">
        <v>0</v>
      </c>
      <c r="AY6" s="6">
        <v>2</v>
      </c>
      <c r="AZ6" s="6">
        <f>IF(Table3[[#This Row],[ShankDiameter]]=0.225,2,IF(Table3[[#This Row],[ShankDiameter]]=0.25,2,IF(Table3[[#This Row],[ShankDiameter]]=0.2875,2,0)))</f>
        <v>0</v>
      </c>
      <c r="BA6" s="6">
        <v>0</v>
      </c>
      <c r="BB6" s="6">
        <v>0</v>
      </c>
      <c r="BC6" s="6">
        <v>0</v>
      </c>
      <c r="BD6" s="6">
        <v>0</v>
      </c>
      <c r="BE6" s="6">
        <v>0</v>
      </c>
      <c r="BF6" s="6">
        <v>0</v>
      </c>
      <c r="BG6" s="6">
        <v>0</v>
      </c>
      <c r="BH6" s="6">
        <v>0</v>
      </c>
      <c r="BI6" s="6">
        <v>0</v>
      </c>
      <c r="BJ6" s="6">
        <v>0</v>
      </c>
      <c r="BK6" s="6">
        <v>0</v>
      </c>
      <c r="BL6" s="6">
        <v>0</v>
      </c>
      <c r="BM6" s="6">
        <f>IF(Table3[[#This Row],[Type]]="EM",IF((Table3[[#This Row],[Diameter]]/2)-Table3[[#This Row],[CornerRadius]]-0.012&gt;0,(Table3[[#This Row],[Diameter]]/2)-Table3[[#This Row],[CornerRadius]]-0.012,0),)</f>
        <v>0</v>
      </c>
      <c r="BO6" s="6" t="str">
        <f>IF(Table3[[#This Row],[ShoulderLength]]="","",IF(Table3[[#This Row],[ShoulderLength]]&lt;Table3[[#This Row],[LOC]],"FIX",""))</f>
        <v/>
      </c>
    </row>
    <row r="7" spans="1:68" x14ac:dyDescent="0.25">
      <c r="A7" s="7">
        <f>IF(Table3[[#This Row],[SoflexRule]]="",1,IF(Table3[[#This Row],[MinOHL]]="",1,IF(Table3[[#This Row],[Type]]="CT",1,IF(Table3[[#This Row],[I]]=1,0,1))))</f>
        <v>1</v>
      </c>
      <c r="B7" s="6" t="s">
        <v>59</v>
      </c>
      <c r="C7" s="6" t="s">
        <v>59</v>
      </c>
      <c r="E7" s="6">
        <v>6</v>
      </c>
      <c r="F7" s="8" t="s">
        <v>60</v>
      </c>
      <c r="H7" s="10" t="s">
        <v>59</v>
      </c>
      <c r="I7" s="11" t="s">
        <v>68</v>
      </c>
      <c r="J7" s="12">
        <v>24506</v>
      </c>
      <c r="K7" s="11" t="str">
        <f>CONCATENATE(Table3[[#This Row],[Type]]," "&amp;TEXT(Table3[[#This Row],[Diameter]],".0000")&amp;""," "&amp;Table3[[#This Row],[NumFlutes]]&amp;"FL")</f>
        <v>BA .0060 2FL</v>
      </c>
      <c r="M7" s="13">
        <v>6.0000000000000001E-3</v>
      </c>
      <c r="N7" s="13">
        <v>0.125</v>
      </c>
      <c r="O7" s="6">
        <v>5.8999999999999999E-3</v>
      </c>
      <c r="P7" s="6">
        <v>0.03</v>
      </c>
      <c r="Q7" s="6">
        <v>0.23</v>
      </c>
      <c r="R7" s="14">
        <f>IF(Table3[[#This Row],[ShoulderLenEnd]]="",0,90-(DEGREES(ATAN((Q7-P7)/((N7-O7)/2)))))</f>
        <v>16.580900011126502</v>
      </c>
      <c r="S7" s="15">
        <v>0.33</v>
      </c>
      <c r="T7" s="6">
        <v>2</v>
      </c>
      <c r="U7" s="6">
        <v>1.5</v>
      </c>
      <c r="V7" s="6">
        <v>8.9999999999999993E-3</v>
      </c>
      <c r="AA7" s="13" t="str">
        <f t="shared" si="0"/>
        <v/>
      </c>
      <c r="AE7" s="6" t="s">
        <v>44</v>
      </c>
      <c r="AF7" s="6" t="s">
        <v>62</v>
      </c>
      <c r="AG7" s="6" t="s">
        <v>66</v>
      </c>
      <c r="AI7" s="6">
        <v>0</v>
      </c>
      <c r="AJ7" s="6">
        <v>1</v>
      </c>
      <c r="AK7" s="6">
        <v>1</v>
      </c>
      <c r="AL7" s="6">
        <v>0</v>
      </c>
      <c r="AM7" s="6">
        <v>0</v>
      </c>
      <c r="AN7" s="6">
        <v>1</v>
      </c>
      <c r="AO7" s="6">
        <v>1</v>
      </c>
      <c r="AP7" s="6">
        <v>1</v>
      </c>
      <c r="AR7" s="6">
        <v>0</v>
      </c>
      <c r="AS7" s="6">
        <v>0</v>
      </c>
      <c r="AT7" s="6">
        <v>0</v>
      </c>
      <c r="AU7" s="6">
        <v>0</v>
      </c>
      <c r="AV7" s="6">
        <f>IF(Table3[[#This Row],[ShankDiameter]]&gt;0.5,0,2)</f>
        <v>2</v>
      </c>
      <c r="AW7" s="6">
        <v>0</v>
      </c>
      <c r="AX7" s="6">
        <v>0</v>
      </c>
      <c r="AY7" s="6">
        <v>2</v>
      </c>
      <c r="AZ7" s="6">
        <f>IF(Table3[[#This Row],[ShankDiameter]]=0.225,2,IF(Table3[[#This Row],[ShankDiameter]]=0.25,2,IF(Table3[[#This Row],[ShankDiameter]]=0.2875,2,0)))</f>
        <v>0</v>
      </c>
      <c r="BA7" s="6">
        <v>0</v>
      </c>
      <c r="BB7" s="6">
        <v>0</v>
      </c>
      <c r="BC7" s="6">
        <v>0</v>
      </c>
      <c r="BD7" s="6">
        <v>0</v>
      </c>
      <c r="BE7" s="6">
        <v>0</v>
      </c>
      <c r="BF7" s="6">
        <v>0</v>
      </c>
      <c r="BG7" s="6">
        <v>0</v>
      </c>
      <c r="BH7" s="6">
        <v>0</v>
      </c>
      <c r="BI7" s="6">
        <v>0</v>
      </c>
      <c r="BJ7" s="6">
        <v>0</v>
      </c>
      <c r="BK7" s="6">
        <v>0</v>
      </c>
      <c r="BL7" s="6">
        <v>0</v>
      </c>
      <c r="BM7" s="6">
        <f>IF(Table3[[#This Row],[Type]]="EM",IF((Table3[[#This Row],[Diameter]]/2)-Table3[[#This Row],[CornerRadius]]-0.012&gt;0,(Table3[[#This Row],[Diameter]]/2)-Table3[[#This Row],[CornerRadius]]-0.012,0),)</f>
        <v>0</v>
      </c>
      <c r="BO7" s="6" t="str">
        <f>IF(Table3[[#This Row],[ShoulderLength]]="","",IF(Table3[[#This Row],[ShoulderLength]]&lt;Table3[[#This Row],[LOC]],"FIX",""))</f>
        <v/>
      </c>
    </row>
    <row r="8" spans="1:68" x14ac:dyDescent="0.25">
      <c r="A8" s="7">
        <f>IF(Table3[[#This Row],[SoflexRule]]="",1,IF(Table3[[#This Row],[MinOHL]]="",1,IF(Table3[[#This Row],[Type]]="CT",1,IF(Table3[[#This Row],[I]]=1,0,1))))</f>
        <v>1</v>
      </c>
      <c r="B8" s="6" t="s">
        <v>59</v>
      </c>
      <c r="C8" s="6" t="s">
        <v>59</v>
      </c>
      <c r="E8" s="6">
        <v>7</v>
      </c>
      <c r="F8" s="8" t="s">
        <v>60</v>
      </c>
      <c r="H8" s="10" t="s">
        <v>59</v>
      </c>
      <c r="I8" s="11" t="s">
        <v>69</v>
      </c>
      <c r="J8" s="12">
        <v>74007</v>
      </c>
      <c r="K8" s="11" t="str">
        <f>CONCATENATE(Table3[[#This Row],[Type]]," "&amp;TEXT(Table3[[#This Row],[Diameter]],".0000")&amp;""," "&amp;Table3[[#This Row],[NumFlutes]]&amp;"FL")</f>
        <v>BA .0070 2FL</v>
      </c>
      <c r="M8" s="13">
        <v>7.0000000000000001E-3</v>
      </c>
      <c r="N8" s="13">
        <v>0.125</v>
      </c>
      <c r="O8" s="6">
        <v>6.8999999999999999E-3</v>
      </c>
      <c r="P8" s="6">
        <v>0.26</v>
      </c>
      <c r="Q8" s="6">
        <v>0.35</v>
      </c>
      <c r="R8" s="14">
        <f>IF(Table3[[#This Row],[ShoulderLenEnd]]="",0,90-(DEGREES(ATAN((Q8-P8)/((N8-O8)/2)))))</f>
        <v>33.269325355319943</v>
      </c>
      <c r="S8" s="15">
        <v>0.36</v>
      </c>
      <c r="T8" s="6">
        <v>2</v>
      </c>
      <c r="U8" s="6">
        <v>1.5</v>
      </c>
      <c r="V8" s="6">
        <v>2.1000000000000001E-2</v>
      </c>
      <c r="AA8" s="13" t="str">
        <f t="shared" si="0"/>
        <v/>
      </c>
      <c r="AE8" s="6" t="s">
        <v>44</v>
      </c>
      <c r="AF8" s="6" t="s">
        <v>62</v>
      </c>
      <c r="AG8" s="6" t="s">
        <v>66</v>
      </c>
      <c r="AI8" s="6">
        <v>0</v>
      </c>
      <c r="AJ8" s="6">
        <v>1</v>
      </c>
      <c r="AK8" s="6">
        <v>1</v>
      </c>
      <c r="AL8" s="6">
        <v>0</v>
      </c>
      <c r="AM8" s="6">
        <v>0</v>
      </c>
      <c r="AN8" s="6">
        <v>1</v>
      </c>
      <c r="AO8" s="6">
        <v>1</v>
      </c>
      <c r="AP8" s="6">
        <v>1</v>
      </c>
      <c r="AR8" s="6">
        <v>0</v>
      </c>
      <c r="AS8" s="6">
        <v>0</v>
      </c>
      <c r="AT8" s="6">
        <v>0</v>
      </c>
      <c r="AU8" s="6">
        <v>0</v>
      </c>
      <c r="AV8" s="6">
        <f>IF(Table3[[#This Row],[ShankDiameter]]&gt;0.5,0,2)</f>
        <v>2</v>
      </c>
      <c r="AW8" s="6">
        <v>0</v>
      </c>
      <c r="AX8" s="6">
        <v>0</v>
      </c>
      <c r="AY8" s="6">
        <v>2</v>
      </c>
      <c r="AZ8" s="6">
        <f>IF(Table3[[#This Row],[ShankDiameter]]=0.225,2,IF(Table3[[#This Row],[ShankDiameter]]=0.25,2,IF(Table3[[#This Row],[ShankDiameter]]=0.2875,2,0)))</f>
        <v>0</v>
      </c>
      <c r="BA8" s="6">
        <v>0</v>
      </c>
      <c r="BB8" s="6">
        <v>0</v>
      </c>
      <c r="BC8" s="6">
        <v>0</v>
      </c>
      <c r="BD8" s="6">
        <v>0</v>
      </c>
      <c r="BE8" s="6">
        <v>0</v>
      </c>
      <c r="BF8" s="6">
        <v>0</v>
      </c>
      <c r="BG8" s="6">
        <v>0</v>
      </c>
      <c r="BH8" s="6">
        <v>0</v>
      </c>
      <c r="BI8" s="6">
        <v>0</v>
      </c>
      <c r="BJ8" s="6">
        <v>0</v>
      </c>
      <c r="BK8" s="6">
        <v>0</v>
      </c>
      <c r="BL8" s="6">
        <v>0</v>
      </c>
      <c r="BM8" s="6">
        <f>IF(Table3[[#This Row],[Type]]="EM",IF((Table3[[#This Row],[Diameter]]/2)-Table3[[#This Row],[CornerRadius]]-0.012&gt;0,(Table3[[#This Row],[Diameter]]/2)-Table3[[#This Row],[CornerRadius]]-0.012,0),)</f>
        <v>0</v>
      </c>
      <c r="BO8" s="6" t="str">
        <f>IF(Table3[[#This Row],[ShoulderLength]]="","",IF(Table3[[#This Row],[ShoulderLength]]&lt;Table3[[#This Row],[LOC]],"FIX",""))</f>
        <v/>
      </c>
    </row>
    <row r="9" spans="1:68" x14ac:dyDescent="0.25">
      <c r="A9" s="7">
        <f>IF(Table3[[#This Row],[SoflexRule]]="",1,IF(Table3[[#This Row],[MinOHL]]="",1,IF(Table3[[#This Row],[Type]]="CT",1,IF(Table3[[#This Row],[I]]=1,0,1))))</f>
        <v>1</v>
      </c>
      <c r="B9" s="6" t="s">
        <v>59</v>
      </c>
      <c r="C9" s="6" t="s">
        <v>59</v>
      </c>
      <c r="E9" s="6">
        <v>8</v>
      </c>
      <c r="F9" s="8" t="s">
        <v>60</v>
      </c>
      <c r="H9" s="10" t="s">
        <v>59</v>
      </c>
      <c r="I9" s="11" t="s">
        <v>70</v>
      </c>
      <c r="J9" s="12">
        <v>74009</v>
      </c>
      <c r="K9" s="11" t="str">
        <f>CONCATENATE(Table3[[#This Row],[Type]]," "&amp;TEXT(Table3[[#This Row],[Diameter]],".0000")&amp;""," "&amp;Table3[[#This Row],[NumFlutes]]&amp;"FL")</f>
        <v>BA .0090 2FL</v>
      </c>
      <c r="M9" s="13">
        <v>8.9999999999999993E-3</v>
      </c>
      <c r="N9" s="13">
        <v>0.125</v>
      </c>
      <c r="O9" s="6">
        <v>8.8999999999999999E-3</v>
      </c>
      <c r="P9" s="6">
        <v>3.5000000000000003E-2</v>
      </c>
      <c r="Q9" s="6">
        <v>0.26500000000000001</v>
      </c>
      <c r="R9" s="14">
        <f>IF(Table3[[#This Row],[ShoulderLenEnd]]="",0,90-(DEGREES(ATAN((Q9-P9)/((N9-O9)/2)))))</f>
        <v>14.165122873209683</v>
      </c>
      <c r="S9" s="15">
        <v>0.36499999999999999</v>
      </c>
      <c r="T9" s="6">
        <v>2</v>
      </c>
      <c r="U9" s="6">
        <v>1.5</v>
      </c>
      <c r="V9" s="6">
        <v>2.7E-2</v>
      </c>
      <c r="AA9" s="13" t="str">
        <f t="shared" si="0"/>
        <v/>
      </c>
      <c r="AE9" s="6" t="s">
        <v>44</v>
      </c>
      <c r="AF9" s="6" t="s">
        <v>62</v>
      </c>
      <c r="AG9" s="6" t="s">
        <v>66</v>
      </c>
      <c r="AI9" s="6">
        <v>0</v>
      </c>
      <c r="AJ9" s="6">
        <v>1</v>
      </c>
      <c r="AK9" s="6">
        <v>1</v>
      </c>
      <c r="AL9" s="6">
        <v>0</v>
      </c>
      <c r="AM9" s="6">
        <v>0</v>
      </c>
      <c r="AN9" s="6">
        <v>1</v>
      </c>
      <c r="AO9" s="6">
        <v>1</v>
      </c>
      <c r="AP9" s="6">
        <v>1</v>
      </c>
      <c r="AR9" s="6">
        <v>0</v>
      </c>
      <c r="AS9" s="6">
        <v>0</v>
      </c>
      <c r="AT9" s="6">
        <v>0</v>
      </c>
      <c r="AU9" s="6">
        <v>0</v>
      </c>
      <c r="AV9" s="6">
        <f>IF(Table3[[#This Row],[ShankDiameter]]&gt;0.5,0,2)</f>
        <v>2</v>
      </c>
      <c r="AW9" s="6">
        <v>0</v>
      </c>
      <c r="AX9" s="6">
        <v>0</v>
      </c>
      <c r="AY9" s="6">
        <v>2</v>
      </c>
      <c r="AZ9" s="6">
        <f>IF(Table3[[#This Row],[ShankDiameter]]=0.225,2,IF(Table3[[#This Row],[ShankDiameter]]=0.25,2,IF(Table3[[#This Row],[ShankDiameter]]=0.2875,2,0)))</f>
        <v>0</v>
      </c>
      <c r="BA9" s="6">
        <v>0</v>
      </c>
      <c r="BB9" s="6">
        <v>0</v>
      </c>
      <c r="BC9" s="6">
        <v>0</v>
      </c>
      <c r="BD9" s="6">
        <v>0</v>
      </c>
      <c r="BE9" s="6">
        <v>0</v>
      </c>
      <c r="BF9" s="6">
        <v>0</v>
      </c>
      <c r="BG9" s="6">
        <v>0</v>
      </c>
      <c r="BH9" s="6">
        <v>0</v>
      </c>
      <c r="BI9" s="6">
        <v>0</v>
      </c>
      <c r="BJ9" s="6">
        <v>0</v>
      </c>
      <c r="BK9" s="6">
        <v>0</v>
      </c>
      <c r="BL9" s="6">
        <v>0</v>
      </c>
      <c r="BM9" s="6">
        <f>IF(Table3[[#This Row],[Type]]="EM",IF((Table3[[#This Row],[Diameter]]/2)-Table3[[#This Row],[CornerRadius]]-0.012&gt;0,(Table3[[#This Row],[Diameter]]/2)-Table3[[#This Row],[CornerRadius]]-0.012,0),)</f>
        <v>0</v>
      </c>
      <c r="BO9" s="6" t="str">
        <f>IF(Table3[[#This Row],[ShoulderLength]]="","",IF(Table3[[#This Row],[ShoulderLength]]&lt;Table3[[#This Row],[LOC]],"FIX",""))</f>
        <v/>
      </c>
    </row>
    <row r="10" spans="1:68" x14ac:dyDescent="0.25">
      <c r="A10" s="7">
        <f>IF(Table3[[#This Row],[SoflexRule]]="",1,IF(Table3[[#This Row],[MinOHL]]="",1,IF(Table3[[#This Row],[Type]]="CT",1,IF(Table3[[#This Row],[I]]=1,0,1))))</f>
        <v>1</v>
      </c>
      <c r="B10" s="6" t="s">
        <v>59</v>
      </c>
      <c r="C10" s="6" t="s">
        <v>59</v>
      </c>
      <c r="E10" s="6">
        <v>9</v>
      </c>
      <c r="H10" s="10" t="s">
        <v>59</v>
      </c>
      <c r="I10" s="11" t="s">
        <v>71</v>
      </c>
      <c r="J10" s="12" t="s">
        <v>72</v>
      </c>
      <c r="K10" s="11" t="str">
        <f>CONCATENATE(Table3[[#This Row],[Type]]," "&amp;TEXT(Table3[[#This Row],[Diameter]],".0000")&amp;""," "&amp;Table3[[#This Row],[NumFlutes]]&amp;"FL")</f>
        <v>BA .0100 2FL</v>
      </c>
      <c r="M10" s="13">
        <v>0.01</v>
      </c>
      <c r="N10" s="13">
        <v>0.125</v>
      </c>
      <c r="O10" s="6">
        <v>9.9000000000000008E-3</v>
      </c>
      <c r="P10" s="6">
        <v>0.04</v>
      </c>
      <c r="Q10" s="6">
        <v>0.27</v>
      </c>
      <c r="R10" s="14">
        <f>IF(Table3[[#This Row],[ShoulderLenEnd]]="",0,90-(DEGREES(ATAN((Q10-P10)/((N10-O10)/2)))))</f>
        <v>14.047965789795157</v>
      </c>
      <c r="S10" s="15">
        <v>0.37</v>
      </c>
      <c r="T10" s="6">
        <v>2</v>
      </c>
      <c r="U10" s="6">
        <v>1.5</v>
      </c>
      <c r="V10" s="6">
        <v>0.03</v>
      </c>
      <c r="AA10" s="13" t="str">
        <f t="shared" si="0"/>
        <v/>
      </c>
      <c r="AE10" s="6" t="s">
        <v>44</v>
      </c>
      <c r="AF10" s="6" t="s">
        <v>73</v>
      </c>
      <c r="AG10" s="6" t="s">
        <v>66</v>
      </c>
      <c r="AI10" s="6">
        <v>0</v>
      </c>
      <c r="AJ10" s="6">
        <v>0</v>
      </c>
      <c r="AK10" s="6">
        <v>1</v>
      </c>
      <c r="AL10" s="6">
        <v>1</v>
      </c>
      <c r="AM10" s="6">
        <v>0</v>
      </c>
      <c r="AN10" s="6">
        <v>1</v>
      </c>
      <c r="AO10" s="6">
        <v>1</v>
      </c>
      <c r="AP10" s="6">
        <v>1</v>
      </c>
      <c r="AR10" s="6">
        <v>0</v>
      </c>
      <c r="AS10" s="6">
        <v>0</v>
      </c>
      <c r="AT10" s="6">
        <v>0</v>
      </c>
      <c r="AU10" s="6">
        <v>0</v>
      </c>
      <c r="AV10" s="6">
        <f>IF(Table3[[#This Row],[ShankDiameter]]&gt;0.5,0,2)</f>
        <v>2</v>
      </c>
      <c r="AW10" s="6">
        <v>0</v>
      </c>
      <c r="AX10" s="6">
        <v>0</v>
      </c>
      <c r="AY10" s="6">
        <v>2</v>
      </c>
      <c r="AZ10" s="6">
        <f>IF(Table3[[#This Row],[ShankDiameter]]=0.225,2,IF(Table3[[#This Row],[ShankDiameter]]=0.25,2,IF(Table3[[#This Row],[ShankDiameter]]=0.2875,2,0)))</f>
        <v>0</v>
      </c>
      <c r="BA10" s="6">
        <v>0</v>
      </c>
      <c r="BB10" s="6">
        <v>0</v>
      </c>
      <c r="BC10" s="6">
        <v>0</v>
      </c>
      <c r="BD10" s="6">
        <v>0</v>
      </c>
      <c r="BE10" s="6">
        <v>0</v>
      </c>
      <c r="BF10" s="6">
        <v>0</v>
      </c>
      <c r="BG10" s="6">
        <v>0</v>
      </c>
      <c r="BH10" s="6">
        <v>0</v>
      </c>
      <c r="BI10" s="6">
        <v>0</v>
      </c>
      <c r="BJ10" s="6">
        <v>0</v>
      </c>
      <c r="BK10" s="6">
        <v>0</v>
      </c>
      <c r="BL10" s="6">
        <v>0</v>
      </c>
      <c r="BM10" s="6">
        <f>IF(Table3[[#This Row],[Type]]="EM",IF((Table3[[#This Row],[Diameter]]/2)-Table3[[#This Row],[CornerRadius]]-0.012&gt;0,(Table3[[#This Row],[Diameter]]/2)-Table3[[#This Row],[CornerRadius]]-0.012,0),)</f>
        <v>0</v>
      </c>
      <c r="BO10" s="6" t="str">
        <f>IF(Table3[[#This Row],[ShoulderLength]]="","",IF(Table3[[#This Row],[ShoulderLength]]&lt;Table3[[#This Row],[LOC]],"FIX",""))</f>
        <v/>
      </c>
    </row>
    <row r="11" spans="1:68" x14ac:dyDescent="0.25">
      <c r="A11" s="7">
        <f>IF(Table3[[#This Row],[SoflexRule]]="",1,IF(Table3[[#This Row],[MinOHL]]="",1,IF(Table3[[#This Row],[Type]]="CT",1,IF(Table3[[#This Row],[I]]=1,0,1))))</f>
        <v>1</v>
      </c>
      <c r="B11" s="6" t="s">
        <v>59</v>
      </c>
      <c r="C11" s="6" t="s">
        <v>59</v>
      </c>
      <c r="D11" s="31"/>
      <c r="E11" s="6">
        <v>10</v>
      </c>
      <c r="F11" s="8" t="s">
        <v>60</v>
      </c>
      <c r="G11" s="9" t="s">
        <v>74</v>
      </c>
      <c r="H11" s="10" t="s">
        <v>59</v>
      </c>
      <c r="I11" s="11" t="s">
        <v>75</v>
      </c>
      <c r="J11" s="12">
        <v>32670</v>
      </c>
      <c r="K11" s="11" t="str">
        <f>CONCATENATE(Table3[[#This Row],[Type]]," "&amp;TEXT(Table3[[#This Row],[Diameter]],".0000")&amp;""," "&amp;Table3[[#This Row],[NumFlutes]]&amp;"FL")</f>
        <v>BA .0100 2FL</v>
      </c>
      <c r="M11" s="13">
        <v>0.01</v>
      </c>
      <c r="N11" s="13">
        <v>0.125</v>
      </c>
      <c r="O11" s="6">
        <v>0.01</v>
      </c>
      <c r="P11" s="6">
        <v>2.5000000000000001E-2</v>
      </c>
      <c r="Q11" s="6">
        <v>0.28000000000000003</v>
      </c>
      <c r="R11" s="14">
        <f>IF(Table3[[#This Row],[ShoulderLenEnd]]="",0,90-(DEGREES(ATAN((Q11-P11)/((N11-O11)/2)))))</f>
        <v>12.707113501316584</v>
      </c>
      <c r="S11" s="15">
        <v>0.35</v>
      </c>
      <c r="T11" s="6">
        <v>2</v>
      </c>
      <c r="U11" s="6">
        <v>1.5</v>
      </c>
      <c r="V11" s="6">
        <v>1.4999999999999999E-2</v>
      </c>
      <c r="AA11" s="13" t="str">
        <f t="shared" si="0"/>
        <v/>
      </c>
      <c r="AE11" s="6" t="s">
        <v>44</v>
      </c>
      <c r="AF11" s="6" t="s">
        <v>62</v>
      </c>
      <c r="AG11" s="6" t="s">
        <v>76</v>
      </c>
      <c r="AI11" s="6">
        <v>0</v>
      </c>
      <c r="AJ11" s="6">
        <v>1</v>
      </c>
      <c r="AK11" s="6">
        <v>1</v>
      </c>
      <c r="AL11" s="6">
        <v>1</v>
      </c>
      <c r="AM11" s="6">
        <v>1</v>
      </c>
      <c r="AN11" s="6">
        <v>1</v>
      </c>
      <c r="AO11" s="6">
        <v>1</v>
      </c>
      <c r="AP11" s="6">
        <v>1</v>
      </c>
      <c r="AR11" s="6">
        <v>0</v>
      </c>
      <c r="AS11" s="6">
        <v>0</v>
      </c>
      <c r="AT11" s="6">
        <v>0</v>
      </c>
      <c r="AU11" s="6">
        <v>0</v>
      </c>
      <c r="AV11" s="6">
        <f>IF(Table3[[#This Row],[ShankDiameter]]&gt;0.5,0,2)</f>
        <v>2</v>
      </c>
      <c r="AW11" s="6">
        <v>0</v>
      </c>
      <c r="AX11" s="6">
        <v>0</v>
      </c>
      <c r="AY11" s="6">
        <v>2</v>
      </c>
      <c r="AZ11" s="6">
        <f>IF(Table3[[#This Row],[ShankDiameter]]=0.225,2,IF(Table3[[#This Row],[ShankDiameter]]=0.25,2,IF(Table3[[#This Row],[ShankDiameter]]=0.2875,2,0)))</f>
        <v>0</v>
      </c>
      <c r="BA11" s="6">
        <v>0</v>
      </c>
      <c r="BB11" s="6">
        <v>0</v>
      </c>
      <c r="BC11" s="6">
        <v>0</v>
      </c>
      <c r="BD11" s="6">
        <v>0</v>
      </c>
      <c r="BE11" s="6">
        <v>0</v>
      </c>
      <c r="BF11" s="6">
        <v>0</v>
      </c>
      <c r="BG11" s="6">
        <v>0</v>
      </c>
      <c r="BH11" s="6">
        <v>0</v>
      </c>
      <c r="BI11" s="6">
        <v>0</v>
      </c>
      <c r="BJ11" s="6">
        <v>0</v>
      </c>
      <c r="BK11" s="6">
        <v>0</v>
      </c>
      <c r="BL11" s="6">
        <v>0</v>
      </c>
      <c r="BM11" s="6">
        <f>IF(Table3[[#This Row],[Type]]="EM",IF((Table3[[#This Row],[Diameter]]/2)-Table3[[#This Row],[CornerRadius]]-0.012&gt;0,(Table3[[#This Row],[Diameter]]/2)-Table3[[#This Row],[CornerRadius]]-0.012,0),)</f>
        <v>0</v>
      </c>
      <c r="BO11" s="6" t="str">
        <f>IF(Table3[[#This Row],[ShoulderLength]]="","",IF(Table3[[#This Row],[ShoulderLength]]&lt;Table3[[#This Row],[LOC]],"FIX",""))</f>
        <v/>
      </c>
    </row>
    <row r="12" spans="1:68" x14ac:dyDescent="0.25">
      <c r="A12" s="7">
        <f>IF(Table3[[#This Row],[SoflexRule]]="",1,IF(Table3[[#This Row],[MinOHL]]="",1,IF(Table3[[#This Row],[Type]]="CT",1,IF(Table3[[#This Row],[I]]=1,0,1))))</f>
        <v>1</v>
      </c>
      <c r="B12" s="6" t="s">
        <v>59</v>
      </c>
      <c r="C12" s="6" t="s">
        <v>59</v>
      </c>
      <c r="D12" s="31"/>
      <c r="E12" s="6">
        <v>11</v>
      </c>
      <c r="H12" s="10" t="s">
        <v>59</v>
      </c>
      <c r="I12" s="11" t="s">
        <v>77</v>
      </c>
      <c r="J12" s="12">
        <v>74015</v>
      </c>
      <c r="K12" s="11" t="str">
        <f>CONCATENATE(Table3[[#This Row],[Type]]," "&amp;TEXT(Table3[[#This Row],[Diameter]],".0000")&amp;""," "&amp;Table3[[#This Row],[NumFlutes]]&amp;"FL")</f>
        <v>BA .0150 2FL</v>
      </c>
      <c r="M12" s="13">
        <v>1.4999999999999999E-2</v>
      </c>
      <c r="N12" s="13">
        <v>0.125</v>
      </c>
      <c r="R12" s="14">
        <f>IF(Table3[[#This Row],[ShoulderLenEnd]]="",0,90-(DEGREES(ATAN((Q12-P12)/((N12-O12)/2)))))</f>
        <v>0</v>
      </c>
      <c r="T12" s="6">
        <v>2</v>
      </c>
      <c r="U12" s="6">
        <v>1.5</v>
      </c>
      <c r="V12" s="6">
        <v>4.4999999999999998E-2</v>
      </c>
      <c r="AA12" s="13" t="str">
        <f t="shared" si="0"/>
        <v/>
      </c>
      <c r="AE12" s="6" t="s">
        <v>44</v>
      </c>
      <c r="AF12" s="6" t="s">
        <v>62</v>
      </c>
      <c r="AG12" s="6" t="s">
        <v>66</v>
      </c>
      <c r="AI12" s="6">
        <v>0</v>
      </c>
      <c r="AJ12" s="6">
        <v>1</v>
      </c>
      <c r="AK12" s="6">
        <v>1</v>
      </c>
      <c r="AL12" s="6">
        <v>0</v>
      </c>
      <c r="AM12" s="6">
        <v>0</v>
      </c>
      <c r="AN12" s="6">
        <v>1</v>
      </c>
      <c r="AO12" s="6">
        <v>1</v>
      </c>
      <c r="AP12" s="6">
        <v>1</v>
      </c>
      <c r="AR12" s="6">
        <v>0</v>
      </c>
      <c r="AS12" s="6">
        <v>0</v>
      </c>
      <c r="AT12" s="6">
        <v>0</v>
      </c>
      <c r="AU12" s="6">
        <v>0</v>
      </c>
      <c r="AV12" s="6">
        <f>IF(Table3[[#This Row],[ShankDiameter]]&gt;0.5,0,2)</f>
        <v>2</v>
      </c>
      <c r="AW12" s="6">
        <v>0</v>
      </c>
      <c r="AX12" s="6">
        <v>0</v>
      </c>
      <c r="AY12" s="6">
        <v>2</v>
      </c>
      <c r="AZ12" s="6">
        <f>IF(Table3[[#This Row],[ShankDiameter]]=0.225,2,IF(Table3[[#This Row],[ShankDiameter]]=0.25,2,IF(Table3[[#This Row],[ShankDiameter]]=0.2875,2,0)))</f>
        <v>0</v>
      </c>
      <c r="BA12" s="6">
        <v>0</v>
      </c>
      <c r="BB12" s="6">
        <v>0</v>
      </c>
      <c r="BC12" s="6">
        <v>0</v>
      </c>
      <c r="BD12" s="6">
        <v>0</v>
      </c>
      <c r="BE12" s="6">
        <v>0</v>
      </c>
      <c r="BF12" s="6">
        <v>0</v>
      </c>
      <c r="BG12" s="6">
        <v>0</v>
      </c>
      <c r="BH12" s="6">
        <v>0</v>
      </c>
      <c r="BI12" s="6">
        <v>0</v>
      </c>
      <c r="BJ12" s="6">
        <v>0</v>
      </c>
      <c r="BK12" s="6">
        <v>0</v>
      </c>
      <c r="BL12" s="6">
        <v>0</v>
      </c>
      <c r="BM12" s="6">
        <f>IF(Table3[[#This Row],[Type]]="EM",IF((Table3[[#This Row],[Diameter]]/2)-Table3[[#This Row],[CornerRadius]]-0.012&gt;0,(Table3[[#This Row],[Diameter]]/2)-Table3[[#This Row],[CornerRadius]]-0.012,0),)</f>
        <v>0</v>
      </c>
      <c r="BO12" s="6" t="str">
        <f>IF(Table3[[#This Row],[ShoulderLength]]="","",IF(Table3[[#This Row],[ShoulderLength]]&lt;Table3[[#This Row],[LOC]],"FIX",""))</f>
        <v/>
      </c>
    </row>
    <row r="13" spans="1:68" x14ac:dyDescent="0.25">
      <c r="A13" s="7">
        <f>IF(Table3[[#This Row],[SoflexRule]]="",1,IF(Table3[[#This Row],[MinOHL]]="",1,IF(Table3[[#This Row],[Type]]="CT",1,IF(Table3[[#This Row],[I]]=1,0,1))))</f>
        <v>1</v>
      </c>
      <c r="B13" s="6" t="s">
        <v>59</v>
      </c>
      <c r="C13" s="6" t="s">
        <v>59</v>
      </c>
      <c r="E13" s="6">
        <v>12</v>
      </c>
      <c r="F13" s="8" t="s">
        <v>60</v>
      </c>
      <c r="G13" s="9" t="s">
        <v>74</v>
      </c>
      <c r="H13" s="10" t="s">
        <v>59</v>
      </c>
      <c r="I13" s="11" t="s">
        <v>78</v>
      </c>
      <c r="J13" s="12">
        <v>30302</v>
      </c>
      <c r="K13" s="11" t="str">
        <f>CONCATENATE(Table3[[#This Row],[Type]]," "&amp;TEXT(Table3[[#This Row],[Diameter]],".0000")&amp;""," "&amp;Table3[[#This Row],[NumFlutes]]&amp;"FL")</f>
        <v>BA .0156 2FL</v>
      </c>
      <c r="M13" s="13">
        <v>1.5599999999999999E-2</v>
      </c>
      <c r="N13" s="13">
        <v>0.125</v>
      </c>
      <c r="O13" s="6">
        <v>1.5599999999999999E-2</v>
      </c>
      <c r="P13" s="6">
        <v>4.1000000000000002E-2</v>
      </c>
      <c r="Q13" s="6">
        <v>0.27500000000000002</v>
      </c>
      <c r="R13" s="14">
        <f>IF(Table3[[#This Row],[ShoulderLenEnd]]="",0,90-(DEGREES(ATAN((Q13-P13)/((N13-O13)/2)))))</f>
        <v>13.157241224540542</v>
      </c>
      <c r="S13" s="15">
        <v>0.3</v>
      </c>
      <c r="T13" s="6">
        <v>2</v>
      </c>
      <c r="U13" s="6">
        <v>1.5</v>
      </c>
      <c r="V13" s="6">
        <v>3.1E-2</v>
      </c>
      <c r="AA13" s="13" t="str">
        <f t="shared" si="0"/>
        <v/>
      </c>
      <c r="AE13" s="6" t="s">
        <v>44</v>
      </c>
      <c r="AF13" s="6" t="s">
        <v>62</v>
      </c>
      <c r="AG13" s="6" t="s">
        <v>79</v>
      </c>
      <c r="AI13" s="6">
        <v>0</v>
      </c>
      <c r="AJ13" s="6">
        <v>1</v>
      </c>
      <c r="AK13" s="6">
        <v>1</v>
      </c>
      <c r="AL13" s="6">
        <v>1</v>
      </c>
      <c r="AM13" s="6">
        <v>1</v>
      </c>
      <c r="AN13" s="6">
        <v>1</v>
      </c>
      <c r="AO13" s="6">
        <v>1</v>
      </c>
      <c r="AP13" s="6">
        <v>1</v>
      </c>
      <c r="AR13" s="6">
        <v>0</v>
      </c>
      <c r="AS13" s="6">
        <v>0</v>
      </c>
      <c r="AT13" s="6">
        <v>0</v>
      </c>
      <c r="AU13" s="6">
        <v>0</v>
      </c>
      <c r="AV13" s="6">
        <f>IF(Table3[[#This Row],[ShankDiameter]]&gt;0.5,0,2)</f>
        <v>2</v>
      </c>
      <c r="AW13" s="6">
        <v>0</v>
      </c>
      <c r="AX13" s="6">
        <v>0</v>
      </c>
      <c r="AY13" s="6">
        <v>2</v>
      </c>
      <c r="AZ13" s="6">
        <v>2</v>
      </c>
      <c r="BA13" s="6">
        <v>0</v>
      </c>
      <c r="BB13" s="6">
        <v>0</v>
      </c>
      <c r="BC13" s="6">
        <v>0</v>
      </c>
      <c r="BD13" s="6">
        <v>0</v>
      </c>
      <c r="BE13" s="6">
        <v>0</v>
      </c>
      <c r="BF13" s="6">
        <v>0</v>
      </c>
      <c r="BG13" s="6">
        <v>0</v>
      </c>
      <c r="BH13" s="6">
        <v>0</v>
      </c>
      <c r="BI13" s="6">
        <v>0</v>
      </c>
      <c r="BJ13" s="6">
        <v>0</v>
      </c>
      <c r="BK13" s="6">
        <v>0</v>
      </c>
      <c r="BL13" s="6">
        <v>0</v>
      </c>
      <c r="BM13" s="6">
        <f>IF(Table3[[#This Row],[Type]]="EM",IF((Table3[[#This Row],[Diameter]]/2)-Table3[[#This Row],[CornerRadius]]-0.012&gt;0,(Table3[[#This Row],[Diameter]]/2)-Table3[[#This Row],[CornerRadius]]-0.012,0),)</f>
        <v>0</v>
      </c>
      <c r="BO13" s="6" t="str">
        <f>IF(Table3[[#This Row],[ShoulderLength]]="","",IF(Table3[[#This Row],[ShoulderLength]]&lt;Table3[[#This Row],[LOC]],"FIX",""))</f>
        <v/>
      </c>
    </row>
    <row r="14" spans="1:68" x14ac:dyDescent="0.25">
      <c r="A14" s="7">
        <f>IF(Table3[[#This Row],[SoflexRule]]="",1,IF(Table3[[#This Row],[MinOHL]]="",1,IF(Table3[[#This Row],[Type]]="CT",1,IF(Table3[[#This Row],[I]]=1,0,1))))</f>
        <v>1</v>
      </c>
      <c r="B14" s="6" t="s">
        <v>59</v>
      </c>
      <c r="C14" s="6" t="s">
        <v>59</v>
      </c>
      <c r="E14" s="6">
        <v>13</v>
      </c>
      <c r="F14" s="8" t="s">
        <v>60</v>
      </c>
      <c r="G14" s="9" t="s">
        <v>74</v>
      </c>
      <c r="H14" s="10" t="s">
        <v>59</v>
      </c>
      <c r="I14" s="11" t="s">
        <v>80</v>
      </c>
      <c r="J14" s="12">
        <v>32680</v>
      </c>
      <c r="K14" s="11" t="str">
        <f>CONCATENATE(Table3[[#This Row],[Type]]," "&amp;TEXT(Table3[[#This Row],[Diameter]],".0000")&amp;""," "&amp;Table3[[#This Row],[NumFlutes]]&amp;"FL")</f>
        <v>BA .0200 2FL</v>
      </c>
      <c r="M14" s="13">
        <v>0.02</v>
      </c>
      <c r="N14" s="13">
        <v>0.125</v>
      </c>
      <c r="O14" s="6">
        <v>0.02</v>
      </c>
      <c r="P14" s="6">
        <v>0.04</v>
      </c>
      <c r="Q14" s="6">
        <v>0.28999999999999998</v>
      </c>
      <c r="R14" s="14">
        <f>IF(Table3[[#This Row],[ShoulderLenEnd]]="",0,90-(DEGREES(ATAN((Q14-P14)/((N14-O14)/2)))))</f>
        <v>11.859779120947977</v>
      </c>
      <c r="S14" s="15">
        <v>0.3</v>
      </c>
      <c r="T14" s="6">
        <v>2</v>
      </c>
      <c r="U14" s="6">
        <v>1.5</v>
      </c>
      <c r="V14" s="6">
        <v>0.03</v>
      </c>
      <c r="AA14" s="13" t="str">
        <f t="shared" si="0"/>
        <v/>
      </c>
      <c r="AE14" s="6" t="s">
        <v>44</v>
      </c>
      <c r="AF14" s="6" t="s">
        <v>62</v>
      </c>
      <c r="AG14" s="6" t="s">
        <v>76</v>
      </c>
      <c r="AI14" s="6">
        <v>0</v>
      </c>
      <c r="AJ14" s="6">
        <v>0</v>
      </c>
      <c r="AK14" s="6">
        <v>1</v>
      </c>
      <c r="AL14" s="6">
        <v>0</v>
      </c>
      <c r="AM14" s="6">
        <v>0</v>
      </c>
      <c r="AN14" s="6">
        <v>0</v>
      </c>
      <c r="AO14" s="6">
        <v>1</v>
      </c>
      <c r="AP14" s="6">
        <v>1</v>
      </c>
      <c r="AR14" s="6">
        <v>0</v>
      </c>
      <c r="AS14" s="6">
        <v>0</v>
      </c>
      <c r="AT14" s="6">
        <v>0</v>
      </c>
      <c r="AU14" s="6">
        <v>0</v>
      </c>
      <c r="AV14" s="6">
        <f>IF(Table3[[#This Row],[ShankDiameter]]&gt;0.5,0,2)</f>
        <v>2</v>
      </c>
      <c r="AW14" s="6">
        <v>0</v>
      </c>
      <c r="AX14" s="6">
        <v>0</v>
      </c>
      <c r="AY14" s="6">
        <v>0</v>
      </c>
      <c r="AZ14" s="6">
        <f>IF(Table3[[#This Row],[ShankDiameter]]=0.225,2,IF(Table3[[#This Row],[ShankDiameter]]=0.25,2,IF(Table3[[#This Row],[ShankDiameter]]=0.2875,2,0)))</f>
        <v>0</v>
      </c>
      <c r="BA14" s="6">
        <v>0</v>
      </c>
      <c r="BB14" s="6">
        <v>0</v>
      </c>
      <c r="BC14" s="6">
        <v>0</v>
      </c>
      <c r="BD14" s="6">
        <v>0</v>
      </c>
      <c r="BE14" s="6">
        <v>0</v>
      </c>
      <c r="BF14" s="6">
        <v>0</v>
      </c>
      <c r="BG14" s="6">
        <v>0</v>
      </c>
      <c r="BH14" s="6">
        <v>0</v>
      </c>
      <c r="BI14" s="6">
        <v>0</v>
      </c>
      <c r="BJ14" s="6">
        <v>0</v>
      </c>
      <c r="BK14" s="6">
        <v>0</v>
      </c>
      <c r="BL14" s="6">
        <v>0</v>
      </c>
      <c r="BM14" s="6">
        <f>IF(Table3[[#This Row],[Type]]="EM",IF((Table3[[#This Row],[Diameter]]/2)-Table3[[#This Row],[CornerRadius]]-0.012&gt;0,(Table3[[#This Row],[Diameter]]/2)-Table3[[#This Row],[CornerRadius]]-0.012,0),)</f>
        <v>0</v>
      </c>
      <c r="BO14" s="6" t="str">
        <f>IF(Table3[[#This Row],[ShoulderLength]]="","",IF(Table3[[#This Row],[ShoulderLength]]&lt;Table3[[#This Row],[LOC]],"FIX",""))</f>
        <v/>
      </c>
    </row>
    <row r="15" spans="1:68" x14ac:dyDescent="0.25">
      <c r="A15" s="7">
        <f>IF(Table3[[#This Row],[SoflexRule]]="",1,IF(Table3[[#This Row],[MinOHL]]="",1,IF(Table3[[#This Row],[Type]]="CT",1,IF(Table3[[#This Row],[I]]=1,0,1))))</f>
        <v>1</v>
      </c>
      <c r="B15" s="6" t="s">
        <v>59</v>
      </c>
      <c r="C15" s="6" t="s">
        <v>59</v>
      </c>
      <c r="E15" s="6">
        <v>14</v>
      </c>
      <c r="F15" s="8" t="s">
        <v>60</v>
      </c>
      <c r="G15" s="9" t="s">
        <v>74</v>
      </c>
      <c r="H15" s="10" t="s">
        <v>59</v>
      </c>
      <c r="I15" s="11" t="s">
        <v>81</v>
      </c>
      <c r="J15" s="12">
        <v>30304</v>
      </c>
      <c r="K15" s="11" t="str">
        <f>CONCATENATE(Table3[[#This Row],[Type]]," "&amp;TEXT(Table3[[#This Row],[Diameter]],".0000")&amp;""," "&amp;Table3[[#This Row],[NumFlutes]]&amp;"FL")</f>
        <v>BA .0313 2FL</v>
      </c>
      <c r="M15" s="13">
        <v>3.1300000000000001E-2</v>
      </c>
      <c r="N15" s="13">
        <v>0.125</v>
      </c>
      <c r="O15" s="6">
        <v>3.1300000000000001E-2</v>
      </c>
      <c r="P15" s="6">
        <v>0.17299999999999999</v>
      </c>
      <c r="Q15" s="6">
        <v>0.3</v>
      </c>
      <c r="R15" s="14">
        <f>IF(Table3[[#This Row],[ShoulderLenEnd]]="",0,90-(DEGREES(ATAN((Q15-P15)/((N15-O15)/2)))))</f>
        <v>20.248898593711644</v>
      </c>
      <c r="S15" s="15">
        <v>0.32500000000000001</v>
      </c>
      <c r="T15" s="6">
        <v>2</v>
      </c>
      <c r="U15" s="6">
        <v>1.5</v>
      </c>
      <c r="V15" s="6">
        <v>7.8E-2</v>
      </c>
      <c r="AA15" s="13" t="str">
        <f t="shared" si="0"/>
        <v/>
      </c>
      <c r="AE15" s="6" t="s">
        <v>44</v>
      </c>
      <c r="AF15" s="6" t="s">
        <v>62</v>
      </c>
      <c r="AG15" s="6" t="s">
        <v>79</v>
      </c>
      <c r="AI15" s="6">
        <v>0</v>
      </c>
      <c r="AJ15" s="6">
        <v>1</v>
      </c>
      <c r="AK15" s="6">
        <v>1</v>
      </c>
      <c r="AL15" s="6">
        <v>1</v>
      </c>
      <c r="AM15" s="6">
        <v>1</v>
      </c>
      <c r="AN15" s="6">
        <v>1</v>
      </c>
      <c r="AO15" s="6">
        <v>1</v>
      </c>
      <c r="AP15" s="6">
        <v>1</v>
      </c>
      <c r="AR15" s="6">
        <v>0</v>
      </c>
      <c r="AS15" s="6">
        <v>0</v>
      </c>
      <c r="AT15" s="6">
        <v>0</v>
      </c>
      <c r="AU15" s="6">
        <v>0</v>
      </c>
      <c r="AV15" s="6">
        <f>IF(Table3[[#This Row],[ShankDiameter]]&gt;0.5,0,2)</f>
        <v>2</v>
      </c>
      <c r="AW15" s="6">
        <v>0</v>
      </c>
      <c r="AX15" s="6">
        <v>0</v>
      </c>
      <c r="AY15" s="6">
        <v>2</v>
      </c>
      <c r="AZ15" s="6">
        <f>IF(Table3[[#This Row],[ShankDiameter]]=0.225,2,IF(Table3[[#This Row],[ShankDiameter]]=0.25,2,IF(Table3[[#This Row],[ShankDiameter]]=0.2875,2,0)))</f>
        <v>0</v>
      </c>
      <c r="BA15" s="6">
        <v>0</v>
      </c>
      <c r="BB15" s="6">
        <v>0</v>
      </c>
      <c r="BC15" s="6">
        <v>0</v>
      </c>
      <c r="BD15" s="6">
        <v>0</v>
      </c>
      <c r="BE15" s="6">
        <v>0</v>
      </c>
      <c r="BF15" s="6">
        <v>0</v>
      </c>
      <c r="BG15" s="6">
        <v>0</v>
      </c>
      <c r="BH15" s="6">
        <v>0</v>
      </c>
      <c r="BI15" s="6">
        <v>0</v>
      </c>
      <c r="BJ15" s="6">
        <v>0</v>
      </c>
      <c r="BK15" s="6">
        <v>0</v>
      </c>
      <c r="BL15" s="6">
        <v>0</v>
      </c>
      <c r="BM15" s="6">
        <f>IF(Table3[[#This Row],[Type]]="EM",IF((Table3[[#This Row],[Diameter]]/2)-Table3[[#This Row],[CornerRadius]]-0.012&gt;0,(Table3[[#This Row],[Diameter]]/2)-Table3[[#This Row],[CornerRadius]]-0.012,0),)</f>
        <v>0</v>
      </c>
      <c r="BO15" s="6" t="str">
        <f>IF(Table3[[#This Row],[ShoulderLength]]="","",IF(Table3[[#This Row],[ShoulderLength]]&lt;Table3[[#This Row],[LOC]],"FIX",""))</f>
        <v/>
      </c>
    </row>
    <row r="16" spans="1:68" x14ac:dyDescent="0.25">
      <c r="A16" s="7">
        <f>IF(Table3[[#This Row],[SoflexRule]]="",1,IF(Table3[[#This Row],[MinOHL]]="",1,IF(Table3[[#This Row],[Type]]="CT",1,IF(Table3[[#This Row],[I]]=1,0,1))))</f>
        <v>1</v>
      </c>
      <c r="B16" s="6" t="s">
        <v>59</v>
      </c>
      <c r="C16" s="6" t="s">
        <v>59</v>
      </c>
      <c r="E16" s="6">
        <v>15</v>
      </c>
      <c r="F16" s="8" t="s">
        <v>60</v>
      </c>
      <c r="G16" s="9" t="s">
        <v>74</v>
      </c>
      <c r="H16" s="10" t="s">
        <v>59</v>
      </c>
      <c r="I16" s="11" t="s">
        <v>82</v>
      </c>
      <c r="J16" s="12" t="s">
        <v>83</v>
      </c>
      <c r="K16" s="11" t="str">
        <f>CONCATENATE(Table3[[#This Row],[Type]]," "&amp;TEXT(Table3[[#This Row],[Diameter]],".0000")&amp;""," "&amp;Table3[[#This Row],[NumFlutes]]&amp;"FL")</f>
        <v>BA .0400 3FL</v>
      </c>
      <c r="M16" s="13">
        <v>0.04</v>
      </c>
      <c r="N16" s="13">
        <v>0.125</v>
      </c>
      <c r="O16" s="6">
        <v>0.04</v>
      </c>
      <c r="P16" s="6">
        <v>0.49</v>
      </c>
      <c r="Q16" s="6">
        <v>0.62</v>
      </c>
      <c r="R16" s="14">
        <f>IF(Table3[[#This Row],[ShoulderLenEnd]]="",0,90-(DEGREES(ATAN((Q16-P16)/((N16-O16)/2)))))</f>
        <v>18.103763034506628</v>
      </c>
      <c r="S16" s="15">
        <v>0.65</v>
      </c>
      <c r="T16" s="6">
        <v>3</v>
      </c>
      <c r="U16" s="6">
        <v>2.5</v>
      </c>
      <c r="V16" s="6">
        <v>0.06</v>
      </c>
      <c r="AA16" s="13" t="str">
        <f t="shared" si="0"/>
        <v/>
      </c>
      <c r="AE16" s="6" t="s">
        <v>44</v>
      </c>
      <c r="AF16" s="6" t="s">
        <v>73</v>
      </c>
      <c r="AG16" s="6" t="s">
        <v>66</v>
      </c>
      <c r="AH16" s="6" t="s">
        <v>84</v>
      </c>
      <c r="AI16" s="6">
        <v>0</v>
      </c>
      <c r="AJ16" s="6">
        <v>0</v>
      </c>
      <c r="AK16" s="6">
        <v>1</v>
      </c>
      <c r="AL16" s="6">
        <v>1</v>
      </c>
      <c r="AM16" s="6">
        <v>0</v>
      </c>
      <c r="AN16" s="6">
        <v>1</v>
      </c>
      <c r="AO16" s="6">
        <v>1</v>
      </c>
      <c r="AP16" s="6">
        <v>1</v>
      </c>
      <c r="AR16" s="6">
        <v>0</v>
      </c>
      <c r="AS16" s="6">
        <v>0</v>
      </c>
      <c r="AT16" s="6">
        <v>0</v>
      </c>
      <c r="AU16" s="6">
        <v>0</v>
      </c>
      <c r="AV16" s="6">
        <f>IF(Table3[[#This Row],[ShankDiameter]]&gt;0.5,0,2)</f>
        <v>2</v>
      </c>
      <c r="AW16" s="6">
        <v>0</v>
      </c>
      <c r="AX16" s="6">
        <v>0</v>
      </c>
      <c r="AY16" s="6">
        <v>2</v>
      </c>
      <c r="AZ16" s="6">
        <f>IF(Table3[[#This Row],[ShankDiameter]]=0.225,2,IF(Table3[[#This Row],[ShankDiameter]]=0.25,2,IF(Table3[[#This Row],[ShankDiameter]]=0.2875,2,0)))</f>
        <v>0</v>
      </c>
      <c r="BA16" s="6">
        <v>0</v>
      </c>
      <c r="BB16" s="6">
        <v>0</v>
      </c>
      <c r="BC16" s="6">
        <v>0</v>
      </c>
      <c r="BD16" s="6">
        <v>0</v>
      </c>
      <c r="BE16" s="6">
        <v>0</v>
      </c>
      <c r="BF16" s="6">
        <v>0</v>
      </c>
      <c r="BG16" s="6">
        <v>0</v>
      </c>
      <c r="BH16" s="6">
        <v>0</v>
      </c>
      <c r="BI16" s="6">
        <v>0</v>
      </c>
      <c r="BJ16" s="6">
        <v>0</v>
      </c>
      <c r="BK16" s="6">
        <v>0</v>
      </c>
      <c r="BL16" s="6">
        <v>0</v>
      </c>
      <c r="BM16" s="6">
        <f>IF(Table3[[#This Row],[Type]]="EM",IF((Table3[[#This Row],[Diameter]]/2)-Table3[[#This Row],[CornerRadius]]-0.012&gt;0,(Table3[[#This Row],[Diameter]]/2)-Table3[[#This Row],[CornerRadius]]-0.012,0),)</f>
        <v>0</v>
      </c>
      <c r="BO16" s="6" t="str">
        <f>IF(Table3[[#This Row],[ShoulderLength]]="","",IF(Table3[[#This Row],[ShoulderLength]]&lt;Table3[[#This Row],[LOC]],"FIX",""))</f>
        <v/>
      </c>
    </row>
    <row r="17" spans="1:67" x14ac:dyDescent="0.25">
      <c r="A17" s="7">
        <f>IF(Table3[[#This Row],[SoflexRule]]="",1,IF(Table3[[#This Row],[MinOHL]]="",1,IF(Table3[[#This Row],[Type]]="CT",1,IF(Table3[[#This Row],[I]]=1,0,1))))</f>
        <v>1</v>
      </c>
      <c r="B17" s="6" t="s">
        <v>59</v>
      </c>
      <c r="C17" s="6" t="s">
        <v>59</v>
      </c>
      <c r="E17" s="6">
        <v>16</v>
      </c>
      <c r="F17" s="8" t="s">
        <v>74</v>
      </c>
      <c r="G17" s="9" t="s">
        <v>74</v>
      </c>
      <c r="H17" s="10" t="s">
        <v>59</v>
      </c>
      <c r="I17" s="11" t="s">
        <v>85</v>
      </c>
      <c r="J17" s="12">
        <v>30306</v>
      </c>
      <c r="K17" s="11" t="str">
        <f>CONCATENATE(Table3[[#This Row],[Type]]," "&amp;TEXT(Table3[[#This Row],[Diameter]],".0000")&amp;""," "&amp;Table3[[#This Row],[NumFlutes]]&amp;"FL")</f>
        <v>BA .0469 2FL</v>
      </c>
      <c r="M17" s="13">
        <v>4.6899999999999997E-2</v>
      </c>
      <c r="N17" s="13">
        <v>0.125</v>
      </c>
      <c r="O17" s="6">
        <v>4.6899999999999997E-2</v>
      </c>
      <c r="P17" s="6">
        <v>0.14000000000000001</v>
      </c>
      <c r="Q17" s="6">
        <v>0.25</v>
      </c>
      <c r="R17" s="14">
        <f>IF(Table3[[#This Row],[ShoulderLenEnd]]="",0,90-(DEGREES(ATAN((Q17-P17)/((N17-O17)/2)))))</f>
        <v>19.544862326628774</v>
      </c>
      <c r="S17" s="15">
        <v>0.35</v>
      </c>
      <c r="T17" s="6">
        <v>2</v>
      </c>
      <c r="U17" s="6">
        <v>1.5</v>
      </c>
      <c r="V17" s="6">
        <v>0.109</v>
      </c>
      <c r="AA17" s="13" t="str">
        <f t="shared" si="0"/>
        <v/>
      </c>
      <c r="AE17" s="6" t="s">
        <v>44</v>
      </c>
      <c r="AF17" s="6" t="s">
        <v>62</v>
      </c>
      <c r="AG17" s="6" t="s">
        <v>79</v>
      </c>
      <c r="AI17" s="6">
        <v>0</v>
      </c>
      <c r="AJ17" s="6">
        <v>1</v>
      </c>
      <c r="AK17" s="6">
        <v>1</v>
      </c>
      <c r="AL17" s="6">
        <v>1</v>
      </c>
      <c r="AM17" s="6">
        <v>1</v>
      </c>
      <c r="AN17" s="6">
        <v>1</v>
      </c>
      <c r="AO17" s="6">
        <v>1</v>
      </c>
      <c r="AP17" s="6">
        <v>1</v>
      </c>
      <c r="AR17" s="6">
        <v>0</v>
      </c>
      <c r="AS17" s="6">
        <v>0</v>
      </c>
      <c r="AT17" s="6">
        <v>0</v>
      </c>
      <c r="AU17" s="6">
        <v>0</v>
      </c>
      <c r="AV17" s="6">
        <f>IF(Table3[[#This Row],[ShankDiameter]]&gt;0.5,0,2)</f>
        <v>2</v>
      </c>
      <c r="AW17" s="6">
        <v>0</v>
      </c>
      <c r="AX17" s="6">
        <v>0</v>
      </c>
      <c r="AY17" s="6">
        <v>2</v>
      </c>
      <c r="AZ17" s="6">
        <f>IF(Table3[[#This Row],[ShankDiameter]]=0.225,2,IF(Table3[[#This Row],[ShankDiameter]]=0.25,2,IF(Table3[[#This Row],[ShankDiameter]]=0.2875,2,0)))</f>
        <v>0</v>
      </c>
      <c r="BA17" s="6">
        <v>0</v>
      </c>
      <c r="BB17" s="6">
        <v>0</v>
      </c>
      <c r="BC17" s="6">
        <v>0</v>
      </c>
      <c r="BD17" s="6">
        <v>0</v>
      </c>
      <c r="BE17" s="6">
        <v>0</v>
      </c>
      <c r="BF17" s="6">
        <v>0</v>
      </c>
      <c r="BG17" s="6">
        <v>0</v>
      </c>
      <c r="BH17" s="6">
        <v>0</v>
      </c>
      <c r="BI17" s="6">
        <v>0</v>
      </c>
      <c r="BJ17" s="6">
        <v>0</v>
      </c>
      <c r="BK17" s="6">
        <v>0</v>
      </c>
      <c r="BL17" s="6">
        <v>0</v>
      </c>
      <c r="BM17" s="6">
        <f>IF(Table3[[#This Row],[Type]]="EM",IF((Table3[[#This Row],[Diameter]]/2)-Table3[[#This Row],[CornerRadius]]-0.012&gt;0,(Table3[[#This Row],[Diameter]]/2)-Table3[[#This Row],[CornerRadius]]-0.012,0),)</f>
        <v>0</v>
      </c>
      <c r="BO17" s="6" t="str">
        <f>IF(Table3[[#This Row],[ShoulderLength]]="","",IF(Table3[[#This Row],[ShoulderLength]]&lt;Table3[[#This Row],[LOC]],"FIX",""))</f>
        <v/>
      </c>
    </row>
    <row r="18" spans="1:67" x14ac:dyDescent="0.25">
      <c r="A18" s="7">
        <f>IF(Table3[[#This Row],[SoflexRule]]="",1,IF(Table3[[#This Row],[MinOHL]]="",1,IF(Table3[[#This Row],[Type]]="CT",1,IF(Table3[[#This Row],[I]]=1,0,1))))</f>
        <v>1</v>
      </c>
      <c r="B18" s="6" t="s">
        <v>59</v>
      </c>
      <c r="C18" s="6" t="s">
        <v>59</v>
      </c>
      <c r="D18" s="31"/>
      <c r="E18" s="6">
        <v>17</v>
      </c>
      <c r="F18" s="8" t="s">
        <v>60</v>
      </c>
      <c r="H18" s="10" t="s">
        <v>59</v>
      </c>
      <c r="I18" s="11" t="s">
        <v>86</v>
      </c>
      <c r="J18" s="12">
        <v>30308</v>
      </c>
      <c r="K18" s="11" t="str">
        <f>CONCATENATE(Table3[[#This Row],[Type]]," "&amp;TEXT(Table3[[#This Row],[Diameter]],".0000")&amp;""," "&amp;Table3[[#This Row],[NumFlutes]]&amp;"FL")</f>
        <v>BA .0625 2FL</v>
      </c>
      <c r="M18" s="13">
        <v>6.25E-2</v>
      </c>
      <c r="N18" s="13">
        <v>0.125</v>
      </c>
      <c r="O18" s="6">
        <v>6.25E-2</v>
      </c>
      <c r="P18" s="6">
        <v>0.19700000000000001</v>
      </c>
      <c r="Q18" s="6">
        <v>0.32500000000000001</v>
      </c>
      <c r="R18" s="14">
        <f>IF(Table3[[#This Row],[ShoulderLenEnd]]="",0,90-(DEGREES(ATAN((Q18-P18)/((N18-O18)/2)))))</f>
        <v>13.719841090975748</v>
      </c>
      <c r="S18" s="15">
        <v>0.42499999999999999</v>
      </c>
      <c r="T18" s="6">
        <v>2</v>
      </c>
      <c r="U18" s="6">
        <v>1.5</v>
      </c>
      <c r="V18" s="6">
        <v>0.125</v>
      </c>
      <c r="AA18" s="13" t="str">
        <f t="shared" si="0"/>
        <v/>
      </c>
      <c r="AE18" s="6" t="s">
        <v>44</v>
      </c>
      <c r="AF18" s="6" t="s">
        <v>62</v>
      </c>
      <c r="AG18" s="6" t="s">
        <v>79</v>
      </c>
      <c r="AH18" s="6" t="s">
        <v>87</v>
      </c>
      <c r="AI18" s="6">
        <v>0</v>
      </c>
      <c r="AJ18" s="6">
        <v>1</v>
      </c>
      <c r="AK18" s="6">
        <v>1</v>
      </c>
      <c r="AL18" s="6">
        <v>1</v>
      </c>
      <c r="AM18" s="6">
        <v>1</v>
      </c>
      <c r="AN18" s="6">
        <v>1</v>
      </c>
      <c r="AO18" s="6">
        <v>0</v>
      </c>
      <c r="AP18" s="6">
        <v>1</v>
      </c>
      <c r="AR18" s="6">
        <v>0</v>
      </c>
      <c r="AS18" s="6">
        <v>0</v>
      </c>
      <c r="AT18" s="6">
        <v>0</v>
      </c>
      <c r="AU18" s="6">
        <v>0</v>
      </c>
      <c r="AV18" s="6">
        <f>IF(Table3[[#This Row],[ShankDiameter]]&gt;0.5,0,2)</f>
        <v>2</v>
      </c>
      <c r="AW18" s="6">
        <v>0</v>
      </c>
      <c r="AX18" s="6">
        <v>0</v>
      </c>
      <c r="AY18" s="6">
        <v>2</v>
      </c>
      <c r="AZ18" s="6">
        <f>IF(Table3[[#This Row],[ShankDiameter]]=0.225,2,IF(Table3[[#This Row],[ShankDiameter]]=0.25,2,IF(Table3[[#This Row],[ShankDiameter]]=0.2875,2,0)))</f>
        <v>0</v>
      </c>
      <c r="BA18" s="6">
        <v>0</v>
      </c>
      <c r="BB18" s="6">
        <v>0</v>
      </c>
      <c r="BC18" s="6">
        <v>0</v>
      </c>
      <c r="BD18" s="6">
        <v>0</v>
      </c>
      <c r="BE18" s="6">
        <v>0</v>
      </c>
      <c r="BF18" s="6">
        <v>0</v>
      </c>
      <c r="BG18" s="6">
        <v>0</v>
      </c>
      <c r="BH18" s="6">
        <v>0</v>
      </c>
      <c r="BI18" s="6">
        <v>0</v>
      </c>
      <c r="BJ18" s="6">
        <v>0</v>
      </c>
      <c r="BK18" s="6">
        <v>0</v>
      </c>
      <c r="BL18" s="6">
        <v>0</v>
      </c>
      <c r="BM18" s="6">
        <f>IF(Table3[[#This Row],[Type]]="EM",IF((Table3[[#This Row],[Diameter]]/2)-Table3[[#This Row],[CornerRadius]]-0.012&gt;0,(Table3[[#This Row],[Diameter]]/2)-Table3[[#This Row],[CornerRadius]]-0.012,0),)</f>
        <v>0</v>
      </c>
      <c r="BO18" s="6" t="str">
        <f>IF(Table3[[#This Row],[ShoulderLength]]="","",IF(Table3[[#This Row],[ShoulderLength]]&lt;Table3[[#This Row],[LOC]],"FIX",""))</f>
        <v/>
      </c>
    </row>
    <row r="19" spans="1:67" x14ac:dyDescent="0.25">
      <c r="A19" s="7">
        <f>IF(Table3[[#This Row],[SoflexRule]]="",1,IF(Table3[[#This Row],[MinOHL]]="",1,IF(Table3[[#This Row],[Type]]="CT",1,IF(Table3[[#This Row],[I]]=1,0,1))))</f>
        <v>1</v>
      </c>
      <c r="B19" s="6" t="s">
        <v>59</v>
      </c>
      <c r="C19" s="6" t="s">
        <v>59</v>
      </c>
      <c r="E19" s="6">
        <v>18</v>
      </c>
      <c r="G19" s="9" t="s">
        <v>74</v>
      </c>
      <c r="H19" s="10" t="s">
        <v>59</v>
      </c>
      <c r="I19" s="11" t="s">
        <v>88</v>
      </c>
      <c r="J19" s="12" t="s">
        <v>89</v>
      </c>
      <c r="K19" s="11" t="str">
        <f>CONCATENATE(Table3[[#This Row],[Type]]," "&amp;TEXT(Table3[[#This Row],[Diameter]],".0000")&amp;""," "&amp;Table3[[#This Row],[NumFlutes]]&amp;"FL")</f>
        <v>BA .0625 2FL</v>
      </c>
      <c r="M19" s="13">
        <v>6.25E-2</v>
      </c>
      <c r="N19" s="13">
        <v>0.125</v>
      </c>
      <c r="O19" s="6">
        <v>6.25E-2</v>
      </c>
      <c r="P19" s="6">
        <v>0.4</v>
      </c>
      <c r="Q19" s="6">
        <v>0.49</v>
      </c>
      <c r="R19" s="14">
        <f>IF(Table3[[#This Row],[ShoulderLenEnd]]="",0,90-(DEGREES(ATAN((Q19-P19)/((N19-O19)/2)))))</f>
        <v>19.148137457939598</v>
      </c>
      <c r="S19" s="15">
        <v>0.5</v>
      </c>
      <c r="T19" s="6">
        <v>2</v>
      </c>
      <c r="U19" s="6">
        <v>1.5</v>
      </c>
      <c r="V19" s="6">
        <v>0.1875</v>
      </c>
      <c r="AA19" s="13" t="str">
        <f t="shared" si="0"/>
        <v/>
      </c>
      <c r="AE19" s="6" t="s">
        <v>44</v>
      </c>
      <c r="AF19" s="6" t="s">
        <v>62</v>
      </c>
      <c r="AG19" s="6" t="s">
        <v>90</v>
      </c>
      <c r="AI19" s="6">
        <v>0</v>
      </c>
      <c r="AJ19" s="6">
        <v>1</v>
      </c>
      <c r="AK19" s="6">
        <v>1</v>
      </c>
      <c r="AL19" s="6">
        <v>1</v>
      </c>
      <c r="AM19" s="6">
        <v>1</v>
      </c>
      <c r="AN19" s="6">
        <v>1</v>
      </c>
      <c r="AO19" s="6">
        <v>1</v>
      </c>
      <c r="AP19" s="6">
        <v>1</v>
      </c>
      <c r="AR19" s="6">
        <v>0</v>
      </c>
      <c r="AS19" s="6">
        <v>0</v>
      </c>
      <c r="AT19" s="6">
        <v>0</v>
      </c>
      <c r="AU19" s="6">
        <v>0</v>
      </c>
      <c r="AV19" s="6">
        <f>IF(Table3[[#This Row],[ShankDiameter]]&gt;0.5,0,2)</f>
        <v>2</v>
      </c>
      <c r="AW19" s="6">
        <v>0</v>
      </c>
      <c r="AX19" s="6">
        <v>0</v>
      </c>
      <c r="AY19" s="6">
        <v>2</v>
      </c>
      <c r="AZ19" s="6">
        <v>2</v>
      </c>
      <c r="BA19" s="6">
        <v>0</v>
      </c>
      <c r="BB19" s="6">
        <v>0</v>
      </c>
      <c r="BC19" s="6">
        <v>0</v>
      </c>
      <c r="BD19" s="6">
        <v>0</v>
      </c>
      <c r="BE19" s="6">
        <v>0</v>
      </c>
      <c r="BF19" s="6">
        <v>0</v>
      </c>
      <c r="BG19" s="6">
        <v>0</v>
      </c>
      <c r="BH19" s="6">
        <v>0</v>
      </c>
      <c r="BI19" s="6">
        <v>0</v>
      </c>
      <c r="BJ19" s="6">
        <v>0</v>
      </c>
      <c r="BK19" s="6">
        <v>0</v>
      </c>
      <c r="BL19" s="6">
        <v>0</v>
      </c>
      <c r="BM19" s="6">
        <f>IF(Table3[[#This Row],[Type]]="EM",IF((Table3[[#This Row],[Diameter]]/2)-Table3[[#This Row],[CornerRadius]]-0.012&gt;0,(Table3[[#This Row],[Diameter]]/2)-Table3[[#This Row],[CornerRadius]]-0.012,0),)</f>
        <v>0</v>
      </c>
      <c r="BO19" s="6" t="str">
        <f>IF(Table3[[#This Row],[ShoulderLength]]="","",IF(Table3[[#This Row],[ShoulderLength]]&lt;Table3[[#This Row],[LOC]],"FIX",""))</f>
        <v/>
      </c>
    </row>
    <row r="20" spans="1:67" x14ac:dyDescent="0.25">
      <c r="A20" s="7">
        <f>IF(Table3[[#This Row],[SoflexRule]]="",1,IF(Table3[[#This Row],[MinOHL]]="",1,IF(Table3[[#This Row],[Type]]="CT",1,IF(Table3[[#This Row],[I]]=1,0,1))))</f>
        <v>1</v>
      </c>
      <c r="B20" s="6" t="s">
        <v>59</v>
      </c>
      <c r="C20" s="6" t="s">
        <v>59</v>
      </c>
      <c r="E20" s="6">
        <v>19</v>
      </c>
      <c r="G20" s="9" t="s">
        <v>74</v>
      </c>
      <c r="H20" s="10" t="s">
        <v>59</v>
      </c>
      <c r="I20" s="11" t="s">
        <v>91</v>
      </c>
      <c r="J20" s="12">
        <v>30310</v>
      </c>
      <c r="K20" s="11" t="str">
        <f>CONCATENATE(Table3[[#This Row],[Type]]," "&amp;TEXT(Table3[[#This Row],[Diameter]],".0000")&amp;""," "&amp;Table3[[#This Row],[NumFlutes]]&amp;"FL")</f>
        <v>BA .0781 2FL</v>
      </c>
      <c r="M20" s="13">
        <v>7.8100000000000003E-2</v>
      </c>
      <c r="N20" s="13">
        <v>0.125</v>
      </c>
      <c r="O20" s="6">
        <v>7.8100000000000003E-2</v>
      </c>
      <c r="P20" s="6">
        <v>0.22500000000000001</v>
      </c>
      <c r="Q20" s="6">
        <v>0.4</v>
      </c>
      <c r="R20" s="14">
        <f>IF(Table3[[#This Row],[ShoulderLenEnd]]="",0,90-(DEGREES(ATAN((Q20-P20)/((N20-O20)/2)))))</f>
        <v>7.6321700723641612</v>
      </c>
      <c r="S20" s="15">
        <v>0.52500000000000002</v>
      </c>
      <c r="T20" s="6">
        <v>2</v>
      </c>
      <c r="U20" s="6">
        <v>1.5</v>
      </c>
      <c r="V20" s="6">
        <v>0.187</v>
      </c>
      <c r="AA20" s="13" t="str">
        <f t="shared" si="0"/>
        <v/>
      </c>
      <c r="AE20" s="6" t="s">
        <v>44</v>
      </c>
      <c r="AF20" s="6" t="s">
        <v>62</v>
      </c>
      <c r="AG20" s="6" t="s">
        <v>79</v>
      </c>
      <c r="AI20" s="6">
        <v>0</v>
      </c>
      <c r="AJ20" s="6">
        <v>1</v>
      </c>
      <c r="AK20" s="6">
        <v>1</v>
      </c>
      <c r="AL20" s="6">
        <v>1</v>
      </c>
      <c r="AM20" s="6">
        <v>1</v>
      </c>
      <c r="AN20" s="6">
        <v>1</v>
      </c>
      <c r="AO20" s="6">
        <v>1</v>
      </c>
      <c r="AP20" s="6">
        <v>1</v>
      </c>
      <c r="AR20" s="6">
        <v>0</v>
      </c>
      <c r="AS20" s="6">
        <v>0</v>
      </c>
      <c r="AT20" s="6">
        <v>0</v>
      </c>
      <c r="AU20" s="6">
        <v>0</v>
      </c>
      <c r="AV20" s="6">
        <f>IF(Table3[[#This Row],[ShankDiameter]]&gt;0.5,0,2)</f>
        <v>2</v>
      </c>
      <c r="AW20" s="6">
        <v>0</v>
      </c>
      <c r="AX20" s="6">
        <v>0</v>
      </c>
      <c r="AY20" s="6">
        <v>2</v>
      </c>
      <c r="AZ20" s="6">
        <f>IF(Table3[[#This Row],[ShankDiameter]]=0.225,2,IF(Table3[[#This Row],[ShankDiameter]]=0.25,2,IF(Table3[[#This Row],[ShankDiameter]]=0.2875,2,0)))</f>
        <v>0</v>
      </c>
      <c r="BA20" s="6">
        <v>0</v>
      </c>
      <c r="BB20" s="6">
        <v>0</v>
      </c>
      <c r="BC20" s="6">
        <v>0</v>
      </c>
      <c r="BD20" s="6">
        <v>0</v>
      </c>
      <c r="BE20" s="6">
        <v>0</v>
      </c>
      <c r="BF20" s="6">
        <v>0</v>
      </c>
      <c r="BG20" s="6">
        <v>0</v>
      </c>
      <c r="BH20" s="6">
        <v>0</v>
      </c>
      <c r="BI20" s="6">
        <v>0</v>
      </c>
      <c r="BJ20" s="6">
        <v>0</v>
      </c>
      <c r="BK20" s="6">
        <v>0</v>
      </c>
      <c r="BL20" s="6">
        <v>0</v>
      </c>
      <c r="BM20" s="6">
        <f>IF(Table3[[#This Row],[Type]]="EM",IF((Table3[[#This Row],[Diameter]]/2)-Table3[[#This Row],[CornerRadius]]-0.012&gt;0,(Table3[[#This Row],[Diameter]]/2)-Table3[[#This Row],[CornerRadius]]-0.012,0),)</f>
        <v>0</v>
      </c>
      <c r="BO20" s="6" t="str">
        <f>IF(Table3[[#This Row],[ShoulderLength]]="","",IF(Table3[[#This Row],[ShoulderLength]]&lt;Table3[[#This Row],[LOC]],"FIX",""))</f>
        <v/>
      </c>
    </row>
    <row r="21" spans="1:67" x14ac:dyDescent="0.25">
      <c r="A21" s="7">
        <f>IF(Table3[[#This Row],[SoflexRule]]="",1,IF(Table3[[#This Row],[MinOHL]]="",1,IF(Table3[[#This Row],[Type]]="CT",1,IF(Table3[[#This Row],[I]]=1,0,1))))</f>
        <v>1</v>
      </c>
      <c r="B21" s="6" t="s">
        <v>59</v>
      </c>
      <c r="C21" s="6" t="s">
        <v>59</v>
      </c>
      <c r="D21" s="31"/>
      <c r="E21" s="6">
        <v>20</v>
      </c>
      <c r="F21" s="8" t="s">
        <v>60</v>
      </c>
      <c r="H21" s="10" t="s">
        <v>59</v>
      </c>
      <c r="I21" s="11" t="s">
        <v>92</v>
      </c>
      <c r="J21" s="12" t="s">
        <v>93</v>
      </c>
      <c r="K21" s="11" t="str">
        <f>CONCATENATE(Table3[[#This Row],[Type]]," "&amp;TEXT(Table3[[#This Row],[Diameter]],".0000")&amp;""," "&amp;Table3[[#This Row],[NumFlutes]]&amp;"FL")</f>
        <v>BA .0781 2FL</v>
      </c>
      <c r="M21" s="13">
        <v>7.8100000000000003E-2</v>
      </c>
      <c r="N21" s="13">
        <v>0.125</v>
      </c>
      <c r="O21" s="6">
        <v>7.8100000000000003E-2</v>
      </c>
      <c r="P21" s="6">
        <v>0.28199999999999997</v>
      </c>
      <c r="Q21" s="6">
        <v>0.45</v>
      </c>
      <c r="R21" s="14">
        <f>IF(Table3[[#This Row],[ShoulderLenEnd]]="",0,90-(DEGREES(ATAN((Q21-P21)/((N21-O21)/2)))))</f>
        <v>7.9461947351921509</v>
      </c>
      <c r="S21" s="15">
        <v>0.48</v>
      </c>
      <c r="T21" s="6">
        <v>2</v>
      </c>
      <c r="U21" s="6">
        <v>1.5</v>
      </c>
      <c r="V21" s="6">
        <v>0.25</v>
      </c>
      <c r="AA21" s="13" t="str">
        <f t="shared" si="0"/>
        <v/>
      </c>
      <c r="AE21" s="6" t="s">
        <v>44</v>
      </c>
      <c r="AF21" s="6" t="s">
        <v>62</v>
      </c>
      <c r="AG21" s="6" t="s">
        <v>90</v>
      </c>
      <c r="AI21" s="6">
        <v>0</v>
      </c>
      <c r="AJ21" s="6">
        <v>1</v>
      </c>
      <c r="AK21" s="6">
        <v>1</v>
      </c>
      <c r="AL21" s="6">
        <v>1</v>
      </c>
      <c r="AM21" s="6">
        <v>1</v>
      </c>
      <c r="AN21" s="6">
        <v>1</v>
      </c>
      <c r="AO21" s="6">
        <v>1</v>
      </c>
      <c r="AP21" s="6">
        <v>1</v>
      </c>
      <c r="AR21" s="6">
        <v>0</v>
      </c>
      <c r="AS21" s="6">
        <v>0</v>
      </c>
      <c r="AT21" s="6">
        <v>0</v>
      </c>
      <c r="AU21" s="6">
        <v>0</v>
      </c>
      <c r="AV21" s="6">
        <f>IF(Table3[[#This Row],[ShankDiameter]]&gt;0.5,0,2)</f>
        <v>2</v>
      </c>
      <c r="AW21" s="6">
        <v>0</v>
      </c>
      <c r="AX21" s="6">
        <v>0</v>
      </c>
      <c r="AY21" s="6">
        <v>2</v>
      </c>
      <c r="AZ21" s="6">
        <f>IF(Table3[[#This Row],[ShankDiameter]]=0.225,2,IF(Table3[[#This Row],[ShankDiameter]]=0.25,2,IF(Table3[[#This Row],[ShankDiameter]]=0.2875,2,0)))</f>
        <v>0</v>
      </c>
      <c r="BA21" s="6">
        <v>0</v>
      </c>
      <c r="BB21" s="6">
        <v>0</v>
      </c>
      <c r="BC21" s="6">
        <v>0</v>
      </c>
      <c r="BD21" s="6">
        <v>0</v>
      </c>
      <c r="BE21" s="6">
        <v>0</v>
      </c>
      <c r="BF21" s="6">
        <v>0</v>
      </c>
      <c r="BG21" s="6">
        <v>0</v>
      </c>
      <c r="BH21" s="6">
        <v>0</v>
      </c>
      <c r="BI21" s="6">
        <v>0</v>
      </c>
      <c r="BJ21" s="6">
        <v>0</v>
      </c>
      <c r="BK21" s="6">
        <v>0</v>
      </c>
      <c r="BL21" s="6">
        <v>0</v>
      </c>
      <c r="BM21" s="6">
        <f>IF(Table3[[#This Row],[Type]]="EM",IF((Table3[[#This Row],[Diameter]]/2)-Table3[[#This Row],[CornerRadius]]-0.012&gt;0,(Table3[[#This Row],[Diameter]]/2)-Table3[[#This Row],[CornerRadius]]-0.012,0),)</f>
        <v>0</v>
      </c>
      <c r="BO21" s="6" t="str">
        <f>IF(Table3[[#This Row],[ShoulderLength]]="","",IF(Table3[[#This Row],[ShoulderLength]]&lt;Table3[[#This Row],[LOC]],"FIX",""))</f>
        <v/>
      </c>
    </row>
    <row r="22" spans="1:67" x14ac:dyDescent="0.25">
      <c r="A22" s="7">
        <f>IF(Table3[[#This Row],[SoflexRule]]="",1,IF(Table3[[#This Row],[MinOHL]]="",1,IF(Table3[[#This Row],[Type]]="CT",1,IF(Table3[[#This Row],[I]]=1,0,1))))</f>
        <v>1</v>
      </c>
      <c r="B22" s="6" t="s">
        <v>59</v>
      </c>
      <c r="C22" s="6" t="s">
        <v>59</v>
      </c>
      <c r="D22" s="31"/>
      <c r="E22" s="6">
        <v>21</v>
      </c>
      <c r="F22" s="8" t="s">
        <v>60</v>
      </c>
      <c r="G22" s="9" t="s">
        <v>74</v>
      </c>
      <c r="H22" s="10" t="s">
        <v>59</v>
      </c>
      <c r="I22" s="11" t="s">
        <v>94</v>
      </c>
      <c r="J22" s="12">
        <v>30312</v>
      </c>
      <c r="K22" s="11" t="str">
        <f>CONCATENATE(Table3[[#This Row],[Type]]," "&amp;TEXT(Table3[[#This Row],[Diameter]],".0000")&amp;""," "&amp;Table3[[#This Row],[NumFlutes]]&amp;"FL")</f>
        <v>BA .0938 2FL</v>
      </c>
      <c r="M22" s="13">
        <v>9.3799999999999994E-2</v>
      </c>
      <c r="N22" s="13">
        <v>0.125</v>
      </c>
      <c r="O22" s="6">
        <v>9.3799999999999994E-2</v>
      </c>
      <c r="P22" s="6">
        <v>0.3</v>
      </c>
      <c r="Q22" s="6">
        <v>0.6</v>
      </c>
      <c r="R22" s="14">
        <f>IF(Table3[[#This Row],[ShoulderLenEnd]]="",0,90-(DEGREES(ATAN((Q22-P22)/((N22-O22)/2)))))</f>
        <v>2.9766994681117467</v>
      </c>
      <c r="S22" s="15">
        <v>0.625</v>
      </c>
      <c r="T22" s="6">
        <v>2</v>
      </c>
      <c r="U22" s="6">
        <v>1.5</v>
      </c>
      <c r="V22" s="6">
        <v>0.28100000000000003</v>
      </c>
      <c r="AA22" s="13" t="str">
        <f t="shared" si="0"/>
        <v/>
      </c>
      <c r="AE22" s="6" t="s">
        <v>44</v>
      </c>
      <c r="AF22" s="6" t="s">
        <v>62</v>
      </c>
      <c r="AG22" s="6" t="s">
        <v>79</v>
      </c>
      <c r="AI22" s="6">
        <v>0</v>
      </c>
      <c r="AJ22" s="6">
        <v>1</v>
      </c>
      <c r="AK22" s="6">
        <v>1</v>
      </c>
      <c r="AL22" s="6">
        <v>1</v>
      </c>
      <c r="AM22" s="6">
        <v>1</v>
      </c>
      <c r="AN22" s="6">
        <v>1</v>
      </c>
      <c r="AO22" s="6">
        <v>1</v>
      </c>
      <c r="AP22" s="6">
        <v>1</v>
      </c>
      <c r="AR22" s="6">
        <v>0</v>
      </c>
      <c r="AS22" s="6">
        <v>0</v>
      </c>
      <c r="AT22" s="6">
        <v>0</v>
      </c>
      <c r="AU22" s="6">
        <v>0</v>
      </c>
      <c r="AV22" s="6">
        <f>IF(Table3[[#This Row],[ShankDiameter]]&gt;0.5,0,2)</f>
        <v>2</v>
      </c>
      <c r="AW22" s="6">
        <v>0</v>
      </c>
      <c r="AX22" s="6">
        <v>0</v>
      </c>
      <c r="AY22" s="6">
        <v>2</v>
      </c>
      <c r="AZ22" s="6">
        <f>IF(Table3[[#This Row],[ShankDiameter]]=0.225,2,IF(Table3[[#This Row],[ShankDiameter]]=0.25,2,IF(Table3[[#This Row],[ShankDiameter]]=0.2875,2,0)))</f>
        <v>0</v>
      </c>
      <c r="BA22" s="6">
        <v>0</v>
      </c>
      <c r="BB22" s="6">
        <v>0</v>
      </c>
      <c r="BC22" s="6">
        <v>0</v>
      </c>
      <c r="BD22" s="6">
        <v>0</v>
      </c>
      <c r="BE22" s="6">
        <v>0</v>
      </c>
      <c r="BF22" s="6">
        <v>0</v>
      </c>
      <c r="BG22" s="6">
        <v>0</v>
      </c>
      <c r="BH22" s="6">
        <v>0</v>
      </c>
      <c r="BI22" s="6">
        <v>0</v>
      </c>
      <c r="BJ22" s="6">
        <v>0</v>
      </c>
      <c r="BK22" s="6">
        <v>0</v>
      </c>
      <c r="BL22" s="6">
        <v>0</v>
      </c>
      <c r="BM22" s="6">
        <f>IF(Table3[[#This Row],[Type]]="EM",IF((Table3[[#This Row],[Diameter]]/2)-Table3[[#This Row],[CornerRadius]]-0.012&gt;0,(Table3[[#This Row],[Diameter]]/2)-Table3[[#This Row],[CornerRadius]]-0.012,0),)</f>
        <v>0</v>
      </c>
      <c r="BO22" s="6" t="str">
        <f>IF(Table3[[#This Row],[ShoulderLength]]="","",IF(Table3[[#This Row],[ShoulderLength]]&lt;Table3[[#This Row],[LOC]],"FIX",""))</f>
        <v/>
      </c>
    </row>
    <row r="23" spans="1:67" x14ac:dyDescent="0.25">
      <c r="A23" s="7">
        <f>IF(Table3[[#This Row],[SoflexRule]]="",1,IF(Table3[[#This Row],[MinOHL]]="",1,IF(Table3[[#This Row],[Type]]="CT",1,IF(Table3[[#This Row],[I]]=1,0,1))))</f>
        <v>1</v>
      </c>
      <c r="B23" s="6" t="s">
        <v>59</v>
      </c>
      <c r="C23" s="6" t="s">
        <v>59</v>
      </c>
      <c r="D23" s="31"/>
      <c r="E23" s="6">
        <v>22</v>
      </c>
      <c r="F23" s="8" t="s">
        <v>60</v>
      </c>
      <c r="G23" s="9" t="s">
        <v>74</v>
      </c>
      <c r="H23" s="10" t="s">
        <v>59</v>
      </c>
      <c r="I23" s="11" t="s">
        <v>95</v>
      </c>
      <c r="J23" s="12" t="s">
        <v>96</v>
      </c>
      <c r="K23" s="11" t="str">
        <f>CONCATENATE(Table3[[#This Row],[Type]]," "&amp;TEXT(Table3[[#This Row],[Diameter]],".0000")&amp;""," "&amp;Table3[[#This Row],[NumFlutes]]&amp;"FL")</f>
        <v>BA .1250 2FL</v>
      </c>
      <c r="M23" s="13">
        <v>0.125</v>
      </c>
      <c r="N23" s="13">
        <v>0.125</v>
      </c>
      <c r="O23" s="6">
        <v>0.125</v>
      </c>
      <c r="P23" s="6">
        <v>0.75</v>
      </c>
      <c r="R23" s="14">
        <f>IF(Table3[[#This Row],[ShoulderLenEnd]]="",0,90-(DEGREES(ATAN((Q23-P23)/((N23-O23)/2)))))</f>
        <v>0</v>
      </c>
      <c r="S23" s="15">
        <v>0.75</v>
      </c>
      <c r="T23" s="6">
        <v>2</v>
      </c>
      <c r="U23" s="6">
        <v>1.5</v>
      </c>
      <c r="V23" s="6">
        <v>0.5</v>
      </c>
      <c r="AA23" s="13" t="str">
        <f t="shared" si="0"/>
        <v/>
      </c>
      <c r="AE23" s="6" t="s">
        <v>44</v>
      </c>
      <c r="AF23" s="6" t="s">
        <v>62</v>
      </c>
      <c r="AG23" s="6" t="s">
        <v>90</v>
      </c>
      <c r="AI23" s="6">
        <v>0</v>
      </c>
      <c r="AJ23" s="6">
        <v>1</v>
      </c>
      <c r="AK23" s="6">
        <v>0</v>
      </c>
      <c r="AL23" s="6">
        <v>1</v>
      </c>
      <c r="AM23" s="6">
        <v>1</v>
      </c>
      <c r="AN23" s="6">
        <v>1</v>
      </c>
      <c r="AO23" s="6">
        <v>1</v>
      </c>
      <c r="AP23" s="6">
        <v>1</v>
      </c>
      <c r="AR23" s="6">
        <v>0</v>
      </c>
      <c r="AS23" s="6">
        <v>0</v>
      </c>
      <c r="AT23" s="6">
        <v>0</v>
      </c>
      <c r="AU23" s="6">
        <v>0</v>
      </c>
      <c r="AV23" s="6">
        <f>IF(Table3[[#This Row],[ShankDiameter]]&gt;0.5,0,2)</f>
        <v>2</v>
      </c>
      <c r="AW23" s="6">
        <v>0</v>
      </c>
      <c r="AX23" s="6">
        <v>0</v>
      </c>
      <c r="AY23" s="6">
        <v>2</v>
      </c>
      <c r="AZ23" s="6">
        <v>2</v>
      </c>
      <c r="BA23" s="6">
        <v>0</v>
      </c>
      <c r="BB23" s="6">
        <v>0</v>
      </c>
      <c r="BC23" s="6">
        <v>0</v>
      </c>
      <c r="BD23" s="6">
        <v>0</v>
      </c>
      <c r="BE23" s="6">
        <v>0</v>
      </c>
      <c r="BF23" s="6">
        <v>0</v>
      </c>
      <c r="BG23" s="6">
        <v>0</v>
      </c>
      <c r="BH23" s="6">
        <v>0</v>
      </c>
      <c r="BI23" s="6">
        <v>0</v>
      </c>
      <c r="BJ23" s="6">
        <v>0</v>
      </c>
      <c r="BK23" s="6">
        <v>0</v>
      </c>
      <c r="BL23" s="6">
        <v>0</v>
      </c>
      <c r="BM23" s="6">
        <f>IF(Table3[[#This Row],[Type]]="EM",IF((Table3[[#This Row],[Diameter]]/2)-Table3[[#This Row],[CornerRadius]]-0.012&gt;0,(Table3[[#This Row],[Diameter]]/2)-Table3[[#This Row],[CornerRadius]]-0.012,0),)</f>
        <v>0</v>
      </c>
      <c r="BO23" s="6" t="str">
        <f>IF(Table3[[#This Row],[ShoulderLength]]="","",IF(Table3[[#This Row],[ShoulderLength]]&lt;Table3[[#This Row],[LOC]],"FIX",""))</f>
        <v/>
      </c>
    </row>
    <row r="24" spans="1:67" x14ac:dyDescent="0.25">
      <c r="A24" s="7">
        <f>IF(Table3[[#This Row],[SoflexRule]]="",1,IF(Table3[[#This Row],[MinOHL]]="",1,IF(Table3[[#This Row],[Type]]="CT",1,IF(Table3[[#This Row],[I]]=1,0,1))))</f>
        <v>1</v>
      </c>
      <c r="B24" s="6" t="s">
        <v>59</v>
      </c>
      <c r="C24" s="6" t="s">
        <v>59</v>
      </c>
      <c r="E24" s="6">
        <v>23</v>
      </c>
      <c r="F24" s="8" t="s">
        <v>60</v>
      </c>
      <c r="H24" s="10" t="s">
        <v>59</v>
      </c>
      <c r="I24" s="11" t="s">
        <v>97</v>
      </c>
      <c r="J24" s="12" t="s">
        <v>98</v>
      </c>
      <c r="K24" s="11" t="str">
        <f>CONCATENATE(Table3[[#This Row],[Type]]," "&amp;TEXT(Table3[[#This Row],[Diameter]],".0000")&amp;""," "&amp;Table3[[#This Row],[NumFlutes]]&amp;"FL")</f>
        <v>BA .0394 2FL</v>
      </c>
      <c r="M24" s="13">
        <v>3.9399999999999998E-2</v>
      </c>
      <c r="N24" s="13">
        <v>0.157</v>
      </c>
      <c r="O24" s="6">
        <v>3.6999999999999998E-2</v>
      </c>
      <c r="P24" s="6">
        <v>0.46</v>
      </c>
      <c r="Q24" s="6">
        <v>0.76800000000000002</v>
      </c>
      <c r="R24" s="14">
        <f>IF(Table3[[#This Row],[ShoulderLenEnd]]="",0,90-(DEGREES(ATAN((Q24-P24)/((N24-O24)/2)))))</f>
        <v>11.023455963743132</v>
      </c>
      <c r="S24" s="15">
        <v>0.8</v>
      </c>
      <c r="T24" s="6">
        <v>2</v>
      </c>
      <c r="U24" s="6">
        <v>2</v>
      </c>
      <c r="V24" s="6">
        <v>0.08</v>
      </c>
      <c r="AA24" s="13" t="str">
        <f t="shared" si="0"/>
        <v/>
      </c>
      <c r="AE24" s="6" t="s">
        <v>44</v>
      </c>
      <c r="AF24" s="6" t="s">
        <v>73</v>
      </c>
      <c r="AG24" s="6" t="s">
        <v>79</v>
      </c>
      <c r="AH24" s="6" t="s">
        <v>99</v>
      </c>
      <c r="AI24" s="6">
        <v>0</v>
      </c>
      <c r="AJ24" s="6">
        <v>1</v>
      </c>
      <c r="AK24" s="6">
        <v>1</v>
      </c>
      <c r="AL24" s="6">
        <v>1</v>
      </c>
      <c r="AM24" s="6">
        <v>1</v>
      </c>
      <c r="AN24" s="6">
        <v>1</v>
      </c>
      <c r="AO24" s="6">
        <v>0</v>
      </c>
      <c r="AP24" s="6">
        <v>1</v>
      </c>
      <c r="AR24" s="6">
        <v>0</v>
      </c>
      <c r="AS24" s="6">
        <v>0</v>
      </c>
      <c r="AT24" s="6">
        <v>0</v>
      </c>
      <c r="AU24" s="6">
        <v>0</v>
      </c>
      <c r="AV24" s="6">
        <f>IF(Table3[[#This Row],[ShankDiameter]]&gt;0.5,0,2)</f>
        <v>2</v>
      </c>
      <c r="AW24" s="6">
        <v>0</v>
      </c>
      <c r="AX24" s="6">
        <v>0</v>
      </c>
      <c r="AY24" s="6">
        <v>2</v>
      </c>
      <c r="AZ24" s="6">
        <f>IF(Table3[[#This Row],[ShankDiameter]]=0.225,2,IF(Table3[[#This Row],[ShankDiameter]]=0.25,2,IF(Table3[[#This Row],[ShankDiameter]]=0.2875,2,0)))</f>
        <v>0</v>
      </c>
      <c r="BA24" s="6">
        <v>0</v>
      </c>
      <c r="BB24" s="6">
        <v>0</v>
      </c>
      <c r="BC24" s="6">
        <v>0</v>
      </c>
      <c r="BD24" s="6">
        <v>0</v>
      </c>
      <c r="BE24" s="6">
        <v>0</v>
      </c>
      <c r="BF24" s="6">
        <v>0</v>
      </c>
      <c r="BG24" s="6">
        <v>0</v>
      </c>
      <c r="BH24" s="6">
        <v>0</v>
      </c>
      <c r="BI24" s="6">
        <v>0</v>
      </c>
      <c r="BJ24" s="6">
        <v>0</v>
      </c>
      <c r="BK24" s="6">
        <v>0</v>
      </c>
      <c r="BL24" s="6">
        <v>0</v>
      </c>
      <c r="BM24" s="6">
        <f>IF(Table3[[#This Row],[Type]]="EM",IF((Table3[[#This Row],[Diameter]]/2)-Table3[[#This Row],[CornerRadius]]-0.012&gt;0,(Table3[[#This Row],[Diameter]]/2)-Table3[[#This Row],[CornerRadius]]-0.012,0),)</f>
        <v>0</v>
      </c>
      <c r="BO24" s="6" t="str">
        <f>IF(Table3[[#This Row],[ShoulderLength]]="","",IF(Table3[[#This Row],[ShoulderLength]]&lt;Table3[[#This Row],[LOC]],"FIX",""))</f>
        <v/>
      </c>
    </row>
    <row r="25" spans="1:67" x14ac:dyDescent="0.25">
      <c r="A25" s="7">
        <f>IF(Table3[[#This Row],[SoflexRule]]="",1,IF(Table3[[#This Row],[MinOHL]]="",1,IF(Table3[[#This Row],[Type]]="CT",1,IF(Table3[[#This Row],[I]]=1,0,1))))</f>
        <v>1</v>
      </c>
      <c r="B25" s="6" t="s">
        <v>59</v>
      </c>
      <c r="C25" s="6" t="s">
        <v>59</v>
      </c>
      <c r="E25" s="6">
        <v>24</v>
      </c>
      <c r="G25" s="9" t="s">
        <v>74</v>
      </c>
      <c r="H25" s="10" t="s">
        <v>59</v>
      </c>
      <c r="I25" s="11" t="s">
        <v>100</v>
      </c>
      <c r="J25" s="12">
        <v>30324</v>
      </c>
      <c r="K25" s="11" t="str">
        <f>CONCATENATE(Table3[[#This Row],[Type]]," "&amp;TEXT(Table3[[#This Row],[Diameter]],".0000")&amp;""," "&amp;Table3[[#This Row],[NumFlutes]]&amp;"FL")</f>
        <v>BA .1875 2FL</v>
      </c>
      <c r="M25" s="13">
        <v>0.1875</v>
      </c>
      <c r="N25" s="13">
        <v>0.1875</v>
      </c>
      <c r="O25" s="6">
        <v>0.1875</v>
      </c>
      <c r="P25" s="6">
        <v>0.99</v>
      </c>
      <c r="R25" s="14">
        <f>IF(Table3[[#This Row],[ShoulderLenEnd]]="",0,90-(DEGREES(ATAN((Q25-P25)/((N25-O25)/2)))))</f>
        <v>0</v>
      </c>
      <c r="S25" s="15">
        <v>0.99</v>
      </c>
      <c r="T25" s="6">
        <v>2</v>
      </c>
      <c r="U25" s="6">
        <v>2</v>
      </c>
      <c r="V25" s="6">
        <v>0.625</v>
      </c>
      <c r="AA25" s="13" t="str">
        <f t="shared" si="0"/>
        <v/>
      </c>
      <c r="AE25" s="6" t="s">
        <v>44</v>
      </c>
      <c r="AF25" s="6" t="s">
        <v>62</v>
      </c>
      <c r="AG25" s="6" t="s">
        <v>79</v>
      </c>
      <c r="AI25" s="6">
        <v>0</v>
      </c>
      <c r="AJ25" s="6">
        <v>1</v>
      </c>
      <c r="AK25" s="6">
        <v>0</v>
      </c>
      <c r="AL25" s="6">
        <v>1</v>
      </c>
      <c r="AM25" s="6">
        <v>1</v>
      </c>
      <c r="AN25" s="6">
        <v>1</v>
      </c>
      <c r="AO25" s="6">
        <v>1</v>
      </c>
      <c r="AP25" s="6">
        <v>1</v>
      </c>
      <c r="AR25" s="6">
        <v>0</v>
      </c>
      <c r="AS25" s="6">
        <v>0</v>
      </c>
      <c r="AT25" s="6">
        <v>0</v>
      </c>
      <c r="AU25" s="6">
        <v>0</v>
      </c>
      <c r="AV25" s="6">
        <f>IF(Table3[[#This Row],[ShankDiameter]]&gt;0.5,0,2)</f>
        <v>2</v>
      </c>
      <c r="AW25" s="6">
        <v>0</v>
      </c>
      <c r="AX25" s="6">
        <v>0</v>
      </c>
      <c r="AY25" s="6">
        <v>2</v>
      </c>
      <c r="AZ25" s="6">
        <f>IF(Table3[[#This Row],[ShankDiameter]]=0.225,2,IF(Table3[[#This Row],[ShankDiameter]]=0.25,2,IF(Table3[[#This Row],[ShankDiameter]]=0.2875,2,0)))</f>
        <v>0</v>
      </c>
      <c r="BA25" s="6">
        <v>0</v>
      </c>
      <c r="BB25" s="6">
        <v>0</v>
      </c>
      <c r="BC25" s="6">
        <v>0</v>
      </c>
      <c r="BD25" s="6">
        <v>0</v>
      </c>
      <c r="BE25" s="6">
        <v>0</v>
      </c>
      <c r="BF25" s="6">
        <v>0</v>
      </c>
      <c r="BG25" s="6">
        <v>0</v>
      </c>
      <c r="BH25" s="6">
        <v>0</v>
      </c>
      <c r="BI25" s="6">
        <v>0</v>
      </c>
      <c r="BJ25" s="6">
        <v>0</v>
      </c>
      <c r="BK25" s="6">
        <v>0</v>
      </c>
      <c r="BL25" s="6">
        <v>0</v>
      </c>
      <c r="BM25" s="6">
        <f>IF(Table3[[#This Row],[Type]]="EM",IF((Table3[[#This Row],[Diameter]]/2)-Table3[[#This Row],[CornerRadius]]-0.012&gt;0,(Table3[[#This Row],[Diameter]]/2)-Table3[[#This Row],[CornerRadius]]-0.012,0),)</f>
        <v>0</v>
      </c>
      <c r="BO25" s="6" t="str">
        <f>IF(Table3[[#This Row],[ShoulderLength]]="","",IF(Table3[[#This Row],[ShoulderLength]]&lt;Table3[[#This Row],[LOC]],"FIX",""))</f>
        <v/>
      </c>
    </row>
    <row r="26" spans="1:67" x14ac:dyDescent="0.25">
      <c r="A26" s="7">
        <f>IF(Table3[[#This Row],[SoflexRule]]="",1,IF(Table3[[#This Row],[MinOHL]]="",1,IF(Table3[[#This Row],[Type]]="CT",1,IF(Table3[[#This Row],[I]]=1,0,1))))</f>
        <v>1</v>
      </c>
      <c r="B26" s="6" t="s">
        <v>59</v>
      </c>
      <c r="C26" s="6" t="s">
        <v>59</v>
      </c>
      <c r="E26" s="6">
        <v>25</v>
      </c>
      <c r="F26" s="8" t="s">
        <v>60</v>
      </c>
      <c r="H26" s="10" t="s">
        <v>59</v>
      </c>
      <c r="I26" s="11" t="s">
        <v>101</v>
      </c>
      <c r="J26" s="12" t="s">
        <v>102</v>
      </c>
      <c r="K26" s="11" t="str">
        <f>CONCATENATE(Table3[[#This Row],[Type]]," "&amp;TEXT(Table3[[#This Row],[Diameter]],".0000")&amp;""," "&amp;Table3[[#This Row],[NumFlutes]]&amp;"FL")</f>
        <v>BA .1875 2FL</v>
      </c>
      <c r="M26" s="13">
        <v>0.1875</v>
      </c>
      <c r="N26" s="13">
        <v>0.1875</v>
      </c>
      <c r="O26" s="6">
        <v>0.1875</v>
      </c>
      <c r="P26" s="6">
        <v>0.72</v>
      </c>
      <c r="R26" s="14">
        <f>IF(Table3[[#This Row],[ShoulderLenEnd]]="",0,90-(DEGREES(ATAN((Q26-P26)/((N26-O26)/2)))))</f>
        <v>0</v>
      </c>
      <c r="S26" s="15">
        <v>0.92</v>
      </c>
      <c r="T26" s="6">
        <v>2</v>
      </c>
      <c r="U26" s="6">
        <v>2</v>
      </c>
      <c r="V26" s="6">
        <v>0.625</v>
      </c>
      <c r="AA26" s="13" t="str">
        <f t="shared" si="0"/>
        <v/>
      </c>
      <c r="AE26" s="6" t="s">
        <v>44</v>
      </c>
      <c r="AF26" s="6" t="s">
        <v>62</v>
      </c>
      <c r="AG26" s="6" t="s">
        <v>90</v>
      </c>
      <c r="AI26" s="6">
        <v>0</v>
      </c>
      <c r="AJ26" s="6">
        <v>1</v>
      </c>
      <c r="AK26" s="6">
        <v>0</v>
      </c>
      <c r="AL26" s="6">
        <v>1</v>
      </c>
      <c r="AM26" s="6">
        <v>1</v>
      </c>
      <c r="AN26" s="6">
        <v>1</v>
      </c>
      <c r="AO26" s="6">
        <v>1</v>
      </c>
      <c r="AP26" s="6">
        <v>1</v>
      </c>
      <c r="AR26" s="6">
        <v>0</v>
      </c>
      <c r="AS26" s="6">
        <v>0</v>
      </c>
      <c r="AT26" s="6">
        <v>0</v>
      </c>
      <c r="AU26" s="6">
        <v>0</v>
      </c>
      <c r="AV26" s="6">
        <f>IF(Table3[[#This Row],[ShankDiameter]]&gt;0.5,0,2)</f>
        <v>2</v>
      </c>
      <c r="AW26" s="6">
        <v>0</v>
      </c>
      <c r="AX26" s="6">
        <v>0</v>
      </c>
      <c r="AY26" s="6">
        <v>2</v>
      </c>
      <c r="AZ26" s="6">
        <f>IF(Table3[[#This Row],[ShankDiameter]]=0.225,2,IF(Table3[[#This Row],[ShankDiameter]]=0.25,2,IF(Table3[[#This Row],[ShankDiameter]]=0.2875,2,0)))</f>
        <v>0</v>
      </c>
      <c r="BA26" s="6">
        <v>0</v>
      </c>
      <c r="BB26" s="6">
        <v>0</v>
      </c>
      <c r="BC26" s="6">
        <v>0</v>
      </c>
      <c r="BD26" s="6">
        <v>0</v>
      </c>
      <c r="BE26" s="6">
        <v>0</v>
      </c>
      <c r="BF26" s="6">
        <v>0</v>
      </c>
      <c r="BG26" s="6">
        <v>0</v>
      </c>
      <c r="BH26" s="6">
        <v>0</v>
      </c>
      <c r="BI26" s="6">
        <v>0</v>
      </c>
      <c r="BJ26" s="6">
        <v>0</v>
      </c>
      <c r="BK26" s="6">
        <v>0</v>
      </c>
      <c r="BL26" s="6">
        <v>0</v>
      </c>
      <c r="BM26" s="6">
        <f>IF(Table3[[#This Row],[Type]]="EM",IF((Table3[[#This Row],[Diameter]]/2)-Table3[[#This Row],[CornerRadius]]-0.012&gt;0,(Table3[[#This Row],[Diameter]]/2)-Table3[[#This Row],[CornerRadius]]-0.012,0),)</f>
        <v>0</v>
      </c>
      <c r="BO26" s="6" t="str">
        <f>IF(Table3[[#This Row],[ShoulderLength]]="","",IF(Table3[[#This Row],[ShoulderLength]]&lt;Table3[[#This Row],[LOC]],"FIX",""))</f>
        <v/>
      </c>
    </row>
    <row r="27" spans="1:67" x14ac:dyDescent="0.25">
      <c r="A27" s="7">
        <f>IF(Table3[[#This Row],[SoflexRule]]="",1,IF(Table3[[#This Row],[MinOHL]]="",1,IF(Table3[[#This Row],[Type]]="CT",1,IF(Table3[[#This Row],[I]]=1,0,1))))</f>
        <v>1</v>
      </c>
      <c r="B27" s="6" t="s">
        <v>59</v>
      </c>
      <c r="C27" s="6" t="s">
        <v>59</v>
      </c>
      <c r="D27" s="31"/>
      <c r="E27" s="6">
        <v>26</v>
      </c>
      <c r="F27" s="8" t="s">
        <v>60</v>
      </c>
      <c r="H27" s="10" t="s">
        <v>59</v>
      </c>
      <c r="I27" s="11" t="s">
        <v>103</v>
      </c>
      <c r="J27" s="12" t="s">
        <v>104</v>
      </c>
      <c r="K27" s="11" t="str">
        <f>CONCATENATE(Table3[[#This Row],[Type]]," "&amp;TEXT(Table3[[#This Row],[Diameter]],".0000")&amp;""," "&amp;Table3[[#This Row],[NumFlutes]]&amp;"FL")</f>
        <v>BA .1250 2FL</v>
      </c>
      <c r="M27" s="13">
        <v>0.125</v>
      </c>
      <c r="N27" s="13">
        <v>0.25</v>
      </c>
      <c r="O27" s="6">
        <v>0.125</v>
      </c>
      <c r="P27" s="6">
        <v>0.98</v>
      </c>
      <c r="Q27" s="6">
        <v>1.08</v>
      </c>
      <c r="R27" s="14">
        <f>IF(Table3[[#This Row],[ShoulderLenEnd]]="",0,90-(DEGREES(ATAN((Q27-P27)/((N27-O27)/2)))))</f>
        <v>32.005383208083472</v>
      </c>
      <c r="S27" s="15">
        <v>1.08</v>
      </c>
      <c r="T27" s="6">
        <v>2</v>
      </c>
      <c r="U27" s="6">
        <v>2.5</v>
      </c>
      <c r="V27" s="6">
        <v>0.1</v>
      </c>
      <c r="AA27" s="13" t="str">
        <f t="shared" si="0"/>
        <v/>
      </c>
      <c r="AE27" s="6" t="s">
        <v>44</v>
      </c>
      <c r="AF27" s="6" t="s">
        <v>73</v>
      </c>
      <c r="AG27" s="6" t="s">
        <v>66</v>
      </c>
      <c r="AI27" s="6">
        <v>0</v>
      </c>
      <c r="AJ27" s="6">
        <v>0</v>
      </c>
      <c r="AK27" s="6">
        <v>1</v>
      </c>
      <c r="AL27" s="6">
        <v>0</v>
      </c>
      <c r="AM27" s="6">
        <v>0</v>
      </c>
      <c r="AN27" s="6">
        <v>0</v>
      </c>
      <c r="AO27" s="6">
        <v>0</v>
      </c>
      <c r="AP27" s="6">
        <v>1</v>
      </c>
      <c r="AR27" s="6">
        <v>0</v>
      </c>
      <c r="AS27" s="6">
        <v>0</v>
      </c>
      <c r="AT27" s="6">
        <v>0</v>
      </c>
      <c r="AU27" s="6">
        <v>0</v>
      </c>
      <c r="AV27" s="6">
        <f>IF(Table3[[#This Row],[ShankDiameter]]&gt;0.5,0,2)</f>
        <v>2</v>
      </c>
      <c r="AW27" s="6">
        <v>0</v>
      </c>
      <c r="AX27" s="6">
        <v>0</v>
      </c>
      <c r="AY27" s="6">
        <v>2</v>
      </c>
      <c r="AZ27" s="6">
        <f>IF(Table3[[#This Row],[ShankDiameter]]=0.225,2,IF(Table3[[#This Row],[ShankDiameter]]=0.25,2,IF(Table3[[#This Row],[ShankDiameter]]=0.2875,2,0)))</f>
        <v>2</v>
      </c>
      <c r="BA27" s="6">
        <v>0</v>
      </c>
      <c r="BB27" s="6">
        <v>0</v>
      </c>
      <c r="BC27" s="6">
        <v>0</v>
      </c>
      <c r="BD27" s="6">
        <v>0</v>
      </c>
      <c r="BE27" s="6">
        <v>0</v>
      </c>
      <c r="BF27" s="6">
        <v>0</v>
      </c>
      <c r="BG27" s="6">
        <v>0</v>
      </c>
      <c r="BH27" s="6">
        <v>0</v>
      </c>
      <c r="BI27" s="6">
        <v>0</v>
      </c>
      <c r="BJ27" s="6">
        <v>0</v>
      </c>
      <c r="BK27" s="6">
        <v>0</v>
      </c>
      <c r="BL27" s="6">
        <v>0</v>
      </c>
      <c r="BM27" s="6">
        <f>IF(Table3[[#This Row],[Type]]="EM",IF((Table3[[#This Row],[Diameter]]/2)-Table3[[#This Row],[CornerRadius]]-0.012&gt;0,(Table3[[#This Row],[Diameter]]/2)-Table3[[#This Row],[CornerRadius]]-0.012,0),)</f>
        <v>0</v>
      </c>
      <c r="BO27" s="6" t="str">
        <f>IF(Table3[[#This Row],[ShoulderLength]]="","",IF(Table3[[#This Row],[ShoulderLength]]&lt;Table3[[#This Row],[LOC]],"FIX",""))</f>
        <v/>
      </c>
    </row>
    <row r="28" spans="1:67" x14ac:dyDescent="0.25">
      <c r="A28" s="7">
        <f>IF(Table3[[#This Row],[SoflexRule]]="",1,IF(Table3[[#This Row],[MinOHL]]="",1,IF(Table3[[#This Row],[Type]]="CT",1,IF(Table3[[#This Row],[I]]=1,0,1))))</f>
        <v>1</v>
      </c>
      <c r="B28" s="6" t="s">
        <v>59</v>
      </c>
      <c r="C28" s="6" t="s">
        <v>59</v>
      </c>
      <c r="E28" s="6">
        <v>27</v>
      </c>
      <c r="F28" s="8" t="s">
        <v>60</v>
      </c>
      <c r="G28" s="9" t="s">
        <v>74</v>
      </c>
      <c r="H28" s="10" t="s">
        <v>59</v>
      </c>
      <c r="I28" s="11" t="s">
        <v>105</v>
      </c>
      <c r="J28" s="12" t="s">
        <v>106</v>
      </c>
      <c r="K28" s="11" t="str">
        <f>CONCATENATE(Table3[[#This Row],[Type]]," "&amp;TEXT(Table3[[#This Row],[Diameter]],".0000")&amp;""," "&amp;Table3[[#This Row],[NumFlutes]]&amp;"FL")</f>
        <v>BA .2500 2FL</v>
      </c>
      <c r="M28" s="13">
        <v>0.25</v>
      </c>
      <c r="N28" s="13">
        <v>0.25</v>
      </c>
      <c r="O28" s="6">
        <v>0.25</v>
      </c>
      <c r="P28" s="6">
        <v>1.2</v>
      </c>
      <c r="R28" s="14">
        <f>IF(Table3[[#This Row],[ShoulderLenEnd]]="",0,90-(DEGREES(ATAN((Q28-P28)/((N28-O28)/2)))))</f>
        <v>0</v>
      </c>
      <c r="S28" s="15">
        <v>1.2</v>
      </c>
      <c r="T28" s="6">
        <v>2</v>
      </c>
      <c r="U28" s="6">
        <v>2.5</v>
      </c>
      <c r="V28" s="6">
        <v>0.75</v>
      </c>
      <c r="AA28" s="13" t="str">
        <f t="shared" si="0"/>
        <v/>
      </c>
      <c r="AE28" s="6" t="s">
        <v>44</v>
      </c>
      <c r="AF28" s="6" t="s">
        <v>62</v>
      </c>
      <c r="AG28" s="6" t="s">
        <v>90</v>
      </c>
      <c r="AI28" s="6">
        <v>0</v>
      </c>
      <c r="AJ28" s="6">
        <v>1</v>
      </c>
      <c r="AK28" s="6">
        <v>0</v>
      </c>
      <c r="AL28" s="6">
        <v>1</v>
      </c>
      <c r="AM28" s="6">
        <v>1</v>
      </c>
      <c r="AN28" s="6">
        <v>1</v>
      </c>
      <c r="AO28" s="6">
        <v>1</v>
      </c>
      <c r="AP28" s="6">
        <v>1</v>
      </c>
      <c r="AR28" s="6">
        <v>0</v>
      </c>
      <c r="AS28" s="6">
        <v>0</v>
      </c>
      <c r="AT28" s="6">
        <v>0</v>
      </c>
      <c r="AU28" s="6">
        <v>0</v>
      </c>
      <c r="AV28" s="6">
        <f>IF(Table3[[#This Row],[ShankDiameter]]&gt;0.5,0,2)</f>
        <v>2</v>
      </c>
      <c r="AW28" s="6">
        <v>0</v>
      </c>
      <c r="AX28" s="6">
        <v>0</v>
      </c>
      <c r="AY28" s="6">
        <v>2</v>
      </c>
      <c r="AZ28" s="6">
        <f>IF(Table3[[#This Row],[ShankDiameter]]=0.225,2,IF(Table3[[#This Row],[ShankDiameter]]=0.25,2,IF(Table3[[#This Row],[ShankDiameter]]=0.2875,2,0)))</f>
        <v>2</v>
      </c>
      <c r="BA28" s="6">
        <v>0</v>
      </c>
      <c r="BB28" s="6">
        <v>0</v>
      </c>
      <c r="BC28" s="6">
        <v>0</v>
      </c>
      <c r="BD28" s="6">
        <v>0</v>
      </c>
      <c r="BE28" s="6">
        <v>0</v>
      </c>
      <c r="BF28" s="6">
        <v>0</v>
      </c>
      <c r="BG28" s="6">
        <v>0</v>
      </c>
      <c r="BH28" s="6">
        <v>0</v>
      </c>
      <c r="BI28" s="6">
        <v>0</v>
      </c>
      <c r="BJ28" s="6">
        <v>0</v>
      </c>
      <c r="BK28" s="6">
        <v>0</v>
      </c>
      <c r="BL28" s="6">
        <v>0</v>
      </c>
      <c r="BM28" s="6">
        <f>IF(Table3[[#This Row],[Type]]="EM",IF((Table3[[#This Row],[Diameter]]/2)-Table3[[#This Row],[CornerRadius]]-0.012&gt;0,(Table3[[#This Row],[Diameter]]/2)-Table3[[#This Row],[CornerRadius]]-0.012,0),)</f>
        <v>0</v>
      </c>
      <c r="BO28" s="6" t="str">
        <f>IF(Table3[[#This Row],[ShoulderLength]]="","",IF(Table3[[#This Row],[ShoulderLength]]&lt;Table3[[#This Row],[LOC]],"FIX",""))</f>
        <v/>
      </c>
    </row>
    <row r="29" spans="1:67" x14ac:dyDescent="0.25">
      <c r="A29" s="7">
        <f>IF(Table3[[#This Row],[SoflexRule]]="",1,IF(Table3[[#This Row],[MinOHL]]="",1,IF(Table3[[#This Row],[Type]]="CT",1,IF(Table3[[#This Row],[I]]=1,0,1))))</f>
        <v>1</v>
      </c>
      <c r="B29" s="6" t="s">
        <v>59</v>
      </c>
      <c r="C29" s="6" t="s">
        <v>59</v>
      </c>
      <c r="D29" s="31"/>
      <c r="E29" s="6">
        <v>28</v>
      </c>
      <c r="H29" s="10" t="s">
        <v>59</v>
      </c>
      <c r="I29" s="11" t="s">
        <v>107</v>
      </c>
      <c r="J29" s="12" t="s">
        <v>108</v>
      </c>
      <c r="K29" s="11" t="str">
        <f>CONCATENATE(Table3[[#This Row],[Type]]," "&amp;TEXT(Table3[[#This Row],[Diameter]],".0000")&amp;""," "&amp;Table3[[#This Row],[NumFlutes]]&amp;"FL")</f>
        <v>BA .5000 2FL</v>
      </c>
      <c r="M29" s="13">
        <v>0.5</v>
      </c>
      <c r="N29" s="13">
        <v>0.5</v>
      </c>
      <c r="O29" s="6">
        <v>0.5</v>
      </c>
      <c r="P29" s="6">
        <v>0.625</v>
      </c>
      <c r="R29" s="14">
        <f>IF(Table3[[#This Row],[ShoulderLenEnd]]="",0,90-(DEGREES(ATAN((Q29-P29)/((N29-O29)/2)))))</f>
        <v>0</v>
      </c>
      <c r="T29" s="6">
        <v>2</v>
      </c>
      <c r="U29" s="6">
        <v>4</v>
      </c>
      <c r="V29" s="6">
        <v>2.125</v>
      </c>
      <c r="AA29" s="13" t="str">
        <f t="shared" si="0"/>
        <v/>
      </c>
      <c r="AE29" s="6" t="s">
        <v>44</v>
      </c>
      <c r="AF29" s="6" t="s">
        <v>62</v>
      </c>
      <c r="AG29" s="6" t="s">
        <v>109</v>
      </c>
      <c r="AI29" s="6">
        <v>0</v>
      </c>
      <c r="AJ29" s="6">
        <v>1</v>
      </c>
      <c r="AK29" s="6">
        <v>0</v>
      </c>
      <c r="AL29" s="6">
        <v>1</v>
      </c>
      <c r="AM29" s="6">
        <v>1</v>
      </c>
      <c r="AN29" s="6">
        <v>0</v>
      </c>
      <c r="AO29" s="6">
        <v>1</v>
      </c>
      <c r="AP29" s="6">
        <v>1</v>
      </c>
      <c r="AR29" s="6">
        <v>0</v>
      </c>
      <c r="AS29" s="6">
        <v>0</v>
      </c>
      <c r="AT29" s="6">
        <v>0</v>
      </c>
      <c r="AU29" s="6">
        <v>0</v>
      </c>
      <c r="AV29" s="6">
        <f>IF(Table3[[#This Row],[ShankDiameter]]&gt;0.5,0,2)</f>
        <v>2</v>
      </c>
      <c r="AW29" s="6">
        <v>0</v>
      </c>
      <c r="AX29" s="6">
        <v>0</v>
      </c>
      <c r="AY29" s="6">
        <v>2</v>
      </c>
      <c r="AZ29" s="6">
        <f>IF(Table3[[#This Row],[ShankDiameter]]=0.225,2,IF(Table3[[#This Row],[ShankDiameter]]=0.25,2,IF(Table3[[#This Row],[ShankDiameter]]=0.2875,2,0)))</f>
        <v>0</v>
      </c>
      <c r="BA29" s="6">
        <v>0</v>
      </c>
      <c r="BB29" s="6">
        <v>0</v>
      </c>
      <c r="BC29" s="6">
        <v>0</v>
      </c>
      <c r="BD29" s="6">
        <v>0</v>
      </c>
      <c r="BE29" s="6">
        <v>0</v>
      </c>
      <c r="BF29" s="6">
        <v>0</v>
      </c>
      <c r="BG29" s="6">
        <v>0</v>
      </c>
      <c r="BH29" s="6">
        <v>0</v>
      </c>
      <c r="BI29" s="6">
        <v>0</v>
      </c>
      <c r="BJ29" s="6">
        <v>0</v>
      </c>
      <c r="BK29" s="6">
        <v>0</v>
      </c>
      <c r="BL29" s="6">
        <v>0</v>
      </c>
      <c r="BM29" s="6">
        <f>IF(Table3[[#This Row],[Type]]="EM",IF((Table3[[#This Row],[Diameter]]/2)-Table3[[#This Row],[CornerRadius]]-0.012&gt;0,(Table3[[#This Row],[Diameter]]/2)-Table3[[#This Row],[CornerRadius]]-0.012,0),)</f>
        <v>0</v>
      </c>
      <c r="BO29" s="6" t="str">
        <f>IF(Table3[[#This Row],[ShoulderLength]]="","",IF(Table3[[#This Row],[ShoulderLength]]&lt;Table3[[#This Row],[LOC]],"FIX",""))</f>
        <v>FIX</v>
      </c>
    </row>
    <row r="30" spans="1:67" x14ac:dyDescent="0.25">
      <c r="A30" s="7">
        <f>IF(Table3[[#This Row],[SoflexRule]]="",1,IF(Table3[[#This Row],[MinOHL]]="",1,IF(Table3[[#This Row],[Type]]="CT",1,IF(Table3[[#This Row],[I]]=1,0,1))))</f>
        <v>1</v>
      </c>
      <c r="B30" s="6" t="s">
        <v>59</v>
      </c>
      <c r="C30" s="6" t="s">
        <v>59</v>
      </c>
      <c r="D30" s="31"/>
      <c r="E30" s="6">
        <v>29</v>
      </c>
      <c r="F30" s="8" t="s">
        <v>60</v>
      </c>
      <c r="G30" s="9" t="s">
        <v>74</v>
      </c>
      <c r="H30" s="10" t="s">
        <v>59</v>
      </c>
      <c r="I30" s="11" t="s">
        <v>110</v>
      </c>
      <c r="J30" s="12">
        <v>30364</v>
      </c>
      <c r="K30" s="11" t="str">
        <f>CONCATENATE(Table3[[#This Row],[Type]]," "&amp;TEXT(Table3[[#This Row],[Diameter]],".0000")&amp;""," "&amp;Table3[[#This Row],[NumFlutes]]&amp;"FL")</f>
        <v>BA .5000 2FL</v>
      </c>
      <c r="M30" s="13">
        <v>0.5</v>
      </c>
      <c r="N30" s="13">
        <v>0.5</v>
      </c>
      <c r="O30" s="6">
        <v>0.5</v>
      </c>
      <c r="P30" s="6">
        <v>1.6</v>
      </c>
      <c r="R30" s="14">
        <f>IF(Table3[[#This Row],[ShoulderLenEnd]]="",0,90-(DEGREES(ATAN((Q30-P30)/((N30-O30)/2)))))</f>
        <v>0</v>
      </c>
      <c r="S30" s="15">
        <v>1.6</v>
      </c>
      <c r="T30" s="6">
        <v>2</v>
      </c>
      <c r="U30" s="6">
        <v>3</v>
      </c>
      <c r="V30" s="6">
        <v>1</v>
      </c>
      <c r="AA30" s="13" t="str">
        <f t="shared" si="0"/>
        <v/>
      </c>
      <c r="AE30" s="6" t="s">
        <v>44</v>
      </c>
      <c r="AF30" s="6" t="s">
        <v>62</v>
      </c>
      <c r="AG30" s="6" t="s">
        <v>90</v>
      </c>
      <c r="AI30" s="6">
        <v>0</v>
      </c>
      <c r="AJ30" s="6">
        <v>1</v>
      </c>
      <c r="AK30" s="6">
        <v>0</v>
      </c>
      <c r="AL30" s="6">
        <v>1</v>
      </c>
      <c r="AM30" s="6">
        <v>1</v>
      </c>
      <c r="AN30" s="6">
        <v>1</v>
      </c>
      <c r="AO30" s="6">
        <v>1</v>
      </c>
      <c r="AP30" s="6">
        <v>1</v>
      </c>
      <c r="AR30" s="6">
        <v>0</v>
      </c>
      <c r="AS30" s="6">
        <v>0</v>
      </c>
      <c r="AT30" s="6">
        <v>0</v>
      </c>
      <c r="AU30" s="6">
        <v>0</v>
      </c>
      <c r="AV30" s="6">
        <f>IF(Table3[[#This Row],[ShankDiameter]]&gt;0.5,0,2)</f>
        <v>2</v>
      </c>
      <c r="AW30" s="6">
        <v>0</v>
      </c>
      <c r="AX30" s="6">
        <v>0</v>
      </c>
      <c r="AY30" s="6">
        <v>2</v>
      </c>
      <c r="AZ30" s="6">
        <f>IF(Table3[[#This Row],[ShankDiameter]]=0.225,2,IF(Table3[[#This Row],[ShankDiameter]]=0.25,2,IF(Table3[[#This Row],[ShankDiameter]]=0.2875,2,0)))</f>
        <v>0</v>
      </c>
      <c r="BA30" s="6">
        <v>0</v>
      </c>
      <c r="BB30" s="6">
        <v>0</v>
      </c>
      <c r="BC30" s="6">
        <v>0</v>
      </c>
      <c r="BD30" s="6">
        <v>0</v>
      </c>
      <c r="BE30" s="6">
        <v>0</v>
      </c>
      <c r="BF30" s="6">
        <v>0</v>
      </c>
      <c r="BG30" s="6">
        <v>0</v>
      </c>
      <c r="BH30" s="6">
        <v>0</v>
      </c>
      <c r="BI30" s="6">
        <v>0</v>
      </c>
      <c r="BJ30" s="6">
        <v>0</v>
      </c>
      <c r="BK30" s="6">
        <v>0</v>
      </c>
      <c r="BL30" s="6">
        <v>0</v>
      </c>
      <c r="BM30" s="6">
        <f>IF(Table3[[#This Row],[Type]]="EM",IF((Table3[[#This Row],[Diameter]]/2)-Table3[[#This Row],[CornerRadius]]-0.012&gt;0,(Table3[[#This Row],[Diameter]]/2)-Table3[[#This Row],[CornerRadius]]-0.012,0),)</f>
        <v>0</v>
      </c>
      <c r="BO30" s="6" t="str">
        <f>IF(Table3[[#This Row],[ShoulderLength]]="","",IF(Table3[[#This Row],[ShoulderLength]]&lt;Table3[[#This Row],[LOC]],"FIX",""))</f>
        <v/>
      </c>
    </row>
    <row r="31" spans="1:67" x14ac:dyDescent="0.25">
      <c r="A31" s="7">
        <f>IF(Table3[[#This Row],[SoflexRule]]="",1,IF(Table3[[#This Row],[MinOHL]]="",1,IF(Table3[[#This Row],[Type]]="CT",1,IF(Table3[[#This Row],[I]]=1,0,1))))</f>
        <v>1</v>
      </c>
      <c r="B31" s="6" t="s">
        <v>59</v>
      </c>
      <c r="C31" s="6" t="s">
        <v>59</v>
      </c>
      <c r="E31" s="6">
        <v>30</v>
      </c>
      <c r="H31" s="10" t="s">
        <v>59</v>
      </c>
      <c r="I31" s="11" t="s">
        <v>111</v>
      </c>
      <c r="J31" s="12" t="s">
        <v>112</v>
      </c>
      <c r="K31" s="11" t="str">
        <f>CONCATENATE(Table3[[#This Row],[Type]]," "&amp;TEXT(Table3[[#This Row],[Diameter]],".0000")&amp;""," "&amp;Table3[[#This Row],[NumFlutes]]&amp;"FL")</f>
        <v>BA .7500 2FL</v>
      </c>
      <c r="M31" s="13">
        <v>0.75</v>
      </c>
      <c r="N31" s="13">
        <v>0.75</v>
      </c>
      <c r="O31" s="6">
        <v>0.75</v>
      </c>
      <c r="P31" s="6">
        <v>1</v>
      </c>
      <c r="R31" s="14">
        <f>IF(Table3[[#This Row],[ShoulderLenEnd]]="",0,90-(DEGREES(ATAN((Q31-P31)/((N31-O31)/2)))))</f>
        <v>0</v>
      </c>
      <c r="T31" s="6">
        <v>2</v>
      </c>
      <c r="U31" s="6">
        <v>4</v>
      </c>
      <c r="V31" s="6">
        <v>1</v>
      </c>
      <c r="AA31" s="13" t="str">
        <f t="shared" si="0"/>
        <v/>
      </c>
      <c r="AE31" s="6" t="s">
        <v>44</v>
      </c>
      <c r="AF31" s="6" t="s">
        <v>62</v>
      </c>
      <c r="AG31" s="6" t="s">
        <v>109</v>
      </c>
      <c r="AI31" s="6">
        <v>0</v>
      </c>
      <c r="AJ31" s="6">
        <v>1</v>
      </c>
      <c r="AK31" s="6">
        <v>0</v>
      </c>
      <c r="AL31" s="6">
        <v>1</v>
      </c>
      <c r="AM31" s="6">
        <v>1</v>
      </c>
      <c r="AN31" s="6">
        <v>0</v>
      </c>
      <c r="AO31" s="6">
        <v>1</v>
      </c>
      <c r="AP31" s="6">
        <v>1</v>
      </c>
      <c r="AR31" s="6">
        <v>0</v>
      </c>
      <c r="AS31" s="6">
        <v>0</v>
      </c>
      <c r="AT31" s="6">
        <v>0</v>
      </c>
      <c r="AU31" s="6">
        <v>0</v>
      </c>
      <c r="AV31" s="6">
        <f>IF(Table3[[#This Row],[ShankDiameter]]&gt;0.5,0,2)</f>
        <v>0</v>
      </c>
      <c r="AW31" s="6">
        <v>0</v>
      </c>
      <c r="AX31" s="6">
        <v>0</v>
      </c>
      <c r="AY31" s="6">
        <v>2</v>
      </c>
      <c r="AZ31" s="6">
        <f>IF(Table3[[#This Row],[ShankDiameter]]=0.225,2,IF(Table3[[#This Row],[ShankDiameter]]=0.25,2,IF(Table3[[#This Row],[ShankDiameter]]=0.2875,2,0)))</f>
        <v>0</v>
      </c>
      <c r="BA31" s="6">
        <v>0</v>
      </c>
      <c r="BB31" s="6">
        <v>0</v>
      </c>
      <c r="BC31" s="6">
        <v>0</v>
      </c>
      <c r="BD31" s="6">
        <v>0</v>
      </c>
      <c r="BE31" s="6">
        <v>0</v>
      </c>
      <c r="BF31" s="6">
        <v>0</v>
      </c>
      <c r="BG31" s="6">
        <v>0</v>
      </c>
      <c r="BH31" s="6">
        <v>0</v>
      </c>
      <c r="BI31" s="6">
        <v>0</v>
      </c>
      <c r="BJ31" s="6">
        <v>0</v>
      </c>
      <c r="BK31" s="6">
        <v>0</v>
      </c>
      <c r="BL31" s="6">
        <v>0</v>
      </c>
      <c r="BM31" s="6">
        <f>IF(Table3[[#This Row],[Type]]="EM",IF((Table3[[#This Row],[Diameter]]/2)-Table3[[#This Row],[CornerRadius]]-0.012&gt;0,(Table3[[#This Row],[Diameter]]/2)-Table3[[#This Row],[CornerRadius]]-0.012,0),)</f>
        <v>0</v>
      </c>
      <c r="BO31" s="6" t="str">
        <f>IF(Table3[[#This Row],[ShoulderLength]]="","",IF(Table3[[#This Row],[ShoulderLength]]&lt;Table3[[#This Row],[LOC]],"FIX",""))</f>
        <v/>
      </c>
    </row>
    <row r="32" spans="1:67" x14ac:dyDescent="0.25">
      <c r="A32" s="7">
        <f>IF(Table3[[#This Row],[SoflexRule]]="",1,IF(Table3[[#This Row],[MinOHL]]="",1,IF(Table3[[#This Row],[Type]]="CT",1,IF(Table3[[#This Row],[I]]=1,0,1))))</f>
        <v>1</v>
      </c>
      <c r="B32" s="6" t="s">
        <v>59</v>
      </c>
      <c r="C32" s="6" t="s">
        <v>59</v>
      </c>
      <c r="D32" s="31"/>
      <c r="E32" s="6">
        <v>31</v>
      </c>
      <c r="H32" s="10" t="s">
        <v>59</v>
      </c>
      <c r="I32" s="11" t="s">
        <v>113</v>
      </c>
      <c r="J32" s="12" t="s">
        <v>114</v>
      </c>
      <c r="K32" s="11" t="str">
        <f>CONCATENATE(Table3[[#This Row],[Type]]," "&amp;TEXT(Table3[[#This Row],[Diameter]],".0000")&amp;""," "&amp;Table3[[#This Row],[NumFlutes]]&amp;"FL")</f>
        <v>BA .7500 2FL</v>
      </c>
      <c r="M32" s="13">
        <v>0.75</v>
      </c>
      <c r="N32" s="13">
        <v>0.75</v>
      </c>
      <c r="O32" s="6">
        <v>0.75</v>
      </c>
      <c r="P32" s="6">
        <v>1</v>
      </c>
      <c r="R32" s="14">
        <f>IF(Table3[[#This Row],[ShoulderLenEnd]]="",0,90-(DEGREES(ATAN((Q32-P32)/((N32-O32)/2)))))</f>
        <v>0</v>
      </c>
      <c r="T32" s="6">
        <v>2</v>
      </c>
      <c r="U32" s="6">
        <v>6</v>
      </c>
      <c r="V32" s="6">
        <v>1</v>
      </c>
      <c r="AA32" s="13" t="str">
        <f t="shared" si="0"/>
        <v/>
      </c>
      <c r="AE32" s="6" t="s">
        <v>44</v>
      </c>
      <c r="AF32" s="6" t="s">
        <v>62</v>
      </c>
      <c r="AG32" s="6" t="s">
        <v>109</v>
      </c>
      <c r="AI32" s="6">
        <v>0</v>
      </c>
      <c r="AJ32" s="6">
        <v>1</v>
      </c>
      <c r="AK32" s="6">
        <v>0</v>
      </c>
      <c r="AL32" s="6">
        <v>1</v>
      </c>
      <c r="AM32" s="6">
        <v>1</v>
      </c>
      <c r="AN32" s="6">
        <v>0</v>
      </c>
      <c r="AO32" s="6">
        <v>1</v>
      </c>
      <c r="AP32" s="6">
        <v>1</v>
      </c>
      <c r="AR32" s="6">
        <v>0</v>
      </c>
      <c r="AS32" s="6">
        <v>0</v>
      </c>
      <c r="AT32" s="6">
        <v>0</v>
      </c>
      <c r="AU32" s="6">
        <v>0</v>
      </c>
      <c r="AV32" s="6">
        <f>IF(Table3[[#This Row],[ShankDiameter]]&gt;0.5,0,2)</f>
        <v>0</v>
      </c>
      <c r="AW32" s="6">
        <v>0</v>
      </c>
      <c r="AX32" s="6">
        <v>0</v>
      </c>
      <c r="AY32" s="6">
        <v>2</v>
      </c>
      <c r="AZ32" s="6">
        <f>IF(Table3[[#This Row],[ShankDiameter]]=0.225,2,IF(Table3[[#This Row],[ShankDiameter]]=0.25,2,IF(Table3[[#This Row],[ShankDiameter]]=0.2875,2,0)))</f>
        <v>0</v>
      </c>
      <c r="BA32" s="6">
        <v>0</v>
      </c>
      <c r="BB32" s="6">
        <v>0</v>
      </c>
      <c r="BC32" s="6">
        <v>0</v>
      </c>
      <c r="BD32" s="6">
        <v>0</v>
      </c>
      <c r="BE32" s="6">
        <v>0</v>
      </c>
      <c r="BF32" s="6">
        <v>0</v>
      </c>
      <c r="BG32" s="6">
        <v>0</v>
      </c>
      <c r="BH32" s="6">
        <v>0</v>
      </c>
      <c r="BI32" s="6">
        <v>0</v>
      </c>
      <c r="BJ32" s="6">
        <v>0</v>
      </c>
      <c r="BK32" s="6">
        <v>0</v>
      </c>
      <c r="BL32" s="6">
        <v>0</v>
      </c>
      <c r="BM32" s="6">
        <f>IF(Table3[[#This Row],[Type]]="EM",IF((Table3[[#This Row],[Diameter]]/2)-Table3[[#This Row],[CornerRadius]]-0.012&gt;0,(Table3[[#This Row],[Diameter]]/2)-Table3[[#This Row],[CornerRadius]]-0.012,0),)</f>
        <v>0</v>
      </c>
      <c r="BO32" s="6" t="str">
        <f>IF(Table3[[#This Row],[ShoulderLength]]="","",IF(Table3[[#This Row],[ShoulderLength]]&lt;Table3[[#This Row],[LOC]],"FIX",""))</f>
        <v/>
      </c>
    </row>
    <row r="33" spans="1:67" x14ac:dyDescent="0.25">
      <c r="A33" s="7">
        <f>IF(Table3[[#This Row],[SoflexRule]]="",1,IF(Table3[[#This Row],[MinOHL]]="",1,IF(Table3[[#This Row],[Type]]="CT",1,IF(Table3[[#This Row],[I]]=1,0,1))))</f>
        <v>1</v>
      </c>
      <c r="B33" s="6" t="s">
        <v>59</v>
      </c>
      <c r="C33" s="6" t="s">
        <v>59</v>
      </c>
      <c r="E33" s="6">
        <v>32</v>
      </c>
      <c r="H33" s="10" t="s">
        <v>59</v>
      </c>
      <c r="I33" s="11" t="s">
        <v>115</v>
      </c>
      <c r="J33" s="12" t="s">
        <v>116</v>
      </c>
      <c r="K33" s="11" t="str">
        <f>CONCATENATE(Table3[[#This Row],[Type]]," "&amp;TEXT(Table3[[#This Row],[Diameter]],".0000")&amp;""," "&amp;Table3[[#This Row],[NumFlutes]]&amp;"FL")</f>
        <v>BA 1.0000 2FL</v>
      </c>
      <c r="M33" s="13">
        <v>1</v>
      </c>
      <c r="N33" s="13">
        <v>1</v>
      </c>
      <c r="O33" s="6">
        <v>1</v>
      </c>
      <c r="P33" s="6">
        <v>1.25</v>
      </c>
      <c r="R33" s="14">
        <f>IF(Table3[[#This Row],[ShoulderLenEnd]]="",0,90-(DEGREES(ATAN((Q33-P33)/((N33-O33)/2)))))</f>
        <v>0</v>
      </c>
      <c r="T33" s="6">
        <v>2</v>
      </c>
      <c r="U33" s="6">
        <v>5</v>
      </c>
      <c r="V33" s="6">
        <v>1.25</v>
      </c>
      <c r="AA33" s="13" t="str">
        <f t="shared" si="0"/>
        <v/>
      </c>
      <c r="AE33" s="6" t="s">
        <v>44</v>
      </c>
      <c r="AF33" s="6" t="s">
        <v>62</v>
      </c>
      <c r="AG33" s="6" t="s">
        <v>109</v>
      </c>
      <c r="AH33" s="6" t="s">
        <v>117</v>
      </c>
      <c r="AI33" s="6">
        <v>0</v>
      </c>
      <c r="AJ33" s="6">
        <v>1</v>
      </c>
      <c r="AK33" s="6">
        <v>0</v>
      </c>
      <c r="AL33" s="6">
        <v>1</v>
      </c>
      <c r="AM33" s="6">
        <v>1</v>
      </c>
      <c r="AN33" s="6">
        <v>0</v>
      </c>
      <c r="AO33" s="6">
        <v>0</v>
      </c>
      <c r="AP33" s="6">
        <v>1</v>
      </c>
      <c r="AR33" s="6">
        <v>0</v>
      </c>
      <c r="AS33" s="6">
        <v>0</v>
      </c>
      <c r="AT33" s="6">
        <v>0</v>
      </c>
      <c r="AU33" s="6">
        <v>0</v>
      </c>
      <c r="AV33" s="6">
        <f>IF(Table3[[#This Row],[ShankDiameter]]&gt;0.5,0,2)</f>
        <v>0</v>
      </c>
      <c r="AW33" s="6">
        <v>0</v>
      </c>
      <c r="AX33" s="6">
        <v>0</v>
      </c>
      <c r="AY33" s="6">
        <v>2</v>
      </c>
      <c r="AZ33" s="6">
        <f>IF(Table3[[#This Row],[ShankDiameter]]=0.225,2,IF(Table3[[#This Row],[ShankDiameter]]=0.25,2,IF(Table3[[#This Row],[ShankDiameter]]=0.2875,2,0)))</f>
        <v>0</v>
      </c>
      <c r="BA33" s="6">
        <v>0</v>
      </c>
      <c r="BB33" s="6">
        <v>0</v>
      </c>
      <c r="BC33" s="6">
        <v>0</v>
      </c>
      <c r="BD33" s="6">
        <v>0</v>
      </c>
      <c r="BE33" s="6">
        <v>0</v>
      </c>
      <c r="BF33" s="6">
        <v>0</v>
      </c>
      <c r="BG33" s="6">
        <v>0</v>
      </c>
      <c r="BH33" s="6">
        <v>0</v>
      </c>
      <c r="BI33" s="6">
        <v>0</v>
      </c>
      <c r="BJ33" s="6">
        <v>0</v>
      </c>
      <c r="BK33" s="6">
        <v>0</v>
      </c>
      <c r="BL33" s="6">
        <v>0</v>
      </c>
      <c r="BM33" s="6">
        <f>IF(Table3[[#This Row],[Type]]="EM",IF((Table3[[#This Row],[Diameter]]/2)-Table3[[#This Row],[CornerRadius]]-0.012&gt;0,(Table3[[#This Row],[Diameter]]/2)-Table3[[#This Row],[CornerRadius]]-0.012,0),)</f>
        <v>0</v>
      </c>
      <c r="BO33" s="6" t="str">
        <f>IF(Table3[[#This Row],[ShoulderLength]]="","",IF(Table3[[#This Row],[ShoulderLength]]&lt;Table3[[#This Row],[LOC]],"FIX",""))</f>
        <v/>
      </c>
    </row>
    <row r="34" spans="1:67" x14ac:dyDescent="0.25">
      <c r="A34" s="7">
        <f>IF(Table3[[#This Row],[SoflexRule]]="",1,IF(Table3[[#This Row],[MinOHL]]="",1,IF(Table3[[#This Row],[Type]]="CT",1,IF(Table3[[#This Row],[I]]=1,0,1))))</f>
        <v>1</v>
      </c>
      <c r="B34" s="6" t="s">
        <v>120</v>
      </c>
      <c r="C34" s="6" t="s">
        <v>120</v>
      </c>
      <c r="E34" s="6">
        <v>33</v>
      </c>
      <c r="F34" s="8" t="s">
        <v>60</v>
      </c>
      <c r="H34" s="10" t="s">
        <v>120</v>
      </c>
      <c r="I34" s="11" t="s">
        <v>121</v>
      </c>
      <c r="J34" s="12" t="s">
        <v>122</v>
      </c>
      <c r="K34" s="11" t="str">
        <f>CONCATENATE(Table3[[#This Row],[Type]]," "&amp;TEXT(Table3[[#This Row],[Diameter]],".0000")&amp;""," "&amp;Table3[[#This Row],[NumFlutes]]&amp;"FL")</f>
        <v>BU .1094 3FL</v>
      </c>
      <c r="M34" s="13">
        <v>0.1094</v>
      </c>
      <c r="N34" s="13">
        <v>0.125</v>
      </c>
      <c r="O34" s="6">
        <v>0.1094</v>
      </c>
      <c r="P34" s="6">
        <v>0.41099999999999998</v>
      </c>
      <c r="Q34" s="6">
        <v>0.52</v>
      </c>
      <c r="R34" s="14">
        <f>IF(Table3[[#This Row],[ShoulderLenEnd]]="",0,90-(DEGREES(ATAN((Q34-P34)/((N34-O34)/2)))))</f>
        <v>4.0930878686681069</v>
      </c>
      <c r="S34" s="15">
        <v>0.55000000000000004</v>
      </c>
      <c r="T34" s="6">
        <v>3</v>
      </c>
      <c r="U34" s="6">
        <v>1.5</v>
      </c>
      <c r="V34" s="6">
        <v>0.375</v>
      </c>
      <c r="W34" s="6">
        <v>0.02</v>
      </c>
      <c r="AA34" s="13" t="str">
        <f t="shared" si="0"/>
        <v/>
      </c>
      <c r="AE34" s="6" t="s">
        <v>44</v>
      </c>
      <c r="AF34" s="6" t="s">
        <v>123</v>
      </c>
      <c r="AG34" s="6" t="s">
        <v>124</v>
      </c>
      <c r="AI34" s="6">
        <v>0</v>
      </c>
      <c r="AJ34" s="6">
        <v>0</v>
      </c>
      <c r="AK34" s="6">
        <v>1</v>
      </c>
      <c r="AL34" s="6">
        <v>0</v>
      </c>
      <c r="AM34" s="6">
        <v>0</v>
      </c>
      <c r="AN34" s="6">
        <v>0</v>
      </c>
      <c r="AO34" s="6">
        <v>1</v>
      </c>
      <c r="AP34" s="6">
        <v>0</v>
      </c>
      <c r="AR34" s="6">
        <v>0</v>
      </c>
      <c r="AS34" s="6">
        <v>0</v>
      </c>
      <c r="AT34" s="6">
        <v>0</v>
      </c>
      <c r="AU34" s="6">
        <v>0</v>
      </c>
      <c r="AV34" s="6">
        <f>IF(Table3[[#This Row],[ShankDiameter]]&gt;0.5,0,2)</f>
        <v>2</v>
      </c>
      <c r="AW34" s="6">
        <v>0</v>
      </c>
      <c r="AX34" s="6">
        <v>0</v>
      </c>
      <c r="AY34" s="6">
        <v>2</v>
      </c>
      <c r="AZ34" s="6">
        <f>IF(Table3[[#This Row],[ShankDiameter]]=0.225,2,IF(Table3[[#This Row],[ShankDiameter]]=0.25,2,IF(Table3[[#This Row],[ShankDiameter]]=0.2875,2,0)))</f>
        <v>0</v>
      </c>
      <c r="BA34" s="6">
        <v>0</v>
      </c>
      <c r="BB34" s="6">
        <v>0</v>
      </c>
      <c r="BC34" s="6">
        <v>0</v>
      </c>
      <c r="BD34" s="6">
        <v>0</v>
      </c>
      <c r="BE34" s="6">
        <v>0</v>
      </c>
      <c r="BF34" s="6">
        <v>0</v>
      </c>
      <c r="BG34" s="6">
        <v>0</v>
      </c>
      <c r="BH34" s="6">
        <v>0</v>
      </c>
      <c r="BI34" s="6">
        <v>0</v>
      </c>
      <c r="BJ34" s="6">
        <v>0</v>
      </c>
      <c r="BK34" s="6">
        <v>0</v>
      </c>
      <c r="BL34" s="6">
        <v>0</v>
      </c>
      <c r="BM34" s="6">
        <f>IF(Table3[[#This Row],[Type]]="EM",IF((Table3[[#This Row],[Diameter]]/2)-Table3[[#This Row],[CornerRadius]]-0.012&gt;0,(Table3[[#This Row],[Diameter]]/2)-Table3[[#This Row],[CornerRadius]]-0.012,0),)</f>
        <v>0</v>
      </c>
      <c r="BO34" s="6" t="str">
        <f>IF(Table3[[#This Row],[ShoulderLength]]="","",IF(Table3[[#This Row],[ShoulderLength]]&lt;Table3[[#This Row],[LOC]],"FIX",""))</f>
        <v/>
      </c>
    </row>
    <row r="35" spans="1:67" x14ac:dyDescent="0.25">
      <c r="A35" s="7">
        <f>IF(Table3[[#This Row],[SoflexRule]]="",1,IF(Table3[[#This Row],[MinOHL]]="",1,IF(Table3[[#This Row],[Type]]="CT",1,IF(Table3[[#This Row],[I]]=1,0,1))))</f>
        <v>1</v>
      </c>
      <c r="B35" s="6" t="s">
        <v>120</v>
      </c>
      <c r="C35" s="6" t="s">
        <v>120</v>
      </c>
      <c r="E35" s="6">
        <v>34</v>
      </c>
      <c r="G35" s="9" t="s">
        <v>74</v>
      </c>
      <c r="H35" s="10" t="s">
        <v>120</v>
      </c>
      <c r="I35" s="11" t="s">
        <v>125</v>
      </c>
      <c r="J35" s="12">
        <v>81648</v>
      </c>
      <c r="K35" s="11" t="str">
        <f>CONCATENATE(Table3[[#This Row],[Type]]," "&amp;TEXT(Table3[[#This Row],[Diameter]],".0000")&amp;""," "&amp;Table3[[#This Row],[NumFlutes]]&amp;"FL")</f>
        <v>BU .1250 4FL</v>
      </c>
      <c r="M35" s="13">
        <v>0.125</v>
      </c>
      <c r="N35" s="13">
        <v>0.125</v>
      </c>
      <c r="O35" s="6">
        <v>0.125</v>
      </c>
      <c r="P35" s="6">
        <v>0.55000000000000004</v>
      </c>
      <c r="R35" s="14">
        <f>IF(Table3[[#This Row],[ShoulderLenEnd]]="",0,90-(DEGREES(ATAN((Q35-P35)/((N35-O35)/2)))))</f>
        <v>0</v>
      </c>
      <c r="S35" s="15">
        <v>0.55000000000000004</v>
      </c>
      <c r="T35" s="6">
        <v>4</v>
      </c>
      <c r="U35" s="6">
        <v>2</v>
      </c>
      <c r="V35" s="6">
        <v>0.375</v>
      </c>
      <c r="W35" s="6">
        <v>0.01</v>
      </c>
      <c r="AA35" s="13" t="str">
        <f t="shared" si="0"/>
        <v/>
      </c>
      <c r="AE35" s="6" t="s">
        <v>44</v>
      </c>
      <c r="AF35" s="6" t="s">
        <v>126</v>
      </c>
      <c r="AG35" s="6" t="s">
        <v>127</v>
      </c>
      <c r="AI35" s="6">
        <v>0</v>
      </c>
      <c r="AJ35" s="6">
        <v>0</v>
      </c>
      <c r="AK35" s="6">
        <v>1</v>
      </c>
      <c r="AL35" s="6">
        <v>0</v>
      </c>
      <c r="AM35" s="6">
        <v>0</v>
      </c>
      <c r="AN35" s="6">
        <v>0</v>
      </c>
      <c r="AO35" s="6">
        <v>1</v>
      </c>
      <c r="AP35" s="6">
        <v>1</v>
      </c>
      <c r="AR35" s="6">
        <v>0</v>
      </c>
      <c r="AS35" s="6">
        <v>0</v>
      </c>
      <c r="AT35" s="6">
        <v>0</v>
      </c>
      <c r="AU35" s="6">
        <v>0</v>
      </c>
      <c r="AV35" s="6">
        <f>IF(Table3[[#This Row],[ShankDiameter]]&gt;0.5,0,2)</f>
        <v>2</v>
      </c>
      <c r="AW35" s="6">
        <v>0</v>
      </c>
      <c r="AX35" s="6">
        <v>0</v>
      </c>
      <c r="AY35" s="6">
        <v>2</v>
      </c>
      <c r="AZ35" s="6">
        <f>IF(Table3[[#This Row],[ShankDiameter]]=0.225,2,IF(Table3[[#This Row],[ShankDiameter]]=0.25,2,IF(Table3[[#This Row],[ShankDiameter]]=0.2875,2,0)))</f>
        <v>0</v>
      </c>
      <c r="BA35" s="6">
        <v>0</v>
      </c>
      <c r="BB35" s="6">
        <v>0</v>
      </c>
      <c r="BC35" s="6">
        <v>0</v>
      </c>
      <c r="BD35" s="6">
        <v>0</v>
      </c>
      <c r="BE35" s="6">
        <v>0</v>
      </c>
      <c r="BF35" s="6">
        <v>0</v>
      </c>
      <c r="BG35" s="6">
        <v>0</v>
      </c>
      <c r="BH35" s="6">
        <v>0</v>
      </c>
      <c r="BI35" s="6">
        <v>0</v>
      </c>
      <c r="BJ35" s="6">
        <v>0</v>
      </c>
      <c r="BK35" s="6">
        <v>0</v>
      </c>
      <c r="BL35" s="6">
        <v>0</v>
      </c>
      <c r="BM35" s="6">
        <f>IF(Table3[[#This Row],[Type]]="EM",IF((Table3[[#This Row],[Diameter]]/2)-Table3[[#This Row],[CornerRadius]]-0.012&gt;0,(Table3[[#This Row],[Diameter]]/2)-Table3[[#This Row],[CornerRadius]]-0.012,0),)</f>
        <v>0</v>
      </c>
      <c r="BO35" s="6" t="str">
        <f>IF(Table3[[#This Row],[ShoulderLength]]="","",IF(Table3[[#This Row],[ShoulderLength]]&lt;Table3[[#This Row],[LOC]],"FIX",""))</f>
        <v/>
      </c>
    </row>
    <row r="36" spans="1:67" x14ac:dyDescent="0.25">
      <c r="A36" s="7">
        <f>IF(Table3[[#This Row],[SoflexRule]]="",1,IF(Table3[[#This Row],[MinOHL]]="",1,IF(Table3[[#This Row],[Type]]="CT",1,IF(Table3[[#This Row],[I]]=1,0,1))))</f>
        <v>1</v>
      </c>
      <c r="B36" s="6" t="s">
        <v>120</v>
      </c>
      <c r="C36" s="6" t="s">
        <v>120</v>
      </c>
      <c r="E36" s="6">
        <v>35</v>
      </c>
      <c r="F36" s="8" t="s">
        <v>60</v>
      </c>
      <c r="H36" s="10" t="s">
        <v>120</v>
      </c>
      <c r="I36" s="11" t="s">
        <v>128</v>
      </c>
      <c r="J36" s="12" t="s">
        <v>129</v>
      </c>
      <c r="K36" s="11" t="str">
        <f>CONCATENATE(Table3[[#This Row],[Type]]," "&amp;TEXT(Table3[[#This Row],[Diameter]],".0000")&amp;""," "&amp;Table3[[#This Row],[NumFlutes]]&amp;"FL")</f>
        <v>BU .1406 4FL</v>
      </c>
      <c r="M36" s="13">
        <v>0.1406</v>
      </c>
      <c r="N36" s="13">
        <v>0.1875</v>
      </c>
      <c r="O36" s="6">
        <v>0.1406</v>
      </c>
      <c r="P36" s="6">
        <v>0.78400000000000003</v>
      </c>
      <c r="Q36" s="6">
        <v>0.96299999999999997</v>
      </c>
      <c r="R36" s="14">
        <f>IF(Table3[[#This Row],[ShoulderLenEnd]]="",0,90-(DEGREES(ATAN((Q36-P36)/((N36-O36)/2)))))</f>
        <v>7.4635631690231179</v>
      </c>
      <c r="S36" s="15">
        <v>1</v>
      </c>
      <c r="T36" s="6">
        <v>4</v>
      </c>
      <c r="U36" s="6">
        <v>3</v>
      </c>
      <c r="V36" s="6">
        <v>0.75</v>
      </c>
      <c r="W36" s="6">
        <v>1.4999999999999999E-2</v>
      </c>
      <c r="AA36" s="13" t="str">
        <f t="shared" si="0"/>
        <v/>
      </c>
      <c r="AE36" s="6" t="s">
        <v>44</v>
      </c>
      <c r="AF36" s="6" t="s">
        <v>73</v>
      </c>
      <c r="AG36" s="6" t="s">
        <v>66</v>
      </c>
      <c r="AI36" s="6">
        <v>0</v>
      </c>
      <c r="AJ36" s="6">
        <v>0</v>
      </c>
      <c r="AK36" s="6">
        <v>1</v>
      </c>
      <c r="AL36" s="6">
        <v>0</v>
      </c>
      <c r="AM36" s="6">
        <v>0</v>
      </c>
      <c r="AN36" s="6">
        <v>0</v>
      </c>
      <c r="AO36" s="6">
        <v>1</v>
      </c>
      <c r="AP36" s="6">
        <v>0</v>
      </c>
      <c r="AR36" s="6">
        <v>0</v>
      </c>
      <c r="AS36" s="6">
        <v>0</v>
      </c>
      <c r="AT36" s="6">
        <v>0</v>
      </c>
      <c r="AU36" s="6">
        <v>0</v>
      </c>
      <c r="AV36" s="6">
        <f>IF(Table3[[#This Row],[ShankDiameter]]&gt;0.5,0,2)</f>
        <v>2</v>
      </c>
      <c r="AW36" s="6">
        <v>0</v>
      </c>
      <c r="AX36" s="6">
        <v>0</v>
      </c>
      <c r="AY36" s="6">
        <v>2</v>
      </c>
      <c r="AZ36" s="6">
        <f>IF(Table3[[#This Row],[ShankDiameter]]=0.225,2,IF(Table3[[#This Row],[ShankDiameter]]=0.25,2,IF(Table3[[#This Row],[ShankDiameter]]=0.2875,2,0)))</f>
        <v>0</v>
      </c>
      <c r="BA36" s="6">
        <v>0</v>
      </c>
      <c r="BB36" s="6">
        <v>0</v>
      </c>
      <c r="BC36" s="6">
        <v>0</v>
      </c>
      <c r="BD36" s="6">
        <v>0</v>
      </c>
      <c r="BE36" s="6">
        <v>0</v>
      </c>
      <c r="BF36" s="6">
        <v>0</v>
      </c>
      <c r="BG36" s="6">
        <v>0</v>
      </c>
      <c r="BH36" s="6">
        <v>0</v>
      </c>
      <c r="BI36" s="6">
        <v>0</v>
      </c>
      <c r="BJ36" s="6">
        <v>0</v>
      </c>
      <c r="BK36" s="6">
        <v>0</v>
      </c>
      <c r="BL36" s="6">
        <v>0</v>
      </c>
      <c r="BM36" s="6">
        <f>IF(Table3[[#This Row],[Type]]="EM",IF((Table3[[#This Row],[Diameter]]/2)-Table3[[#This Row],[CornerRadius]]-0.012&gt;0,(Table3[[#This Row],[Diameter]]/2)-Table3[[#This Row],[CornerRadius]]-0.012,0),)</f>
        <v>0</v>
      </c>
      <c r="BO36" s="6" t="str">
        <f>IF(Table3[[#This Row],[ShoulderLength]]="","",IF(Table3[[#This Row],[ShoulderLength]]&lt;Table3[[#This Row],[LOC]],"FIX",""))</f>
        <v/>
      </c>
    </row>
    <row r="37" spans="1:67" x14ac:dyDescent="0.25">
      <c r="A37" s="7">
        <f>IF(Table3[[#This Row],[SoflexRule]]="",1,IF(Table3[[#This Row],[MinOHL]]="",1,IF(Table3[[#This Row],[Type]]="CT",1,IF(Table3[[#This Row],[I]]=1,0,1))))</f>
        <v>1</v>
      </c>
      <c r="B37" s="6" t="s">
        <v>120</v>
      </c>
      <c r="C37" s="6" t="s">
        <v>120</v>
      </c>
      <c r="E37" s="6">
        <v>36</v>
      </c>
      <c r="F37" s="8" t="s">
        <v>60</v>
      </c>
      <c r="H37" s="10" t="s">
        <v>120</v>
      </c>
      <c r="I37" s="11" t="s">
        <v>130</v>
      </c>
      <c r="J37" s="12" t="s">
        <v>131</v>
      </c>
      <c r="K37" s="11" t="str">
        <f>CONCATENATE(Table3[[#This Row],[Type]]," "&amp;TEXT(Table3[[#This Row],[Diameter]],".0000")&amp;""," "&amp;Table3[[#This Row],[NumFlutes]]&amp;"FL")</f>
        <v>BU .1875 3FL</v>
      </c>
      <c r="M37" s="13">
        <v>0.1875</v>
      </c>
      <c r="N37" s="13">
        <v>0.1875</v>
      </c>
      <c r="O37" s="6">
        <v>0.1875</v>
      </c>
      <c r="P37" s="6">
        <v>0.7</v>
      </c>
      <c r="R37" s="14">
        <f>IF(Table3[[#This Row],[ShoulderLenEnd]]="",0,90-(DEGREES(ATAN((Q37-P37)/((N37-O37)/2)))))</f>
        <v>0</v>
      </c>
      <c r="S37" s="15">
        <v>0.74</v>
      </c>
      <c r="T37" s="6">
        <v>3</v>
      </c>
      <c r="U37" s="6">
        <v>2</v>
      </c>
      <c r="V37" s="6">
        <v>0.5625</v>
      </c>
      <c r="W37" s="6">
        <v>0.01</v>
      </c>
      <c r="AA37" s="13" t="str">
        <f t="shared" si="0"/>
        <v/>
      </c>
      <c r="AE37" s="6" t="s">
        <v>44</v>
      </c>
      <c r="AF37" s="6" t="s">
        <v>119</v>
      </c>
      <c r="AG37" s="6" t="s">
        <v>132</v>
      </c>
      <c r="AI37" s="6">
        <v>0</v>
      </c>
      <c r="AJ37" s="6">
        <v>0</v>
      </c>
      <c r="AK37" s="6">
        <v>1</v>
      </c>
      <c r="AL37" s="6">
        <v>0</v>
      </c>
      <c r="AM37" s="6">
        <v>0</v>
      </c>
      <c r="AN37" s="6">
        <v>0</v>
      </c>
      <c r="AO37" s="6">
        <v>1</v>
      </c>
      <c r="AP37" s="6">
        <v>1</v>
      </c>
      <c r="AR37" s="6">
        <v>0</v>
      </c>
      <c r="AS37" s="6">
        <v>0</v>
      </c>
      <c r="AT37" s="6">
        <v>0</v>
      </c>
      <c r="AU37" s="6">
        <v>0</v>
      </c>
      <c r="AV37" s="6">
        <f>IF(Table3[[#This Row],[ShankDiameter]]&gt;0.5,0,2)</f>
        <v>2</v>
      </c>
      <c r="AW37" s="6">
        <v>0</v>
      </c>
      <c r="AX37" s="6">
        <v>0</v>
      </c>
      <c r="AY37" s="6">
        <v>2</v>
      </c>
      <c r="AZ37" s="6">
        <f>IF(Table3[[#This Row],[ShankDiameter]]=0.225,2,IF(Table3[[#This Row],[ShankDiameter]]=0.25,2,IF(Table3[[#This Row],[ShankDiameter]]=0.2875,2,0)))</f>
        <v>0</v>
      </c>
      <c r="BA37" s="6">
        <v>0</v>
      </c>
      <c r="BB37" s="6">
        <v>0</v>
      </c>
      <c r="BC37" s="6">
        <v>0</v>
      </c>
      <c r="BD37" s="6">
        <v>0</v>
      </c>
      <c r="BE37" s="6">
        <v>0</v>
      </c>
      <c r="BF37" s="6">
        <v>0</v>
      </c>
      <c r="BG37" s="6">
        <v>0</v>
      </c>
      <c r="BH37" s="6">
        <v>0</v>
      </c>
      <c r="BI37" s="6">
        <v>0</v>
      </c>
      <c r="BJ37" s="6">
        <v>0</v>
      </c>
      <c r="BK37" s="6">
        <v>0</v>
      </c>
      <c r="BL37" s="6">
        <v>0</v>
      </c>
      <c r="BM37" s="6">
        <f>IF(Table3[[#This Row],[Type]]="EM",IF((Table3[[#This Row],[Diameter]]/2)-Table3[[#This Row],[CornerRadius]]-0.012&gt;0,(Table3[[#This Row],[Diameter]]/2)-Table3[[#This Row],[CornerRadius]]-0.012,0),)</f>
        <v>0</v>
      </c>
      <c r="BO37" s="6" t="str">
        <f>IF(Table3[[#This Row],[ShoulderLength]]="","",IF(Table3[[#This Row],[ShoulderLength]]&lt;Table3[[#This Row],[LOC]],"FIX",""))</f>
        <v/>
      </c>
    </row>
    <row r="38" spans="1:67" x14ac:dyDescent="0.25">
      <c r="A38" s="7">
        <f>IF(Table3[[#This Row],[SoflexRule]]="",1,IF(Table3[[#This Row],[MinOHL]]="",1,IF(Table3[[#This Row],[Type]]="CT",1,IF(Table3[[#This Row],[I]]=1,0,1))))</f>
        <v>1</v>
      </c>
      <c r="B38" s="6" t="s">
        <v>120</v>
      </c>
      <c r="C38" s="6" t="s">
        <v>120</v>
      </c>
      <c r="E38" s="6">
        <v>37</v>
      </c>
      <c r="G38" s="9" t="s">
        <v>74</v>
      </c>
      <c r="H38" s="10" t="s">
        <v>120</v>
      </c>
      <c r="I38" s="11" t="s">
        <v>133</v>
      </c>
      <c r="J38" s="12">
        <v>81727</v>
      </c>
      <c r="K38" s="11" t="str">
        <f>CONCATENATE(Table3[[#This Row],[Type]]," "&amp;TEXT(Table3[[#This Row],[Diameter]],".0000")&amp;""," "&amp;Table3[[#This Row],[NumFlutes]]&amp;"FL")</f>
        <v>BU .1875 5FL</v>
      </c>
      <c r="M38" s="13">
        <v>0.1875</v>
      </c>
      <c r="N38" s="13">
        <v>0.1875</v>
      </c>
      <c r="O38" s="6">
        <v>0.1875</v>
      </c>
      <c r="P38" s="6">
        <v>0.47499999999999998</v>
      </c>
      <c r="R38" s="14">
        <f>IF(Table3[[#This Row],[ShoulderLenEnd]]="",0,90-(DEGREES(ATAN((Q38-P38)/((N38-O38)/2)))))</f>
        <v>0</v>
      </c>
      <c r="S38" s="15">
        <v>0.47499999999999998</v>
      </c>
      <c r="T38" s="6">
        <v>5</v>
      </c>
      <c r="U38" s="6">
        <v>2</v>
      </c>
      <c r="V38" s="6">
        <v>0.3125</v>
      </c>
      <c r="W38" s="6">
        <v>1.4999999999999999E-2</v>
      </c>
      <c r="AA38" s="13" t="str">
        <f t="shared" si="0"/>
        <v/>
      </c>
      <c r="AE38" s="6" t="s">
        <v>44</v>
      </c>
      <c r="AF38" s="6" t="s">
        <v>126</v>
      </c>
      <c r="AG38" s="6" t="s">
        <v>127</v>
      </c>
      <c r="AI38" s="6">
        <v>0</v>
      </c>
      <c r="AJ38" s="6">
        <v>0</v>
      </c>
      <c r="AK38" s="6">
        <v>1</v>
      </c>
      <c r="AL38" s="6">
        <v>0</v>
      </c>
      <c r="AM38" s="6">
        <v>0</v>
      </c>
      <c r="AN38" s="6">
        <v>0</v>
      </c>
      <c r="AO38" s="6">
        <v>1</v>
      </c>
      <c r="AP38" s="6">
        <v>1</v>
      </c>
      <c r="AR38" s="6">
        <v>0</v>
      </c>
      <c r="AS38" s="6">
        <v>0</v>
      </c>
      <c r="AT38" s="6">
        <v>0</v>
      </c>
      <c r="AU38" s="6">
        <v>0</v>
      </c>
      <c r="AV38" s="6">
        <f>IF(Table3[[#This Row],[ShankDiameter]]&gt;0.5,0,2)</f>
        <v>2</v>
      </c>
      <c r="AW38" s="6">
        <v>0</v>
      </c>
      <c r="AX38" s="6">
        <v>0</v>
      </c>
      <c r="AY38" s="6">
        <v>2</v>
      </c>
      <c r="AZ38" s="6">
        <f>IF(Table3[[#This Row],[ShankDiameter]]=0.225,2,IF(Table3[[#This Row],[ShankDiameter]]=0.25,2,IF(Table3[[#This Row],[ShankDiameter]]=0.2875,2,0)))</f>
        <v>0</v>
      </c>
      <c r="BA38" s="6">
        <v>0</v>
      </c>
      <c r="BB38" s="6">
        <v>0</v>
      </c>
      <c r="BC38" s="6">
        <v>0</v>
      </c>
      <c r="BD38" s="6">
        <v>0</v>
      </c>
      <c r="BE38" s="6">
        <v>0</v>
      </c>
      <c r="BF38" s="6">
        <v>0</v>
      </c>
      <c r="BG38" s="6">
        <v>0</v>
      </c>
      <c r="BH38" s="6">
        <v>0</v>
      </c>
      <c r="BI38" s="6">
        <v>0</v>
      </c>
      <c r="BJ38" s="6">
        <v>0</v>
      </c>
      <c r="BK38" s="6">
        <v>0</v>
      </c>
      <c r="BL38" s="6">
        <v>0</v>
      </c>
      <c r="BM38" s="6">
        <f>IF(Table3[[#This Row],[Type]]="EM",IF((Table3[[#This Row],[Diameter]]/2)-Table3[[#This Row],[CornerRadius]]-0.012&gt;0,(Table3[[#This Row],[Diameter]]/2)-Table3[[#This Row],[CornerRadius]]-0.012,0),)</f>
        <v>0</v>
      </c>
      <c r="BO38" s="6" t="str">
        <f>IF(Table3[[#This Row],[ShoulderLength]]="","",IF(Table3[[#This Row],[ShoulderLength]]&lt;Table3[[#This Row],[LOC]],"FIX",""))</f>
        <v/>
      </c>
    </row>
    <row r="39" spans="1:67" x14ac:dyDescent="0.25">
      <c r="A39" s="7">
        <f>IF(Table3[[#This Row],[SoflexRule]]="",1,IF(Table3[[#This Row],[MinOHL]]="",1,IF(Table3[[#This Row],[Type]]="CT",1,IF(Table3[[#This Row],[I]]=1,0,1))))</f>
        <v>1</v>
      </c>
      <c r="B39" s="6" t="s">
        <v>120</v>
      </c>
      <c r="C39" s="6" t="s">
        <v>120</v>
      </c>
      <c r="D39" s="31"/>
      <c r="E39" s="6">
        <v>38</v>
      </c>
      <c r="G39" s="9" t="s">
        <v>74</v>
      </c>
      <c r="H39" s="10" t="s">
        <v>120</v>
      </c>
      <c r="I39" s="11" t="s">
        <v>134</v>
      </c>
      <c r="J39" s="12" t="s">
        <v>135</v>
      </c>
      <c r="K39" s="11" t="str">
        <f>CONCATENATE(Table3[[#This Row],[Type]]," "&amp;TEXT(Table3[[#This Row],[Diameter]],".0000")&amp;""," "&amp;Table3[[#This Row],[NumFlutes]]&amp;"FL")</f>
        <v>BU .2500 3FL</v>
      </c>
      <c r="M39" s="13">
        <v>0.25</v>
      </c>
      <c r="N39" s="13">
        <v>0.25</v>
      </c>
      <c r="O39" s="6">
        <v>0.25</v>
      </c>
      <c r="P39" s="6">
        <v>0.98</v>
      </c>
      <c r="R39" s="14">
        <f>IF(Table3[[#This Row],[ShoulderLenEnd]]="",0,90-(DEGREES(ATAN((Q39-P39)/((N39-O39)/2)))))</f>
        <v>0</v>
      </c>
      <c r="S39" s="15">
        <v>0.98</v>
      </c>
      <c r="T39" s="6">
        <v>3</v>
      </c>
      <c r="U39" s="6">
        <v>2.5</v>
      </c>
      <c r="V39" s="6">
        <v>0.75</v>
      </c>
      <c r="W39" s="6">
        <v>0.02</v>
      </c>
      <c r="AA39" s="13" t="str">
        <f t="shared" si="0"/>
        <v/>
      </c>
      <c r="AE39" s="6" t="s">
        <v>44</v>
      </c>
      <c r="AF39" s="6" t="s">
        <v>119</v>
      </c>
      <c r="AG39" s="6" t="s">
        <v>132</v>
      </c>
      <c r="AI39" s="6">
        <v>0</v>
      </c>
      <c r="AJ39" s="6">
        <v>0</v>
      </c>
      <c r="AK39" s="6">
        <v>1</v>
      </c>
      <c r="AL39" s="6">
        <v>0</v>
      </c>
      <c r="AM39" s="6">
        <v>0</v>
      </c>
      <c r="AN39" s="6">
        <v>0</v>
      </c>
      <c r="AO39" s="6">
        <v>1</v>
      </c>
      <c r="AP39" s="6">
        <v>1</v>
      </c>
      <c r="AR39" s="6">
        <v>0</v>
      </c>
      <c r="AS39" s="6">
        <v>0</v>
      </c>
      <c r="AT39" s="6">
        <v>0</v>
      </c>
      <c r="AU39" s="6">
        <v>0</v>
      </c>
      <c r="AV39" s="6">
        <f>IF(Table3[[#This Row],[ShankDiameter]]&gt;0.5,0,2)</f>
        <v>2</v>
      </c>
      <c r="AW39" s="6">
        <v>0</v>
      </c>
      <c r="AX39" s="6">
        <v>0</v>
      </c>
      <c r="AY39" s="6">
        <v>2</v>
      </c>
      <c r="AZ39" s="6">
        <f>IF(Table3[[#This Row],[ShankDiameter]]=0.225,2,IF(Table3[[#This Row],[ShankDiameter]]=0.25,2,IF(Table3[[#This Row],[ShankDiameter]]=0.2875,2,0)))</f>
        <v>2</v>
      </c>
      <c r="BA39" s="6">
        <v>0</v>
      </c>
      <c r="BB39" s="6">
        <v>0</v>
      </c>
      <c r="BC39" s="6">
        <v>0</v>
      </c>
      <c r="BD39" s="6">
        <v>0</v>
      </c>
      <c r="BE39" s="6">
        <v>0</v>
      </c>
      <c r="BF39" s="6">
        <v>0</v>
      </c>
      <c r="BG39" s="6">
        <v>0</v>
      </c>
      <c r="BH39" s="6">
        <v>0</v>
      </c>
      <c r="BI39" s="6">
        <v>0</v>
      </c>
      <c r="BJ39" s="6">
        <v>0</v>
      </c>
      <c r="BK39" s="6">
        <v>0</v>
      </c>
      <c r="BL39" s="6">
        <v>0</v>
      </c>
      <c r="BM39" s="6">
        <f>IF(Table3[[#This Row],[Type]]="EM",IF((Table3[[#This Row],[Diameter]]/2)-Table3[[#This Row],[CornerRadius]]-0.012&gt;0,(Table3[[#This Row],[Diameter]]/2)-Table3[[#This Row],[CornerRadius]]-0.012,0),)</f>
        <v>0</v>
      </c>
      <c r="BO39" s="6" t="str">
        <f>IF(Table3[[#This Row],[ShoulderLength]]="","",IF(Table3[[#This Row],[ShoulderLength]]&lt;Table3[[#This Row],[LOC]],"FIX",""))</f>
        <v/>
      </c>
    </row>
    <row r="40" spans="1:67" x14ac:dyDescent="0.25">
      <c r="A40" s="7">
        <f>IF(Table3[[#This Row],[SoflexRule]]="",1,IF(Table3[[#This Row],[MinOHL]]="",1,IF(Table3[[#This Row],[Type]]="CT",1,IF(Table3[[#This Row],[I]]=1,0,1))))</f>
        <v>1</v>
      </c>
      <c r="B40" s="6" t="s">
        <v>120</v>
      </c>
      <c r="C40" s="6" t="s">
        <v>120</v>
      </c>
      <c r="E40" s="6">
        <v>39</v>
      </c>
      <c r="G40" s="9" t="s">
        <v>74</v>
      </c>
      <c r="H40" s="10" t="s">
        <v>120</v>
      </c>
      <c r="I40" s="11" t="s">
        <v>136</v>
      </c>
      <c r="J40" s="12">
        <v>31137</v>
      </c>
      <c r="K40" s="11" t="str">
        <f>CONCATENATE(Table3[[#This Row],[Type]]," "&amp;TEXT(Table3[[#This Row],[Diameter]],".0000")&amp;""," "&amp;Table3[[#This Row],[NumFlutes]]&amp;"FL")</f>
        <v>BU .2500 4FL</v>
      </c>
      <c r="M40" s="13">
        <v>0.25</v>
      </c>
      <c r="N40" s="13">
        <v>0.25</v>
      </c>
      <c r="O40" s="6">
        <v>0.25</v>
      </c>
      <c r="P40" s="6">
        <v>0.6</v>
      </c>
      <c r="R40" s="14">
        <f>IF(Table3[[#This Row],[ShoulderLenEnd]]="",0,90-(DEGREES(ATAN((Q40-P40)/((N40-O40)/2)))))</f>
        <v>0</v>
      </c>
      <c r="S40" s="15">
        <v>0.6</v>
      </c>
      <c r="T40" s="6">
        <v>4</v>
      </c>
      <c r="U40" s="6">
        <v>2</v>
      </c>
      <c r="V40" s="6">
        <v>0.375</v>
      </c>
      <c r="W40" s="6">
        <v>0.02</v>
      </c>
      <c r="AA40" s="13" t="str">
        <f t="shared" si="0"/>
        <v/>
      </c>
      <c r="AE40" s="6" t="s">
        <v>44</v>
      </c>
      <c r="AF40" s="6" t="s">
        <v>126</v>
      </c>
      <c r="AG40" s="6" t="s">
        <v>127</v>
      </c>
      <c r="AI40" s="6">
        <v>0</v>
      </c>
      <c r="AJ40" s="6">
        <v>0</v>
      </c>
      <c r="AK40" s="6">
        <v>1</v>
      </c>
      <c r="AL40" s="6">
        <v>0</v>
      </c>
      <c r="AM40" s="6">
        <v>0</v>
      </c>
      <c r="AN40" s="6">
        <v>0</v>
      </c>
      <c r="AO40" s="6">
        <v>1</v>
      </c>
      <c r="AP40" s="6">
        <v>1</v>
      </c>
      <c r="AR40" s="6">
        <v>0</v>
      </c>
      <c r="AS40" s="6">
        <v>0</v>
      </c>
      <c r="AT40" s="6">
        <v>0</v>
      </c>
      <c r="AU40" s="6">
        <v>0</v>
      </c>
      <c r="AV40" s="6">
        <f>IF(Table3[[#This Row],[ShankDiameter]]&gt;0.5,0,2)</f>
        <v>2</v>
      </c>
      <c r="AW40" s="6">
        <v>0</v>
      </c>
      <c r="AX40" s="6">
        <v>0</v>
      </c>
      <c r="AY40" s="6">
        <v>2</v>
      </c>
      <c r="AZ40" s="6">
        <f>IF(Table3[[#This Row],[ShankDiameter]]=0.225,2,IF(Table3[[#This Row],[ShankDiameter]]=0.25,2,IF(Table3[[#This Row],[ShankDiameter]]=0.2875,2,0)))</f>
        <v>2</v>
      </c>
      <c r="BA40" s="6">
        <v>0</v>
      </c>
      <c r="BB40" s="6">
        <v>0</v>
      </c>
      <c r="BC40" s="6">
        <v>0</v>
      </c>
      <c r="BD40" s="6">
        <v>0</v>
      </c>
      <c r="BE40" s="6">
        <v>0</v>
      </c>
      <c r="BF40" s="6">
        <v>0</v>
      </c>
      <c r="BG40" s="6">
        <v>0</v>
      </c>
      <c r="BH40" s="6">
        <v>0</v>
      </c>
      <c r="BI40" s="6">
        <v>0</v>
      </c>
      <c r="BJ40" s="6">
        <v>0</v>
      </c>
      <c r="BK40" s="6">
        <v>0</v>
      </c>
      <c r="BL40" s="6">
        <v>0</v>
      </c>
      <c r="BM40" s="6">
        <f>IF(Table3[[#This Row],[Type]]="EM",IF((Table3[[#This Row],[Diameter]]/2)-Table3[[#This Row],[CornerRadius]]-0.012&gt;0,(Table3[[#This Row],[Diameter]]/2)-Table3[[#This Row],[CornerRadius]]-0.012,0),)</f>
        <v>0</v>
      </c>
      <c r="BO40" s="6" t="str">
        <f>IF(Table3[[#This Row],[ShoulderLength]]="","",IF(Table3[[#This Row],[ShoulderLength]]&lt;Table3[[#This Row],[LOC]],"FIX",""))</f>
        <v/>
      </c>
    </row>
    <row r="41" spans="1:67" x14ac:dyDescent="0.25">
      <c r="A41" s="7">
        <f>IF(Table3[[#This Row],[SoflexRule]]="",1,IF(Table3[[#This Row],[MinOHL]]="",1,IF(Table3[[#This Row],[Type]]="CT",1,IF(Table3[[#This Row],[I]]=1,0,1))))</f>
        <v>1</v>
      </c>
      <c r="B41" s="6" t="s">
        <v>120</v>
      </c>
      <c r="C41" s="6" t="s">
        <v>120</v>
      </c>
      <c r="E41" s="6">
        <v>40</v>
      </c>
      <c r="G41" s="9" t="s">
        <v>74</v>
      </c>
      <c r="H41" s="10" t="s">
        <v>120</v>
      </c>
      <c r="I41" s="11" t="s">
        <v>137</v>
      </c>
      <c r="J41" s="12" t="s">
        <v>138</v>
      </c>
      <c r="K41" s="11" t="str">
        <f>CONCATENATE(Table3[[#This Row],[Type]]," "&amp;TEXT(Table3[[#This Row],[Diameter]],".0000")&amp;""," "&amp;Table3[[#This Row],[NumFlutes]]&amp;"FL")</f>
        <v>BU .3125 3FL</v>
      </c>
      <c r="M41" s="13">
        <v>0.3125</v>
      </c>
      <c r="N41" s="13">
        <v>0.3125</v>
      </c>
      <c r="O41" s="6">
        <v>0.3125</v>
      </c>
      <c r="P41" s="6">
        <v>1.1599999999999999</v>
      </c>
      <c r="R41" s="14">
        <f>IF(Table3[[#This Row],[ShoulderLenEnd]]="",0,90-(DEGREES(ATAN((Q41-P41)/((N41-O41)/2)))))</f>
        <v>0</v>
      </c>
      <c r="S41" s="15">
        <v>1.1599999999999999</v>
      </c>
      <c r="T41" s="6">
        <v>3</v>
      </c>
      <c r="U41" s="6">
        <v>2.5</v>
      </c>
      <c r="V41" s="6">
        <v>0.8125</v>
      </c>
      <c r="W41" s="6">
        <v>0.02</v>
      </c>
      <c r="AA41" s="13" t="str">
        <f t="shared" si="0"/>
        <v/>
      </c>
      <c r="AE41" s="6" t="s">
        <v>44</v>
      </c>
      <c r="AF41" s="6" t="s">
        <v>119</v>
      </c>
      <c r="AG41" s="6" t="s">
        <v>132</v>
      </c>
      <c r="AI41" s="6">
        <v>0</v>
      </c>
      <c r="AJ41" s="6">
        <v>0</v>
      </c>
      <c r="AK41" s="6">
        <v>1</v>
      </c>
      <c r="AL41" s="6">
        <v>0</v>
      </c>
      <c r="AM41" s="6">
        <v>0</v>
      </c>
      <c r="AN41" s="6">
        <v>0</v>
      </c>
      <c r="AO41" s="6">
        <v>1</v>
      </c>
      <c r="AP41" s="6">
        <v>1</v>
      </c>
      <c r="AR41" s="6">
        <v>0</v>
      </c>
      <c r="AS41" s="6">
        <v>0</v>
      </c>
      <c r="AT41" s="6">
        <v>0</v>
      </c>
      <c r="AU41" s="6">
        <v>0</v>
      </c>
      <c r="AV41" s="6">
        <f>IF(Table3[[#This Row],[ShankDiameter]]&gt;0.5,0,2)</f>
        <v>2</v>
      </c>
      <c r="AW41" s="6">
        <v>0</v>
      </c>
      <c r="AX41" s="6">
        <v>0</v>
      </c>
      <c r="AY41" s="6">
        <v>2</v>
      </c>
      <c r="AZ41" s="6">
        <f>IF(Table3[[#This Row],[ShankDiameter]]=0.225,2,IF(Table3[[#This Row],[ShankDiameter]]=0.25,2,IF(Table3[[#This Row],[ShankDiameter]]=0.2875,2,0)))</f>
        <v>0</v>
      </c>
      <c r="BA41" s="6">
        <v>0</v>
      </c>
      <c r="BB41" s="6">
        <v>0</v>
      </c>
      <c r="BC41" s="6">
        <v>0</v>
      </c>
      <c r="BD41" s="6">
        <v>0</v>
      </c>
      <c r="BE41" s="6">
        <v>0</v>
      </c>
      <c r="BF41" s="6">
        <v>0</v>
      </c>
      <c r="BG41" s="6">
        <v>0</v>
      </c>
      <c r="BH41" s="6">
        <v>0</v>
      </c>
      <c r="BI41" s="6">
        <v>0</v>
      </c>
      <c r="BJ41" s="6">
        <v>0</v>
      </c>
      <c r="BK41" s="6">
        <v>0</v>
      </c>
      <c r="BL41" s="6">
        <v>0</v>
      </c>
      <c r="BM41" s="6">
        <f>IF(Table3[[#This Row],[Type]]="EM",IF((Table3[[#This Row],[Diameter]]/2)-Table3[[#This Row],[CornerRadius]]-0.012&gt;0,(Table3[[#This Row],[Diameter]]/2)-Table3[[#This Row],[CornerRadius]]-0.012,0),)</f>
        <v>0</v>
      </c>
      <c r="BO41" s="6" t="str">
        <f>IF(Table3[[#This Row],[ShoulderLength]]="","",IF(Table3[[#This Row],[ShoulderLength]]&lt;Table3[[#This Row],[LOC]],"FIX",""))</f>
        <v/>
      </c>
    </row>
    <row r="42" spans="1:67" x14ac:dyDescent="0.25">
      <c r="A42" s="7">
        <f>IF(Table3[[#This Row],[SoflexRule]]="",1,IF(Table3[[#This Row],[MinOHL]]="",1,IF(Table3[[#This Row],[Type]]="CT",1,IF(Table3[[#This Row],[I]]=1,0,1))))</f>
        <v>1</v>
      </c>
      <c r="B42" s="6" t="s">
        <v>120</v>
      </c>
      <c r="C42" s="6" t="s">
        <v>120</v>
      </c>
      <c r="E42" s="6">
        <v>41</v>
      </c>
      <c r="F42" s="8" t="s">
        <v>60</v>
      </c>
      <c r="H42" s="10" t="s">
        <v>120</v>
      </c>
      <c r="I42" s="11" t="s">
        <v>139</v>
      </c>
      <c r="J42" s="12" t="s">
        <v>140</v>
      </c>
      <c r="K42" s="11" t="str">
        <f>CONCATENATE(Table3[[#This Row],[Type]]," "&amp;TEXT(Table3[[#This Row],[Diameter]],".0000")&amp;""," "&amp;Table3[[#This Row],[NumFlutes]]&amp;"FL")</f>
        <v>BU .3750 3FL</v>
      </c>
      <c r="M42" s="13">
        <v>0.375</v>
      </c>
      <c r="N42" s="13">
        <v>0.375</v>
      </c>
      <c r="O42" s="6">
        <v>0.375</v>
      </c>
      <c r="P42" s="6">
        <v>1.34</v>
      </c>
      <c r="R42" s="14">
        <f>IF(Table3[[#This Row],[ShoulderLenEnd]]="",0,90-(DEGREES(ATAN((Q42-P42)/((N42-O42)/2)))))</f>
        <v>0</v>
      </c>
      <c r="S42" s="15">
        <v>1.38</v>
      </c>
      <c r="T42" s="6">
        <v>3</v>
      </c>
      <c r="U42" s="6">
        <v>2.5</v>
      </c>
      <c r="V42" s="6">
        <v>1</v>
      </c>
      <c r="W42" s="6">
        <v>0.02</v>
      </c>
      <c r="AA42" s="13" t="str">
        <f t="shared" si="0"/>
        <v/>
      </c>
      <c r="AE42" s="6" t="s">
        <v>44</v>
      </c>
      <c r="AF42" s="6" t="s">
        <v>119</v>
      </c>
      <c r="AG42" s="6" t="s">
        <v>132</v>
      </c>
      <c r="AI42" s="6">
        <v>0</v>
      </c>
      <c r="AJ42" s="6">
        <v>0</v>
      </c>
      <c r="AK42" s="6">
        <v>1</v>
      </c>
      <c r="AL42" s="6">
        <v>0</v>
      </c>
      <c r="AM42" s="6">
        <v>0</v>
      </c>
      <c r="AN42" s="6">
        <v>0</v>
      </c>
      <c r="AO42" s="6">
        <v>1</v>
      </c>
      <c r="AP42" s="6">
        <v>1</v>
      </c>
      <c r="AR42" s="6">
        <v>0</v>
      </c>
      <c r="AS42" s="6">
        <v>0</v>
      </c>
      <c r="AT42" s="6">
        <v>0</v>
      </c>
      <c r="AU42" s="6">
        <v>0</v>
      </c>
      <c r="AV42" s="6">
        <f>IF(Table3[[#This Row],[ShankDiameter]]&gt;0.5,0,2)</f>
        <v>2</v>
      </c>
      <c r="AW42" s="6">
        <v>0</v>
      </c>
      <c r="AX42" s="6">
        <v>0</v>
      </c>
      <c r="AY42" s="6">
        <v>2</v>
      </c>
      <c r="AZ42" s="6">
        <f>IF(Table3[[#This Row],[ShankDiameter]]=0.225,2,IF(Table3[[#This Row],[ShankDiameter]]=0.25,2,IF(Table3[[#This Row],[ShankDiameter]]=0.2875,2,0)))</f>
        <v>0</v>
      </c>
      <c r="BA42" s="6">
        <v>0</v>
      </c>
      <c r="BB42" s="6">
        <v>0</v>
      </c>
      <c r="BC42" s="6">
        <v>0</v>
      </c>
      <c r="BD42" s="6">
        <v>0</v>
      </c>
      <c r="BE42" s="6">
        <v>0</v>
      </c>
      <c r="BF42" s="6">
        <v>0</v>
      </c>
      <c r="BG42" s="6">
        <v>0</v>
      </c>
      <c r="BH42" s="6">
        <v>0</v>
      </c>
      <c r="BI42" s="6">
        <v>0</v>
      </c>
      <c r="BJ42" s="6">
        <v>0</v>
      </c>
      <c r="BK42" s="6">
        <v>0</v>
      </c>
      <c r="BL42" s="6">
        <v>0</v>
      </c>
      <c r="BM42" s="6">
        <f>IF(Table3[[#This Row],[Type]]="EM",IF((Table3[[#This Row],[Diameter]]/2)-Table3[[#This Row],[CornerRadius]]-0.012&gt;0,(Table3[[#This Row],[Diameter]]/2)-Table3[[#This Row],[CornerRadius]]-0.012,0),)</f>
        <v>0</v>
      </c>
      <c r="BO42" s="6" t="str">
        <f>IF(Table3[[#This Row],[ShoulderLength]]="","",IF(Table3[[#This Row],[ShoulderLength]]&lt;Table3[[#This Row],[LOC]],"FIX",""))</f>
        <v/>
      </c>
    </row>
    <row r="43" spans="1:67" x14ac:dyDescent="0.25">
      <c r="A43" s="7">
        <f>IF(Table3[[#This Row],[SoflexRule]]="",1,IF(Table3[[#This Row],[MinOHL]]="",1,IF(Table3[[#This Row],[Type]]="CT",1,IF(Table3[[#This Row],[I]]=1,0,1))))</f>
        <v>1</v>
      </c>
      <c r="B43" s="6" t="s">
        <v>120</v>
      </c>
      <c r="C43" s="6" t="s">
        <v>120</v>
      </c>
      <c r="D43" s="33"/>
      <c r="E43" s="6">
        <v>42</v>
      </c>
      <c r="G43" s="9" t="s">
        <v>74</v>
      </c>
      <c r="H43" s="10" t="s">
        <v>120</v>
      </c>
      <c r="I43" s="11" t="s">
        <v>141</v>
      </c>
      <c r="J43" s="12">
        <v>31317</v>
      </c>
      <c r="K43" s="11" t="str">
        <f>CONCATENATE(Table3[[#This Row],[Type]]," "&amp;TEXT(Table3[[#This Row],[Diameter]],".0000")&amp;""," "&amp;Table3[[#This Row],[NumFlutes]]&amp;"FL")</f>
        <v>BU .3750 4FL</v>
      </c>
      <c r="M43" s="13">
        <v>0.375</v>
      </c>
      <c r="N43" s="13">
        <v>0.375</v>
      </c>
      <c r="O43" s="6">
        <v>0.375</v>
      </c>
      <c r="P43" s="6">
        <v>0.7</v>
      </c>
      <c r="R43" s="14">
        <f>IF(Table3[[#This Row],[ShoulderLenEnd]]="",0,90-(DEGREES(ATAN((Q43-P43)/((N43-O43)/2)))))</f>
        <v>0</v>
      </c>
      <c r="S43" s="15">
        <v>0.7</v>
      </c>
      <c r="T43" s="6">
        <v>4</v>
      </c>
      <c r="U43" s="6">
        <v>2</v>
      </c>
      <c r="V43" s="6">
        <v>0.5</v>
      </c>
      <c r="W43" s="6">
        <v>0.02</v>
      </c>
      <c r="AA43" s="13" t="str">
        <f t="shared" si="0"/>
        <v/>
      </c>
      <c r="AE43" s="6" t="s">
        <v>44</v>
      </c>
      <c r="AF43" s="6" t="s">
        <v>126</v>
      </c>
      <c r="AG43" s="6" t="s">
        <v>127</v>
      </c>
      <c r="AI43" s="6">
        <v>0</v>
      </c>
      <c r="AJ43" s="6">
        <v>0</v>
      </c>
      <c r="AK43" s="6">
        <v>1</v>
      </c>
      <c r="AL43" s="6">
        <v>0</v>
      </c>
      <c r="AM43" s="6">
        <v>0</v>
      </c>
      <c r="AN43" s="6">
        <v>0</v>
      </c>
      <c r="AO43" s="6">
        <v>1</v>
      </c>
      <c r="AP43" s="6">
        <v>1</v>
      </c>
      <c r="AR43" s="6">
        <v>0</v>
      </c>
      <c r="AS43" s="6">
        <v>0</v>
      </c>
      <c r="AT43" s="6">
        <v>0</v>
      </c>
      <c r="AU43" s="6">
        <v>0</v>
      </c>
      <c r="AV43" s="6">
        <f>IF(Table3[[#This Row],[ShankDiameter]]&gt;0.5,0,2)</f>
        <v>2</v>
      </c>
      <c r="AW43" s="6">
        <v>0</v>
      </c>
      <c r="AX43" s="6">
        <v>0</v>
      </c>
      <c r="AY43" s="6">
        <v>2</v>
      </c>
      <c r="AZ43" s="6">
        <f>IF(Table3[[#This Row],[ShankDiameter]]=0.225,2,IF(Table3[[#This Row],[ShankDiameter]]=0.25,2,IF(Table3[[#This Row],[ShankDiameter]]=0.2875,2,0)))</f>
        <v>0</v>
      </c>
      <c r="BA43" s="6">
        <v>0</v>
      </c>
      <c r="BB43" s="6">
        <v>0</v>
      </c>
      <c r="BC43" s="6">
        <v>0</v>
      </c>
      <c r="BD43" s="6">
        <v>0</v>
      </c>
      <c r="BE43" s="6">
        <v>0</v>
      </c>
      <c r="BF43" s="6">
        <v>0</v>
      </c>
      <c r="BG43" s="6">
        <v>0</v>
      </c>
      <c r="BH43" s="6">
        <v>0</v>
      </c>
      <c r="BI43" s="6">
        <v>0</v>
      </c>
      <c r="BJ43" s="6">
        <v>0</v>
      </c>
      <c r="BK43" s="6">
        <v>0</v>
      </c>
      <c r="BL43" s="6">
        <v>0</v>
      </c>
      <c r="BM43" s="6">
        <f>IF(Table3[[#This Row],[Type]]="EM",IF((Table3[[#This Row],[Diameter]]/2)-Table3[[#This Row],[CornerRadius]]-0.012&gt;0,(Table3[[#This Row],[Diameter]]/2)-Table3[[#This Row],[CornerRadius]]-0.012,0),)</f>
        <v>0</v>
      </c>
      <c r="BO43" s="6" t="str">
        <f>IF(Table3[[#This Row],[ShoulderLength]]="","",IF(Table3[[#This Row],[ShoulderLength]]&lt;Table3[[#This Row],[LOC]],"FIX",""))</f>
        <v/>
      </c>
    </row>
    <row r="44" spans="1:67" x14ac:dyDescent="0.25">
      <c r="A44" s="7">
        <f>IF(Table3[[#This Row],[SoflexRule]]="",1,IF(Table3[[#This Row],[MinOHL]]="",1,IF(Table3[[#This Row],[Type]]="CT",1,IF(Table3[[#This Row],[I]]=1,0,1))))</f>
        <v>1</v>
      </c>
      <c r="B44" s="6" t="s">
        <v>120</v>
      </c>
      <c r="C44" s="6" t="s">
        <v>120</v>
      </c>
      <c r="E44" s="6">
        <v>43</v>
      </c>
      <c r="G44" s="9" t="s">
        <v>74</v>
      </c>
      <c r="H44" s="10" t="s">
        <v>120</v>
      </c>
      <c r="I44" s="11" t="s">
        <v>142</v>
      </c>
      <c r="J44" s="12" t="s">
        <v>143</v>
      </c>
      <c r="K44" s="11" t="str">
        <f>CONCATENATE(Table3[[#This Row],[Type]]," "&amp;TEXT(Table3[[#This Row],[Diameter]],".0000")&amp;""," "&amp;Table3[[#This Row],[NumFlutes]]&amp;"FL")</f>
        <v>BU .5000 3FL</v>
      </c>
      <c r="M44" s="13">
        <v>0.5</v>
      </c>
      <c r="N44" s="13">
        <v>0.5</v>
      </c>
      <c r="O44" s="6">
        <v>0.5</v>
      </c>
      <c r="P44" s="6">
        <v>1.6</v>
      </c>
      <c r="R44" s="14">
        <f>IF(Table3[[#This Row],[ShoulderLenEnd]]="",0,90-(DEGREES(ATAN((Q44-P44)/((N44-O44)/2)))))</f>
        <v>0</v>
      </c>
      <c r="S44" s="15">
        <v>1.6</v>
      </c>
      <c r="T44" s="6">
        <v>3</v>
      </c>
      <c r="U44" s="6">
        <v>3</v>
      </c>
      <c r="V44" s="6">
        <v>1.25</v>
      </c>
      <c r="W44" s="6">
        <v>0.03</v>
      </c>
      <c r="AA44" s="13" t="str">
        <f t="shared" si="0"/>
        <v/>
      </c>
      <c r="AE44" s="6" t="s">
        <v>44</v>
      </c>
      <c r="AF44" s="6" t="s">
        <v>119</v>
      </c>
      <c r="AG44" s="6" t="s">
        <v>132</v>
      </c>
      <c r="AI44" s="6">
        <v>0</v>
      </c>
      <c r="AJ44" s="6">
        <v>0</v>
      </c>
      <c r="AK44" s="6">
        <v>1</v>
      </c>
      <c r="AL44" s="6">
        <v>0</v>
      </c>
      <c r="AM44" s="6">
        <v>0</v>
      </c>
      <c r="AN44" s="6">
        <v>0</v>
      </c>
      <c r="AO44" s="6">
        <v>1</v>
      </c>
      <c r="AP44" s="6">
        <v>1</v>
      </c>
      <c r="AR44" s="6">
        <v>0</v>
      </c>
      <c r="AS44" s="6">
        <v>0</v>
      </c>
      <c r="AT44" s="6">
        <v>0</v>
      </c>
      <c r="AU44" s="6">
        <v>0</v>
      </c>
      <c r="AV44" s="6">
        <f>IF(Table3[[#This Row],[ShankDiameter]]&gt;0.5,0,2)</f>
        <v>2</v>
      </c>
      <c r="AW44" s="6">
        <v>0</v>
      </c>
      <c r="AX44" s="6">
        <v>0</v>
      </c>
      <c r="AY44" s="6">
        <v>2</v>
      </c>
      <c r="AZ44" s="6">
        <f>IF(Table3[[#This Row],[ShankDiameter]]=0.225,2,IF(Table3[[#This Row],[ShankDiameter]]=0.25,2,IF(Table3[[#This Row],[ShankDiameter]]=0.2875,2,0)))</f>
        <v>0</v>
      </c>
      <c r="BA44" s="6">
        <v>0</v>
      </c>
      <c r="BB44" s="6">
        <v>0</v>
      </c>
      <c r="BC44" s="6">
        <v>0</v>
      </c>
      <c r="BD44" s="6">
        <v>0</v>
      </c>
      <c r="BE44" s="6">
        <v>0</v>
      </c>
      <c r="BF44" s="6">
        <v>0</v>
      </c>
      <c r="BG44" s="6">
        <v>0</v>
      </c>
      <c r="BH44" s="6">
        <v>0</v>
      </c>
      <c r="BI44" s="6">
        <v>0</v>
      </c>
      <c r="BJ44" s="6">
        <v>0</v>
      </c>
      <c r="BK44" s="6">
        <v>0</v>
      </c>
      <c r="BL44" s="6">
        <v>0</v>
      </c>
      <c r="BM44" s="6">
        <f>IF(Table3[[#This Row],[Type]]="EM",IF((Table3[[#This Row],[Diameter]]/2)-Table3[[#This Row],[CornerRadius]]-0.012&gt;0,(Table3[[#This Row],[Diameter]]/2)-Table3[[#This Row],[CornerRadius]]-0.012,0),)</f>
        <v>0</v>
      </c>
      <c r="BO44" s="6" t="str">
        <f>IF(Table3[[#This Row],[ShoulderLength]]="","",IF(Table3[[#This Row],[ShoulderLength]]&lt;Table3[[#This Row],[LOC]],"FIX",""))</f>
        <v/>
      </c>
    </row>
    <row r="45" spans="1:67" x14ac:dyDescent="0.25">
      <c r="A45" s="7">
        <f>IF(Table3[[#This Row],[SoflexRule]]="",1,IF(Table3[[#This Row],[MinOHL]]="",1,IF(Table3[[#This Row],[Type]]="CT",1,IF(Table3[[#This Row],[I]]=1,0,1))))</f>
        <v>1</v>
      </c>
      <c r="B45" s="6" t="s">
        <v>120</v>
      </c>
      <c r="C45" s="6" t="s">
        <v>120</v>
      </c>
      <c r="D45" s="31"/>
      <c r="E45" s="6">
        <v>44</v>
      </c>
      <c r="G45" s="9" t="s">
        <v>74</v>
      </c>
      <c r="H45" s="10" t="s">
        <v>120</v>
      </c>
      <c r="I45" s="11" t="s">
        <v>144</v>
      </c>
      <c r="J45" s="12">
        <v>34257</v>
      </c>
      <c r="K45" s="11" t="str">
        <f>CONCATENATE(Table3[[#This Row],[Type]]," "&amp;TEXT(Table3[[#This Row],[Diameter]],".0000")&amp;""," "&amp;Table3[[#This Row],[NumFlutes]]&amp;"FL")</f>
        <v>BU .5000 5FL</v>
      </c>
      <c r="M45" s="13">
        <v>0.5</v>
      </c>
      <c r="N45" s="13">
        <v>0.5</v>
      </c>
      <c r="O45" s="6">
        <v>0.5</v>
      </c>
      <c r="P45" s="6">
        <v>0.8</v>
      </c>
      <c r="R45" s="14">
        <f>IF(Table3[[#This Row],[ShoulderLenEnd]]="",0,90-(DEGREES(ATAN((Q45-P45)/((N45-O45)/2)))))</f>
        <v>0</v>
      </c>
      <c r="S45" s="15">
        <v>0.8</v>
      </c>
      <c r="T45" s="6">
        <v>5</v>
      </c>
      <c r="U45" s="6">
        <v>2.5</v>
      </c>
      <c r="V45" s="6">
        <v>0.625</v>
      </c>
      <c r="W45" s="6">
        <v>0.03</v>
      </c>
      <c r="AA45" s="13" t="str">
        <f t="shared" si="0"/>
        <v/>
      </c>
      <c r="AE45" s="6" t="s">
        <v>44</v>
      </c>
      <c r="AF45" s="6" t="s">
        <v>126</v>
      </c>
      <c r="AG45" s="6" t="s">
        <v>127</v>
      </c>
      <c r="AI45" s="6">
        <v>0</v>
      </c>
      <c r="AJ45" s="6">
        <v>0</v>
      </c>
      <c r="AK45" s="6">
        <v>1</v>
      </c>
      <c r="AL45" s="6">
        <v>0</v>
      </c>
      <c r="AM45" s="6">
        <v>0</v>
      </c>
      <c r="AN45" s="6">
        <v>0</v>
      </c>
      <c r="AO45" s="6">
        <v>1</v>
      </c>
      <c r="AP45" s="6">
        <v>1</v>
      </c>
      <c r="AR45" s="6">
        <v>0</v>
      </c>
      <c r="AS45" s="6">
        <v>0</v>
      </c>
      <c r="AT45" s="6">
        <v>0</v>
      </c>
      <c r="AU45" s="6">
        <v>0</v>
      </c>
      <c r="AV45" s="6">
        <f>IF(Table3[[#This Row],[ShankDiameter]]&gt;0.5,0,2)</f>
        <v>2</v>
      </c>
      <c r="AW45" s="6">
        <v>0</v>
      </c>
      <c r="AX45" s="6">
        <v>0</v>
      </c>
      <c r="AY45" s="6">
        <v>2</v>
      </c>
      <c r="AZ45" s="6">
        <f>IF(Table3[[#This Row],[ShankDiameter]]=0.225,2,IF(Table3[[#This Row],[ShankDiameter]]=0.25,2,IF(Table3[[#This Row],[ShankDiameter]]=0.2875,2,0)))</f>
        <v>0</v>
      </c>
      <c r="BA45" s="6">
        <v>0</v>
      </c>
      <c r="BB45" s="6">
        <v>0</v>
      </c>
      <c r="BC45" s="6">
        <v>0</v>
      </c>
      <c r="BD45" s="6">
        <v>0</v>
      </c>
      <c r="BE45" s="6">
        <v>0</v>
      </c>
      <c r="BF45" s="6">
        <v>0</v>
      </c>
      <c r="BG45" s="6">
        <v>0</v>
      </c>
      <c r="BH45" s="6">
        <v>0</v>
      </c>
      <c r="BI45" s="6">
        <v>0</v>
      </c>
      <c r="BJ45" s="6">
        <v>0</v>
      </c>
      <c r="BK45" s="6">
        <v>0</v>
      </c>
      <c r="BL45" s="6">
        <v>0</v>
      </c>
      <c r="BM45" s="6">
        <f>IF(Table3[[#This Row],[Type]]="EM",IF((Table3[[#This Row],[Diameter]]/2)-Table3[[#This Row],[CornerRadius]]-0.012&gt;0,(Table3[[#This Row],[Diameter]]/2)-Table3[[#This Row],[CornerRadius]]-0.012,0),)</f>
        <v>0</v>
      </c>
      <c r="BO45" s="6" t="str">
        <f>IF(Table3[[#This Row],[ShoulderLength]]="","",IF(Table3[[#This Row],[ShoulderLength]]&lt;Table3[[#This Row],[LOC]],"FIX",""))</f>
        <v/>
      </c>
    </row>
    <row r="46" spans="1:67" x14ac:dyDescent="0.25">
      <c r="A46" s="7">
        <f>IF(Table3[[#This Row],[SoflexRule]]="",1,IF(Table3[[#This Row],[MinOHL]]="",1,IF(Table3[[#This Row],[Type]]="CT",1,IF(Table3[[#This Row],[I]]=1,0,1))))</f>
        <v>1</v>
      </c>
      <c r="B46" s="6" t="s">
        <v>120</v>
      </c>
      <c r="C46" s="6" t="s">
        <v>120</v>
      </c>
      <c r="D46" s="31"/>
      <c r="E46" s="6">
        <v>45</v>
      </c>
      <c r="F46" s="8" t="s">
        <v>60</v>
      </c>
      <c r="H46" s="10" t="s">
        <v>120</v>
      </c>
      <c r="I46" s="11" t="s">
        <v>145</v>
      </c>
      <c r="J46" s="12">
        <v>59320</v>
      </c>
      <c r="K46" s="11" t="str">
        <f>CONCATENATE(Table3[[#This Row],[Type]]," "&amp;TEXT(Table3[[#This Row],[Diameter]],".0000")&amp;""," "&amp;Table3[[#This Row],[NumFlutes]]&amp;"FL")</f>
        <v>BU .5000 6FL</v>
      </c>
      <c r="M46" s="13">
        <v>0.5</v>
      </c>
      <c r="N46" s="13">
        <v>0.5</v>
      </c>
      <c r="O46" s="6">
        <v>0.5</v>
      </c>
      <c r="P46" s="6">
        <v>0.8</v>
      </c>
      <c r="R46" s="14">
        <f>IF(Table3[[#This Row],[ShoulderLenEnd]]="",0,90-(DEGREES(ATAN((Q46-P46)/((N46-O46)/2)))))</f>
        <v>0</v>
      </c>
      <c r="S46" s="15">
        <v>0.85</v>
      </c>
      <c r="T46" s="6">
        <v>6</v>
      </c>
      <c r="U46" s="6">
        <v>2.5</v>
      </c>
      <c r="V46" s="6">
        <v>0.625</v>
      </c>
      <c r="W46" s="6">
        <v>0.03</v>
      </c>
      <c r="AA46" s="13" t="str">
        <f t="shared" si="0"/>
        <v/>
      </c>
      <c r="AE46" s="6" t="s">
        <v>44</v>
      </c>
      <c r="AF46" s="6" t="s">
        <v>126</v>
      </c>
      <c r="AG46" s="6" t="s">
        <v>127</v>
      </c>
      <c r="AI46" s="6">
        <v>0</v>
      </c>
      <c r="AJ46" s="6">
        <v>0</v>
      </c>
      <c r="AK46" s="6">
        <v>1</v>
      </c>
      <c r="AL46" s="6">
        <v>0</v>
      </c>
      <c r="AM46" s="6">
        <v>0</v>
      </c>
      <c r="AN46" s="6">
        <v>0</v>
      </c>
      <c r="AO46" s="6">
        <v>1</v>
      </c>
      <c r="AP46" s="6">
        <v>1</v>
      </c>
      <c r="AR46" s="6">
        <v>0</v>
      </c>
      <c r="AS46" s="6">
        <v>0</v>
      </c>
      <c r="AT46" s="6">
        <v>0</v>
      </c>
      <c r="AU46" s="6">
        <v>0</v>
      </c>
      <c r="AV46" s="6">
        <f>IF(Table3[[#This Row],[ShankDiameter]]&gt;0.5,0,2)</f>
        <v>2</v>
      </c>
      <c r="AW46" s="6">
        <v>0</v>
      </c>
      <c r="AX46" s="6">
        <v>0</v>
      </c>
      <c r="AY46" s="6">
        <v>2</v>
      </c>
      <c r="AZ46" s="6">
        <f>IF(Table3[[#This Row],[ShankDiameter]]=0.225,2,IF(Table3[[#This Row],[ShankDiameter]]=0.25,2,IF(Table3[[#This Row],[ShankDiameter]]=0.2875,2,0)))</f>
        <v>0</v>
      </c>
      <c r="BA46" s="6">
        <v>0</v>
      </c>
      <c r="BB46" s="6">
        <v>0</v>
      </c>
      <c r="BC46" s="6">
        <v>0</v>
      </c>
      <c r="BD46" s="6">
        <v>0</v>
      </c>
      <c r="BE46" s="6">
        <v>0</v>
      </c>
      <c r="BF46" s="6">
        <v>0</v>
      </c>
      <c r="BG46" s="6">
        <v>0</v>
      </c>
      <c r="BH46" s="6">
        <v>0</v>
      </c>
      <c r="BI46" s="6">
        <v>0</v>
      </c>
      <c r="BJ46" s="6">
        <v>0</v>
      </c>
      <c r="BK46" s="6">
        <v>0</v>
      </c>
      <c r="BL46" s="6">
        <v>0</v>
      </c>
      <c r="BM46" s="6">
        <f>IF(Table3[[#This Row],[Type]]="EM",IF((Table3[[#This Row],[Diameter]]/2)-Table3[[#This Row],[CornerRadius]]-0.012&gt;0,(Table3[[#This Row],[Diameter]]/2)-Table3[[#This Row],[CornerRadius]]-0.012,0),)</f>
        <v>0</v>
      </c>
      <c r="BO46" s="6" t="str">
        <f>IF(Table3[[#This Row],[ShoulderLength]]="","",IF(Table3[[#This Row],[ShoulderLength]]&lt;Table3[[#This Row],[LOC]],"FIX",""))</f>
        <v/>
      </c>
    </row>
    <row r="47" spans="1:67" x14ac:dyDescent="0.25">
      <c r="A47" s="7">
        <f>IF(Table3[[#This Row],[SoflexRule]]="",1,IF(Table3[[#This Row],[MinOHL]]="",1,IF(Table3[[#This Row],[Type]]="CT",1,IF(Table3[[#This Row],[I]]=1,0,1))))</f>
        <v>1</v>
      </c>
      <c r="B47" s="6" t="s">
        <v>120</v>
      </c>
      <c r="C47" s="6" t="s">
        <v>120</v>
      </c>
      <c r="D47" s="31"/>
      <c r="E47" s="6">
        <v>46</v>
      </c>
      <c r="F47" s="22"/>
      <c r="G47" s="25"/>
      <c r="H47" s="10" t="s">
        <v>120</v>
      </c>
      <c r="I47" s="11" t="s">
        <v>146</v>
      </c>
      <c r="J47" s="12" t="s">
        <v>147</v>
      </c>
      <c r="K47" s="11" t="str">
        <f>CONCATENATE(Table3[[#This Row],[Type]]," "&amp;TEXT(Table3[[#This Row],[Diameter]],".0000")&amp;""," "&amp;Table3[[#This Row],[NumFlutes]]&amp;"FL")</f>
        <v>BU 1.0000 3FL</v>
      </c>
      <c r="M47" s="13">
        <v>1</v>
      </c>
      <c r="N47" s="13">
        <v>1</v>
      </c>
      <c r="R47" s="14">
        <f>IF(Table3[[#This Row],[ShoulderLenEnd]]="",0,90-(DEGREES(ATAN((Q47-P47)/((N47-O47)/2)))))</f>
        <v>0</v>
      </c>
      <c r="T47" s="6">
        <v>3</v>
      </c>
      <c r="U47" s="6">
        <v>7</v>
      </c>
      <c r="V47" s="6">
        <v>4</v>
      </c>
      <c r="W47" s="6">
        <v>0.02</v>
      </c>
      <c r="AA47" s="13" t="str">
        <f t="shared" si="0"/>
        <v/>
      </c>
      <c r="AE47" s="6" t="s">
        <v>44</v>
      </c>
      <c r="AF47" s="6" t="s">
        <v>148</v>
      </c>
      <c r="AG47" s="6" t="s">
        <v>124</v>
      </c>
      <c r="AI47" s="6">
        <v>0</v>
      </c>
      <c r="AJ47" s="6">
        <v>0</v>
      </c>
      <c r="AK47" s="6">
        <v>1</v>
      </c>
      <c r="AL47" s="6">
        <v>0</v>
      </c>
      <c r="AM47" s="6">
        <v>0</v>
      </c>
      <c r="AN47" s="6">
        <v>0</v>
      </c>
      <c r="AO47" s="6">
        <v>1</v>
      </c>
      <c r="AP47" s="6">
        <v>0</v>
      </c>
      <c r="AR47" s="6">
        <v>0</v>
      </c>
      <c r="AS47" s="6">
        <v>0</v>
      </c>
      <c r="AT47" s="6">
        <v>0</v>
      </c>
      <c r="AU47" s="6">
        <v>0</v>
      </c>
      <c r="AV47" s="6">
        <f>IF(Table3[[#This Row],[ShankDiameter]]&gt;0.5,0,2)</f>
        <v>0</v>
      </c>
      <c r="AW47" s="6">
        <v>0</v>
      </c>
      <c r="AX47" s="6">
        <v>0</v>
      </c>
      <c r="AY47" s="6">
        <v>2</v>
      </c>
      <c r="AZ47" s="6">
        <f>IF(Table3[[#This Row],[ShankDiameter]]=0.225,2,IF(Table3[[#This Row],[ShankDiameter]]=0.25,2,IF(Table3[[#This Row],[ShankDiameter]]=0.2875,2,0)))</f>
        <v>0</v>
      </c>
      <c r="BA47" s="6">
        <v>0</v>
      </c>
      <c r="BB47" s="6">
        <v>0</v>
      </c>
      <c r="BC47" s="6">
        <v>0</v>
      </c>
      <c r="BD47" s="6">
        <v>0</v>
      </c>
      <c r="BE47" s="6">
        <v>0</v>
      </c>
      <c r="BF47" s="6">
        <v>0</v>
      </c>
      <c r="BG47" s="6">
        <v>0</v>
      </c>
      <c r="BH47" s="6">
        <v>0</v>
      </c>
      <c r="BI47" s="6">
        <v>0</v>
      </c>
      <c r="BJ47" s="6">
        <v>0</v>
      </c>
      <c r="BK47" s="6">
        <v>0</v>
      </c>
      <c r="BL47" s="6">
        <v>0</v>
      </c>
      <c r="BM47" s="6">
        <f>IF(Table3[[#This Row],[Type]]="EM",IF((Table3[[#This Row],[Diameter]]/2)-Table3[[#This Row],[CornerRadius]]-0.012&gt;0,(Table3[[#This Row],[Diameter]]/2)-Table3[[#This Row],[CornerRadius]]-0.012,0),)</f>
        <v>0</v>
      </c>
      <c r="BO47" s="6" t="str">
        <f>IF(Table3[[#This Row],[ShoulderLength]]="","",IF(Table3[[#This Row],[ShoulderLength]]&lt;Table3[[#This Row],[LOC]],"FIX",""))</f>
        <v/>
      </c>
    </row>
    <row r="48" spans="1:67" x14ac:dyDescent="0.25">
      <c r="A48" s="7">
        <f>IF(Table3[[#This Row],[SoflexRule]]="",1,IF(Table3[[#This Row],[MinOHL]]="",1,IF(Table3[[#This Row],[Type]]="CT",1,IF(Table3[[#This Row],[I]]=1,0,1))))</f>
        <v>1</v>
      </c>
      <c r="B48" s="6" t="s">
        <v>149</v>
      </c>
      <c r="D48" s="6" t="s">
        <v>149</v>
      </c>
      <c r="E48" s="6">
        <v>47</v>
      </c>
      <c r="G48" s="9" t="s">
        <v>74</v>
      </c>
      <c r="H48" s="10" t="s">
        <v>150</v>
      </c>
      <c r="I48" s="11" t="s">
        <v>151</v>
      </c>
      <c r="J48" s="12">
        <v>1203106</v>
      </c>
      <c r="K48" s="11" t="str">
        <f>CONCATENATE(Table3[[#This Row],[Type]]," "&amp;TEXT(Table3[[#This Row],[Diameter]],".0000")&amp;""," "&amp;Table3[[#This Row],[NumFlutes]]&amp;"FL")</f>
        <v>CD .0040 2FL</v>
      </c>
      <c r="M48" s="13">
        <v>4.0000000000000001E-3</v>
      </c>
      <c r="N48" s="13">
        <v>0.125</v>
      </c>
      <c r="O48" s="6">
        <v>4.0000000000000001E-3</v>
      </c>
      <c r="P48" s="6">
        <v>0.82499999999999996</v>
      </c>
      <c r="R48" s="14">
        <f>IF(Table3[[#This Row],[ShoulderLenEnd]]="",0,90-(DEGREES(ATAN((Q48-P48)/((N48-O48)/2)))))</f>
        <v>0</v>
      </c>
      <c r="S48" s="15">
        <v>0.8</v>
      </c>
      <c r="T48" s="6">
        <v>2</v>
      </c>
      <c r="U48" s="6">
        <v>1.5</v>
      </c>
      <c r="V48" s="6">
        <v>6.5000000000000002E-2</v>
      </c>
      <c r="Z48" s="6">
        <v>120</v>
      </c>
      <c r="AA48" s="13">
        <f t="shared" si="0"/>
        <v>1.1547005383792518E-3</v>
      </c>
      <c r="AE48" s="6" t="s">
        <v>44</v>
      </c>
      <c r="AF48" s="6" t="s">
        <v>62</v>
      </c>
      <c r="AG48" s="6" t="s">
        <v>152</v>
      </c>
      <c r="AH48" s="6" t="s">
        <v>153</v>
      </c>
      <c r="AI48" s="6">
        <v>0</v>
      </c>
      <c r="AJ48" s="6">
        <v>1</v>
      </c>
      <c r="AK48" s="6">
        <v>0</v>
      </c>
      <c r="AL48" s="6">
        <v>1</v>
      </c>
      <c r="AM48" s="6">
        <v>1</v>
      </c>
      <c r="AN48" s="6">
        <v>1</v>
      </c>
      <c r="AO48" s="6">
        <v>1</v>
      </c>
      <c r="AP48" s="6">
        <v>1</v>
      </c>
      <c r="AQ48" s="6" t="s">
        <v>154</v>
      </c>
      <c r="AR48" s="6">
        <v>0</v>
      </c>
      <c r="AS48" s="6">
        <v>0</v>
      </c>
      <c r="AT48" s="6">
        <v>0</v>
      </c>
      <c r="AU48" s="6">
        <v>0</v>
      </c>
      <c r="AV48" s="6">
        <f>IF(Table3[[#This Row],[ShankDiameter]]&gt;0.5,0,IF(Table3[[#This Row],[Type]]="CD",0,1))</f>
        <v>0</v>
      </c>
      <c r="AW48" s="6">
        <v>0</v>
      </c>
      <c r="AX48" s="6">
        <v>0</v>
      </c>
      <c r="AY48" s="6">
        <v>0</v>
      </c>
      <c r="AZ48" s="6">
        <v>2</v>
      </c>
      <c r="BA48" s="6">
        <v>0</v>
      </c>
      <c r="BB48" s="6">
        <v>0</v>
      </c>
      <c r="BC48" s="6">
        <v>0</v>
      </c>
      <c r="BD48" s="6">
        <v>0</v>
      </c>
      <c r="BE48" s="6">
        <v>0</v>
      </c>
      <c r="BF48" s="6">
        <v>0</v>
      </c>
      <c r="BG48" s="6">
        <v>0</v>
      </c>
      <c r="BH48" s="6">
        <v>0</v>
      </c>
      <c r="BI48" s="6">
        <v>0</v>
      </c>
      <c r="BJ48" s="6">
        <v>0</v>
      </c>
      <c r="BK48" s="6">
        <v>0</v>
      </c>
      <c r="BL48" s="6">
        <v>0</v>
      </c>
      <c r="BM48" s="6">
        <f>IF(Table3[[#This Row],[Type]]="EM",IF((Table3[[#This Row],[Diameter]]/2)-Table3[[#This Row],[CornerRadius]]-0.012&gt;0,(Table3[[#This Row],[Diameter]]/2)-Table3[[#This Row],[CornerRadius]]-0.012,0),)</f>
        <v>0</v>
      </c>
      <c r="BO48" s="6" t="str">
        <f>IF(Table3[[#This Row],[ShoulderLength]]="","",IF(Table3[[#This Row],[ShoulderLength]]&lt;Table3[[#This Row],[LOC]],"FIX",""))</f>
        <v/>
      </c>
    </row>
    <row r="49" spans="1:67" x14ac:dyDescent="0.25">
      <c r="A49" s="7">
        <f>IF(Table3[[#This Row],[SoflexRule]]="",1,IF(Table3[[#This Row],[MinOHL]]="",1,IF(Table3[[#This Row],[Type]]="CT",1,IF(Table3[[#This Row],[I]]=1,0,1))))</f>
        <v>1</v>
      </c>
      <c r="B49" s="6" t="s">
        <v>149</v>
      </c>
      <c r="D49" s="6" t="s">
        <v>149</v>
      </c>
      <c r="E49" s="6">
        <v>48</v>
      </c>
      <c r="G49" s="9" t="s">
        <v>74</v>
      </c>
      <c r="H49" s="10" t="s">
        <v>150</v>
      </c>
      <c r="I49" s="11" t="s">
        <v>155</v>
      </c>
      <c r="J49" s="12" t="s">
        <v>156</v>
      </c>
      <c r="K49" s="11" t="str">
        <f>CONCATENATE(Table3[[#This Row],[Type]]," "&amp;TEXT(Table3[[#This Row],[Diameter]],".0000")&amp;""," "&amp;Table3[[#This Row],[NumFlutes]]&amp;"FL")</f>
        <v>CD .0045 2FL</v>
      </c>
      <c r="M49" s="13">
        <v>4.4999999999999997E-3</v>
      </c>
      <c r="N49" s="13">
        <v>0.125</v>
      </c>
      <c r="O49" s="6">
        <v>4.4999999999999997E-3</v>
      </c>
      <c r="P49" s="6">
        <v>0.82499999999999996</v>
      </c>
      <c r="R49" s="14">
        <f>IF(Table3[[#This Row],[ShoulderLenEnd]]="",0,90-(DEGREES(ATAN((Q49-P49)/((N49-O49)/2)))))</f>
        <v>0</v>
      </c>
      <c r="S49" s="15">
        <v>0.8</v>
      </c>
      <c r="T49" s="6">
        <v>2</v>
      </c>
      <c r="U49" s="6">
        <v>1.5</v>
      </c>
      <c r="V49" s="6">
        <v>6.5000000000000002E-2</v>
      </c>
      <c r="Z49" s="6">
        <v>120</v>
      </c>
      <c r="AA49" s="13">
        <f t="shared" si="0"/>
        <v>1.2990381056766584E-3</v>
      </c>
      <c r="AE49" s="6" t="s">
        <v>44</v>
      </c>
      <c r="AF49" s="6" t="s">
        <v>62</v>
      </c>
      <c r="AG49" s="6" t="s">
        <v>152</v>
      </c>
      <c r="AH49" s="6" t="s">
        <v>153</v>
      </c>
      <c r="AI49" s="6">
        <v>0</v>
      </c>
      <c r="AJ49" s="6">
        <v>1</v>
      </c>
      <c r="AK49" s="6">
        <v>0</v>
      </c>
      <c r="AL49" s="6">
        <v>1</v>
      </c>
      <c r="AM49" s="6">
        <v>1</v>
      </c>
      <c r="AN49" s="6">
        <v>1</v>
      </c>
      <c r="AO49" s="6">
        <v>1</v>
      </c>
      <c r="AP49" s="6">
        <v>1</v>
      </c>
      <c r="AQ49" s="6" t="s">
        <v>157</v>
      </c>
      <c r="AR49" s="6">
        <v>0</v>
      </c>
      <c r="AS49" s="6">
        <v>0</v>
      </c>
      <c r="AT49" s="6">
        <v>0</v>
      </c>
      <c r="AU49" s="6">
        <v>0</v>
      </c>
      <c r="AV49" s="6">
        <f>IF(Table3[[#This Row],[ShankDiameter]]&gt;0.5,0,IF(Table3[[#This Row],[Type]]="CD",0,1))</f>
        <v>0</v>
      </c>
      <c r="AW49" s="6">
        <v>0</v>
      </c>
      <c r="AX49" s="6">
        <v>0</v>
      </c>
      <c r="AY49" s="6">
        <v>0</v>
      </c>
      <c r="AZ49" s="6">
        <v>2</v>
      </c>
      <c r="BA49" s="6">
        <v>0</v>
      </c>
      <c r="BB49" s="6">
        <v>0</v>
      </c>
      <c r="BC49" s="6">
        <v>0</v>
      </c>
      <c r="BD49" s="6">
        <v>0</v>
      </c>
      <c r="BE49" s="6">
        <v>0</v>
      </c>
      <c r="BF49" s="6">
        <v>0</v>
      </c>
      <c r="BG49" s="6">
        <v>0</v>
      </c>
      <c r="BH49" s="6">
        <v>0</v>
      </c>
      <c r="BI49" s="6">
        <v>0</v>
      </c>
      <c r="BJ49" s="6">
        <v>0</v>
      </c>
      <c r="BK49" s="6">
        <v>0</v>
      </c>
      <c r="BL49" s="6">
        <v>0</v>
      </c>
      <c r="BM49" s="6">
        <f>IF(Table3[[#This Row],[Type]]="EM",IF((Table3[[#This Row],[Diameter]]/2)-Table3[[#This Row],[CornerRadius]]-0.012&gt;0,(Table3[[#This Row],[Diameter]]/2)-Table3[[#This Row],[CornerRadius]]-0.012,0),)</f>
        <v>0</v>
      </c>
      <c r="BO49" s="6" t="str">
        <f>IF(Table3[[#This Row],[ShoulderLength]]="","",IF(Table3[[#This Row],[ShoulderLength]]&lt;Table3[[#This Row],[LOC]],"FIX",""))</f>
        <v/>
      </c>
    </row>
    <row r="50" spans="1:67" x14ac:dyDescent="0.25">
      <c r="A50" s="7">
        <f>IF(Table3[[#This Row],[SoflexRule]]="",1,IF(Table3[[#This Row],[MinOHL]]="",1,IF(Table3[[#This Row],[Type]]="CT",1,IF(Table3[[#This Row],[I]]=1,0,1))))</f>
        <v>1</v>
      </c>
      <c r="B50" s="6" t="s">
        <v>149</v>
      </c>
      <c r="D50" s="6" t="s">
        <v>149</v>
      </c>
      <c r="E50" s="6">
        <v>49</v>
      </c>
      <c r="G50" s="9" t="s">
        <v>74</v>
      </c>
      <c r="H50" s="10" t="s">
        <v>150</v>
      </c>
      <c r="I50" s="11" t="s">
        <v>158</v>
      </c>
      <c r="J50" s="12" t="s">
        <v>159</v>
      </c>
      <c r="K50" s="11" t="str">
        <f>CONCATENATE(Table3[[#This Row],[Type]]," "&amp;TEXT(Table3[[#This Row],[Diameter]],".0000")&amp;""," "&amp;Table3[[#This Row],[NumFlutes]]&amp;"FL")</f>
        <v>CD .0050 2FL</v>
      </c>
      <c r="M50" s="13">
        <v>5.0000000000000001E-3</v>
      </c>
      <c r="N50" s="13">
        <v>0.125</v>
      </c>
      <c r="O50" s="6">
        <v>5.0000000000000001E-3</v>
      </c>
      <c r="P50" s="6">
        <v>0.82499999999999996</v>
      </c>
      <c r="R50" s="14">
        <f>IF(Table3[[#This Row],[ShoulderLenEnd]]="",0,90-(DEGREES(ATAN((Q50-P50)/((N50-O50)/2)))))</f>
        <v>0</v>
      </c>
      <c r="S50" s="15">
        <v>0.8</v>
      </c>
      <c r="T50" s="6">
        <v>2</v>
      </c>
      <c r="U50" s="6">
        <v>1.5</v>
      </c>
      <c r="V50" s="6">
        <v>0.09</v>
      </c>
      <c r="Z50" s="6">
        <v>120</v>
      </c>
      <c r="AA50" s="13">
        <f t="shared" si="0"/>
        <v>1.4433756729740649E-3</v>
      </c>
      <c r="AE50" s="6" t="s">
        <v>44</v>
      </c>
      <c r="AF50" s="6" t="s">
        <v>62</v>
      </c>
      <c r="AG50" s="6" t="s">
        <v>152</v>
      </c>
      <c r="AH50" s="6" t="s">
        <v>153</v>
      </c>
      <c r="AI50" s="6">
        <v>0</v>
      </c>
      <c r="AJ50" s="6">
        <v>1</v>
      </c>
      <c r="AK50" s="6">
        <v>0</v>
      </c>
      <c r="AL50" s="6">
        <v>1</v>
      </c>
      <c r="AM50" s="6">
        <v>1</v>
      </c>
      <c r="AN50" s="6">
        <v>1</v>
      </c>
      <c r="AO50" s="6">
        <v>1</v>
      </c>
      <c r="AP50" s="6">
        <v>1</v>
      </c>
      <c r="AQ50" s="6" t="s">
        <v>160</v>
      </c>
      <c r="AR50" s="6">
        <v>0</v>
      </c>
      <c r="AS50" s="6">
        <v>0</v>
      </c>
      <c r="AT50" s="6">
        <v>0</v>
      </c>
      <c r="AU50" s="6">
        <v>0</v>
      </c>
      <c r="AV50" s="6">
        <f>IF(Table3[[#This Row],[ShankDiameter]]&gt;0.5,0,IF(Table3[[#This Row],[Type]]="CD",0,1))</f>
        <v>0</v>
      </c>
      <c r="AW50" s="6">
        <v>0</v>
      </c>
      <c r="AX50" s="6">
        <v>0</v>
      </c>
      <c r="AY50" s="6">
        <v>0</v>
      </c>
      <c r="AZ50" s="6">
        <v>2</v>
      </c>
      <c r="BA50" s="6">
        <v>0</v>
      </c>
      <c r="BB50" s="6">
        <v>0</v>
      </c>
      <c r="BC50" s="6">
        <v>0</v>
      </c>
      <c r="BD50" s="6">
        <v>0</v>
      </c>
      <c r="BE50" s="6">
        <v>0</v>
      </c>
      <c r="BF50" s="6">
        <v>0</v>
      </c>
      <c r="BG50" s="6">
        <v>0</v>
      </c>
      <c r="BH50" s="6">
        <v>0</v>
      </c>
      <c r="BI50" s="6">
        <v>0</v>
      </c>
      <c r="BJ50" s="6">
        <v>0</v>
      </c>
      <c r="BK50" s="6">
        <v>0</v>
      </c>
      <c r="BL50" s="6">
        <v>0</v>
      </c>
      <c r="BM50" s="6">
        <f>IF(Table3[[#This Row],[Type]]="EM",IF((Table3[[#This Row],[Diameter]]/2)-Table3[[#This Row],[CornerRadius]]-0.012&gt;0,(Table3[[#This Row],[Diameter]]/2)-Table3[[#This Row],[CornerRadius]]-0.012,0),)</f>
        <v>0</v>
      </c>
      <c r="BO50" s="6" t="str">
        <f>IF(Table3[[#This Row],[ShoulderLength]]="","",IF(Table3[[#This Row],[ShoulderLength]]&lt;Table3[[#This Row],[LOC]],"FIX",""))</f>
        <v/>
      </c>
    </row>
    <row r="51" spans="1:67" x14ac:dyDescent="0.25">
      <c r="A51" s="7">
        <f>IF(Table3[[#This Row],[SoflexRule]]="",1,IF(Table3[[#This Row],[MinOHL]]="",1,IF(Table3[[#This Row],[Type]]="CT",1,IF(Table3[[#This Row],[I]]=1,0,1))))</f>
        <v>1</v>
      </c>
      <c r="B51" s="6" t="s">
        <v>149</v>
      </c>
      <c r="D51" s="6" t="s">
        <v>149</v>
      </c>
      <c r="E51" s="6">
        <v>50</v>
      </c>
      <c r="G51" s="9" t="s">
        <v>74</v>
      </c>
      <c r="H51" s="10" t="s">
        <v>150</v>
      </c>
      <c r="I51" s="11" t="s">
        <v>161</v>
      </c>
      <c r="K51" s="11" t="str">
        <f>CONCATENATE(Table3[[#This Row],[Type]]," "&amp;TEXT(Table3[[#This Row],[Diameter]],".0000")&amp;""," "&amp;Table3[[#This Row],[NumFlutes]]&amp;"FL")</f>
        <v>CD .0055 2FL</v>
      </c>
      <c r="M51" s="13">
        <v>5.4999999999999997E-3</v>
      </c>
      <c r="N51" s="13">
        <v>0.125</v>
      </c>
      <c r="O51" s="6">
        <v>5.4999999999999997E-3</v>
      </c>
      <c r="P51" s="6">
        <v>0.82499999999999996</v>
      </c>
      <c r="R51" s="14">
        <f>IF(Table3[[#This Row],[ShoulderLenEnd]]="",0,90-(DEGREES(ATAN((Q51-P51)/((N51-O51)/2)))))</f>
        <v>0</v>
      </c>
      <c r="S51" s="15">
        <v>0.8</v>
      </c>
      <c r="T51" s="6">
        <v>2</v>
      </c>
      <c r="U51" s="6">
        <v>1.5</v>
      </c>
      <c r="V51" s="6">
        <v>0.08</v>
      </c>
      <c r="Z51" s="6">
        <v>120</v>
      </c>
      <c r="AA51" s="13">
        <f t="shared" si="0"/>
        <v>1.5877132402714713E-3</v>
      </c>
      <c r="AE51" s="6" t="s">
        <v>44</v>
      </c>
      <c r="AF51" s="6" t="s">
        <v>62</v>
      </c>
      <c r="AG51" s="6" t="s">
        <v>152</v>
      </c>
      <c r="AH51" s="6" t="s">
        <v>153</v>
      </c>
      <c r="AI51" s="6">
        <v>0</v>
      </c>
      <c r="AJ51" s="6">
        <v>1</v>
      </c>
      <c r="AK51" s="6">
        <v>0</v>
      </c>
      <c r="AL51" s="6">
        <v>1</v>
      </c>
      <c r="AM51" s="6">
        <v>1</v>
      </c>
      <c r="AN51" s="6">
        <v>1</v>
      </c>
      <c r="AO51" s="6">
        <v>1</v>
      </c>
      <c r="AP51" s="6">
        <v>1</v>
      </c>
      <c r="AQ51" s="6" t="s">
        <v>162</v>
      </c>
      <c r="AR51" s="6">
        <v>0</v>
      </c>
      <c r="AS51" s="6">
        <v>0</v>
      </c>
      <c r="AT51" s="6">
        <v>0</v>
      </c>
      <c r="AU51" s="6">
        <v>0</v>
      </c>
      <c r="AV51" s="6">
        <f>IF(Table3[[#This Row],[ShankDiameter]]&gt;0.5,0,IF(Table3[[#This Row],[Type]]="CD",0,1))</f>
        <v>0</v>
      </c>
      <c r="AW51" s="6">
        <v>0</v>
      </c>
      <c r="AX51" s="6">
        <v>0</v>
      </c>
      <c r="AY51" s="6">
        <v>0</v>
      </c>
      <c r="AZ51" s="6">
        <v>2</v>
      </c>
      <c r="BA51" s="6">
        <v>0</v>
      </c>
      <c r="BB51" s="6">
        <v>0</v>
      </c>
      <c r="BC51" s="6">
        <v>0</v>
      </c>
      <c r="BD51" s="6">
        <v>0</v>
      </c>
      <c r="BE51" s="6">
        <v>0</v>
      </c>
      <c r="BF51" s="6">
        <v>0</v>
      </c>
      <c r="BG51" s="6">
        <v>0</v>
      </c>
      <c r="BH51" s="6">
        <v>0</v>
      </c>
      <c r="BI51" s="6">
        <v>0</v>
      </c>
      <c r="BJ51" s="6">
        <v>0</v>
      </c>
      <c r="BK51" s="6">
        <v>0</v>
      </c>
      <c r="BL51" s="6">
        <v>0</v>
      </c>
      <c r="BM51" s="6">
        <f>IF(Table3[[#This Row],[Type]]="EM",IF((Table3[[#This Row],[Diameter]]/2)-Table3[[#This Row],[CornerRadius]]-0.012&gt;0,(Table3[[#This Row],[Diameter]]/2)-Table3[[#This Row],[CornerRadius]]-0.012,0),)</f>
        <v>0</v>
      </c>
      <c r="BO51" s="6" t="str">
        <f>IF(Table3[[#This Row],[ShoulderLength]]="","",IF(Table3[[#This Row],[ShoulderLength]]&lt;Table3[[#This Row],[LOC]],"FIX",""))</f>
        <v/>
      </c>
    </row>
    <row r="52" spans="1:67" x14ac:dyDescent="0.25">
      <c r="A52" s="7">
        <f>IF(Table3[[#This Row],[SoflexRule]]="",1,IF(Table3[[#This Row],[MinOHL]]="",1,IF(Table3[[#This Row],[Type]]="CT",1,IF(Table3[[#This Row],[I]]=1,0,1))))</f>
        <v>1</v>
      </c>
      <c r="B52" s="6" t="s">
        <v>149</v>
      </c>
      <c r="D52" s="6" t="s">
        <v>149</v>
      </c>
      <c r="E52" s="6">
        <v>51</v>
      </c>
      <c r="G52" s="9" t="s">
        <v>74</v>
      </c>
      <c r="H52" s="10" t="s">
        <v>150</v>
      </c>
      <c r="I52" s="11" t="s">
        <v>163</v>
      </c>
      <c r="J52" s="12" t="s">
        <v>164</v>
      </c>
      <c r="K52" s="11" t="str">
        <f>CONCATENATE(Table3[[#This Row],[Type]]," "&amp;TEXT(Table3[[#This Row],[Diameter]],".0000")&amp;""," "&amp;Table3[[#This Row],[NumFlutes]]&amp;"FL")</f>
        <v>CD .0056 2FL</v>
      </c>
      <c r="M52" s="13">
        <v>5.5999999999999999E-3</v>
      </c>
      <c r="N52" s="13">
        <v>0.125</v>
      </c>
      <c r="O52" s="6">
        <v>5.5999999999999999E-3</v>
      </c>
      <c r="P52" s="6">
        <v>0.82499999999999996</v>
      </c>
      <c r="R52" s="14">
        <f>IF(Table3[[#This Row],[ShoulderLenEnd]]="",0,90-(DEGREES(ATAN((Q52-P52)/((N52-O52)/2)))))</f>
        <v>0</v>
      </c>
      <c r="S52" s="15">
        <v>0.8</v>
      </c>
      <c r="T52" s="6">
        <v>2</v>
      </c>
      <c r="U52" s="6">
        <v>1.5</v>
      </c>
      <c r="V52" s="6">
        <v>0.11</v>
      </c>
      <c r="Z52" s="6">
        <v>120</v>
      </c>
      <c r="AA52" s="13">
        <f t="shared" si="0"/>
        <v>1.6165807537309527E-3</v>
      </c>
      <c r="AE52" s="6" t="s">
        <v>44</v>
      </c>
      <c r="AF52" s="6" t="s">
        <v>62</v>
      </c>
      <c r="AG52" s="6" t="s">
        <v>152</v>
      </c>
      <c r="AH52" s="6" t="s">
        <v>153</v>
      </c>
      <c r="AI52" s="6">
        <v>0</v>
      </c>
      <c r="AJ52" s="6">
        <v>1</v>
      </c>
      <c r="AK52" s="6">
        <v>0</v>
      </c>
      <c r="AL52" s="6">
        <v>1</v>
      </c>
      <c r="AM52" s="6">
        <v>1</v>
      </c>
      <c r="AN52" s="6">
        <v>1</v>
      </c>
      <c r="AO52" s="6">
        <v>1</v>
      </c>
      <c r="AP52" s="6">
        <v>1</v>
      </c>
      <c r="AQ52" s="6" t="s">
        <v>165</v>
      </c>
      <c r="AR52" s="6">
        <v>0</v>
      </c>
      <c r="AS52" s="6">
        <v>0</v>
      </c>
      <c r="AT52" s="6">
        <v>0</v>
      </c>
      <c r="AU52" s="6">
        <v>0</v>
      </c>
      <c r="AV52" s="6">
        <f>IF(Table3[[#This Row],[ShankDiameter]]&gt;0.5,0,IF(Table3[[#This Row],[Type]]="CD",0,1))</f>
        <v>0</v>
      </c>
      <c r="AW52" s="6">
        <v>0</v>
      </c>
      <c r="AX52" s="6">
        <v>0</v>
      </c>
      <c r="AY52" s="6">
        <v>0</v>
      </c>
      <c r="AZ52" s="6">
        <v>2</v>
      </c>
      <c r="BA52" s="6">
        <v>0</v>
      </c>
      <c r="BB52" s="6">
        <v>0</v>
      </c>
      <c r="BC52" s="6">
        <v>0</v>
      </c>
      <c r="BD52" s="6">
        <v>0</v>
      </c>
      <c r="BE52" s="6">
        <v>0</v>
      </c>
      <c r="BF52" s="6">
        <v>0</v>
      </c>
      <c r="BG52" s="6">
        <v>0</v>
      </c>
      <c r="BH52" s="6">
        <v>0</v>
      </c>
      <c r="BI52" s="6">
        <v>0</v>
      </c>
      <c r="BJ52" s="6">
        <v>0</v>
      </c>
      <c r="BK52" s="6">
        <v>0</v>
      </c>
      <c r="BL52" s="6">
        <v>0</v>
      </c>
      <c r="BM52" s="6">
        <f>IF(Table3[[#This Row],[Type]]="EM",IF((Table3[[#This Row],[Diameter]]/2)-Table3[[#This Row],[CornerRadius]]-0.012&gt;0,(Table3[[#This Row],[Diameter]]/2)-Table3[[#This Row],[CornerRadius]]-0.012,0),)</f>
        <v>0</v>
      </c>
      <c r="BO52" s="6" t="str">
        <f>IF(Table3[[#This Row],[ShoulderLength]]="","",IF(Table3[[#This Row],[ShoulderLength]]&lt;Table3[[#This Row],[LOC]],"FIX",""))</f>
        <v/>
      </c>
    </row>
    <row r="53" spans="1:67" x14ac:dyDescent="0.25">
      <c r="A53" s="7">
        <f>IF(Table3[[#This Row],[SoflexRule]]="",1,IF(Table3[[#This Row],[MinOHL]]="",1,IF(Table3[[#This Row],[Type]]="CT",1,IF(Table3[[#This Row],[I]]=1,0,1))))</f>
        <v>1</v>
      </c>
      <c r="B53" s="6" t="s">
        <v>149</v>
      </c>
      <c r="D53" s="6" t="s">
        <v>149</v>
      </c>
      <c r="E53" s="6">
        <v>52</v>
      </c>
      <c r="G53" s="9" t="s">
        <v>74</v>
      </c>
      <c r="H53" s="10" t="s">
        <v>150</v>
      </c>
      <c r="I53" s="11" t="s">
        <v>166</v>
      </c>
      <c r="J53" s="12" t="s">
        <v>167</v>
      </c>
      <c r="K53" s="11" t="str">
        <f>CONCATENATE(Table3[[#This Row],[Type]]," "&amp;TEXT(Table3[[#This Row],[Diameter]],".0000")&amp;""," "&amp;Table3[[#This Row],[NumFlutes]]&amp;"FL")</f>
        <v>CD .0056 2FL</v>
      </c>
      <c r="M53" s="13">
        <v>5.5999999999999999E-3</v>
      </c>
      <c r="N53" s="13">
        <v>0.125</v>
      </c>
      <c r="O53" s="6">
        <v>5.5999999999999999E-3</v>
      </c>
      <c r="P53" s="6">
        <v>0.82499999999999996</v>
      </c>
      <c r="R53" s="14">
        <f>IF(Table3[[#This Row],[ShoulderLenEnd]]="",0,90-(DEGREES(ATAN((Q53-P53)/((N53-O53)/2)))))</f>
        <v>0</v>
      </c>
      <c r="S53" s="15">
        <v>0.8</v>
      </c>
      <c r="T53" s="6">
        <v>2</v>
      </c>
      <c r="U53" s="6">
        <v>1.5</v>
      </c>
      <c r="V53" s="6">
        <v>0.12</v>
      </c>
      <c r="Z53" s="6">
        <v>120</v>
      </c>
      <c r="AA53" s="13">
        <f t="shared" si="0"/>
        <v>1.6165807537309527E-3</v>
      </c>
      <c r="AE53" s="6" t="s">
        <v>44</v>
      </c>
      <c r="AF53" s="6" t="s">
        <v>62</v>
      </c>
      <c r="AG53" s="6" t="s">
        <v>152</v>
      </c>
      <c r="AH53" s="6" t="s">
        <v>153</v>
      </c>
      <c r="AI53" s="6">
        <v>0</v>
      </c>
      <c r="AJ53" s="6">
        <v>1</v>
      </c>
      <c r="AK53" s="6">
        <v>0</v>
      </c>
      <c r="AL53" s="6">
        <v>1</v>
      </c>
      <c r="AM53" s="6">
        <v>1</v>
      </c>
      <c r="AN53" s="6">
        <v>1</v>
      </c>
      <c r="AO53" s="6">
        <v>1</v>
      </c>
      <c r="AP53" s="6">
        <v>1</v>
      </c>
      <c r="AQ53" s="6" t="s">
        <v>168</v>
      </c>
      <c r="AR53" s="6">
        <v>0</v>
      </c>
      <c r="AS53" s="6">
        <v>0</v>
      </c>
      <c r="AT53" s="6">
        <v>0</v>
      </c>
      <c r="AU53" s="6">
        <v>0</v>
      </c>
      <c r="AV53" s="6">
        <f>IF(Table3[[#This Row],[ShankDiameter]]&gt;0.5,0,IF(Table3[[#This Row],[Type]]="CD",0,1))</f>
        <v>0</v>
      </c>
      <c r="AW53" s="6">
        <v>0</v>
      </c>
      <c r="AX53" s="6">
        <v>0</v>
      </c>
      <c r="AY53" s="6">
        <v>0</v>
      </c>
      <c r="AZ53" s="6">
        <v>2</v>
      </c>
      <c r="BA53" s="6">
        <v>0</v>
      </c>
      <c r="BB53" s="6">
        <v>0</v>
      </c>
      <c r="BC53" s="6">
        <v>0</v>
      </c>
      <c r="BD53" s="6">
        <v>0</v>
      </c>
      <c r="BE53" s="6">
        <v>0</v>
      </c>
      <c r="BF53" s="6">
        <v>0</v>
      </c>
      <c r="BG53" s="6">
        <v>0</v>
      </c>
      <c r="BH53" s="6">
        <v>0</v>
      </c>
      <c r="BI53" s="6">
        <v>0</v>
      </c>
      <c r="BJ53" s="6">
        <v>0</v>
      </c>
      <c r="BK53" s="6">
        <v>0</v>
      </c>
      <c r="BL53" s="6">
        <v>0</v>
      </c>
      <c r="BM53" s="6">
        <f>IF(Table3[[#This Row],[Type]]="EM",IF((Table3[[#This Row],[Diameter]]/2)-Table3[[#This Row],[CornerRadius]]-0.012&gt;0,(Table3[[#This Row],[Diameter]]/2)-Table3[[#This Row],[CornerRadius]]-0.012,0),)</f>
        <v>0</v>
      </c>
      <c r="BO53" s="6" t="str">
        <f>IF(Table3[[#This Row],[ShoulderLength]]="","",IF(Table3[[#This Row],[ShoulderLength]]&lt;Table3[[#This Row],[LOC]],"FIX",""))</f>
        <v/>
      </c>
    </row>
    <row r="54" spans="1:67" x14ac:dyDescent="0.25">
      <c r="A54" s="7">
        <f>IF(Table3[[#This Row],[SoflexRule]]="",1,IF(Table3[[#This Row],[MinOHL]]="",1,IF(Table3[[#This Row],[Type]]="CT",1,IF(Table3[[#This Row],[I]]=1,0,1))))</f>
        <v>1</v>
      </c>
      <c r="B54" s="6" t="s">
        <v>149</v>
      </c>
      <c r="D54" s="6" t="s">
        <v>149</v>
      </c>
      <c r="E54" s="6">
        <v>53</v>
      </c>
      <c r="G54" s="9" t="s">
        <v>74</v>
      </c>
      <c r="H54" s="10" t="s">
        <v>150</v>
      </c>
      <c r="I54" s="11" t="s">
        <v>169</v>
      </c>
      <c r="J54" s="12" t="s">
        <v>170</v>
      </c>
      <c r="K54" s="11" t="str">
        <f>CONCATENATE(Table3[[#This Row],[Type]]," "&amp;TEXT(Table3[[#This Row],[Diameter]],".0000")&amp;""," "&amp;Table3[[#This Row],[NumFlutes]]&amp;"FL")</f>
        <v>CD .0059 2FL</v>
      </c>
      <c r="M54" s="13">
        <v>5.8999999999999999E-3</v>
      </c>
      <c r="N54" s="13">
        <v>0.125</v>
      </c>
      <c r="O54" s="6">
        <v>5.8999999999999999E-3</v>
      </c>
      <c r="P54" s="6">
        <v>0.82499999999999996</v>
      </c>
      <c r="R54" s="14">
        <f>IF(Table3[[#This Row],[ShoulderLenEnd]]="",0,90-(DEGREES(ATAN((Q54-P54)/((N54-O54)/2)))))</f>
        <v>0</v>
      </c>
      <c r="S54" s="15">
        <v>0.8</v>
      </c>
      <c r="T54" s="6">
        <v>2</v>
      </c>
      <c r="U54" s="6">
        <v>1.5</v>
      </c>
      <c r="V54" s="6">
        <v>0.09</v>
      </c>
      <c r="Z54" s="6">
        <v>120</v>
      </c>
      <c r="AA54" s="13">
        <f t="shared" si="0"/>
        <v>1.7031832941093966E-3</v>
      </c>
      <c r="AE54" s="6" t="s">
        <v>44</v>
      </c>
      <c r="AF54" s="6" t="s">
        <v>62</v>
      </c>
      <c r="AG54" s="6" t="s">
        <v>152</v>
      </c>
      <c r="AH54" s="6" t="s">
        <v>153</v>
      </c>
      <c r="AI54" s="6">
        <v>0</v>
      </c>
      <c r="AJ54" s="6">
        <v>1</v>
      </c>
      <c r="AK54" s="6">
        <v>0</v>
      </c>
      <c r="AL54" s="6">
        <v>1</v>
      </c>
      <c r="AM54" s="6">
        <v>1</v>
      </c>
      <c r="AN54" s="6">
        <v>1</v>
      </c>
      <c r="AO54" s="6">
        <v>1</v>
      </c>
      <c r="AP54" s="6">
        <v>1</v>
      </c>
      <c r="AQ54" s="6" t="s">
        <v>171</v>
      </c>
      <c r="AR54" s="6">
        <v>0</v>
      </c>
      <c r="AS54" s="6">
        <v>0</v>
      </c>
      <c r="AT54" s="6">
        <v>0</v>
      </c>
      <c r="AU54" s="6">
        <v>0</v>
      </c>
      <c r="AV54" s="6">
        <f>IF(Table3[[#This Row],[ShankDiameter]]&gt;0.5,0,IF(Table3[[#This Row],[Type]]="CD",0,1))</f>
        <v>0</v>
      </c>
      <c r="AW54" s="6">
        <v>0</v>
      </c>
      <c r="AX54" s="6">
        <v>0</v>
      </c>
      <c r="AY54" s="6">
        <v>0</v>
      </c>
      <c r="AZ54" s="6">
        <v>2</v>
      </c>
      <c r="BA54" s="6">
        <v>0</v>
      </c>
      <c r="BB54" s="6">
        <v>0</v>
      </c>
      <c r="BC54" s="6">
        <v>0</v>
      </c>
      <c r="BD54" s="6">
        <v>0</v>
      </c>
      <c r="BE54" s="6">
        <v>0</v>
      </c>
      <c r="BF54" s="6">
        <v>0</v>
      </c>
      <c r="BG54" s="6">
        <v>0</v>
      </c>
      <c r="BH54" s="6">
        <v>0</v>
      </c>
      <c r="BI54" s="6">
        <v>0</v>
      </c>
      <c r="BJ54" s="6">
        <v>0</v>
      </c>
      <c r="BK54" s="6">
        <v>0</v>
      </c>
      <c r="BL54" s="6">
        <v>0</v>
      </c>
      <c r="BM54" s="6">
        <f>IF(Table3[[#This Row],[Type]]="EM",IF((Table3[[#This Row],[Diameter]]/2)-Table3[[#This Row],[CornerRadius]]-0.012&gt;0,(Table3[[#This Row],[Diameter]]/2)-Table3[[#This Row],[CornerRadius]]-0.012,0),)</f>
        <v>0</v>
      </c>
      <c r="BO54" s="6" t="str">
        <f>IF(Table3[[#This Row],[ShoulderLength]]="","",IF(Table3[[#This Row],[ShoulderLength]]&lt;Table3[[#This Row],[LOC]],"FIX",""))</f>
        <v/>
      </c>
    </row>
    <row r="55" spans="1:67" x14ac:dyDescent="0.25">
      <c r="A55" s="7">
        <f>IF(Table3[[#This Row],[SoflexRule]]="",1,IF(Table3[[#This Row],[MinOHL]]="",1,IF(Table3[[#This Row],[Type]]="CT",1,IF(Table3[[#This Row],[I]]=1,0,1))))</f>
        <v>1</v>
      </c>
      <c r="B55" s="6" t="s">
        <v>149</v>
      </c>
      <c r="D55" s="6" t="s">
        <v>149</v>
      </c>
      <c r="E55" s="6">
        <v>54</v>
      </c>
      <c r="G55" s="9" t="s">
        <v>74</v>
      </c>
      <c r="H55" s="10" t="s">
        <v>150</v>
      </c>
      <c r="I55" s="11" t="s">
        <v>172</v>
      </c>
      <c r="J55" s="12" t="s">
        <v>173</v>
      </c>
      <c r="K55" s="11" t="str">
        <f>CONCATENATE(Table3[[#This Row],[Type]]," "&amp;TEXT(Table3[[#This Row],[Diameter]],".0000")&amp;""," "&amp;Table3[[#This Row],[NumFlutes]]&amp;"FL")</f>
        <v>CD .0063 2FL</v>
      </c>
      <c r="M55" s="13">
        <v>6.3E-3</v>
      </c>
      <c r="N55" s="13">
        <v>0.125</v>
      </c>
      <c r="O55" s="6">
        <v>6.3E-3</v>
      </c>
      <c r="P55" s="6">
        <v>0.82499999999999996</v>
      </c>
      <c r="R55" s="14">
        <f>IF(Table3[[#This Row],[ShoulderLenEnd]]="",0,90-(DEGREES(ATAN((Q55-P55)/((N55-O55)/2)))))</f>
        <v>0</v>
      </c>
      <c r="S55" s="15">
        <v>0.8</v>
      </c>
      <c r="T55" s="6">
        <v>2</v>
      </c>
      <c r="U55" s="6">
        <v>1.5</v>
      </c>
      <c r="V55" s="6">
        <v>7.4999999999999997E-2</v>
      </c>
      <c r="Z55" s="6">
        <v>120</v>
      </c>
      <c r="AA55" s="13">
        <f t="shared" si="0"/>
        <v>1.8186533479473217E-3</v>
      </c>
      <c r="AE55" s="6" t="s">
        <v>44</v>
      </c>
      <c r="AF55" s="6" t="s">
        <v>62</v>
      </c>
      <c r="AG55" s="6" t="s">
        <v>152</v>
      </c>
      <c r="AH55" s="6" t="s">
        <v>153</v>
      </c>
      <c r="AI55" s="6">
        <v>0</v>
      </c>
      <c r="AJ55" s="6">
        <v>1</v>
      </c>
      <c r="AK55" s="6">
        <v>0</v>
      </c>
      <c r="AL55" s="6">
        <v>1</v>
      </c>
      <c r="AM55" s="6">
        <v>1</v>
      </c>
      <c r="AN55" s="6">
        <v>1</v>
      </c>
      <c r="AO55" s="6">
        <v>1</v>
      </c>
      <c r="AP55" s="6">
        <v>1</v>
      </c>
      <c r="AQ55" s="6" t="s">
        <v>174</v>
      </c>
      <c r="AR55" s="6">
        <v>0</v>
      </c>
      <c r="AS55" s="6">
        <v>0</v>
      </c>
      <c r="AT55" s="6">
        <v>0</v>
      </c>
      <c r="AU55" s="6">
        <v>0</v>
      </c>
      <c r="AV55" s="6">
        <f>IF(Table3[[#This Row],[ShankDiameter]]&gt;0.5,0,IF(Table3[[#This Row],[Type]]="CD",0,1))</f>
        <v>0</v>
      </c>
      <c r="AW55" s="6">
        <v>0</v>
      </c>
      <c r="AX55" s="6">
        <v>0</v>
      </c>
      <c r="AY55" s="6">
        <v>0</v>
      </c>
      <c r="AZ55" s="6">
        <v>2</v>
      </c>
      <c r="BA55" s="6">
        <v>0</v>
      </c>
      <c r="BB55" s="6">
        <v>0</v>
      </c>
      <c r="BC55" s="6">
        <v>0</v>
      </c>
      <c r="BD55" s="6">
        <v>0</v>
      </c>
      <c r="BE55" s="6">
        <v>0</v>
      </c>
      <c r="BF55" s="6">
        <v>0</v>
      </c>
      <c r="BG55" s="6">
        <v>0</v>
      </c>
      <c r="BH55" s="6">
        <v>0</v>
      </c>
      <c r="BI55" s="6">
        <v>0</v>
      </c>
      <c r="BJ55" s="6">
        <v>0</v>
      </c>
      <c r="BK55" s="6">
        <v>0</v>
      </c>
      <c r="BL55" s="6">
        <v>0</v>
      </c>
      <c r="BM55" s="6">
        <f>IF(Table3[[#This Row],[Type]]="EM",IF((Table3[[#This Row],[Diameter]]/2)-Table3[[#This Row],[CornerRadius]]-0.012&gt;0,(Table3[[#This Row],[Diameter]]/2)-Table3[[#This Row],[CornerRadius]]-0.012,0),)</f>
        <v>0</v>
      </c>
      <c r="BO55" s="6" t="str">
        <f>IF(Table3[[#This Row],[ShoulderLength]]="","",IF(Table3[[#This Row],[ShoulderLength]]&lt;Table3[[#This Row],[LOC]],"FIX",""))</f>
        <v/>
      </c>
    </row>
    <row r="56" spans="1:67" x14ac:dyDescent="0.25">
      <c r="A56" s="7">
        <f>IF(Table3[[#This Row],[SoflexRule]]="",1,IF(Table3[[#This Row],[MinOHL]]="",1,IF(Table3[[#This Row],[Type]]="CT",1,IF(Table3[[#This Row],[I]]=1,0,1))))</f>
        <v>1</v>
      </c>
      <c r="B56" s="6" t="s">
        <v>149</v>
      </c>
      <c r="D56" s="6" t="s">
        <v>149</v>
      </c>
      <c r="E56" s="6">
        <v>55</v>
      </c>
      <c r="G56" s="9" t="s">
        <v>74</v>
      </c>
      <c r="H56" s="10" t="s">
        <v>150</v>
      </c>
      <c r="I56" s="11" t="s">
        <v>175</v>
      </c>
      <c r="K56" s="11" t="str">
        <f>CONCATENATE(Table3[[#This Row],[Type]]," "&amp;TEXT(Table3[[#This Row],[Diameter]],".0000")&amp;""," "&amp;Table3[[#This Row],[NumFlutes]]&amp;"FL")</f>
        <v>CD .0067 2FL</v>
      </c>
      <c r="M56" s="13">
        <v>6.7000000000000002E-3</v>
      </c>
      <c r="N56" s="13">
        <v>0.125</v>
      </c>
      <c r="O56" s="6">
        <v>6.7000000000000002E-3</v>
      </c>
      <c r="P56" s="6">
        <v>0.82499999999999996</v>
      </c>
      <c r="R56" s="14">
        <f>IF(Table3[[#This Row],[ShoulderLenEnd]]="",0,90-(DEGREES(ATAN((Q56-P56)/((N56-O56)/2)))))</f>
        <v>0</v>
      </c>
      <c r="S56" s="15">
        <v>0.8</v>
      </c>
      <c r="T56" s="6">
        <v>2</v>
      </c>
      <c r="U56" s="6">
        <v>1.5</v>
      </c>
      <c r="V56" s="6">
        <v>0.08</v>
      </c>
      <c r="Z56" s="6">
        <v>120</v>
      </c>
      <c r="AA56" s="13">
        <f t="shared" si="0"/>
        <v>1.934123401785247E-3</v>
      </c>
      <c r="AE56" s="6" t="s">
        <v>44</v>
      </c>
      <c r="AF56" s="6" t="s">
        <v>62</v>
      </c>
      <c r="AG56" s="6" t="s">
        <v>152</v>
      </c>
      <c r="AH56" s="6" t="s">
        <v>153</v>
      </c>
      <c r="AI56" s="6">
        <v>0</v>
      </c>
      <c r="AJ56" s="6">
        <v>1</v>
      </c>
      <c r="AK56" s="6">
        <v>0</v>
      </c>
      <c r="AL56" s="6">
        <v>1</v>
      </c>
      <c r="AM56" s="6">
        <v>1</v>
      </c>
      <c r="AN56" s="6">
        <v>1</v>
      </c>
      <c r="AO56" s="6">
        <v>1</v>
      </c>
      <c r="AP56" s="6">
        <v>1</v>
      </c>
      <c r="AQ56" s="6" t="s">
        <v>176</v>
      </c>
      <c r="AR56" s="6">
        <v>0</v>
      </c>
      <c r="AS56" s="6">
        <v>0</v>
      </c>
      <c r="AT56" s="6">
        <v>0</v>
      </c>
      <c r="AU56" s="6">
        <v>0</v>
      </c>
      <c r="AV56" s="6">
        <f>IF(Table3[[#This Row],[ShankDiameter]]&gt;0.5,0,IF(Table3[[#This Row],[Type]]="CD",0,1))</f>
        <v>0</v>
      </c>
      <c r="AW56" s="6">
        <v>0</v>
      </c>
      <c r="AX56" s="6">
        <v>0</v>
      </c>
      <c r="AY56" s="6">
        <v>0</v>
      </c>
      <c r="AZ56" s="6">
        <v>2</v>
      </c>
      <c r="BA56" s="6">
        <v>0</v>
      </c>
      <c r="BB56" s="6">
        <v>0</v>
      </c>
      <c r="BC56" s="6">
        <v>0</v>
      </c>
      <c r="BD56" s="6">
        <v>0</v>
      </c>
      <c r="BE56" s="6">
        <v>0</v>
      </c>
      <c r="BF56" s="6">
        <v>0</v>
      </c>
      <c r="BG56" s="6">
        <v>0</v>
      </c>
      <c r="BH56" s="6">
        <v>0</v>
      </c>
      <c r="BI56" s="6">
        <v>0</v>
      </c>
      <c r="BJ56" s="6">
        <v>0</v>
      </c>
      <c r="BK56" s="6">
        <v>0</v>
      </c>
      <c r="BL56" s="6">
        <v>0</v>
      </c>
      <c r="BM56" s="6">
        <f>IF(Table3[[#This Row],[Type]]="EM",IF((Table3[[#This Row],[Diameter]]/2)-Table3[[#This Row],[CornerRadius]]-0.012&gt;0,(Table3[[#This Row],[Diameter]]/2)-Table3[[#This Row],[CornerRadius]]-0.012,0),)</f>
        <v>0</v>
      </c>
      <c r="BO56" s="6" t="str">
        <f>IF(Table3[[#This Row],[ShoulderLength]]="","",IF(Table3[[#This Row],[ShoulderLength]]&lt;Table3[[#This Row],[LOC]],"FIX",""))</f>
        <v/>
      </c>
    </row>
    <row r="57" spans="1:67" x14ac:dyDescent="0.25">
      <c r="A57" s="7">
        <f>IF(Table3[[#This Row],[SoflexRule]]="",1,IF(Table3[[#This Row],[MinOHL]]="",1,IF(Table3[[#This Row],[Type]]="CT",1,IF(Table3[[#This Row],[I]]=1,0,1))))</f>
        <v>1</v>
      </c>
      <c r="B57" s="6" t="s">
        <v>149</v>
      </c>
      <c r="D57" s="6" t="s">
        <v>149</v>
      </c>
      <c r="E57" s="6">
        <v>56</v>
      </c>
      <c r="G57" s="9" t="s">
        <v>74</v>
      </c>
      <c r="H57" s="10" t="s">
        <v>150</v>
      </c>
      <c r="I57" s="11" t="s">
        <v>177</v>
      </c>
      <c r="J57" s="12" t="s">
        <v>178</v>
      </c>
      <c r="K57" s="11" t="str">
        <f>CONCATENATE(Table3[[#This Row],[Type]]," "&amp;TEXT(Table3[[#This Row],[Diameter]],".0000")&amp;""," "&amp;Table3[[#This Row],[NumFlutes]]&amp;"FL")</f>
        <v>CD .0071 2FL</v>
      </c>
      <c r="M57" s="13">
        <v>7.1000000000000004E-3</v>
      </c>
      <c r="N57" s="13">
        <v>0.125</v>
      </c>
      <c r="O57" s="6">
        <v>7.1000000000000004E-3</v>
      </c>
      <c r="P57" s="6">
        <v>0.82499999999999996</v>
      </c>
      <c r="R57" s="14">
        <f>IF(Table3[[#This Row],[ShoulderLenEnd]]="",0,90-(DEGREES(ATAN((Q57-P57)/((N57-O57)/2)))))</f>
        <v>0</v>
      </c>
      <c r="S57" s="15">
        <v>0.8</v>
      </c>
      <c r="T57" s="6">
        <v>2</v>
      </c>
      <c r="U57" s="6">
        <v>1.5</v>
      </c>
      <c r="V57" s="6">
        <v>9.5000000000000001E-2</v>
      </c>
      <c r="Z57" s="6">
        <v>120</v>
      </c>
      <c r="AA57" s="13">
        <f t="shared" si="0"/>
        <v>2.0495934556231722E-3</v>
      </c>
      <c r="AE57" s="6" t="s">
        <v>44</v>
      </c>
      <c r="AF57" s="6" t="s">
        <v>62</v>
      </c>
      <c r="AG57" s="6" t="s">
        <v>152</v>
      </c>
      <c r="AH57" s="6" t="s">
        <v>153</v>
      </c>
      <c r="AI57" s="6">
        <v>0</v>
      </c>
      <c r="AJ57" s="6">
        <v>1</v>
      </c>
      <c r="AK57" s="6">
        <v>0</v>
      </c>
      <c r="AL57" s="6">
        <v>1</v>
      </c>
      <c r="AM57" s="6">
        <v>1</v>
      </c>
      <c r="AN57" s="6">
        <v>1</v>
      </c>
      <c r="AO57" s="6">
        <v>1</v>
      </c>
      <c r="AP57" s="6">
        <v>1</v>
      </c>
      <c r="AQ57" s="6" t="s">
        <v>179</v>
      </c>
      <c r="AR57" s="6">
        <v>0</v>
      </c>
      <c r="AS57" s="6">
        <v>0</v>
      </c>
      <c r="AT57" s="6">
        <v>0</v>
      </c>
      <c r="AU57" s="6">
        <v>0</v>
      </c>
      <c r="AV57" s="6">
        <f>IF(Table3[[#This Row],[ShankDiameter]]&gt;0.5,0,IF(Table3[[#This Row],[Type]]="CD",0,1))</f>
        <v>0</v>
      </c>
      <c r="AW57" s="6">
        <v>0</v>
      </c>
      <c r="AX57" s="6">
        <v>0</v>
      </c>
      <c r="AY57" s="6">
        <v>0</v>
      </c>
      <c r="AZ57" s="6">
        <v>2</v>
      </c>
      <c r="BA57" s="6">
        <v>0</v>
      </c>
      <c r="BB57" s="6">
        <v>0</v>
      </c>
      <c r="BC57" s="6">
        <v>0</v>
      </c>
      <c r="BD57" s="6">
        <v>0</v>
      </c>
      <c r="BE57" s="6">
        <v>0</v>
      </c>
      <c r="BF57" s="6">
        <v>0</v>
      </c>
      <c r="BG57" s="6">
        <v>0</v>
      </c>
      <c r="BH57" s="6">
        <v>0</v>
      </c>
      <c r="BI57" s="6">
        <v>0</v>
      </c>
      <c r="BJ57" s="6">
        <v>0</v>
      </c>
      <c r="BK57" s="6">
        <v>0</v>
      </c>
      <c r="BL57" s="6">
        <v>0</v>
      </c>
      <c r="BM57" s="6">
        <f>IF(Table3[[#This Row],[Type]]="EM",IF((Table3[[#This Row],[Diameter]]/2)-Table3[[#This Row],[CornerRadius]]-0.012&gt;0,(Table3[[#This Row],[Diameter]]/2)-Table3[[#This Row],[CornerRadius]]-0.012,0),)</f>
        <v>0</v>
      </c>
      <c r="BO57" s="6" t="str">
        <f>IF(Table3[[#This Row],[ShoulderLength]]="","",IF(Table3[[#This Row],[ShoulderLength]]&lt;Table3[[#This Row],[LOC]],"FIX",""))</f>
        <v/>
      </c>
    </row>
    <row r="58" spans="1:67" x14ac:dyDescent="0.25">
      <c r="A58" s="7">
        <f>IF(Table3[[#This Row],[SoflexRule]]="",1,IF(Table3[[#This Row],[MinOHL]]="",1,IF(Table3[[#This Row],[Type]]="CT",1,IF(Table3[[#This Row],[I]]=1,0,1))))</f>
        <v>1</v>
      </c>
      <c r="B58" s="6" t="s">
        <v>149</v>
      </c>
      <c r="D58" s="6" t="s">
        <v>149</v>
      </c>
      <c r="E58" s="6">
        <v>57</v>
      </c>
      <c r="G58" s="9" t="s">
        <v>74</v>
      </c>
      <c r="H58" s="10" t="s">
        <v>150</v>
      </c>
      <c r="I58" s="11" t="s">
        <v>180</v>
      </c>
      <c r="J58" s="12" t="s">
        <v>181</v>
      </c>
      <c r="K58" s="11" t="str">
        <f>CONCATENATE(Table3[[#This Row],[Type]]," "&amp;TEXT(Table3[[#This Row],[Diameter]],".0000")&amp;""," "&amp;Table3[[#This Row],[NumFlutes]]&amp;"FL")</f>
        <v>CD .0075 2FL</v>
      </c>
      <c r="M58" s="13">
        <v>7.4999999999999997E-3</v>
      </c>
      <c r="N58" s="13">
        <v>0.125</v>
      </c>
      <c r="O58" s="6">
        <v>7.4999999999999997E-3</v>
      </c>
      <c r="P58" s="6">
        <v>0.82499999999999996</v>
      </c>
      <c r="R58" s="14">
        <f>IF(Table3[[#This Row],[ShoulderLenEnd]]="",0,90-(DEGREES(ATAN((Q58-P58)/((N58-O58)/2)))))</f>
        <v>0</v>
      </c>
      <c r="S58" s="15">
        <v>0.8</v>
      </c>
      <c r="T58" s="6">
        <v>2</v>
      </c>
      <c r="U58" s="6">
        <v>1.5</v>
      </c>
      <c r="V58" s="6">
        <v>0.14000000000000001</v>
      </c>
      <c r="Z58" s="6">
        <v>120</v>
      </c>
      <c r="AA58" s="13">
        <f t="shared" si="0"/>
        <v>2.1650635094610971E-3</v>
      </c>
      <c r="AE58" s="6" t="s">
        <v>44</v>
      </c>
      <c r="AF58" s="6" t="s">
        <v>62</v>
      </c>
      <c r="AG58" s="6" t="s">
        <v>152</v>
      </c>
      <c r="AH58" s="6" t="s">
        <v>153</v>
      </c>
      <c r="AI58" s="6">
        <v>0</v>
      </c>
      <c r="AJ58" s="6">
        <v>1</v>
      </c>
      <c r="AK58" s="6">
        <v>0</v>
      </c>
      <c r="AL58" s="6">
        <v>1</v>
      </c>
      <c r="AM58" s="6">
        <v>1</v>
      </c>
      <c r="AN58" s="6">
        <v>1</v>
      </c>
      <c r="AO58" s="6">
        <v>1</v>
      </c>
      <c r="AP58" s="6">
        <v>1</v>
      </c>
      <c r="AQ58" s="6" t="s">
        <v>182</v>
      </c>
      <c r="AR58" s="6">
        <v>0</v>
      </c>
      <c r="AS58" s="6">
        <v>0</v>
      </c>
      <c r="AT58" s="6">
        <v>0</v>
      </c>
      <c r="AU58" s="6">
        <v>0</v>
      </c>
      <c r="AV58" s="6">
        <f>IF(Table3[[#This Row],[ShankDiameter]]&gt;0.5,0,IF(Table3[[#This Row],[Type]]="CD",0,1))</f>
        <v>0</v>
      </c>
      <c r="AW58" s="6">
        <v>0</v>
      </c>
      <c r="AX58" s="6">
        <v>0</v>
      </c>
      <c r="AY58" s="6">
        <v>0</v>
      </c>
      <c r="AZ58" s="6">
        <v>2</v>
      </c>
      <c r="BA58" s="6">
        <v>0</v>
      </c>
      <c r="BB58" s="6">
        <v>0</v>
      </c>
      <c r="BC58" s="6">
        <v>0</v>
      </c>
      <c r="BD58" s="6">
        <v>0</v>
      </c>
      <c r="BE58" s="6">
        <v>0</v>
      </c>
      <c r="BF58" s="6">
        <v>0</v>
      </c>
      <c r="BG58" s="6">
        <v>0</v>
      </c>
      <c r="BH58" s="6">
        <v>0</v>
      </c>
      <c r="BI58" s="6">
        <v>0</v>
      </c>
      <c r="BJ58" s="6">
        <v>0</v>
      </c>
      <c r="BK58" s="6">
        <v>0</v>
      </c>
      <c r="BL58" s="6">
        <v>0</v>
      </c>
      <c r="BM58" s="6">
        <f>IF(Table3[[#This Row],[Type]]="EM",IF((Table3[[#This Row],[Diameter]]/2)-Table3[[#This Row],[CornerRadius]]-0.012&gt;0,(Table3[[#This Row],[Diameter]]/2)-Table3[[#This Row],[CornerRadius]]-0.012,0),)</f>
        <v>0</v>
      </c>
      <c r="BO58" s="6" t="str">
        <f>IF(Table3[[#This Row],[ShoulderLength]]="","",IF(Table3[[#This Row],[ShoulderLength]]&lt;Table3[[#This Row],[LOC]],"FIX",""))</f>
        <v/>
      </c>
    </row>
    <row r="59" spans="1:67" x14ac:dyDescent="0.25">
      <c r="A59" s="7">
        <f>IF(Table3[[#This Row],[SoflexRule]]="",1,IF(Table3[[#This Row],[MinOHL]]="",1,IF(Table3[[#This Row],[Type]]="CT",1,IF(Table3[[#This Row],[I]]=1,0,1))))</f>
        <v>1</v>
      </c>
      <c r="B59" s="6" t="s">
        <v>149</v>
      </c>
      <c r="D59" s="6" t="s">
        <v>149</v>
      </c>
      <c r="E59" s="6">
        <v>58</v>
      </c>
      <c r="G59" s="9" t="s">
        <v>74</v>
      </c>
      <c r="H59" s="10" t="s">
        <v>150</v>
      </c>
      <c r="I59" s="11" t="s">
        <v>183</v>
      </c>
      <c r="K59" s="11" t="str">
        <f>CONCATENATE(Table3[[#This Row],[Type]]," "&amp;TEXT(Table3[[#This Row],[Diameter]],".0000")&amp;""," "&amp;Table3[[#This Row],[NumFlutes]]&amp;"FL")</f>
        <v>CD .0079 2FL</v>
      </c>
      <c r="M59" s="13">
        <v>7.9000000000000008E-3</v>
      </c>
      <c r="N59" s="13">
        <v>0.125</v>
      </c>
      <c r="O59" s="6">
        <v>7.9000000000000008E-3</v>
      </c>
      <c r="P59" s="6">
        <v>0.82499999999999996</v>
      </c>
      <c r="R59" s="14">
        <f>IF(Table3[[#This Row],[ShoulderLenEnd]]="",0,90-(DEGREES(ATAN((Q59-P59)/((N59-O59)/2)))))</f>
        <v>0</v>
      </c>
      <c r="S59" s="15">
        <v>0.8</v>
      </c>
      <c r="T59" s="6">
        <v>2</v>
      </c>
      <c r="U59" s="6">
        <v>1.5</v>
      </c>
      <c r="V59" s="6">
        <v>0.13</v>
      </c>
      <c r="Z59" s="6">
        <v>120</v>
      </c>
      <c r="AA59" s="13">
        <f t="shared" si="0"/>
        <v>2.2805335632990228E-3</v>
      </c>
      <c r="AE59" s="6" t="s">
        <v>44</v>
      </c>
      <c r="AF59" s="6" t="s">
        <v>62</v>
      </c>
      <c r="AG59" s="6" t="s">
        <v>152</v>
      </c>
      <c r="AH59" s="6" t="s">
        <v>153</v>
      </c>
      <c r="AI59" s="6">
        <v>0</v>
      </c>
      <c r="AJ59" s="6">
        <v>1</v>
      </c>
      <c r="AK59" s="6">
        <v>0</v>
      </c>
      <c r="AL59" s="6">
        <v>1</v>
      </c>
      <c r="AM59" s="6">
        <v>1</v>
      </c>
      <c r="AN59" s="6">
        <v>1</v>
      </c>
      <c r="AO59" s="6">
        <v>1</v>
      </c>
      <c r="AP59" s="6">
        <v>1</v>
      </c>
      <c r="AQ59" s="6" t="s">
        <v>184</v>
      </c>
      <c r="AR59" s="6">
        <v>0</v>
      </c>
      <c r="AS59" s="6">
        <v>0</v>
      </c>
      <c r="AT59" s="6">
        <v>0</v>
      </c>
      <c r="AU59" s="6">
        <v>0</v>
      </c>
      <c r="AV59" s="6">
        <f>IF(Table3[[#This Row],[ShankDiameter]]&gt;0.5,0,IF(Table3[[#This Row],[Type]]="CD",0,1))</f>
        <v>0</v>
      </c>
      <c r="AW59" s="6">
        <v>0</v>
      </c>
      <c r="AX59" s="6">
        <v>0</v>
      </c>
      <c r="AY59" s="6">
        <v>0</v>
      </c>
      <c r="AZ59" s="6">
        <v>2</v>
      </c>
      <c r="BA59" s="6">
        <v>0</v>
      </c>
      <c r="BB59" s="6">
        <v>0</v>
      </c>
      <c r="BC59" s="6">
        <v>0</v>
      </c>
      <c r="BD59" s="6">
        <v>0</v>
      </c>
      <c r="BE59" s="6">
        <v>0</v>
      </c>
      <c r="BF59" s="6">
        <v>0</v>
      </c>
      <c r="BG59" s="6">
        <v>0</v>
      </c>
      <c r="BH59" s="6">
        <v>0</v>
      </c>
      <c r="BI59" s="6">
        <v>0</v>
      </c>
      <c r="BJ59" s="6">
        <v>0</v>
      </c>
      <c r="BK59" s="6">
        <v>0</v>
      </c>
      <c r="BL59" s="6">
        <v>0</v>
      </c>
      <c r="BM59" s="6">
        <f>IF(Table3[[#This Row],[Type]]="EM",IF((Table3[[#This Row],[Diameter]]/2)-Table3[[#This Row],[CornerRadius]]-0.012&gt;0,(Table3[[#This Row],[Diameter]]/2)-Table3[[#This Row],[CornerRadius]]-0.012,0),)</f>
        <v>0</v>
      </c>
      <c r="BO59" s="6" t="str">
        <f>IF(Table3[[#This Row],[ShoulderLength]]="","",IF(Table3[[#This Row],[ShoulderLength]]&lt;Table3[[#This Row],[LOC]],"FIX",""))</f>
        <v/>
      </c>
    </row>
    <row r="60" spans="1:67" x14ac:dyDescent="0.25">
      <c r="A60" s="7">
        <f>IF(Table3[[#This Row],[SoflexRule]]="",1,IF(Table3[[#This Row],[MinOHL]]="",1,IF(Table3[[#This Row],[Type]]="CT",1,IF(Table3[[#This Row],[I]]=1,0,1))))</f>
        <v>1</v>
      </c>
      <c r="B60" s="6" t="s">
        <v>149</v>
      </c>
      <c r="D60" s="6" t="s">
        <v>149</v>
      </c>
      <c r="E60" s="6">
        <v>59</v>
      </c>
      <c r="G60" s="9" t="s">
        <v>74</v>
      </c>
      <c r="H60" s="10" t="s">
        <v>150</v>
      </c>
      <c r="I60" s="11" t="s">
        <v>185</v>
      </c>
      <c r="K60" s="11" t="str">
        <f>CONCATENATE(Table3[[#This Row],[Type]]," "&amp;TEXT(Table3[[#This Row],[Diameter]],".0000")&amp;""," "&amp;Table3[[#This Row],[NumFlutes]]&amp;"FL")</f>
        <v>CD .0083 2FL</v>
      </c>
      <c r="M60" s="13">
        <v>8.3000000000000001E-3</v>
      </c>
      <c r="N60" s="13">
        <v>0.125</v>
      </c>
      <c r="O60" s="6">
        <v>8.3000000000000001E-3</v>
      </c>
      <c r="P60" s="6">
        <v>0.82499999999999996</v>
      </c>
      <c r="R60" s="14">
        <f>IF(Table3[[#This Row],[ShoulderLenEnd]]="",0,90-(DEGREES(ATAN((Q60-P60)/((N60-O60)/2)))))</f>
        <v>0</v>
      </c>
      <c r="S60" s="15">
        <v>0.8</v>
      </c>
      <c r="T60" s="6">
        <v>2</v>
      </c>
      <c r="U60" s="6">
        <v>1.5</v>
      </c>
      <c r="V60" s="6">
        <v>0.13</v>
      </c>
      <c r="Z60" s="6">
        <v>120</v>
      </c>
      <c r="AA60" s="13">
        <f t="shared" si="0"/>
        <v>2.3960036171369477E-3</v>
      </c>
      <c r="AE60" s="6" t="s">
        <v>44</v>
      </c>
      <c r="AF60" s="6" t="s">
        <v>62</v>
      </c>
      <c r="AG60" s="6" t="s">
        <v>152</v>
      </c>
      <c r="AH60" s="6" t="s">
        <v>153</v>
      </c>
      <c r="AI60" s="6">
        <v>0</v>
      </c>
      <c r="AJ60" s="6">
        <v>1</v>
      </c>
      <c r="AK60" s="6">
        <v>0</v>
      </c>
      <c r="AL60" s="6">
        <v>1</v>
      </c>
      <c r="AM60" s="6">
        <v>1</v>
      </c>
      <c r="AN60" s="6">
        <v>1</v>
      </c>
      <c r="AO60" s="6">
        <v>1</v>
      </c>
      <c r="AP60" s="6">
        <v>1</v>
      </c>
      <c r="AQ60" s="6" t="s">
        <v>186</v>
      </c>
      <c r="AR60" s="6">
        <v>0</v>
      </c>
      <c r="AS60" s="6">
        <v>0</v>
      </c>
      <c r="AT60" s="6">
        <v>0</v>
      </c>
      <c r="AU60" s="6">
        <v>0</v>
      </c>
      <c r="AV60" s="6">
        <f>IF(Table3[[#This Row],[ShankDiameter]]&gt;0.5,0,IF(Table3[[#This Row],[Type]]="CD",0,1))</f>
        <v>0</v>
      </c>
      <c r="AW60" s="6">
        <v>0</v>
      </c>
      <c r="AX60" s="6">
        <v>0</v>
      </c>
      <c r="AY60" s="6">
        <v>0</v>
      </c>
      <c r="AZ60" s="6">
        <v>2</v>
      </c>
      <c r="BA60" s="6">
        <v>0</v>
      </c>
      <c r="BB60" s="6">
        <v>0</v>
      </c>
      <c r="BC60" s="6">
        <v>0</v>
      </c>
      <c r="BD60" s="6">
        <v>0</v>
      </c>
      <c r="BE60" s="6">
        <v>0</v>
      </c>
      <c r="BF60" s="6">
        <v>0</v>
      </c>
      <c r="BG60" s="6">
        <v>0</v>
      </c>
      <c r="BH60" s="6">
        <v>0</v>
      </c>
      <c r="BI60" s="6">
        <v>0</v>
      </c>
      <c r="BJ60" s="6">
        <v>0</v>
      </c>
      <c r="BK60" s="6">
        <v>0</v>
      </c>
      <c r="BL60" s="6">
        <v>0</v>
      </c>
      <c r="BM60" s="6">
        <f>IF(Table3[[#This Row],[Type]]="EM",IF((Table3[[#This Row],[Diameter]]/2)-Table3[[#This Row],[CornerRadius]]-0.012&gt;0,(Table3[[#This Row],[Diameter]]/2)-Table3[[#This Row],[CornerRadius]]-0.012,0),)</f>
        <v>0</v>
      </c>
      <c r="BO60" s="6" t="str">
        <f>IF(Table3[[#This Row],[ShoulderLength]]="","",IF(Table3[[#This Row],[ShoulderLength]]&lt;Table3[[#This Row],[LOC]],"FIX",""))</f>
        <v/>
      </c>
    </row>
    <row r="61" spans="1:67" x14ac:dyDescent="0.25">
      <c r="A61" s="7">
        <f>IF(Table3[[#This Row],[SoflexRule]]="",1,IF(Table3[[#This Row],[MinOHL]]="",1,IF(Table3[[#This Row],[Type]]="CT",1,IF(Table3[[#This Row],[I]]=1,0,1))))</f>
        <v>1</v>
      </c>
      <c r="B61" s="6" t="s">
        <v>149</v>
      </c>
      <c r="D61" s="6" t="s">
        <v>149</v>
      </c>
      <c r="E61" s="6">
        <v>60</v>
      </c>
      <c r="G61" s="9" t="s">
        <v>74</v>
      </c>
      <c r="H61" s="10" t="s">
        <v>150</v>
      </c>
      <c r="I61" s="11" t="s">
        <v>187</v>
      </c>
      <c r="J61" s="12" t="s">
        <v>188</v>
      </c>
      <c r="K61" s="11" t="str">
        <f>CONCATENATE(Table3[[#This Row],[Type]]," "&amp;TEXT(Table3[[#This Row],[Diameter]],".0000")&amp;""," "&amp;Table3[[#This Row],[NumFlutes]]&amp;"FL")</f>
        <v>CD .0087 2FL</v>
      </c>
      <c r="M61" s="13">
        <v>8.6999999999999994E-3</v>
      </c>
      <c r="N61" s="13">
        <v>0.125</v>
      </c>
      <c r="O61" s="6">
        <v>8.6999999999999994E-3</v>
      </c>
      <c r="P61" s="6">
        <v>0.82499999999999996</v>
      </c>
      <c r="R61" s="14">
        <f>IF(Table3[[#This Row],[ShoulderLenEnd]]="",0,90-(DEGREES(ATAN((Q61-P61)/((N61-O61)/2)))))</f>
        <v>0</v>
      </c>
      <c r="S61" s="15">
        <v>0.8</v>
      </c>
      <c r="T61" s="6">
        <v>2</v>
      </c>
      <c r="U61" s="6">
        <v>1.5</v>
      </c>
      <c r="V61" s="6">
        <v>0.11</v>
      </c>
      <c r="Z61" s="6">
        <v>120</v>
      </c>
      <c r="AA61" s="13">
        <f t="shared" si="0"/>
        <v>2.5114736709748726E-3</v>
      </c>
      <c r="AE61" s="6" t="s">
        <v>44</v>
      </c>
      <c r="AF61" s="6" t="s">
        <v>62</v>
      </c>
      <c r="AG61" s="6" t="s">
        <v>152</v>
      </c>
      <c r="AH61" s="6" t="s">
        <v>153</v>
      </c>
      <c r="AI61" s="6">
        <v>0</v>
      </c>
      <c r="AJ61" s="6">
        <v>1</v>
      </c>
      <c r="AK61" s="6">
        <v>0</v>
      </c>
      <c r="AL61" s="6">
        <v>1</v>
      </c>
      <c r="AM61" s="6">
        <v>1</v>
      </c>
      <c r="AN61" s="6">
        <v>1</v>
      </c>
      <c r="AO61" s="6">
        <v>1</v>
      </c>
      <c r="AP61" s="6">
        <v>1</v>
      </c>
      <c r="AQ61" s="6" t="s">
        <v>189</v>
      </c>
      <c r="AR61" s="6">
        <v>0</v>
      </c>
      <c r="AS61" s="6">
        <v>0</v>
      </c>
      <c r="AT61" s="6">
        <v>0</v>
      </c>
      <c r="AU61" s="6">
        <v>0</v>
      </c>
      <c r="AV61" s="6">
        <f>IF(Table3[[#This Row],[ShankDiameter]]&gt;0.5,0,IF(Table3[[#This Row],[Type]]="CD",0,1))</f>
        <v>0</v>
      </c>
      <c r="AW61" s="6">
        <v>0</v>
      </c>
      <c r="AX61" s="6">
        <v>0</v>
      </c>
      <c r="AY61" s="6">
        <v>0</v>
      </c>
      <c r="AZ61" s="6">
        <v>2</v>
      </c>
      <c r="BA61" s="6">
        <v>0</v>
      </c>
      <c r="BB61" s="6">
        <v>0</v>
      </c>
      <c r="BC61" s="6">
        <v>0</v>
      </c>
      <c r="BD61" s="6">
        <v>0</v>
      </c>
      <c r="BE61" s="6">
        <v>0</v>
      </c>
      <c r="BF61" s="6">
        <v>0</v>
      </c>
      <c r="BG61" s="6">
        <v>0</v>
      </c>
      <c r="BH61" s="6">
        <v>0</v>
      </c>
      <c r="BI61" s="6">
        <v>0</v>
      </c>
      <c r="BJ61" s="6">
        <v>0</v>
      </c>
      <c r="BK61" s="6">
        <v>0</v>
      </c>
      <c r="BL61" s="6">
        <v>0</v>
      </c>
      <c r="BM61" s="6">
        <f>IF(Table3[[#This Row],[Type]]="EM",IF((Table3[[#This Row],[Diameter]]/2)-Table3[[#This Row],[CornerRadius]]-0.012&gt;0,(Table3[[#This Row],[Diameter]]/2)-Table3[[#This Row],[CornerRadius]]-0.012,0),)</f>
        <v>0</v>
      </c>
      <c r="BO61" s="6" t="str">
        <f>IF(Table3[[#This Row],[ShoulderLength]]="","",IF(Table3[[#This Row],[ShoulderLength]]&lt;Table3[[#This Row],[LOC]],"FIX",""))</f>
        <v/>
      </c>
    </row>
    <row r="62" spans="1:67" x14ac:dyDescent="0.25">
      <c r="A62" s="7">
        <f>IF(Table3[[#This Row],[SoflexRule]]="",1,IF(Table3[[#This Row],[MinOHL]]="",1,IF(Table3[[#This Row],[Type]]="CT",1,IF(Table3[[#This Row],[I]]=1,0,1))))</f>
        <v>1</v>
      </c>
      <c r="B62" s="6" t="s">
        <v>149</v>
      </c>
      <c r="D62" s="6" t="s">
        <v>149</v>
      </c>
      <c r="E62" s="6">
        <v>61</v>
      </c>
      <c r="G62" s="9" t="s">
        <v>74</v>
      </c>
      <c r="H62" s="10" t="s">
        <v>150</v>
      </c>
      <c r="I62" s="11" t="s">
        <v>190</v>
      </c>
      <c r="J62" s="12" t="s">
        <v>191</v>
      </c>
      <c r="K62" s="11" t="str">
        <f>CONCATENATE(Table3[[#This Row],[Type]]," "&amp;TEXT(Table3[[#This Row],[Diameter]],".0000")&amp;""," "&amp;Table3[[#This Row],[NumFlutes]]&amp;"FL")</f>
        <v>CD .0091 2FL</v>
      </c>
      <c r="M62" s="13">
        <v>9.1000000000000004E-3</v>
      </c>
      <c r="N62" s="13">
        <v>0.125</v>
      </c>
      <c r="O62" s="6">
        <v>9.1000000000000004E-3</v>
      </c>
      <c r="P62" s="6">
        <v>0.82499999999999996</v>
      </c>
      <c r="R62" s="14">
        <f>IF(Table3[[#This Row],[ShoulderLenEnd]]="",0,90-(DEGREES(ATAN((Q62-P62)/((N62-O62)/2)))))</f>
        <v>0</v>
      </c>
      <c r="S62" s="15">
        <v>0.8</v>
      </c>
      <c r="T62" s="6">
        <v>2</v>
      </c>
      <c r="U62" s="6">
        <v>1.5</v>
      </c>
      <c r="V62" s="6">
        <v>0.17</v>
      </c>
      <c r="Z62" s="6">
        <v>120</v>
      </c>
      <c r="AA62" s="13">
        <f t="shared" si="0"/>
        <v>2.6269437248127984E-3</v>
      </c>
      <c r="AE62" s="6" t="s">
        <v>44</v>
      </c>
      <c r="AF62" s="6" t="s">
        <v>62</v>
      </c>
      <c r="AG62" s="6" t="s">
        <v>152</v>
      </c>
      <c r="AH62" s="6" t="s">
        <v>153</v>
      </c>
      <c r="AI62" s="6">
        <v>0</v>
      </c>
      <c r="AJ62" s="6">
        <v>1</v>
      </c>
      <c r="AK62" s="6">
        <v>0</v>
      </c>
      <c r="AL62" s="6">
        <v>1</v>
      </c>
      <c r="AM62" s="6">
        <v>1</v>
      </c>
      <c r="AN62" s="6">
        <v>1</v>
      </c>
      <c r="AO62" s="6">
        <v>1</v>
      </c>
      <c r="AP62" s="6">
        <v>1</v>
      </c>
      <c r="AQ62" s="6" t="s">
        <v>192</v>
      </c>
      <c r="AR62" s="6">
        <v>0</v>
      </c>
      <c r="AS62" s="6">
        <v>0</v>
      </c>
      <c r="AT62" s="6">
        <v>0</v>
      </c>
      <c r="AU62" s="6">
        <v>0</v>
      </c>
      <c r="AV62" s="6">
        <f>IF(Table3[[#This Row],[ShankDiameter]]&gt;0.5,0,IF(Table3[[#This Row],[Type]]="CD",0,1))</f>
        <v>0</v>
      </c>
      <c r="AW62" s="6">
        <v>0</v>
      </c>
      <c r="AX62" s="6">
        <v>0</v>
      </c>
      <c r="AY62" s="6">
        <v>0</v>
      </c>
      <c r="AZ62" s="6">
        <v>2</v>
      </c>
      <c r="BA62" s="6">
        <v>0</v>
      </c>
      <c r="BB62" s="6">
        <v>0</v>
      </c>
      <c r="BC62" s="6">
        <v>0</v>
      </c>
      <c r="BD62" s="6">
        <v>0</v>
      </c>
      <c r="BE62" s="6">
        <v>0</v>
      </c>
      <c r="BF62" s="6">
        <v>0</v>
      </c>
      <c r="BG62" s="6">
        <v>0</v>
      </c>
      <c r="BH62" s="6">
        <v>0</v>
      </c>
      <c r="BI62" s="6">
        <v>0</v>
      </c>
      <c r="BJ62" s="6">
        <v>0</v>
      </c>
      <c r="BK62" s="6">
        <v>0</v>
      </c>
      <c r="BL62" s="6">
        <v>0</v>
      </c>
      <c r="BM62" s="6">
        <f>IF(Table3[[#This Row],[Type]]="EM",IF((Table3[[#This Row],[Diameter]]/2)-Table3[[#This Row],[CornerRadius]]-0.012&gt;0,(Table3[[#This Row],[Diameter]]/2)-Table3[[#This Row],[CornerRadius]]-0.012,0),)</f>
        <v>0</v>
      </c>
      <c r="BO62" s="6" t="str">
        <f>IF(Table3[[#This Row],[ShoulderLength]]="","",IF(Table3[[#This Row],[ShoulderLength]]&lt;Table3[[#This Row],[LOC]],"FIX",""))</f>
        <v/>
      </c>
    </row>
    <row r="63" spans="1:67" x14ac:dyDescent="0.25">
      <c r="A63" s="7">
        <f>IF(Table3[[#This Row],[SoflexRule]]="",1,IF(Table3[[#This Row],[MinOHL]]="",1,IF(Table3[[#This Row],[Type]]="CT",1,IF(Table3[[#This Row],[I]]=1,0,1))))</f>
        <v>1</v>
      </c>
      <c r="B63" s="6" t="s">
        <v>149</v>
      </c>
      <c r="D63" s="6" t="s">
        <v>149</v>
      </c>
      <c r="E63" s="6">
        <v>62</v>
      </c>
      <c r="G63" s="9" t="s">
        <v>74</v>
      </c>
      <c r="H63" s="10" t="s">
        <v>150</v>
      </c>
      <c r="I63" s="11" t="s">
        <v>193</v>
      </c>
      <c r="K63" s="11" t="str">
        <f>CONCATENATE(Table3[[#This Row],[Type]]," "&amp;TEXT(Table3[[#This Row],[Diameter]],".0000")&amp;""," "&amp;Table3[[#This Row],[NumFlutes]]&amp;"FL")</f>
        <v>CD .0095 2FL</v>
      </c>
      <c r="M63" s="13">
        <v>9.4999999999999998E-3</v>
      </c>
      <c r="N63" s="13">
        <v>0.125</v>
      </c>
      <c r="O63" s="6">
        <v>9.4999999999999998E-3</v>
      </c>
      <c r="P63" s="6">
        <v>0.82499999999999996</v>
      </c>
      <c r="R63" s="14">
        <f>IF(Table3[[#This Row],[ShoulderLenEnd]]="",0,90-(DEGREES(ATAN((Q63-P63)/((N63-O63)/2)))))</f>
        <v>0</v>
      </c>
      <c r="S63" s="15">
        <v>0.8</v>
      </c>
      <c r="T63" s="6">
        <v>2</v>
      </c>
      <c r="U63" s="6">
        <v>1.5</v>
      </c>
      <c r="V63" s="6">
        <v>0.13500000000000001</v>
      </c>
      <c r="Z63" s="6">
        <v>120</v>
      </c>
      <c r="AA63" s="13">
        <f t="shared" si="0"/>
        <v>2.7424137786507233E-3</v>
      </c>
      <c r="AE63" s="6" t="s">
        <v>44</v>
      </c>
      <c r="AF63" s="6" t="s">
        <v>62</v>
      </c>
      <c r="AG63" s="6" t="s">
        <v>152</v>
      </c>
      <c r="AH63" s="6" t="s">
        <v>153</v>
      </c>
      <c r="AI63" s="6">
        <v>0</v>
      </c>
      <c r="AJ63" s="6">
        <v>1</v>
      </c>
      <c r="AK63" s="6">
        <v>0</v>
      </c>
      <c r="AL63" s="6">
        <v>1</v>
      </c>
      <c r="AM63" s="6">
        <v>1</v>
      </c>
      <c r="AN63" s="6">
        <v>1</v>
      </c>
      <c r="AO63" s="6">
        <v>1</v>
      </c>
      <c r="AP63" s="6">
        <v>1</v>
      </c>
      <c r="AQ63" s="6" t="s">
        <v>194</v>
      </c>
      <c r="AR63" s="6">
        <v>0</v>
      </c>
      <c r="AS63" s="6">
        <v>0</v>
      </c>
      <c r="AT63" s="6">
        <v>0</v>
      </c>
      <c r="AU63" s="6">
        <v>0</v>
      </c>
      <c r="AV63" s="6">
        <f>IF(Table3[[#This Row],[ShankDiameter]]&gt;0.5,0,IF(Table3[[#This Row],[Type]]="CD",0,1))</f>
        <v>0</v>
      </c>
      <c r="AW63" s="6">
        <v>0</v>
      </c>
      <c r="AX63" s="6">
        <v>0</v>
      </c>
      <c r="AY63" s="6">
        <v>0</v>
      </c>
      <c r="AZ63" s="6">
        <v>2</v>
      </c>
      <c r="BA63" s="6">
        <v>0</v>
      </c>
      <c r="BB63" s="6">
        <v>0</v>
      </c>
      <c r="BC63" s="6">
        <v>0</v>
      </c>
      <c r="BD63" s="6">
        <v>0</v>
      </c>
      <c r="BE63" s="6">
        <v>0</v>
      </c>
      <c r="BF63" s="6">
        <v>0</v>
      </c>
      <c r="BG63" s="6">
        <v>0</v>
      </c>
      <c r="BH63" s="6">
        <v>0</v>
      </c>
      <c r="BI63" s="6">
        <v>0</v>
      </c>
      <c r="BJ63" s="6">
        <v>0</v>
      </c>
      <c r="BK63" s="6">
        <v>0</v>
      </c>
      <c r="BL63" s="6">
        <v>0</v>
      </c>
      <c r="BM63" s="6">
        <f>IF(Table3[[#This Row],[Type]]="EM",IF((Table3[[#This Row],[Diameter]]/2)-Table3[[#This Row],[CornerRadius]]-0.012&gt;0,(Table3[[#This Row],[Diameter]]/2)-Table3[[#This Row],[CornerRadius]]-0.012,0),)</f>
        <v>0</v>
      </c>
      <c r="BO63" s="6" t="str">
        <f>IF(Table3[[#This Row],[ShoulderLength]]="","",IF(Table3[[#This Row],[ShoulderLength]]&lt;Table3[[#This Row],[LOC]],"FIX",""))</f>
        <v/>
      </c>
    </row>
    <row r="64" spans="1:67" x14ac:dyDescent="0.25">
      <c r="A64" s="7">
        <f>IF(Table3[[#This Row],[SoflexRule]]="",1,IF(Table3[[#This Row],[MinOHL]]="",1,IF(Table3[[#This Row],[Type]]="CT",1,IF(Table3[[#This Row],[I]]=1,0,1))))</f>
        <v>1</v>
      </c>
      <c r="B64" s="6" t="s">
        <v>149</v>
      </c>
      <c r="D64" s="6" t="s">
        <v>149</v>
      </c>
      <c r="E64" s="6">
        <v>63</v>
      </c>
      <c r="G64" s="9" t="s">
        <v>74</v>
      </c>
      <c r="H64" s="10" t="s">
        <v>150</v>
      </c>
      <c r="I64" s="11" t="s">
        <v>195</v>
      </c>
      <c r="J64" s="12" t="s">
        <v>196</v>
      </c>
      <c r="K64" s="11" t="str">
        <f>CONCATENATE(Table3[[#This Row],[Type]]," "&amp;TEXT(Table3[[#This Row],[Diameter]],".0000")&amp;""," "&amp;Table3[[#This Row],[NumFlutes]]&amp;"FL")</f>
        <v>CD .0098 2FL</v>
      </c>
      <c r="M64" s="13">
        <v>9.7999999999999997E-3</v>
      </c>
      <c r="N64" s="13">
        <v>0.125</v>
      </c>
      <c r="O64" s="6">
        <v>9.7999999999999997E-3</v>
      </c>
      <c r="P64" s="6">
        <v>0.82499999999999996</v>
      </c>
      <c r="R64" s="14">
        <f>IF(Table3[[#This Row],[ShoulderLenEnd]]="",0,90-(DEGREES(ATAN((Q64-P64)/((N64-O64)/2)))))</f>
        <v>0</v>
      </c>
      <c r="S64" s="15">
        <v>0.8</v>
      </c>
      <c r="T64" s="6">
        <v>2</v>
      </c>
      <c r="U64" s="6">
        <v>1.5</v>
      </c>
      <c r="V64" s="6">
        <v>0.18</v>
      </c>
      <c r="Z64" s="6">
        <v>120</v>
      </c>
      <c r="AA64" s="13">
        <f t="shared" si="0"/>
        <v>2.829016319029167E-3</v>
      </c>
      <c r="AE64" s="6" t="s">
        <v>44</v>
      </c>
      <c r="AF64" s="6" t="s">
        <v>62</v>
      </c>
      <c r="AG64" s="6" t="s">
        <v>152</v>
      </c>
      <c r="AH64" s="6" t="s">
        <v>153</v>
      </c>
      <c r="AI64" s="6">
        <v>0</v>
      </c>
      <c r="AJ64" s="6">
        <v>1</v>
      </c>
      <c r="AK64" s="6">
        <v>0</v>
      </c>
      <c r="AL64" s="6">
        <v>1</v>
      </c>
      <c r="AM64" s="6">
        <v>1</v>
      </c>
      <c r="AN64" s="6">
        <v>1</v>
      </c>
      <c r="AO64" s="6">
        <v>1</v>
      </c>
      <c r="AP64" s="6">
        <v>1</v>
      </c>
      <c r="AQ64" s="6" t="s">
        <v>197</v>
      </c>
      <c r="AR64" s="6">
        <v>0</v>
      </c>
      <c r="AS64" s="6">
        <v>0</v>
      </c>
      <c r="AT64" s="6">
        <v>0</v>
      </c>
      <c r="AU64" s="6">
        <v>0</v>
      </c>
      <c r="AV64" s="6">
        <f>IF(Table3[[#This Row],[ShankDiameter]]&gt;0.5,0,IF(Table3[[#This Row],[Type]]="CD",0,1))</f>
        <v>0</v>
      </c>
      <c r="AW64" s="6">
        <v>0</v>
      </c>
      <c r="AX64" s="6">
        <v>0</v>
      </c>
      <c r="AY64" s="6">
        <v>0</v>
      </c>
      <c r="AZ64" s="6">
        <v>2</v>
      </c>
      <c r="BA64" s="6">
        <v>0</v>
      </c>
      <c r="BB64" s="6">
        <v>0</v>
      </c>
      <c r="BC64" s="6">
        <v>0</v>
      </c>
      <c r="BD64" s="6">
        <v>0</v>
      </c>
      <c r="BE64" s="6">
        <v>0</v>
      </c>
      <c r="BF64" s="6">
        <v>0</v>
      </c>
      <c r="BG64" s="6">
        <v>0</v>
      </c>
      <c r="BH64" s="6">
        <v>0</v>
      </c>
      <c r="BI64" s="6">
        <v>0</v>
      </c>
      <c r="BJ64" s="6">
        <v>0</v>
      </c>
      <c r="BK64" s="6">
        <v>0</v>
      </c>
      <c r="BL64" s="6">
        <v>0</v>
      </c>
      <c r="BM64" s="6">
        <f>IF(Table3[[#This Row],[Type]]="EM",IF((Table3[[#This Row],[Diameter]]/2)-Table3[[#This Row],[CornerRadius]]-0.012&gt;0,(Table3[[#This Row],[Diameter]]/2)-Table3[[#This Row],[CornerRadius]]-0.012,0),)</f>
        <v>0</v>
      </c>
      <c r="BO64" s="6" t="str">
        <f>IF(Table3[[#This Row],[ShoulderLength]]="","",IF(Table3[[#This Row],[ShoulderLength]]&lt;Table3[[#This Row],[LOC]],"FIX",""))</f>
        <v/>
      </c>
    </row>
    <row r="65" spans="1:67" x14ac:dyDescent="0.25">
      <c r="A65" s="7">
        <f>IF(Table3[[#This Row],[SoflexRule]]="",1,IF(Table3[[#This Row],[MinOHL]]="",1,IF(Table3[[#This Row],[Type]]="CT",1,IF(Table3[[#This Row],[I]]=1,0,1))))</f>
        <v>1</v>
      </c>
      <c r="B65" s="6" t="s">
        <v>149</v>
      </c>
      <c r="D65" s="6" t="s">
        <v>149</v>
      </c>
      <c r="E65" s="6">
        <v>64</v>
      </c>
      <c r="G65" s="9" t="s">
        <v>74</v>
      </c>
      <c r="H65" s="10" t="s">
        <v>150</v>
      </c>
      <c r="I65" s="11" t="s">
        <v>198</v>
      </c>
      <c r="J65" s="12" t="s">
        <v>199</v>
      </c>
      <c r="K65" s="11" t="str">
        <f>CONCATENATE(Table3[[#This Row],[Type]]," "&amp;TEXT(Table3[[#This Row],[Diameter]],".0000")&amp;""," "&amp;Table3[[#This Row],[NumFlutes]]&amp;"FL")</f>
        <v>CD .0098 2FL</v>
      </c>
      <c r="M65" s="13">
        <v>9.7999999999999997E-3</v>
      </c>
      <c r="N65" s="13">
        <v>0.125</v>
      </c>
      <c r="O65" s="6">
        <v>9.7999999999999997E-3</v>
      </c>
      <c r="P65" s="6">
        <v>0.82499999999999996</v>
      </c>
      <c r="R65" s="14">
        <f>IF(Table3[[#This Row],[ShoulderLenEnd]]="",0,90-(DEGREES(ATAN((Q65-P65)/((N65-O65)/2)))))</f>
        <v>0</v>
      </c>
      <c r="S65" s="15">
        <v>0.8</v>
      </c>
      <c r="T65" s="6">
        <v>2</v>
      </c>
      <c r="U65" s="6">
        <v>1.5</v>
      </c>
      <c r="V65" s="6">
        <v>0.18</v>
      </c>
      <c r="Z65" s="6">
        <v>120</v>
      </c>
      <c r="AA65" s="13">
        <f t="shared" si="0"/>
        <v>2.829016319029167E-3</v>
      </c>
      <c r="AE65" s="6" t="s">
        <v>44</v>
      </c>
      <c r="AF65" s="6" t="s">
        <v>62</v>
      </c>
      <c r="AG65" s="6" t="s">
        <v>152</v>
      </c>
      <c r="AH65" s="6" t="s">
        <v>153</v>
      </c>
      <c r="AI65" s="6">
        <v>0</v>
      </c>
      <c r="AJ65" s="6">
        <v>1</v>
      </c>
      <c r="AK65" s="6">
        <v>0</v>
      </c>
      <c r="AL65" s="6">
        <v>1</v>
      </c>
      <c r="AM65" s="6">
        <v>1</v>
      </c>
      <c r="AN65" s="6">
        <v>1</v>
      </c>
      <c r="AO65" s="6">
        <v>1</v>
      </c>
      <c r="AP65" s="6">
        <v>1</v>
      </c>
      <c r="AQ65" s="6" t="s">
        <v>197</v>
      </c>
      <c r="AR65" s="6">
        <v>0</v>
      </c>
      <c r="AS65" s="6">
        <v>0</v>
      </c>
      <c r="AT65" s="6">
        <v>0</v>
      </c>
      <c r="AU65" s="6">
        <v>0</v>
      </c>
      <c r="AV65" s="6">
        <f>IF(Table3[[#This Row],[ShankDiameter]]&gt;0.5,0,IF(Table3[[#This Row],[Type]]="CD",0,1))</f>
        <v>0</v>
      </c>
      <c r="AW65" s="6">
        <v>0</v>
      </c>
      <c r="AX65" s="6">
        <v>0</v>
      </c>
      <c r="AY65" s="6">
        <v>0</v>
      </c>
      <c r="AZ65" s="6">
        <v>2</v>
      </c>
      <c r="BA65" s="6">
        <v>0</v>
      </c>
      <c r="BB65" s="6">
        <v>0</v>
      </c>
      <c r="BC65" s="6">
        <v>0</v>
      </c>
      <c r="BD65" s="6">
        <v>0</v>
      </c>
      <c r="BE65" s="6">
        <v>0</v>
      </c>
      <c r="BF65" s="6">
        <v>0</v>
      </c>
      <c r="BG65" s="6">
        <v>0</v>
      </c>
      <c r="BH65" s="6">
        <v>0</v>
      </c>
      <c r="BI65" s="6">
        <v>0</v>
      </c>
      <c r="BJ65" s="6">
        <v>0</v>
      </c>
      <c r="BK65" s="6">
        <v>0</v>
      </c>
      <c r="BL65" s="6">
        <v>0</v>
      </c>
      <c r="BM65" s="6">
        <f>IF(Table3[[#This Row],[Type]]="EM",IF((Table3[[#This Row],[Diameter]]/2)-Table3[[#This Row],[CornerRadius]]-0.012&gt;0,(Table3[[#This Row],[Diameter]]/2)-Table3[[#This Row],[CornerRadius]]-0.012,0),)</f>
        <v>0</v>
      </c>
      <c r="BO65" s="6" t="str">
        <f>IF(Table3[[#This Row],[ShoulderLength]]="","",IF(Table3[[#This Row],[ShoulderLength]]&lt;Table3[[#This Row],[LOC]],"FIX",""))</f>
        <v/>
      </c>
    </row>
    <row r="66" spans="1:67" x14ac:dyDescent="0.25">
      <c r="A66" s="7">
        <f>IF(Table3[[#This Row],[SoflexRule]]="",1,IF(Table3[[#This Row],[MinOHL]]="",1,IF(Table3[[#This Row],[Type]]="CT",1,IF(Table3[[#This Row],[I]]=1,0,1))))</f>
        <v>1</v>
      </c>
      <c r="B66" s="6" t="s">
        <v>149</v>
      </c>
      <c r="D66" s="6" t="s">
        <v>149</v>
      </c>
      <c r="E66" s="6">
        <v>65</v>
      </c>
      <c r="G66" s="9" t="s">
        <v>74</v>
      </c>
      <c r="H66" s="10" t="s">
        <v>150</v>
      </c>
      <c r="I66" s="11" t="s">
        <v>200</v>
      </c>
      <c r="J66" s="12" t="s">
        <v>201</v>
      </c>
      <c r="K66" s="11" t="str">
        <f>CONCATENATE(Table3[[#This Row],[Type]]," "&amp;TEXT(Table3[[#This Row],[Diameter]],".0000")&amp;""," "&amp;Table3[[#This Row],[NumFlutes]]&amp;"FL")</f>
        <v>CD .0105 2FL</v>
      </c>
      <c r="M66" s="13">
        <v>1.0500000000000001E-2</v>
      </c>
      <c r="N66" s="13">
        <v>0.125</v>
      </c>
      <c r="O66" s="6">
        <v>1.0500000000000001E-2</v>
      </c>
      <c r="P66" s="6">
        <v>0.82499999999999996</v>
      </c>
      <c r="R66" s="14">
        <f>IF(Table3[[#This Row],[ShoulderLenEnd]]="",0,90-(DEGREES(ATAN((Q66-P66)/((N66-O66)/2)))))</f>
        <v>0</v>
      </c>
      <c r="S66" s="15">
        <v>0.8</v>
      </c>
      <c r="T66" s="6">
        <v>2</v>
      </c>
      <c r="U66" s="6">
        <v>1.5</v>
      </c>
      <c r="V66" s="6">
        <v>0.185</v>
      </c>
      <c r="Z66" s="6">
        <v>120</v>
      </c>
      <c r="AA66" s="13">
        <f t="shared" ref="AA66:AA129" si="1">IF(Z66 &lt; 1, "", (M66/2)/TAN(RADIANS(Z66/2)))</f>
        <v>3.0310889132455364E-3</v>
      </c>
      <c r="AE66" s="6" t="s">
        <v>44</v>
      </c>
      <c r="AF66" s="6" t="s">
        <v>62</v>
      </c>
      <c r="AG66" s="6" t="s">
        <v>152</v>
      </c>
      <c r="AH66" s="6" t="s">
        <v>153</v>
      </c>
      <c r="AI66" s="6">
        <v>0</v>
      </c>
      <c r="AJ66" s="6">
        <v>1</v>
      </c>
      <c r="AK66" s="6">
        <v>0</v>
      </c>
      <c r="AL66" s="6">
        <v>1</v>
      </c>
      <c r="AM66" s="6">
        <v>1</v>
      </c>
      <c r="AN66" s="6">
        <v>1</v>
      </c>
      <c r="AO66" s="6">
        <v>1</v>
      </c>
      <c r="AP66" s="6">
        <v>1</v>
      </c>
      <c r="AQ66" s="6" t="s">
        <v>202</v>
      </c>
      <c r="AR66" s="6">
        <v>0</v>
      </c>
      <c r="AS66" s="6">
        <v>0</v>
      </c>
      <c r="AT66" s="6">
        <v>0</v>
      </c>
      <c r="AU66" s="6">
        <v>0</v>
      </c>
      <c r="AV66" s="6">
        <f>IF(Table3[[#This Row],[ShankDiameter]]&gt;0.5,0,IF(Table3[[#This Row],[Type]]="CD",0,1))</f>
        <v>0</v>
      </c>
      <c r="AW66" s="6">
        <v>0</v>
      </c>
      <c r="AX66" s="6">
        <v>0</v>
      </c>
      <c r="AY66" s="6">
        <v>0</v>
      </c>
      <c r="AZ66" s="6">
        <v>2</v>
      </c>
      <c r="BA66" s="6">
        <v>0</v>
      </c>
      <c r="BB66" s="6">
        <v>0</v>
      </c>
      <c r="BC66" s="6">
        <v>0</v>
      </c>
      <c r="BD66" s="6">
        <v>0</v>
      </c>
      <c r="BE66" s="6">
        <v>0</v>
      </c>
      <c r="BF66" s="6">
        <v>0</v>
      </c>
      <c r="BG66" s="6">
        <v>0</v>
      </c>
      <c r="BH66" s="6">
        <v>0</v>
      </c>
      <c r="BI66" s="6">
        <v>0</v>
      </c>
      <c r="BJ66" s="6">
        <v>0</v>
      </c>
      <c r="BK66" s="6">
        <v>0</v>
      </c>
      <c r="BL66" s="6">
        <v>0</v>
      </c>
      <c r="BM66" s="6">
        <f>IF(Table3[[#This Row],[Type]]="EM",IF((Table3[[#This Row],[Diameter]]/2)-Table3[[#This Row],[CornerRadius]]-0.012&gt;0,(Table3[[#This Row],[Diameter]]/2)-Table3[[#This Row],[CornerRadius]]-0.012,0),)</f>
        <v>0</v>
      </c>
      <c r="BO66" s="6" t="str">
        <f>IF(Table3[[#This Row],[ShoulderLength]]="","",IF(Table3[[#This Row],[ShoulderLength]]&lt;Table3[[#This Row],[LOC]],"FIX",""))</f>
        <v/>
      </c>
    </row>
    <row r="67" spans="1:67" x14ac:dyDescent="0.25">
      <c r="A67" s="7">
        <f>IF(Table3[[#This Row],[SoflexRule]]="",1,IF(Table3[[#This Row],[MinOHL]]="",1,IF(Table3[[#This Row],[Type]]="CT",1,IF(Table3[[#This Row],[I]]=1,0,1))))</f>
        <v>1</v>
      </c>
      <c r="B67" s="6" t="s">
        <v>149</v>
      </c>
      <c r="D67" s="6" t="s">
        <v>149</v>
      </c>
      <c r="E67" s="6">
        <v>66</v>
      </c>
      <c r="G67" s="9" t="s">
        <v>74</v>
      </c>
      <c r="H67" s="10" t="s">
        <v>150</v>
      </c>
      <c r="I67" s="11" t="s">
        <v>203</v>
      </c>
      <c r="J67" s="12" t="s">
        <v>204</v>
      </c>
      <c r="K67" s="11" t="str">
        <f>CONCATENATE(Table3[[#This Row],[Type]]," "&amp;TEXT(Table3[[#This Row],[Diameter]],".0000")&amp;""," "&amp;Table3[[#This Row],[NumFlutes]]&amp;"FL")</f>
        <v>CD .0110 2FL</v>
      </c>
      <c r="M67" s="13">
        <v>1.0999999999999999E-2</v>
      </c>
      <c r="N67" s="13">
        <v>0.125</v>
      </c>
      <c r="O67" s="6">
        <v>1.0999999999999999E-2</v>
      </c>
      <c r="P67" s="6">
        <v>0.82499999999999996</v>
      </c>
      <c r="R67" s="14">
        <f>IF(Table3[[#This Row],[ShoulderLenEnd]]="",0,90-(DEGREES(ATAN((Q67-P67)/((N67-O67)/2)))))</f>
        <v>0</v>
      </c>
      <c r="S67" s="15">
        <v>0.8</v>
      </c>
      <c r="T67" s="6">
        <v>2</v>
      </c>
      <c r="U67" s="6">
        <v>1.5</v>
      </c>
      <c r="V67" s="6">
        <v>0.18</v>
      </c>
      <c r="Z67" s="6">
        <v>130</v>
      </c>
      <c r="AA67" s="13">
        <f t="shared" si="1"/>
        <v>2.564692119852492E-3</v>
      </c>
      <c r="AE67" s="6" t="s">
        <v>44</v>
      </c>
      <c r="AF67" s="6" t="s">
        <v>62</v>
      </c>
      <c r="AG67" s="6" t="s">
        <v>152</v>
      </c>
      <c r="AH67" s="6" t="s">
        <v>153</v>
      </c>
      <c r="AI67" s="6">
        <v>0</v>
      </c>
      <c r="AJ67" s="6">
        <v>1</v>
      </c>
      <c r="AK67" s="6">
        <v>0</v>
      </c>
      <c r="AL67" s="6">
        <v>1</v>
      </c>
      <c r="AM67" s="6">
        <v>1</v>
      </c>
      <c r="AN67" s="6">
        <v>1</v>
      </c>
      <c r="AO67" s="6">
        <v>1</v>
      </c>
      <c r="AP67" s="6">
        <v>1</v>
      </c>
      <c r="AQ67" s="6" t="s">
        <v>205</v>
      </c>
      <c r="AR67" s="6">
        <v>0</v>
      </c>
      <c r="AS67" s="6">
        <v>0</v>
      </c>
      <c r="AT67" s="6">
        <v>0</v>
      </c>
      <c r="AU67" s="6">
        <v>0</v>
      </c>
      <c r="AV67" s="6">
        <f>IF(Table3[[#This Row],[ShankDiameter]]&gt;0.5,0,IF(Table3[[#This Row],[Type]]="CD",0,1))</f>
        <v>0</v>
      </c>
      <c r="AW67" s="6">
        <v>0</v>
      </c>
      <c r="AX67" s="6">
        <v>0</v>
      </c>
      <c r="AY67" s="6">
        <v>0</v>
      </c>
      <c r="AZ67" s="6">
        <v>2</v>
      </c>
      <c r="BA67" s="6">
        <v>0</v>
      </c>
      <c r="BB67" s="6">
        <v>0</v>
      </c>
      <c r="BC67" s="6">
        <v>0</v>
      </c>
      <c r="BD67" s="6">
        <v>0</v>
      </c>
      <c r="BE67" s="6">
        <v>0</v>
      </c>
      <c r="BF67" s="6">
        <v>0</v>
      </c>
      <c r="BG67" s="6">
        <v>0</v>
      </c>
      <c r="BH67" s="6">
        <v>0</v>
      </c>
      <c r="BI67" s="6">
        <v>0</v>
      </c>
      <c r="BJ67" s="6">
        <v>0</v>
      </c>
      <c r="BK67" s="6">
        <v>0</v>
      </c>
      <c r="BL67" s="6">
        <v>0</v>
      </c>
      <c r="BM67" s="6">
        <f>IF(Table3[[#This Row],[Type]]="EM",IF((Table3[[#This Row],[Diameter]]/2)-Table3[[#This Row],[CornerRadius]]-0.012&gt;0,(Table3[[#This Row],[Diameter]]/2)-Table3[[#This Row],[CornerRadius]]-0.012,0),)</f>
        <v>0</v>
      </c>
      <c r="BO67" s="6" t="str">
        <f>IF(Table3[[#This Row],[ShoulderLength]]="","",IF(Table3[[#This Row],[ShoulderLength]]&lt;Table3[[#This Row],[LOC]],"FIX",""))</f>
        <v/>
      </c>
    </row>
    <row r="68" spans="1:67" x14ac:dyDescent="0.25">
      <c r="A68" s="7">
        <f>IF(Table3[[#This Row],[SoflexRule]]="",1,IF(Table3[[#This Row],[MinOHL]]="",1,IF(Table3[[#This Row],[Type]]="CT",1,IF(Table3[[#This Row],[I]]=1,0,1))))</f>
        <v>1</v>
      </c>
      <c r="B68" s="6" t="s">
        <v>149</v>
      </c>
      <c r="D68" s="6" t="s">
        <v>149</v>
      </c>
      <c r="E68" s="6">
        <v>67</v>
      </c>
      <c r="G68" s="9" t="s">
        <v>74</v>
      </c>
      <c r="H68" s="10" t="s">
        <v>150</v>
      </c>
      <c r="I68" s="11" t="s">
        <v>206</v>
      </c>
      <c r="J68" s="12">
        <v>1130031</v>
      </c>
      <c r="K68" s="11" t="str">
        <f>CONCATENATE(Table3[[#This Row],[Type]]," "&amp;TEXT(Table3[[#This Row],[Diameter]],".0000")&amp;""," "&amp;Table3[[#This Row],[NumFlutes]]&amp;"FL")</f>
        <v>CD .0118 2FL</v>
      </c>
      <c r="M68" s="13">
        <v>1.18E-2</v>
      </c>
      <c r="N68" s="13">
        <v>0.125</v>
      </c>
      <c r="O68" s="6">
        <v>1.18E-2</v>
      </c>
      <c r="P68" s="6">
        <v>0.82499999999999996</v>
      </c>
      <c r="R68" s="14">
        <f>IF(Table3[[#This Row],[ShoulderLenEnd]]="",0,90-(DEGREES(ATAN((Q68-P68)/((N68-O68)/2)))))</f>
        <v>0</v>
      </c>
      <c r="S68" s="15">
        <v>0.8</v>
      </c>
      <c r="T68" s="6">
        <v>2</v>
      </c>
      <c r="U68" s="6">
        <v>1.5</v>
      </c>
      <c r="V68" s="6">
        <v>0.18</v>
      </c>
      <c r="Z68" s="6">
        <v>130</v>
      </c>
      <c r="AA68" s="13">
        <f t="shared" si="1"/>
        <v>2.7512151831144914E-3</v>
      </c>
      <c r="AE68" s="6" t="s">
        <v>44</v>
      </c>
      <c r="AF68" s="6" t="s">
        <v>62</v>
      </c>
      <c r="AG68" s="6" t="s">
        <v>152</v>
      </c>
      <c r="AH68" s="6" t="s">
        <v>153</v>
      </c>
      <c r="AI68" s="6">
        <v>0</v>
      </c>
      <c r="AJ68" s="6">
        <v>1</v>
      </c>
      <c r="AK68" s="6">
        <v>0</v>
      </c>
      <c r="AL68" s="6">
        <v>1</v>
      </c>
      <c r="AM68" s="6">
        <v>1</v>
      </c>
      <c r="AN68" s="6">
        <v>1</v>
      </c>
      <c r="AO68" s="6">
        <v>1</v>
      </c>
      <c r="AP68" s="6">
        <v>1</v>
      </c>
      <c r="AQ68" s="6" t="s">
        <v>207</v>
      </c>
      <c r="AR68" s="6">
        <v>0</v>
      </c>
      <c r="AS68" s="6">
        <v>0</v>
      </c>
      <c r="AT68" s="6">
        <v>0</v>
      </c>
      <c r="AU68" s="6">
        <v>0</v>
      </c>
      <c r="AV68" s="6">
        <f>IF(Table3[[#This Row],[ShankDiameter]]&gt;0.5,0,IF(Table3[[#This Row],[Type]]="CD",0,1))</f>
        <v>0</v>
      </c>
      <c r="AW68" s="6">
        <v>0</v>
      </c>
      <c r="AX68" s="6">
        <v>0</v>
      </c>
      <c r="AY68" s="6">
        <v>0</v>
      </c>
      <c r="AZ68" s="6">
        <v>2</v>
      </c>
      <c r="BA68" s="6">
        <v>0</v>
      </c>
      <c r="BB68" s="6">
        <v>0</v>
      </c>
      <c r="BC68" s="6">
        <v>0</v>
      </c>
      <c r="BD68" s="6">
        <v>0</v>
      </c>
      <c r="BE68" s="6">
        <v>0</v>
      </c>
      <c r="BF68" s="6">
        <v>0</v>
      </c>
      <c r="BG68" s="6">
        <v>0</v>
      </c>
      <c r="BH68" s="6">
        <v>0</v>
      </c>
      <c r="BI68" s="6">
        <v>0</v>
      </c>
      <c r="BJ68" s="6">
        <v>0</v>
      </c>
      <c r="BK68" s="6">
        <v>0</v>
      </c>
      <c r="BL68" s="6">
        <v>0</v>
      </c>
      <c r="BM68" s="6">
        <f>IF(Table3[[#This Row],[Type]]="EM",IF((Table3[[#This Row],[Diameter]]/2)-Table3[[#This Row],[CornerRadius]]-0.012&gt;0,(Table3[[#This Row],[Diameter]]/2)-Table3[[#This Row],[CornerRadius]]-0.012,0),)</f>
        <v>0</v>
      </c>
      <c r="BO68" s="6" t="str">
        <f>IF(Table3[[#This Row],[ShoulderLength]]="","",IF(Table3[[#This Row],[ShoulderLength]]&lt;Table3[[#This Row],[LOC]],"FIX",""))</f>
        <v/>
      </c>
    </row>
    <row r="69" spans="1:67" x14ac:dyDescent="0.25">
      <c r="A69" s="7">
        <f>IF(Table3[[#This Row],[SoflexRule]]="",1,IF(Table3[[#This Row],[MinOHL]]="",1,IF(Table3[[#This Row],[Type]]="CT",1,IF(Table3[[#This Row],[I]]=1,0,1))))</f>
        <v>1</v>
      </c>
      <c r="B69" s="6" t="s">
        <v>149</v>
      </c>
      <c r="D69" s="6" t="s">
        <v>149</v>
      </c>
      <c r="E69" s="6">
        <v>68</v>
      </c>
      <c r="G69" s="9" t="s">
        <v>74</v>
      </c>
      <c r="H69" s="10" t="s">
        <v>150</v>
      </c>
      <c r="I69" s="11" t="s">
        <v>208</v>
      </c>
      <c r="J69" s="12" t="s">
        <v>209</v>
      </c>
      <c r="K69" s="11" t="str">
        <f>CONCATENATE(Table3[[#This Row],[Type]]," "&amp;TEXT(Table3[[#This Row],[Diameter]],".0000")&amp;""," "&amp;Table3[[#This Row],[NumFlutes]]&amp;"FL")</f>
        <v>CD .0120 2FL</v>
      </c>
      <c r="M69" s="13">
        <v>1.2E-2</v>
      </c>
      <c r="N69" s="13">
        <v>0.125</v>
      </c>
      <c r="O69" s="6">
        <v>1.2E-2</v>
      </c>
      <c r="P69" s="6">
        <v>0.82499999999999996</v>
      </c>
      <c r="R69" s="14">
        <f>IF(Table3[[#This Row],[ShoulderLenEnd]]="",0,90-(DEGREES(ATAN((Q69-P69)/((N69-O69)/2)))))</f>
        <v>0</v>
      </c>
      <c r="S69" s="15">
        <v>0.8</v>
      </c>
      <c r="T69" s="6">
        <v>2</v>
      </c>
      <c r="U69" s="6">
        <v>1.5</v>
      </c>
      <c r="V69" s="6">
        <v>0.08</v>
      </c>
      <c r="Z69" s="6">
        <v>130</v>
      </c>
      <c r="AA69" s="13">
        <f t="shared" si="1"/>
        <v>2.7978459489299916E-3</v>
      </c>
      <c r="AE69" s="6" t="s">
        <v>44</v>
      </c>
      <c r="AF69" s="6" t="s">
        <v>62</v>
      </c>
      <c r="AG69" s="6" t="s">
        <v>152</v>
      </c>
      <c r="AH69" s="6" t="s">
        <v>153</v>
      </c>
      <c r="AI69" s="6">
        <v>0</v>
      </c>
      <c r="AJ69" s="6">
        <v>1</v>
      </c>
      <c r="AK69" s="6">
        <v>0</v>
      </c>
      <c r="AL69" s="6">
        <v>1</v>
      </c>
      <c r="AM69" s="6">
        <v>1</v>
      </c>
      <c r="AN69" s="6">
        <v>1</v>
      </c>
      <c r="AO69" s="6">
        <v>1</v>
      </c>
      <c r="AP69" s="6">
        <v>1</v>
      </c>
      <c r="AQ69" s="6" t="s">
        <v>210</v>
      </c>
      <c r="AR69" s="6">
        <v>0</v>
      </c>
      <c r="AS69" s="6">
        <v>0</v>
      </c>
      <c r="AT69" s="6">
        <v>0</v>
      </c>
      <c r="AU69" s="6">
        <v>0</v>
      </c>
      <c r="AV69" s="6">
        <f>IF(Table3[[#This Row],[ShankDiameter]]&gt;0.5,0,IF(Table3[[#This Row],[Type]]="CD",0,1))</f>
        <v>0</v>
      </c>
      <c r="AW69" s="6">
        <v>0</v>
      </c>
      <c r="AX69" s="6">
        <v>0</v>
      </c>
      <c r="AY69" s="6">
        <v>0</v>
      </c>
      <c r="AZ69" s="6">
        <v>2</v>
      </c>
      <c r="BA69" s="6">
        <v>0</v>
      </c>
      <c r="BB69" s="6">
        <v>0</v>
      </c>
      <c r="BC69" s="6">
        <v>0</v>
      </c>
      <c r="BD69" s="6">
        <v>0</v>
      </c>
      <c r="BE69" s="6">
        <v>0</v>
      </c>
      <c r="BF69" s="6">
        <v>0</v>
      </c>
      <c r="BG69" s="6">
        <v>0</v>
      </c>
      <c r="BH69" s="6">
        <v>0</v>
      </c>
      <c r="BI69" s="6">
        <v>0</v>
      </c>
      <c r="BJ69" s="6">
        <v>0</v>
      </c>
      <c r="BK69" s="6">
        <v>0</v>
      </c>
      <c r="BL69" s="6">
        <v>0</v>
      </c>
      <c r="BM69" s="6">
        <f>IF(Table3[[#This Row],[Type]]="EM",IF((Table3[[#This Row],[Diameter]]/2)-Table3[[#This Row],[CornerRadius]]-0.012&gt;0,(Table3[[#This Row],[Diameter]]/2)-Table3[[#This Row],[CornerRadius]]-0.012,0),)</f>
        <v>0</v>
      </c>
      <c r="BO69" s="6" t="str">
        <f>IF(Table3[[#This Row],[ShoulderLength]]="","",IF(Table3[[#This Row],[ShoulderLength]]&lt;Table3[[#This Row],[LOC]],"FIX",""))</f>
        <v/>
      </c>
    </row>
    <row r="70" spans="1:67" x14ac:dyDescent="0.25">
      <c r="A70" s="7">
        <f>IF(Table3[[#This Row],[SoflexRule]]="",1,IF(Table3[[#This Row],[MinOHL]]="",1,IF(Table3[[#This Row],[Type]]="CT",1,IF(Table3[[#This Row],[I]]=1,0,1))))</f>
        <v>1</v>
      </c>
      <c r="B70" s="6" t="s">
        <v>149</v>
      </c>
      <c r="D70" s="6" t="s">
        <v>149</v>
      </c>
      <c r="E70" s="6">
        <v>69</v>
      </c>
      <c r="G70" s="9" t="s">
        <v>74</v>
      </c>
      <c r="H70" s="10" t="s">
        <v>150</v>
      </c>
      <c r="I70" s="11" t="s">
        <v>211</v>
      </c>
      <c r="J70" s="12">
        <v>1017432</v>
      </c>
      <c r="K70" s="11" t="str">
        <f>CONCATENATE(Table3[[#This Row],[Type]]," "&amp;TEXT(Table3[[#This Row],[Diameter]],".0000")&amp;""," "&amp;Table3[[#This Row],[NumFlutes]]&amp;"FL")</f>
        <v>CD .0125 2FL</v>
      </c>
      <c r="M70" s="13">
        <v>1.2500000000000001E-2</v>
      </c>
      <c r="N70" s="13">
        <v>0.125</v>
      </c>
      <c r="O70" s="6">
        <v>1.2500000000000001E-2</v>
      </c>
      <c r="P70" s="6">
        <v>0.82499999999999996</v>
      </c>
      <c r="R70" s="14">
        <f>IF(Table3[[#This Row],[ShoulderLenEnd]]="",0,90-(DEGREES(ATAN((Q70-P70)/((N70-O70)/2)))))</f>
        <v>0</v>
      </c>
      <c r="S70" s="15">
        <v>0.8</v>
      </c>
      <c r="T70" s="6">
        <v>2</v>
      </c>
      <c r="U70" s="6">
        <v>1.5</v>
      </c>
      <c r="V70" s="6">
        <v>0.24</v>
      </c>
      <c r="Z70" s="6">
        <v>130</v>
      </c>
      <c r="AA70" s="13">
        <f t="shared" si="1"/>
        <v>2.9144228634687412E-3</v>
      </c>
      <c r="AE70" s="6" t="s">
        <v>44</v>
      </c>
      <c r="AF70" s="6" t="s">
        <v>62</v>
      </c>
      <c r="AG70" s="6" t="s">
        <v>152</v>
      </c>
      <c r="AH70" s="6" t="s">
        <v>153</v>
      </c>
      <c r="AI70" s="6">
        <v>0</v>
      </c>
      <c r="AJ70" s="6">
        <v>1</v>
      </c>
      <c r="AK70" s="6">
        <v>0</v>
      </c>
      <c r="AL70" s="6">
        <v>1</v>
      </c>
      <c r="AM70" s="6">
        <v>1</v>
      </c>
      <c r="AN70" s="6">
        <v>1</v>
      </c>
      <c r="AO70" s="6">
        <v>1</v>
      </c>
      <c r="AP70" s="6">
        <v>1</v>
      </c>
      <c r="AQ70" s="6" t="s">
        <v>212</v>
      </c>
      <c r="AR70" s="6">
        <v>0</v>
      </c>
      <c r="AS70" s="6">
        <v>0</v>
      </c>
      <c r="AT70" s="6">
        <v>0</v>
      </c>
      <c r="AU70" s="6">
        <v>0</v>
      </c>
      <c r="AV70" s="6">
        <f>IF(Table3[[#This Row],[ShankDiameter]]&gt;0.5,0,IF(Table3[[#This Row],[Type]]="CD",0,1))</f>
        <v>0</v>
      </c>
      <c r="AW70" s="6">
        <v>0</v>
      </c>
      <c r="AX70" s="6">
        <v>0</v>
      </c>
      <c r="AY70" s="6">
        <v>0</v>
      </c>
      <c r="AZ70" s="6">
        <v>2</v>
      </c>
      <c r="BA70" s="6">
        <v>0</v>
      </c>
      <c r="BB70" s="6">
        <v>0</v>
      </c>
      <c r="BC70" s="6">
        <v>0</v>
      </c>
      <c r="BD70" s="6">
        <v>0</v>
      </c>
      <c r="BE70" s="6">
        <v>0</v>
      </c>
      <c r="BF70" s="6">
        <v>0</v>
      </c>
      <c r="BG70" s="6">
        <v>0</v>
      </c>
      <c r="BH70" s="6">
        <v>0</v>
      </c>
      <c r="BI70" s="6">
        <v>0</v>
      </c>
      <c r="BJ70" s="6">
        <v>0</v>
      </c>
      <c r="BK70" s="6">
        <v>0</v>
      </c>
      <c r="BL70" s="6">
        <v>0</v>
      </c>
      <c r="BM70" s="6">
        <f>IF(Table3[[#This Row],[Type]]="EM",IF((Table3[[#This Row],[Diameter]]/2)-Table3[[#This Row],[CornerRadius]]-0.012&gt;0,(Table3[[#This Row],[Diameter]]/2)-Table3[[#This Row],[CornerRadius]]-0.012,0),)</f>
        <v>0</v>
      </c>
      <c r="BO70" s="6" t="str">
        <f>IF(Table3[[#This Row],[ShoulderLength]]="","",IF(Table3[[#This Row],[ShoulderLength]]&lt;Table3[[#This Row],[LOC]],"FIX",""))</f>
        <v/>
      </c>
    </row>
    <row r="71" spans="1:67" x14ac:dyDescent="0.25">
      <c r="A71" s="7">
        <f>IF(Table3[[#This Row],[SoflexRule]]="",1,IF(Table3[[#This Row],[MinOHL]]="",1,IF(Table3[[#This Row],[Type]]="CT",1,IF(Table3[[#This Row],[I]]=1,0,1))))</f>
        <v>1</v>
      </c>
      <c r="B71" s="6" t="s">
        <v>149</v>
      </c>
      <c r="D71" s="6" t="s">
        <v>149</v>
      </c>
      <c r="E71" s="6">
        <v>70</v>
      </c>
      <c r="G71" s="9" t="s">
        <v>74</v>
      </c>
      <c r="H71" s="10" t="s">
        <v>150</v>
      </c>
      <c r="I71" s="11" t="s">
        <v>213</v>
      </c>
      <c r="J71" s="12">
        <v>1183601</v>
      </c>
      <c r="K71" s="11" t="str">
        <f>CONCATENATE(Table3[[#This Row],[Type]]," "&amp;TEXT(Table3[[#This Row],[Diameter]],".0000")&amp;""," "&amp;Table3[[#This Row],[NumFlutes]]&amp;"FL")</f>
        <v>CD .0130 2FL</v>
      </c>
      <c r="M71" s="13">
        <v>1.2999999999999999E-2</v>
      </c>
      <c r="N71" s="13">
        <v>0.125</v>
      </c>
      <c r="O71" s="6">
        <v>1.2999999999999999E-2</v>
      </c>
      <c r="P71" s="6">
        <v>0.82499999999999996</v>
      </c>
      <c r="R71" s="14">
        <f>IF(Table3[[#This Row],[ShoulderLenEnd]]="",0,90-(DEGREES(ATAN((Q71-P71)/((N71-O71)/2)))))</f>
        <v>0</v>
      </c>
      <c r="S71" s="15">
        <v>0.8</v>
      </c>
      <c r="T71" s="6">
        <v>2</v>
      </c>
      <c r="U71" s="6">
        <v>1.5</v>
      </c>
      <c r="V71" s="6">
        <v>0.23</v>
      </c>
      <c r="Z71" s="6">
        <v>130</v>
      </c>
      <c r="AA71" s="13">
        <f t="shared" si="1"/>
        <v>3.0309997780074908E-3</v>
      </c>
      <c r="AE71" s="6" t="s">
        <v>44</v>
      </c>
      <c r="AF71" s="6" t="s">
        <v>62</v>
      </c>
      <c r="AG71" s="6" t="s">
        <v>152</v>
      </c>
      <c r="AH71" s="6" t="s">
        <v>153</v>
      </c>
      <c r="AI71" s="6">
        <v>0</v>
      </c>
      <c r="AJ71" s="6">
        <v>1</v>
      </c>
      <c r="AK71" s="6">
        <v>0</v>
      </c>
      <c r="AL71" s="6">
        <v>1</v>
      </c>
      <c r="AM71" s="6">
        <v>1</v>
      </c>
      <c r="AN71" s="6">
        <v>1</v>
      </c>
      <c r="AO71" s="6">
        <v>1</v>
      </c>
      <c r="AP71" s="6">
        <v>1</v>
      </c>
      <c r="AQ71" s="6" t="s">
        <v>214</v>
      </c>
      <c r="AR71" s="6">
        <v>0</v>
      </c>
      <c r="AS71" s="6">
        <v>0</v>
      </c>
      <c r="AT71" s="6">
        <v>0</v>
      </c>
      <c r="AU71" s="6">
        <v>0</v>
      </c>
      <c r="AV71" s="6">
        <f>IF(Table3[[#This Row],[ShankDiameter]]&gt;0.5,0,IF(Table3[[#This Row],[Type]]="CD",0,1))</f>
        <v>0</v>
      </c>
      <c r="AW71" s="6">
        <v>0</v>
      </c>
      <c r="AX71" s="6">
        <v>0</v>
      </c>
      <c r="AY71" s="6">
        <v>0</v>
      </c>
      <c r="AZ71" s="6">
        <v>2</v>
      </c>
      <c r="BA71" s="6">
        <v>0</v>
      </c>
      <c r="BB71" s="6">
        <v>0</v>
      </c>
      <c r="BC71" s="6">
        <v>0</v>
      </c>
      <c r="BD71" s="6">
        <v>0</v>
      </c>
      <c r="BE71" s="6">
        <v>0</v>
      </c>
      <c r="BF71" s="6">
        <v>0</v>
      </c>
      <c r="BG71" s="6">
        <v>0</v>
      </c>
      <c r="BH71" s="6">
        <v>0</v>
      </c>
      <c r="BI71" s="6">
        <v>0</v>
      </c>
      <c r="BJ71" s="6">
        <v>0</v>
      </c>
      <c r="BK71" s="6">
        <v>0</v>
      </c>
      <c r="BL71" s="6">
        <v>0</v>
      </c>
      <c r="BM71" s="6">
        <f>IF(Table3[[#This Row],[Type]]="EM",IF((Table3[[#This Row],[Diameter]]/2)-Table3[[#This Row],[CornerRadius]]-0.012&gt;0,(Table3[[#This Row],[Diameter]]/2)-Table3[[#This Row],[CornerRadius]]-0.012,0),)</f>
        <v>0</v>
      </c>
      <c r="BO71" s="6" t="str">
        <f>IF(Table3[[#This Row],[ShoulderLength]]="","",IF(Table3[[#This Row],[ShoulderLength]]&lt;Table3[[#This Row],[LOC]],"FIX",""))</f>
        <v/>
      </c>
    </row>
    <row r="72" spans="1:67" x14ac:dyDescent="0.25">
      <c r="A72" s="7">
        <f>IF(Table3[[#This Row],[SoflexRule]]="",1,IF(Table3[[#This Row],[MinOHL]]="",1,IF(Table3[[#This Row],[Type]]="CT",1,IF(Table3[[#This Row],[I]]=1,0,1))))</f>
        <v>1</v>
      </c>
      <c r="B72" s="6" t="s">
        <v>149</v>
      </c>
      <c r="D72" s="6" t="s">
        <v>149</v>
      </c>
      <c r="E72" s="6">
        <v>71</v>
      </c>
      <c r="G72" s="9" t="s">
        <v>74</v>
      </c>
      <c r="H72" s="10" t="s">
        <v>150</v>
      </c>
      <c r="I72" s="11" t="s">
        <v>215</v>
      </c>
      <c r="J72" s="12" t="s">
        <v>216</v>
      </c>
      <c r="K72" s="11" t="str">
        <f>CONCATENATE(Table3[[#This Row],[Type]]," "&amp;TEXT(Table3[[#This Row],[Diameter]],".0000")&amp;""," "&amp;Table3[[#This Row],[NumFlutes]]&amp;"FL")</f>
        <v>CD .0135 2FL</v>
      </c>
      <c r="M72" s="13">
        <v>1.35E-2</v>
      </c>
      <c r="N72" s="13">
        <v>0.125</v>
      </c>
      <c r="O72" s="6">
        <v>1.35E-2</v>
      </c>
      <c r="P72" s="6">
        <v>0.82499999999999996</v>
      </c>
      <c r="R72" s="14">
        <f>IF(Table3[[#This Row],[ShoulderLenEnd]]="",0,90-(DEGREES(ATAN((Q72-P72)/((N72-O72)/2)))))</f>
        <v>0</v>
      </c>
      <c r="S72" s="15">
        <v>0.8</v>
      </c>
      <c r="T72" s="6">
        <v>2</v>
      </c>
      <c r="U72" s="6">
        <v>1.5</v>
      </c>
      <c r="V72" s="6">
        <v>0.2</v>
      </c>
      <c r="Z72" s="6">
        <v>130</v>
      </c>
      <c r="AA72" s="13">
        <f t="shared" si="1"/>
        <v>3.1475766925462404E-3</v>
      </c>
      <c r="AE72" s="6" t="s">
        <v>44</v>
      </c>
      <c r="AF72" s="6" t="s">
        <v>62</v>
      </c>
      <c r="AG72" s="6" t="s">
        <v>152</v>
      </c>
      <c r="AH72" s="6" t="s">
        <v>153</v>
      </c>
      <c r="AI72" s="6">
        <v>0</v>
      </c>
      <c r="AJ72" s="6">
        <v>1</v>
      </c>
      <c r="AK72" s="6">
        <v>0</v>
      </c>
      <c r="AL72" s="6">
        <v>1</v>
      </c>
      <c r="AM72" s="6">
        <v>1</v>
      </c>
      <c r="AN72" s="6">
        <v>1</v>
      </c>
      <c r="AO72" s="6">
        <v>1</v>
      </c>
      <c r="AP72" s="6">
        <v>1</v>
      </c>
      <c r="AQ72" s="6" t="s">
        <v>217</v>
      </c>
      <c r="AR72" s="6">
        <v>0</v>
      </c>
      <c r="AS72" s="6">
        <v>0</v>
      </c>
      <c r="AT72" s="6">
        <v>0</v>
      </c>
      <c r="AU72" s="6">
        <v>0</v>
      </c>
      <c r="AV72" s="6">
        <f>IF(Table3[[#This Row],[ShankDiameter]]&gt;0.5,0,IF(Table3[[#This Row],[Type]]="CD",0,1))</f>
        <v>0</v>
      </c>
      <c r="AW72" s="6">
        <v>0</v>
      </c>
      <c r="AX72" s="6">
        <v>0</v>
      </c>
      <c r="AY72" s="6">
        <v>0</v>
      </c>
      <c r="AZ72" s="6">
        <v>2</v>
      </c>
      <c r="BA72" s="6">
        <v>0</v>
      </c>
      <c r="BB72" s="6">
        <v>0</v>
      </c>
      <c r="BC72" s="6">
        <v>0</v>
      </c>
      <c r="BD72" s="6">
        <v>0</v>
      </c>
      <c r="BE72" s="6">
        <v>0</v>
      </c>
      <c r="BF72" s="6">
        <v>0</v>
      </c>
      <c r="BG72" s="6">
        <v>0</v>
      </c>
      <c r="BH72" s="6">
        <v>0</v>
      </c>
      <c r="BI72" s="6">
        <v>0</v>
      </c>
      <c r="BJ72" s="6">
        <v>0</v>
      </c>
      <c r="BK72" s="6">
        <v>0</v>
      </c>
      <c r="BL72" s="6">
        <v>0</v>
      </c>
      <c r="BM72" s="6">
        <f>IF(Table3[[#This Row],[Type]]="EM",IF((Table3[[#This Row],[Diameter]]/2)-Table3[[#This Row],[CornerRadius]]-0.012&gt;0,(Table3[[#This Row],[Diameter]]/2)-Table3[[#This Row],[CornerRadius]]-0.012,0),)</f>
        <v>0</v>
      </c>
      <c r="BO72" s="6" t="str">
        <f>IF(Table3[[#This Row],[ShoulderLength]]="","",IF(Table3[[#This Row],[ShoulderLength]]&lt;Table3[[#This Row],[LOC]],"FIX",""))</f>
        <v/>
      </c>
    </row>
    <row r="73" spans="1:67" x14ac:dyDescent="0.25">
      <c r="A73" s="7">
        <f>IF(Table3[[#This Row],[SoflexRule]]="",1,IF(Table3[[#This Row],[MinOHL]]="",1,IF(Table3[[#This Row],[Type]]="CT",1,IF(Table3[[#This Row],[I]]=1,0,1))))</f>
        <v>1</v>
      </c>
      <c r="B73" s="6" t="s">
        <v>149</v>
      </c>
      <c r="D73" s="6" t="s">
        <v>149</v>
      </c>
      <c r="E73" s="6">
        <v>72</v>
      </c>
      <c r="G73" s="9" t="s">
        <v>74</v>
      </c>
      <c r="H73" s="10" t="s">
        <v>150</v>
      </c>
      <c r="I73" s="11" t="s">
        <v>218</v>
      </c>
      <c r="J73" s="12" t="s">
        <v>219</v>
      </c>
      <c r="K73" s="11" t="str">
        <f>CONCATENATE(Table3[[#This Row],[Type]]," "&amp;TEXT(Table3[[#This Row],[Diameter]],".0000")&amp;""," "&amp;Table3[[#This Row],[NumFlutes]]&amp;"FL")</f>
        <v>CD .0145 2FL</v>
      </c>
      <c r="M73" s="13">
        <v>1.4500000000000001E-2</v>
      </c>
      <c r="N73" s="13">
        <v>0.125</v>
      </c>
      <c r="O73" s="6">
        <v>1.4500000000000001E-2</v>
      </c>
      <c r="P73" s="6">
        <v>0.82499999999999996</v>
      </c>
      <c r="R73" s="14">
        <f>IF(Table3[[#This Row],[ShoulderLenEnd]]="",0,90-(DEGREES(ATAN((Q73-P73)/((N73-O73)/2)))))</f>
        <v>0</v>
      </c>
      <c r="S73" s="15">
        <v>0.8</v>
      </c>
      <c r="T73" s="6">
        <v>2</v>
      </c>
      <c r="U73" s="6">
        <v>1.5</v>
      </c>
      <c r="V73" s="6">
        <v>0.22</v>
      </c>
      <c r="Z73" s="6">
        <v>130</v>
      </c>
      <c r="AA73" s="13">
        <f t="shared" si="1"/>
        <v>3.3807305216237401E-3</v>
      </c>
      <c r="AE73" s="6" t="s">
        <v>44</v>
      </c>
      <c r="AF73" s="6" t="s">
        <v>62</v>
      </c>
      <c r="AG73" s="6" t="s">
        <v>152</v>
      </c>
      <c r="AH73" s="6" t="s">
        <v>153</v>
      </c>
      <c r="AI73" s="6">
        <v>0</v>
      </c>
      <c r="AJ73" s="6">
        <v>1</v>
      </c>
      <c r="AK73" s="6">
        <v>0</v>
      </c>
      <c r="AL73" s="6">
        <v>1</v>
      </c>
      <c r="AM73" s="6">
        <v>1</v>
      </c>
      <c r="AN73" s="6">
        <v>1</v>
      </c>
      <c r="AO73" s="6">
        <v>1</v>
      </c>
      <c r="AP73" s="6">
        <v>1</v>
      </c>
      <c r="AQ73" s="6" t="s">
        <v>220</v>
      </c>
      <c r="AR73" s="6">
        <v>0</v>
      </c>
      <c r="AS73" s="6">
        <v>0</v>
      </c>
      <c r="AT73" s="6">
        <v>0</v>
      </c>
      <c r="AU73" s="6">
        <v>0</v>
      </c>
      <c r="AV73" s="6">
        <f>IF(Table3[[#This Row],[ShankDiameter]]&gt;0.5,0,IF(Table3[[#This Row],[Type]]="CD",0,1))</f>
        <v>0</v>
      </c>
      <c r="AW73" s="6">
        <v>0</v>
      </c>
      <c r="AX73" s="6">
        <v>0</v>
      </c>
      <c r="AY73" s="6">
        <v>0</v>
      </c>
      <c r="AZ73" s="6">
        <v>2</v>
      </c>
      <c r="BA73" s="6">
        <v>0</v>
      </c>
      <c r="BB73" s="6">
        <v>0</v>
      </c>
      <c r="BC73" s="6">
        <v>0</v>
      </c>
      <c r="BD73" s="6">
        <v>0</v>
      </c>
      <c r="BE73" s="6">
        <v>0</v>
      </c>
      <c r="BF73" s="6">
        <v>0</v>
      </c>
      <c r="BG73" s="6">
        <v>0</v>
      </c>
      <c r="BH73" s="6">
        <v>0</v>
      </c>
      <c r="BI73" s="6">
        <v>0</v>
      </c>
      <c r="BJ73" s="6">
        <v>0</v>
      </c>
      <c r="BK73" s="6">
        <v>0</v>
      </c>
      <c r="BL73" s="6">
        <v>0</v>
      </c>
      <c r="BM73" s="6">
        <f>IF(Table3[[#This Row],[Type]]="EM",IF((Table3[[#This Row],[Diameter]]/2)-Table3[[#This Row],[CornerRadius]]-0.012&gt;0,(Table3[[#This Row],[Diameter]]/2)-Table3[[#This Row],[CornerRadius]]-0.012,0),)</f>
        <v>0</v>
      </c>
      <c r="BO73" s="6" t="str">
        <f>IF(Table3[[#This Row],[ShoulderLength]]="","",IF(Table3[[#This Row],[ShoulderLength]]&lt;Table3[[#This Row],[LOC]],"FIX",""))</f>
        <v/>
      </c>
    </row>
    <row r="74" spans="1:67" x14ac:dyDescent="0.25">
      <c r="A74" s="7">
        <f>IF(Table3[[#This Row],[SoflexRule]]="",1,IF(Table3[[#This Row],[MinOHL]]="",1,IF(Table3[[#This Row],[Type]]="CT",1,IF(Table3[[#This Row],[I]]=1,0,1))))</f>
        <v>1</v>
      </c>
      <c r="B74" s="6" t="s">
        <v>149</v>
      </c>
      <c r="D74" s="6" t="s">
        <v>149</v>
      </c>
      <c r="E74" s="6">
        <v>73</v>
      </c>
      <c r="G74" s="9" t="s">
        <v>74</v>
      </c>
      <c r="H74" s="10" t="s">
        <v>150</v>
      </c>
      <c r="I74" s="11" t="s">
        <v>221</v>
      </c>
      <c r="J74" s="12" t="s">
        <v>222</v>
      </c>
      <c r="K74" s="11" t="str">
        <f>CONCATENATE(Table3[[#This Row],[Type]]," "&amp;TEXT(Table3[[#This Row],[Diameter]],".0000")&amp;""," "&amp;Table3[[#This Row],[NumFlutes]]&amp;"FL")</f>
        <v>CD .0156 2FL</v>
      </c>
      <c r="M74" s="13">
        <v>1.5599999999999999E-2</v>
      </c>
      <c r="N74" s="13">
        <v>0.125</v>
      </c>
      <c r="O74" s="6">
        <v>1.5599999999999999E-2</v>
      </c>
      <c r="P74" s="6">
        <v>0.82499999999999996</v>
      </c>
      <c r="R74" s="14">
        <f>IF(Table3[[#This Row],[ShoulderLenEnd]]="",0,90-(DEGREES(ATAN((Q74-P74)/((N74-O74)/2)))))</f>
        <v>0</v>
      </c>
      <c r="S74" s="15">
        <v>0.8</v>
      </c>
      <c r="T74" s="6">
        <v>2</v>
      </c>
      <c r="U74" s="6">
        <v>1.5</v>
      </c>
      <c r="V74" s="6">
        <v>0.22</v>
      </c>
      <c r="Z74" s="6">
        <v>130</v>
      </c>
      <c r="AA74" s="13">
        <f t="shared" si="1"/>
        <v>3.6371997336089889E-3</v>
      </c>
      <c r="AE74" s="6" t="s">
        <v>44</v>
      </c>
      <c r="AF74" s="6" t="s">
        <v>62</v>
      </c>
      <c r="AG74" s="6" t="s">
        <v>152</v>
      </c>
      <c r="AH74" s="6" t="s">
        <v>153</v>
      </c>
      <c r="AI74" s="6">
        <v>0</v>
      </c>
      <c r="AJ74" s="6">
        <v>1</v>
      </c>
      <c r="AK74" s="6">
        <v>0</v>
      </c>
      <c r="AL74" s="6">
        <v>1</v>
      </c>
      <c r="AM74" s="6">
        <v>1</v>
      </c>
      <c r="AN74" s="6">
        <v>1</v>
      </c>
      <c r="AO74" s="6">
        <v>1</v>
      </c>
      <c r="AP74" s="6">
        <v>1</v>
      </c>
      <c r="AQ74" s="6" t="s">
        <v>223</v>
      </c>
      <c r="AR74" s="6">
        <v>0</v>
      </c>
      <c r="AS74" s="6">
        <v>0</v>
      </c>
      <c r="AT74" s="6">
        <v>0</v>
      </c>
      <c r="AU74" s="6">
        <v>0</v>
      </c>
      <c r="AV74" s="6">
        <f>IF(Table3[[#This Row],[ShankDiameter]]&gt;0.5,0,IF(Table3[[#This Row],[Type]]="CD",0,1))</f>
        <v>0</v>
      </c>
      <c r="AW74" s="6">
        <v>0</v>
      </c>
      <c r="AX74" s="6">
        <v>0</v>
      </c>
      <c r="AY74" s="6">
        <v>0</v>
      </c>
      <c r="AZ74" s="6">
        <v>2</v>
      </c>
      <c r="BA74" s="6">
        <v>0</v>
      </c>
      <c r="BB74" s="6">
        <v>0</v>
      </c>
      <c r="BC74" s="6">
        <v>0</v>
      </c>
      <c r="BD74" s="6">
        <v>0</v>
      </c>
      <c r="BE74" s="6">
        <v>0</v>
      </c>
      <c r="BF74" s="6">
        <v>0</v>
      </c>
      <c r="BG74" s="6">
        <v>0</v>
      </c>
      <c r="BH74" s="6">
        <v>0</v>
      </c>
      <c r="BI74" s="6">
        <v>0</v>
      </c>
      <c r="BJ74" s="6">
        <v>0</v>
      </c>
      <c r="BK74" s="6">
        <v>0</v>
      </c>
      <c r="BL74" s="6">
        <v>0</v>
      </c>
      <c r="BM74" s="6">
        <f>IF(Table3[[#This Row],[Type]]="EM",IF((Table3[[#This Row],[Diameter]]/2)-Table3[[#This Row],[CornerRadius]]-0.012&gt;0,(Table3[[#This Row],[Diameter]]/2)-Table3[[#This Row],[CornerRadius]]-0.012,0),)</f>
        <v>0</v>
      </c>
      <c r="BO74" s="6" t="str">
        <f>IF(Table3[[#This Row],[ShoulderLength]]="","",IF(Table3[[#This Row],[ShoulderLength]]&lt;Table3[[#This Row],[LOC]],"FIX",""))</f>
        <v/>
      </c>
    </row>
    <row r="75" spans="1:67" x14ac:dyDescent="0.25">
      <c r="A75" s="7">
        <f>IF(Table3[[#This Row],[SoflexRule]]="",1,IF(Table3[[#This Row],[MinOHL]]="",1,IF(Table3[[#This Row],[Type]]="CT",1,IF(Table3[[#This Row],[I]]=1,0,1))))</f>
        <v>1</v>
      </c>
      <c r="B75" s="6" t="s">
        <v>149</v>
      </c>
      <c r="D75" s="6" t="s">
        <v>149</v>
      </c>
      <c r="E75" s="6">
        <v>74</v>
      </c>
      <c r="G75" s="9" t="s">
        <v>74</v>
      </c>
      <c r="H75" s="10" t="s">
        <v>150</v>
      </c>
      <c r="I75" s="11" t="s">
        <v>224</v>
      </c>
      <c r="J75" s="12">
        <v>1138040</v>
      </c>
      <c r="K75" s="11" t="str">
        <f>CONCATENATE(Table3[[#This Row],[Type]]," "&amp;TEXT(Table3[[#This Row],[Diameter]],".0000")&amp;""," "&amp;Table3[[#This Row],[NumFlutes]]&amp;"FL")</f>
        <v>CD .0158 2FL</v>
      </c>
      <c r="M75" s="13">
        <v>1.5800000000000002E-2</v>
      </c>
      <c r="N75" s="13">
        <v>0.125</v>
      </c>
      <c r="O75" s="6">
        <v>1.5800000000000002E-2</v>
      </c>
      <c r="P75" s="6">
        <v>0.82499999999999996</v>
      </c>
      <c r="R75" s="14">
        <f>IF(Table3[[#This Row],[ShoulderLenEnd]]="",0,90-(DEGREES(ATAN((Q75-P75)/((N75-O75)/2)))))</f>
        <v>0</v>
      </c>
      <c r="S75" s="15">
        <v>0.8</v>
      </c>
      <c r="T75" s="6">
        <v>2</v>
      </c>
      <c r="U75" s="6">
        <v>1.5</v>
      </c>
      <c r="V75" s="6">
        <v>0.23</v>
      </c>
      <c r="Z75" s="6">
        <v>130</v>
      </c>
      <c r="AA75" s="13">
        <f t="shared" si="1"/>
        <v>3.6838304994244891E-3</v>
      </c>
      <c r="AE75" s="6" t="s">
        <v>44</v>
      </c>
      <c r="AF75" s="6" t="s">
        <v>62</v>
      </c>
      <c r="AG75" s="6" t="s">
        <v>152</v>
      </c>
      <c r="AH75" s="6" t="s">
        <v>153</v>
      </c>
      <c r="AI75" s="6">
        <v>0</v>
      </c>
      <c r="AJ75" s="6">
        <v>1</v>
      </c>
      <c r="AK75" s="6">
        <v>0</v>
      </c>
      <c r="AL75" s="6">
        <v>1</v>
      </c>
      <c r="AM75" s="6">
        <v>1</v>
      </c>
      <c r="AN75" s="6">
        <v>1</v>
      </c>
      <c r="AO75" s="6">
        <v>1</v>
      </c>
      <c r="AP75" s="6">
        <v>1</v>
      </c>
      <c r="AQ75" s="6" t="s">
        <v>225</v>
      </c>
      <c r="AR75" s="6">
        <v>0</v>
      </c>
      <c r="AS75" s="6">
        <v>0</v>
      </c>
      <c r="AT75" s="6">
        <v>0</v>
      </c>
      <c r="AU75" s="6">
        <v>0</v>
      </c>
      <c r="AV75" s="6">
        <f>IF(Table3[[#This Row],[ShankDiameter]]&gt;0.5,0,IF(Table3[[#This Row],[Type]]="CD",0,1))</f>
        <v>0</v>
      </c>
      <c r="AW75" s="6">
        <v>0</v>
      </c>
      <c r="AX75" s="6">
        <v>0</v>
      </c>
      <c r="AY75" s="6">
        <v>0</v>
      </c>
      <c r="AZ75" s="6">
        <v>2</v>
      </c>
      <c r="BA75" s="6">
        <v>0</v>
      </c>
      <c r="BB75" s="6">
        <v>0</v>
      </c>
      <c r="BC75" s="6">
        <v>0</v>
      </c>
      <c r="BD75" s="6">
        <v>0</v>
      </c>
      <c r="BE75" s="6">
        <v>0</v>
      </c>
      <c r="BF75" s="6">
        <v>0</v>
      </c>
      <c r="BG75" s="6">
        <v>0</v>
      </c>
      <c r="BH75" s="6">
        <v>0</v>
      </c>
      <c r="BI75" s="6">
        <v>0</v>
      </c>
      <c r="BJ75" s="6">
        <v>0</v>
      </c>
      <c r="BK75" s="6">
        <v>0</v>
      </c>
      <c r="BL75" s="6">
        <v>0</v>
      </c>
      <c r="BM75" s="6">
        <f>IF(Table3[[#This Row],[Type]]="EM",IF((Table3[[#This Row],[Diameter]]/2)-Table3[[#This Row],[CornerRadius]]-0.012&gt;0,(Table3[[#This Row],[Diameter]]/2)-Table3[[#This Row],[CornerRadius]]-0.012,0),)</f>
        <v>0</v>
      </c>
      <c r="BO75" s="6" t="str">
        <f>IF(Table3[[#This Row],[ShoulderLength]]="","",IF(Table3[[#This Row],[ShoulderLength]]&lt;Table3[[#This Row],[LOC]],"FIX",""))</f>
        <v/>
      </c>
    </row>
    <row r="76" spans="1:67" x14ac:dyDescent="0.25">
      <c r="A76" s="7">
        <f>IF(Table3[[#This Row],[SoflexRule]]="",1,IF(Table3[[#This Row],[MinOHL]]="",1,IF(Table3[[#This Row],[Type]]="CT",1,IF(Table3[[#This Row],[I]]=1,0,1))))</f>
        <v>1</v>
      </c>
      <c r="B76" s="6" t="s">
        <v>149</v>
      </c>
      <c r="D76" s="6" t="s">
        <v>149</v>
      </c>
      <c r="E76" s="6">
        <v>75</v>
      </c>
      <c r="G76" s="9" t="s">
        <v>74</v>
      </c>
      <c r="H76" s="10" t="s">
        <v>150</v>
      </c>
      <c r="I76" s="11" t="s">
        <v>226</v>
      </c>
      <c r="K76" s="11" t="str">
        <f>CONCATENATE(Table3[[#This Row],[Type]]," "&amp;TEXT(Table3[[#This Row],[Diameter]],".0000")&amp;""," "&amp;Table3[[#This Row],[NumFlutes]]&amp;"FL")</f>
        <v>CD .0165 2FL</v>
      </c>
      <c r="M76" s="13">
        <v>1.6500000000000001E-2</v>
      </c>
      <c r="N76" s="13">
        <v>0.125</v>
      </c>
      <c r="O76" s="6">
        <v>1.6500000000000001E-2</v>
      </c>
      <c r="P76" s="6">
        <v>0.82499999999999996</v>
      </c>
      <c r="R76" s="14">
        <f>IF(Table3[[#This Row],[ShoulderLenEnd]]="",0,90-(DEGREES(ATAN((Q76-P76)/((N76-O76)/2)))))</f>
        <v>0</v>
      </c>
      <c r="S76" s="15">
        <v>0.8</v>
      </c>
      <c r="T76" s="6">
        <v>2</v>
      </c>
      <c r="U76" s="6">
        <v>1.5</v>
      </c>
      <c r="V76" s="6">
        <v>0.23</v>
      </c>
      <c r="Z76" s="6">
        <v>130</v>
      </c>
      <c r="AA76" s="13">
        <f t="shared" si="1"/>
        <v>3.8470381797787384E-3</v>
      </c>
      <c r="AE76" s="6" t="s">
        <v>44</v>
      </c>
      <c r="AF76" s="6" t="s">
        <v>62</v>
      </c>
      <c r="AG76" s="6" t="s">
        <v>152</v>
      </c>
      <c r="AH76" s="6" t="s">
        <v>153</v>
      </c>
      <c r="AI76" s="6">
        <v>0</v>
      </c>
      <c r="AJ76" s="6">
        <v>1</v>
      </c>
      <c r="AK76" s="6">
        <v>0</v>
      </c>
      <c r="AL76" s="6">
        <v>1</v>
      </c>
      <c r="AM76" s="6">
        <v>1</v>
      </c>
      <c r="AN76" s="6">
        <v>1</v>
      </c>
      <c r="AO76" s="6">
        <v>1</v>
      </c>
      <c r="AP76" s="6">
        <v>1</v>
      </c>
      <c r="AQ76" s="6" t="s">
        <v>227</v>
      </c>
      <c r="AR76" s="6">
        <v>0</v>
      </c>
      <c r="AS76" s="6">
        <v>0</v>
      </c>
      <c r="AT76" s="6">
        <v>0</v>
      </c>
      <c r="AU76" s="6">
        <v>0</v>
      </c>
      <c r="AV76" s="6">
        <f>IF(Table3[[#This Row],[ShankDiameter]]&gt;0.5,0,2)</f>
        <v>2</v>
      </c>
      <c r="AW76" s="6">
        <v>0</v>
      </c>
      <c r="AX76" s="6">
        <v>0</v>
      </c>
      <c r="AY76" s="6">
        <v>0</v>
      </c>
      <c r="AZ76" s="6">
        <v>2</v>
      </c>
      <c r="BA76" s="6">
        <v>0</v>
      </c>
      <c r="BB76" s="6">
        <v>0</v>
      </c>
      <c r="BC76" s="6">
        <v>0</v>
      </c>
      <c r="BD76" s="6">
        <v>0</v>
      </c>
      <c r="BE76" s="6">
        <v>0</v>
      </c>
      <c r="BF76" s="6">
        <v>0</v>
      </c>
      <c r="BG76" s="6">
        <v>0</v>
      </c>
      <c r="BH76" s="6">
        <v>0</v>
      </c>
      <c r="BI76" s="6">
        <v>0</v>
      </c>
      <c r="BJ76" s="6">
        <v>0</v>
      </c>
      <c r="BK76" s="6">
        <v>0</v>
      </c>
      <c r="BL76" s="6">
        <v>0</v>
      </c>
      <c r="BM76" s="6">
        <f>IF(Table3[[#This Row],[Type]]="EM",IF((Table3[[#This Row],[Diameter]]/2)-Table3[[#This Row],[CornerRadius]]-0.012&gt;0,(Table3[[#This Row],[Diameter]]/2)-Table3[[#This Row],[CornerRadius]]-0.012,0),)</f>
        <v>0</v>
      </c>
      <c r="BO76" s="6" t="str">
        <f>IF(Table3[[#This Row],[ShoulderLength]]="","",IF(Table3[[#This Row],[ShoulderLength]]&lt;Table3[[#This Row],[LOC]],"FIX",""))</f>
        <v/>
      </c>
    </row>
    <row r="77" spans="1:67" x14ac:dyDescent="0.25">
      <c r="A77" s="7">
        <f>IF(Table3[[#This Row],[SoflexRule]]="",1,IF(Table3[[#This Row],[MinOHL]]="",1,IF(Table3[[#This Row],[Type]]="CT",1,IF(Table3[[#This Row],[I]]=1,0,1))))</f>
        <v>1</v>
      </c>
      <c r="B77" s="6" t="s">
        <v>149</v>
      </c>
      <c r="D77" s="6" t="s">
        <v>149</v>
      </c>
      <c r="E77" s="6">
        <v>76</v>
      </c>
      <c r="G77" s="9" t="s">
        <v>74</v>
      </c>
      <c r="H77" s="10" t="s">
        <v>150</v>
      </c>
      <c r="I77" s="11" t="s">
        <v>228</v>
      </c>
      <c r="K77" s="11" t="str">
        <f>CONCATENATE(Table3[[#This Row],[Type]]," "&amp;TEXT(Table3[[#This Row],[Diameter]],".0000")&amp;""," "&amp;Table3[[#This Row],[NumFlutes]]&amp;"FL")</f>
        <v>CD .0167 2FL</v>
      </c>
      <c r="M77" s="13">
        <v>1.67E-2</v>
      </c>
      <c r="N77" s="13">
        <v>0.125</v>
      </c>
      <c r="O77" s="6">
        <v>1.67E-2</v>
      </c>
      <c r="P77" s="6">
        <v>0.82499999999999996</v>
      </c>
      <c r="R77" s="14">
        <f>IF(Table3[[#This Row],[ShoulderLenEnd]]="",0,90-(DEGREES(ATAN((Q77-P77)/((N77-O77)/2)))))</f>
        <v>0</v>
      </c>
      <c r="S77" s="15">
        <v>0.8</v>
      </c>
      <c r="T77" s="6">
        <v>2</v>
      </c>
      <c r="U77" s="6">
        <v>1.5</v>
      </c>
      <c r="V77" s="6">
        <v>0.26</v>
      </c>
      <c r="Z77" s="6">
        <v>130</v>
      </c>
      <c r="AA77" s="13">
        <f t="shared" si="1"/>
        <v>3.8936689455942382E-3</v>
      </c>
      <c r="AE77" s="6" t="s">
        <v>44</v>
      </c>
      <c r="AF77" s="6" t="s">
        <v>62</v>
      </c>
      <c r="AG77" s="6" t="s">
        <v>152</v>
      </c>
      <c r="AH77" s="6" t="s">
        <v>153</v>
      </c>
      <c r="AI77" s="6">
        <v>0</v>
      </c>
      <c r="AJ77" s="6">
        <v>1</v>
      </c>
      <c r="AK77" s="6">
        <v>0</v>
      </c>
      <c r="AL77" s="6">
        <v>1</v>
      </c>
      <c r="AM77" s="6">
        <v>1</v>
      </c>
      <c r="AN77" s="6">
        <v>1</v>
      </c>
      <c r="AO77" s="6">
        <v>1</v>
      </c>
      <c r="AP77" s="6">
        <v>1</v>
      </c>
      <c r="AQ77" s="6" t="s">
        <v>229</v>
      </c>
      <c r="AR77" s="6">
        <v>0</v>
      </c>
      <c r="AS77" s="6">
        <v>0</v>
      </c>
      <c r="AT77" s="6">
        <v>0</v>
      </c>
      <c r="AU77" s="6">
        <v>0</v>
      </c>
      <c r="AV77" s="6">
        <f>IF(Table3[[#This Row],[ShankDiameter]]&gt;0.5,0,IF(Table3[[#This Row],[Type]]="CD",0,1))</f>
        <v>0</v>
      </c>
      <c r="AW77" s="6">
        <v>0</v>
      </c>
      <c r="AX77" s="6">
        <v>0</v>
      </c>
      <c r="AY77" s="6">
        <v>0</v>
      </c>
      <c r="AZ77" s="6">
        <v>2</v>
      </c>
      <c r="BA77" s="6">
        <v>0</v>
      </c>
      <c r="BB77" s="6">
        <v>0</v>
      </c>
      <c r="BC77" s="6">
        <v>0</v>
      </c>
      <c r="BD77" s="6">
        <v>0</v>
      </c>
      <c r="BE77" s="6">
        <v>0</v>
      </c>
      <c r="BF77" s="6">
        <v>0</v>
      </c>
      <c r="BG77" s="6">
        <v>0</v>
      </c>
      <c r="BH77" s="6">
        <v>0</v>
      </c>
      <c r="BI77" s="6">
        <v>0</v>
      </c>
      <c r="BJ77" s="6">
        <v>0</v>
      </c>
      <c r="BK77" s="6">
        <v>0</v>
      </c>
      <c r="BL77" s="6">
        <v>0</v>
      </c>
      <c r="BM77" s="6">
        <f>IF(Table3[[#This Row],[Type]]="EM",IF((Table3[[#This Row],[Diameter]]/2)-Table3[[#This Row],[CornerRadius]]-0.012&gt;0,(Table3[[#This Row],[Diameter]]/2)-Table3[[#This Row],[CornerRadius]]-0.012,0),)</f>
        <v>0</v>
      </c>
      <c r="BO77" s="6" t="str">
        <f>IF(Table3[[#This Row],[ShoulderLength]]="","",IF(Table3[[#This Row],[ShoulderLength]]&lt;Table3[[#This Row],[LOC]],"FIX",""))</f>
        <v/>
      </c>
    </row>
    <row r="78" spans="1:67" x14ac:dyDescent="0.25">
      <c r="A78" s="7">
        <f>IF(Table3[[#This Row],[SoflexRule]]="",1,IF(Table3[[#This Row],[MinOHL]]="",1,IF(Table3[[#This Row],[Type]]="CT",1,IF(Table3[[#This Row],[I]]=1,0,1))))</f>
        <v>1</v>
      </c>
      <c r="B78" s="6" t="s">
        <v>149</v>
      </c>
      <c r="D78" s="6" t="s">
        <v>149</v>
      </c>
      <c r="E78" s="6">
        <v>77</v>
      </c>
      <c r="G78" s="9" t="s">
        <v>74</v>
      </c>
      <c r="H78" s="10" t="s">
        <v>150</v>
      </c>
      <c r="I78" s="11" t="s">
        <v>230</v>
      </c>
      <c r="J78" s="12">
        <v>1138047</v>
      </c>
      <c r="K78" s="11" t="str">
        <f>CONCATENATE(Table3[[#This Row],[Type]]," "&amp;TEXT(Table3[[#This Row],[Diameter]],".0000")&amp;""," "&amp;Table3[[#This Row],[NumFlutes]]&amp;"FL")</f>
        <v>CD .0177 2FL</v>
      </c>
      <c r="M78" s="13">
        <v>1.77E-2</v>
      </c>
      <c r="N78" s="13">
        <v>0.125</v>
      </c>
      <c r="O78" s="6">
        <v>1.77E-2</v>
      </c>
      <c r="P78" s="6">
        <v>0.82499999999999996</v>
      </c>
      <c r="R78" s="14">
        <f>IF(Table3[[#This Row],[ShoulderLenEnd]]="",0,90-(DEGREES(ATAN((Q78-P78)/((N78-O78)/2)))))</f>
        <v>0</v>
      </c>
      <c r="S78" s="15">
        <v>0.8</v>
      </c>
      <c r="T78" s="6">
        <v>2</v>
      </c>
      <c r="U78" s="6">
        <v>1.5</v>
      </c>
      <c r="V78" s="6">
        <v>0.22</v>
      </c>
      <c r="Z78" s="6">
        <v>130</v>
      </c>
      <c r="AA78" s="13">
        <f t="shared" si="1"/>
        <v>4.1268227746717378E-3</v>
      </c>
      <c r="AE78" s="6" t="s">
        <v>44</v>
      </c>
      <c r="AF78" s="6" t="s">
        <v>62</v>
      </c>
      <c r="AG78" s="6" t="s">
        <v>152</v>
      </c>
      <c r="AH78" s="6" t="s">
        <v>153</v>
      </c>
      <c r="AI78" s="6">
        <v>0</v>
      </c>
      <c r="AJ78" s="6">
        <v>1</v>
      </c>
      <c r="AK78" s="6">
        <v>0</v>
      </c>
      <c r="AL78" s="6">
        <v>1</v>
      </c>
      <c r="AM78" s="6">
        <v>1</v>
      </c>
      <c r="AN78" s="6">
        <v>1</v>
      </c>
      <c r="AO78" s="6">
        <v>1</v>
      </c>
      <c r="AP78" s="6">
        <v>1</v>
      </c>
      <c r="AQ78" s="6" t="s">
        <v>231</v>
      </c>
      <c r="AR78" s="6">
        <v>0</v>
      </c>
      <c r="AS78" s="6">
        <v>0</v>
      </c>
      <c r="AT78" s="6">
        <v>0</v>
      </c>
      <c r="AU78" s="6">
        <v>0</v>
      </c>
      <c r="AV78" s="6">
        <f>IF(Table3[[#This Row],[ShankDiameter]]&gt;0.5,0,IF(Table3[[#This Row],[Type]]="CD",0,1))</f>
        <v>0</v>
      </c>
      <c r="AW78" s="6">
        <v>0</v>
      </c>
      <c r="AX78" s="6">
        <v>0</v>
      </c>
      <c r="AY78" s="6">
        <v>0</v>
      </c>
      <c r="AZ78" s="6">
        <v>2</v>
      </c>
      <c r="BA78" s="6">
        <v>0</v>
      </c>
      <c r="BB78" s="6">
        <v>0</v>
      </c>
      <c r="BC78" s="6">
        <v>0</v>
      </c>
      <c r="BD78" s="6">
        <v>0</v>
      </c>
      <c r="BE78" s="6">
        <v>0</v>
      </c>
      <c r="BF78" s="6">
        <v>0</v>
      </c>
      <c r="BG78" s="6">
        <v>0</v>
      </c>
      <c r="BH78" s="6">
        <v>0</v>
      </c>
      <c r="BI78" s="6">
        <v>0</v>
      </c>
      <c r="BJ78" s="6">
        <v>0</v>
      </c>
      <c r="BK78" s="6">
        <v>0</v>
      </c>
      <c r="BL78" s="6">
        <v>0</v>
      </c>
      <c r="BM78" s="6">
        <f>IF(Table3[[#This Row],[Type]]="EM",IF((Table3[[#This Row],[Diameter]]/2)-Table3[[#This Row],[CornerRadius]]-0.012&gt;0,(Table3[[#This Row],[Diameter]]/2)-Table3[[#This Row],[CornerRadius]]-0.012,0),)</f>
        <v>0</v>
      </c>
      <c r="BO78" s="6" t="str">
        <f>IF(Table3[[#This Row],[ShoulderLength]]="","",IF(Table3[[#This Row],[ShoulderLength]]&lt;Table3[[#This Row],[LOC]],"FIX",""))</f>
        <v/>
      </c>
    </row>
    <row r="79" spans="1:67" x14ac:dyDescent="0.25">
      <c r="A79" s="7">
        <f>IF(Table3[[#This Row],[SoflexRule]]="",1,IF(Table3[[#This Row],[MinOHL]]="",1,IF(Table3[[#This Row],[Type]]="CT",1,IF(Table3[[#This Row],[I]]=1,0,1))))</f>
        <v>1</v>
      </c>
      <c r="B79" s="6" t="s">
        <v>149</v>
      </c>
      <c r="D79" s="6" t="s">
        <v>149</v>
      </c>
      <c r="E79" s="6">
        <v>78</v>
      </c>
      <c r="G79" s="9" t="s">
        <v>74</v>
      </c>
      <c r="H79" s="10" t="s">
        <v>150</v>
      </c>
      <c r="I79" s="11" t="s">
        <v>232</v>
      </c>
      <c r="J79" s="12" t="s">
        <v>233</v>
      </c>
      <c r="K79" s="11" t="str">
        <f>CONCATENATE(Table3[[#This Row],[Type]]," "&amp;TEXT(Table3[[#This Row],[Diameter]],".0000")&amp;""," "&amp;Table3[[#This Row],[NumFlutes]]&amp;"FL")</f>
        <v>CD .0185 2FL</v>
      </c>
      <c r="M79" s="13">
        <v>1.8499999999999999E-2</v>
      </c>
      <c r="N79" s="13">
        <v>0.125</v>
      </c>
      <c r="O79" s="6">
        <v>1.8499999999999999E-2</v>
      </c>
      <c r="P79" s="6">
        <v>0.82499999999999996</v>
      </c>
      <c r="R79" s="14">
        <f>IF(Table3[[#This Row],[ShoulderLenEnd]]="",0,90-(DEGREES(ATAN((Q79-P79)/((N79-O79)/2)))))</f>
        <v>0</v>
      </c>
      <c r="S79" s="15">
        <v>0.8</v>
      </c>
      <c r="T79" s="6">
        <v>2</v>
      </c>
      <c r="U79" s="6">
        <v>1.5</v>
      </c>
      <c r="V79" s="6">
        <v>0.22</v>
      </c>
      <c r="Z79" s="6">
        <v>130</v>
      </c>
      <c r="AA79" s="13">
        <f t="shared" si="1"/>
        <v>4.3133458379337368E-3</v>
      </c>
      <c r="AE79" s="6" t="s">
        <v>44</v>
      </c>
      <c r="AF79" s="6" t="s">
        <v>62</v>
      </c>
      <c r="AG79" s="6" t="s">
        <v>152</v>
      </c>
      <c r="AH79" s="6" t="s">
        <v>153</v>
      </c>
      <c r="AI79" s="6">
        <v>0</v>
      </c>
      <c r="AJ79" s="6">
        <v>1</v>
      </c>
      <c r="AK79" s="6">
        <v>0</v>
      </c>
      <c r="AL79" s="6">
        <v>1</v>
      </c>
      <c r="AM79" s="6">
        <v>1</v>
      </c>
      <c r="AN79" s="6">
        <v>1</v>
      </c>
      <c r="AO79" s="6">
        <v>1</v>
      </c>
      <c r="AP79" s="6">
        <v>1</v>
      </c>
      <c r="AQ79" s="6" t="s">
        <v>234</v>
      </c>
      <c r="AR79" s="6">
        <v>0</v>
      </c>
      <c r="AS79" s="6">
        <v>0</v>
      </c>
      <c r="AT79" s="6">
        <v>0</v>
      </c>
      <c r="AU79" s="6">
        <v>0</v>
      </c>
      <c r="AV79" s="6">
        <f>IF(Table3[[#This Row],[ShankDiameter]]&gt;0.5,0,IF(Table3[[#This Row],[Type]]="CD",0,1))</f>
        <v>0</v>
      </c>
      <c r="AW79" s="6">
        <v>0</v>
      </c>
      <c r="AX79" s="6">
        <v>0</v>
      </c>
      <c r="AY79" s="6">
        <v>0</v>
      </c>
      <c r="AZ79" s="6">
        <v>2</v>
      </c>
      <c r="BA79" s="6">
        <v>0</v>
      </c>
      <c r="BB79" s="6">
        <v>0</v>
      </c>
      <c r="BC79" s="6">
        <v>0</v>
      </c>
      <c r="BD79" s="6">
        <v>0</v>
      </c>
      <c r="BE79" s="6">
        <v>0</v>
      </c>
      <c r="BF79" s="6">
        <v>0</v>
      </c>
      <c r="BG79" s="6">
        <v>0</v>
      </c>
      <c r="BH79" s="6">
        <v>0</v>
      </c>
      <c r="BI79" s="6">
        <v>0</v>
      </c>
      <c r="BJ79" s="6">
        <v>0</v>
      </c>
      <c r="BK79" s="6">
        <v>0</v>
      </c>
      <c r="BL79" s="6">
        <v>0</v>
      </c>
      <c r="BM79" s="6">
        <f>IF(Table3[[#This Row],[Type]]="EM",IF((Table3[[#This Row],[Diameter]]/2)-Table3[[#This Row],[CornerRadius]]-0.012&gt;0,(Table3[[#This Row],[Diameter]]/2)-Table3[[#This Row],[CornerRadius]]-0.012,0),)</f>
        <v>0</v>
      </c>
      <c r="BO79" s="6" t="str">
        <f>IF(Table3[[#This Row],[ShoulderLength]]="","",IF(Table3[[#This Row],[ShoulderLength]]&lt;Table3[[#This Row],[LOC]],"FIX",""))</f>
        <v/>
      </c>
    </row>
    <row r="80" spans="1:67" x14ac:dyDescent="0.25">
      <c r="A80" s="7">
        <f>IF(Table3[[#This Row],[SoflexRule]]="",1,IF(Table3[[#This Row],[MinOHL]]="",1,IF(Table3[[#This Row],[Type]]="CT",1,IF(Table3[[#This Row],[I]]=1,0,1))))</f>
        <v>1</v>
      </c>
      <c r="B80" s="6" t="s">
        <v>149</v>
      </c>
      <c r="D80" s="6" t="s">
        <v>149</v>
      </c>
      <c r="E80" s="6">
        <v>79</v>
      </c>
      <c r="G80" s="9" t="s">
        <v>74</v>
      </c>
      <c r="H80" s="10" t="s">
        <v>150</v>
      </c>
      <c r="I80" s="11" t="s">
        <v>235</v>
      </c>
      <c r="J80" s="12">
        <v>1138052</v>
      </c>
      <c r="K80" s="11" t="str">
        <f>CONCATENATE(Table3[[#This Row],[Type]]," "&amp;TEXT(Table3[[#This Row],[Diameter]],".0000")&amp;""," "&amp;Table3[[#This Row],[NumFlutes]]&amp;"FL")</f>
        <v>CD .0197 2FL</v>
      </c>
      <c r="M80" s="13">
        <v>1.9699999999999999E-2</v>
      </c>
      <c r="N80" s="13">
        <v>0.125</v>
      </c>
      <c r="O80" s="6">
        <v>1.9699999999999999E-2</v>
      </c>
      <c r="P80" s="6">
        <v>0.82499999999999996</v>
      </c>
      <c r="R80" s="14">
        <f>IF(Table3[[#This Row],[ShoulderLenEnd]]="",0,90-(DEGREES(ATAN((Q80-P80)/((N80-O80)/2)))))</f>
        <v>0</v>
      </c>
      <c r="S80" s="15">
        <v>0.8</v>
      </c>
      <c r="T80" s="6">
        <v>2</v>
      </c>
      <c r="U80" s="6">
        <v>1.5</v>
      </c>
      <c r="V80" s="6">
        <v>0.22</v>
      </c>
      <c r="Z80" s="6">
        <v>130</v>
      </c>
      <c r="AA80" s="13">
        <f t="shared" si="1"/>
        <v>4.5931304328267362E-3</v>
      </c>
      <c r="AE80" s="6" t="s">
        <v>44</v>
      </c>
      <c r="AF80" s="6" t="s">
        <v>62</v>
      </c>
      <c r="AG80" s="6" t="s">
        <v>152</v>
      </c>
      <c r="AH80" s="6" t="s">
        <v>153</v>
      </c>
      <c r="AI80" s="6">
        <v>0</v>
      </c>
      <c r="AJ80" s="6">
        <v>1</v>
      </c>
      <c r="AK80" s="6">
        <v>0</v>
      </c>
      <c r="AL80" s="6">
        <v>1</v>
      </c>
      <c r="AM80" s="6">
        <v>1</v>
      </c>
      <c r="AN80" s="6">
        <v>1</v>
      </c>
      <c r="AO80" s="6">
        <v>1</v>
      </c>
      <c r="AP80" s="6">
        <v>1</v>
      </c>
      <c r="AQ80" s="6" t="s">
        <v>237</v>
      </c>
      <c r="AR80" s="6">
        <v>0</v>
      </c>
      <c r="AS80" s="6">
        <v>0</v>
      </c>
      <c r="AT80" s="6">
        <v>0</v>
      </c>
      <c r="AU80" s="6">
        <v>0</v>
      </c>
      <c r="AV80" s="6">
        <f>IF(Table3[[#This Row],[ShankDiameter]]&gt;0.5,0,IF(Table3[[#This Row],[Type]]="CD",0,1))</f>
        <v>0</v>
      </c>
      <c r="AW80" s="6">
        <v>0</v>
      </c>
      <c r="AX80" s="6">
        <v>0</v>
      </c>
      <c r="AY80" s="6">
        <v>0</v>
      </c>
      <c r="AZ80" s="6">
        <v>2</v>
      </c>
      <c r="BA80" s="6">
        <v>0</v>
      </c>
      <c r="BB80" s="6">
        <v>0</v>
      </c>
      <c r="BC80" s="6">
        <v>0</v>
      </c>
      <c r="BD80" s="6">
        <v>0</v>
      </c>
      <c r="BE80" s="6">
        <v>0</v>
      </c>
      <c r="BF80" s="6">
        <v>0</v>
      </c>
      <c r="BG80" s="6">
        <v>0</v>
      </c>
      <c r="BH80" s="6">
        <v>0</v>
      </c>
      <c r="BI80" s="6">
        <v>0</v>
      </c>
      <c r="BJ80" s="6">
        <v>0</v>
      </c>
      <c r="BK80" s="6">
        <v>0</v>
      </c>
      <c r="BL80" s="6">
        <v>0</v>
      </c>
      <c r="BM80" s="6">
        <f>IF(Table3[[#This Row],[Type]]="EM",IF((Table3[[#This Row],[Diameter]]/2)-Table3[[#This Row],[CornerRadius]]-0.012&gt;0,(Table3[[#This Row],[Diameter]]/2)-Table3[[#This Row],[CornerRadius]]-0.012,0),)</f>
        <v>0</v>
      </c>
      <c r="BO80" s="6" t="str">
        <f>IF(Table3[[#This Row],[ShoulderLength]]="","",IF(Table3[[#This Row],[ShoulderLength]]&lt;Table3[[#This Row],[LOC]],"FIX",""))</f>
        <v/>
      </c>
    </row>
    <row r="81" spans="1:67" x14ac:dyDescent="0.25">
      <c r="A81" s="7">
        <f>IF(Table3[[#This Row],[SoflexRule]]="",1,IF(Table3[[#This Row],[MinOHL]]="",1,IF(Table3[[#This Row],[Type]]="CT",1,IF(Table3[[#This Row],[I]]=1,0,1))))</f>
        <v>1</v>
      </c>
      <c r="B81" s="6" t="s">
        <v>149</v>
      </c>
      <c r="D81" s="6" t="s">
        <v>149</v>
      </c>
      <c r="E81" s="6">
        <v>80</v>
      </c>
      <c r="G81" s="9" t="s">
        <v>74</v>
      </c>
      <c r="H81" s="10" t="s">
        <v>150</v>
      </c>
      <c r="I81" s="11" t="s">
        <v>238</v>
      </c>
      <c r="J81" s="12" t="s">
        <v>239</v>
      </c>
      <c r="K81" s="11" t="str">
        <f>CONCATENATE(Table3[[#This Row],[Type]]," "&amp;TEXT(Table3[[#This Row],[Diameter]],".0000")&amp;""," "&amp;Table3[[#This Row],[NumFlutes]]&amp;"FL")</f>
        <v>CD .0200 2FL</v>
      </c>
      <c r="M81" s="13">
        <v>0.02</v>
      </c>
      <c r="N81" s="13">
        <v>0.125</v>
      </c>
      <c r="O81" s="6">
        <v>0.02</v>
      </c>
      <c r="P81" s="6">
        <v>0.82499999999999996</v>
      </c>
      <c r="R81" s="14">
        <f>IF(Table3[[#This Row],[ShoulderLenEnd]]="",0,90-(DEGREES(ATAN((Q81-P81)/((N81-O81)/2)))))</f>
        <v>0</v>
      </c>
      <c r="S81" s="15">
        <v>0.8</v>
      </c>
      <c r="T81" s="6">
        <v>2</v>
      </c>
      <c r="U81" s="6">
        <v>1.5</v>
      </c>
      <c r="V81" s="6">
        <v>0.26</v>
      </c>
      <c r="Z81" s="6">
        <v>130</v>
      </c>
      <c r="AA81" s="13">
        <f t="shared" si="1"/>
        <v>4.6630765815499865E-3</v>
      </c>
      <c r="AE81" s="6" t="s">
        <v>44</v>
      </c>
      <c r="AF81" s="6" t="s">
        <v>62</v>
      </c>
      <c r="AG81" s="6" t="s">
        <v>152</v>
      </c>
      <c r="AH81" s="6" t="s">
        <v>153</v>
      </c>
      <c r="AI81" s="6">
        <v>0</v>
      </c>
      <c r="AJ81" s="6">
        <v>1</v>
      </c>
      <c r="AK81" s="6">
        <v>0</v>
      </c>
      <c r="AL81" s="6">
        <v>1</v>
      </c>
      <c r="AM81" s="6">
        <v>1</v>
      </c>
      <c r="AN81" s="6">
        <v>1</v>
      </c>
      <c r="AO81" s="6">
        <v>1</v>
      </c>
      <c r="AP81" s="6">
        <v>1</v>
      </c>
      <c r="AQ81" s="6" t="s">
        <v>240</v>
      </c>
      <c r="AR81" s="6">
        <v>0</v>
      </c>
      <c r="AS81" s="6">
        <v>0</v>
      </c>
      <c r="AT81" s="6">
        <v>0</v>
      </c>
      <c r="AU81" s="6">
        <v>0</v>
      </c>
      <c r="AV81" s="6">
        <f>IF(Table3[[#This Row],[ShankDiameter]]&gt;0.5,0,IF(Table3[[#This Row],[Type]]="CD",0,1))</f>
        <v>0</v>
      </c>
      <c r="AW81" s="6">
        <v>0</v>
      </c>
      <c r="AX81" s="6">
        <v>0</v>
      </c>
      <c r="AY81" s="6">
        <v>0</v>
      </c>
      <c r="AZ81" s="6">
        <v>2</v>
      </c>
      <c r="BA81" s="6">
        <v>0</v>
      </c>
      <c r="BB81" s="6">
        <v>0</v>
      </c>
      <c r="BC81" s="6">
        <v>0</v>
      </c>
      <c r="BD81" s="6">
        <v>0</v>
      </c>
      <c r="BE81" s="6">
        <v>0</v>
      </c>
      <c r="BF81" s="6">
        <v>0</v>
      </c>
      <c r="BG81" s="6">
        <v>0</v>
      </c>
      <c r="BH81" s="6">
        <v>0</v>
      </c>
      <c r="BI81" s="6">
        <v>0</v>
      </c>
      <c r="BJ81" s="6">
        <v>0</v>
      </c>
      <c r="BK81" s="6">
        <v>0</v>
      </c>
      <c r="BL81" s="6">
        <v>0</v>
      </c>
      <c r="BM81" s="6">
        <f>IF(Table3[[#This Row],[Type]]="EM",IF((Table3[[#This Row],[Diameter]]/2)-Table3[[#This Row],[CornerRadius]]-0.012&gt;0,(Table3[[#This Row],[Diameter]]/2)-Table3[[#This Row],[CornerRadius]]-0.012,0),)</f>
        <v>0</v>
      </c>
      <c r="BO81" s="6" t="str">
        <f>IF(Table3[[#This Row],[ShoulderLength]]="","",IF(Table3[[#This Row],[ShoulderLength]]&lt;Table3[[#This Row],[LOC]],"FIX",""))</f>
        <v/>
      </c>
    </row>
    <row r="82" spans="1:67" x14ac:dyDescent="0.25">
      <c r="A82" s="7">
        <f>IF(Table3[[#This Row],[SoflexRule]]="",1,IF(Table3[[#This Row],[MinOHL]]="",1,IF(Table3[[#This Row],[Type]]="CT",1,IF(Table3[[#This Row],[I]]=1,0,1))))</f>
        <v>1</v>
      </c>
      <c r="B82" s="6" t="s">
        <v>149</v>
      </c>
      <c r="D82" s="6" t="s">
        <v>149</v>
      </c>
      <c r="E82" s="6">
        <v>81</v>
      </c>
      <c r="G82" s="9" t="s">
        <v>74</v>
      </c>
      <c r="H82" s="10" t="s">
        <v>150</v>
      </c>
      <c r="I82" s="11" t="s">
        <v>241</v>
      </c>
      <c r="J82" s="12" t="s">
        <v>242</v>
      </c>
      <c r="K82" s="11" t="str">
        <f>CONCATENATE(Table3[[#This Row],[Type]]," "&amp;TEXT(Table3[[#This Row],[Diameter]],".0000")&amp;""," "&amp;Table3[[#This Row],[NumFlutes]]&amp;"FL")</f>
        <v>CD .0210 2FL</v>
      </c>
      <c r="M82" s="13">
        <v>2.1000000000000001E-2</v>
      </c>
      <c r="N82" s="13">
        <v>0.125</v>
      </c>
      <c r="O82" s="6">
        <v>2.1000000000000001E-2</v>
      </c>
      <c r="P82" s="6">
        <v>0.82499999999999996</v>
      </c>
      <c r="R82" s="14">
        <f>IF(Table3[[#This Row],[ShoulderLenEnd]]="",0,90-(DEGREES(ATAN((Q82-P82)/((N82-O82)/2)))))</f>
        <v>0</v>
      </c>
      <c r="S82" s="15">
        <v>0.8</v>
      </c>
      <c r="T82" s="6">
        <v>2</v>
      </c>
      <c r="U82" s="6">
        <v>1.5</v>
      </c>
      <c r="V82" s="6">
        <v>0.26</v>
      </c>
      <c r="Z82" s="6">
        <v>130</v>
      </c>
      <c r="AA82" s="13">
        <f t="shared" si="1"/>
        <v>4.8962304106274857E-3</v>
      </c>
      <c r="AE82" s="6" t="s">
        <v>44</v>
      </c>
      <c r="AF82" s="6" t="s">
        <v>62</v>
      </c>
      <c r="AG82" s="6" t="s">
        <v>152</v>
      </c>
      <c r="AH82" s="6" t="s">
        <v>153</v>
      </c>
      <c r="AI82" s="6">
        <v>0</v>
      </c>
      <c r="AJ82" s="6">
        <v>1</v>
      </c>
      <c r="AK82" s="6">
        <v>0</v>
      </c>
      <c r="AL82" s="6">
        <v>1</v>
      </c>
      <c r="AM82" s="6">
        <v>1</v>
      </c>
      <c r="AN82" s="6">
        <v>1</v>
      </c>
      <c r="AO82" s="6">
        <v>1</v>
      </c>
      <c r="AP82" s="6">
        <v>1</v>
      </c>
      <c r="AQ82" s="6" t="s">
        <v>243</v>
      </c>
      <c r="AR82" s="6">
        <v>0</v>
      </c>
      <c r="AS82" s="6">
        <v>0</v>
      </c>
      <c r="AT82" s="6">
        <v>0</v>
      </c>
      <c r="AU82" s="6">
        <v>0</v>
      </c>
      <c r="AV82" s="6">
        <f>IF(Table3[[#This Row],[ShankDiameter]]&gt;0.5,0,IF(Table3[[#This Row],[Type]]="CD",0,1))</f>
        <v>0</v>
      </c>
      <c r="AW82" s="6">
        <v>0</v>
      </c>
      <c r="AX82" s="6">
        <v>0</v>
      </c>
      <c r="AY82" s="6">
        <v>0</v>
      </c>
      <c r="AZ82" s="6">
        <v>2</v>
      </c>
      <c r="BA82" s="6">
        <v>0</v>
      </c>
      <c r="BB82" s="6">
        <v>0</v>
      </c>
      <c r="BC82" s="6">
        <v>0</v>
      </c>
      <c r="BD82" s="6">
        <v>0</v>
      </c>
      <c r="BE82" s="6">
        <v>0</v>
      </c>
      <c r="BF82" s="6">
        <v>0</v>
      </c>
      <c r="BG82" s="6">
        <v>0</v>
      </c>
      <c r="BH82" s="6">
        <v>0</v>
      </c>
      <c r="BI82" s="6">
        <v>0</v>
      </c>
      <c r="BJ82" s="6">
        <v>0</v>
      </c>
      <c r="BK82" s="6">
        <v>0</v>
      </c>
      <c r="BL82" s="6">
        <v>0</v>
      </c>
      <c r="BM82" s="6">
        <f>IF(Table3[[#This Row],[Type]]="EM",IF((Table3[[#This Row],[Diameter]]/2)-Table3[[#This Row],[CornerRadius]]-0.012&gt;0,(Table3[[#This Row],[Diameter]]/2)-Table3[[#This Row],[CornerRadius]]-0.012,0),)</f>
        <v>0</v>
      </c>
      <c r="BO82" s="6" t="str">
        <f>IF(Table3[[#This Row],[ShoulderLength]]="","",IF(Table3[[#This Row],[ShoulderLength]]&lt;Table3[[#This Row],[LOC]],"FIX",""))</f>
        <v/>
      </c>
    </row>
    <row r="83" spans="1:67" x14ac:dyDescent="0.25">
      <c r="A83" s="7">
        <f>IF(Table3[[#This Row],[SoflexRule]]="",1,IF(Table3[[#This Row],[MinOHL]]="",1,IF(Table3[[#This Row],[Type]]="CT",1,IF(Table3[[#This Row],[I]]=1,0,1))))</f>
        <v>1</v>
      </c>
      <c r="B83" s="6" t="s">
        <v>149</v>
      </c>
      <c r="D83" s="6" t="s">
        <v>149</v>
      </c>
      <c r="E83" s="6">
        <v>82</v>
      </c>
      <c r="G83" s="9" t="s">
        <v>74</v>
      </c>
      <c r="H83" s="10" t="s">
        <v>150</v>
      </c>
      <c r="I83" s="11" t="s">
        <v>244</v>
      </c>
      <c r="J83" s="12">
        <v>1138057</v>
      </c>
      <c r="K83" s="11" t="str">
        <f>CONCATENATE(Table3[[#This Row],[Type]]," "&amp;TEXT(Table3[[#This Row],[Diameter]],".0000")&amp;""," "&amp;Table3[[#This Row],[NumFlutes]]&amp;"FL")</f>
        <v>CD .0217 2FL</v>
      </c>
      <c r="M83" s="13">
        <v>2.1700000000000001E-2</v>
      </c>
      <c r="N83" s="13">
        <v>0.125</v>
      </c>
      <c r="O83" s="6">
        <v>2.1700000000000001E-2</v>
      </c>
      <c r="P83" s="6">
        <v>0.82499999999999996</v>
      </c>
      <c r="R83" s="14">
        <f>IF(Table3[[#This Row],[ShoulderLenEnd]]="",0,90-(DEGREES(ATAN((Q83-P83)/((N83-O83)/2)))))</f>
        <v>0</v>
      </c>
      <c r="S83" s="15">
        <v>0.8</v>
      </c>
      <c r="T83" s="6">
        <v>2</v>
      </c>
      <c r="U83" s="6">
        <v>1.5</v>
      </c>
      <c r="V83" s="6">
        <v>0.22</v>
      </c>
      <c r="Z83" s="6">
        <v>130</v>
      </c>
      <c r="AA83" s="13">
        <f t="shared" si="1"/>
        <v>5.0594380909817346E-3</v>
      </c>
      <c r="AE83" s="6" t="s">
        <v>44</v>
      </c>
      <c r="AF83" s="6" t="s">
        <v>62</v>
      </c>
      <c r="AG83" s="6" t="s">
        <v>152</v>
      </c>
      <c r="AH83" s="6" t="s">
        <v>153</v>
      </c>
      <c r="AI83" s="6">
        <v>0</v>
      </c>
      <c r="AJ83" s="6">
        <v>1</v>
      </c>
      <c r="AK83" s="6">
        <v>0</v>
      </c>
      <c r="AL83" s="6">
        <v>1</v>
      </c>
      <c r="AM83" s="6">
        <v>1</v>
      </c>
      <c r="AN83" s="6">
        <v>1</v>
      </c>
      <c r="AO83" s="6">
        <v>1</v>
      </c>
      <c r="AP83" s="6">
        <v>1</v>
      </c>
      <c r="AQ83" s="6" t="s">
        <v>245</v>
      </c>
      <c r="AR83" s="6">
        <v>0</v>
      </c>
      <c r="AS83" s="6">
        <v>0</v>
      </c>
      <c r="AT83" s="6">
        <v>0</v>
      </c>
      <c r="AU83" s="6">
        <v>0</v>
      </c>
      <c r="AV83" s="6">
        <f>IF(Table3[[#This Row],[ShankDiameter]]&gt;0.5,0,IF(Table3[[#This Row],[Type]]="CD",0,1))</f>
        <v>0</v>
      </c>
      <c r="AW83" s="6">
        <v>0</v>
      </c>
      <c r="AX83" s="6">
        <v>0</v>
      </c>
      <c r="AY83" s="6">
        <v>0</v>
      </c>
      <c r="AZ83" s="6">
        <v>2</v>
      </c>
      <c r="BA83" s="6">
        <v>0</v>
      </c>
      <c r="BB83" s="6">
        <v>0</v>
      </c>
      <c r="BC83" s="6">
        <v>0</v>
      </c>
      <c r="BD83" s="6">
        <v>0</v>
      </c>
      <c r="BE83" s="6">
        <v>0</v>
      </c>
      <c r="BF83" s="6">
        <v>0</v>
      </c>
      <c r="BG83" s="6">
        <v>0</v>
      </c>
      <c r="BH83" s="6">
        <v>0</v>
      </c>
      <c r="BI83" s="6">
        <v>0</v>
      </c>
      <c r="BJ83" s="6">
        <v>0</v>
      </c>
      <c r="BK83" s="6">
        <v>0</v>
      </c>
      <c r="BL83" s="6">
        <v>0</v>
      </c>
      <c r="BM83" s="6">
        <f>IF(Table3[[#This Row],[Type]]="EM",IF((Table3[[#This Row],[Diameter]]/2)-Table3[[#This Row],[CornerRadius]]-0.012&gt;0,(Table3[[#This Row],[Diameter]]/2)-Table3[[#This Row],[CornerRadius]]-0.012,0),)</f>
        <v>0</v>
      </c>
      <c r="BO83" s="6" t="str">
        <f>IF(Table3[[#This Row],[ShoulderLength]]="","",IF(Table3[[#This Row],[ShoulderLength]]&lt;Table3[[#This Row],[LOC]],"FIX",""))</f>
        <v/>
      </c>
    </row>
    <row r="84" spans="1:67" x14ac:dyDescent="0.25">
      <c r="A84" s="7">
        <f>IF(Table3[[#This Row],[SoflexRule]]="",1,IF(Table3[[#This Row],[MinOHL]]="",1,IF(Table3[[#This Row],[Type]]="CT",1,IF(Table3[[#This Row],[I]]=1,0,1))))</f>
        <v>1</v>
      </c>
      <c r="B84" s="6" t="s">
        <v>149</v>
      </c>
      <c r="D84" s="6" t="s">
        <v>149</v>
      </c>
      <c r="E84" s="6">
        <v>83</v>
      </c>
      <c r="G84" s="9" t="s">
        <v>74</v>
      </c>
      <c r="H84" s="10" t="s">
        <v>150</v>
      </c>
      <c r="I84" s="11" t="s">
        <v>246</v>
      </c>
      <c r="J84" s="12">
        <v>1138056</v>
      </c>
      <c r="K84" s="11" t="str">
        <f>CONCATENATE(Table3[[#This Row],[Type]]," "&amp;TEXT(Table3[[#This Row],[Diameter]],".0000")&amp;""," "&amp;Table3[[#This Row],[NumFlutes]]&amp;"FL")</f>
        <v>CD .0225 2FL</v>
      </c>
      <c r="M84" s="13">
        <v>2.2499999999999999E-2</v>
      </c>
      <c r="N84" s="13">
        <v>0.125</v>
      </c>
      <c r="O84" s="6">
        <v>2.2499999999999999E-2</v>
      </c>
      <c r="P84" s="6">
        <v>0.82499999999999996</v>
      </c>
      <c r="R84" s="14">
        <f>IF(Table3[[#This Row],[ShoulderLenEnd]]="",0,90-(DEGREES(ATAN((Q84-P84)/((N84-O84)/2)))))</f>
        <v>0</v>
      </c>
      <c r="S84" s="15">
        <v>0.8</v>
      </c>
      <c r="T84" s="6">
        <v>2</v>
      </c>
      <c r="U84" s="6">
        <v>1.5</v>
      </c>
      <c r="V84" s="6">
        <v>0.28000000000000003</v>
      </c>
      <c r="Z84" s="6">
        <v>130</v>
      </c>
      <c r="AA84" s="13">
        <f t="shared" si="1"/>
        <v>5.2459611542437336E-3</v>
      </c>
      <c r="AE84" s="6" t="s">
        <v>44</v>
      </c>
      <c r="AF84" s="6" t="s">
        <v>62</v>
      </c>
      <c r="AG84" s="6" t="s">
        <v>152</v>
      </c>
      <c r="AH84" s="6" t="s">
        <v>153</v>
      </c>
      <c r="AI84" s="6">
        <v>0</v>
      </c>
      <c r="AJ84" s="6">
        <v>1</v>
      </c>
      <c r="AK84" s="6">
        <v>0</v>
      </c>
      <c r="AL84" s="6">
        <v>1</v>
      </c>
      <c r="AM84" s="6">
        <v>1</v>
      </c>
      <c r="AN84" s="6">
        <v>1</v>
      </c>
      <c r="AO84" s="6">
        <v>1</v>
      </c>
      <c r="AP84" s="6">
        <v>1</v>
      </c>
      <c r="AQ84" s="6" t="s">
        <v>247</v>
      </c>
      <c r="AR84" s="6">
        <v>0</v>
      </c>
      <c r="AS84" s="6">
        <v>0</v>
      </c>
      <c r="AT84" s="6">
        <v>0</v>
      </c>
      <c r="AU84" s="6">
        <v>0</v>
      </c>
      <c r="AV84" s="6">
        <f>IF(Table3[[#This Row],[ShankDiameter]]&gt;0.5,0,IF(Table3[[#This Row],[Type]]="CD",0,1))</f>
        <v>0</v>
      </c>
      <c r="AW84" s="6">
        <v>0</v>
      </c>
      <c r="AX84" s="6">
        <v>0</v>
      </c>
      <c r="AY84" s="6">
        <v>0</v>
      </c>
      <c r="AZ84" s="6">
        <v>2</v>
      </c>
      <c r="BA84" s="6">
        <v>0</v>
      </c>
      <c r="BB84" s="6">
        <v>0</v>
      </c>
      <c r="BC84" s="6">
        <v>0</v>
      </c>
      <c r="BD84" s="6">
        <v>0</v>
      </c>
      <c r="BE84" s="6">
        <v>0</v>
      </c>
      <c r="BF84" s="6">
        <v>0</v>
      </c>
      <c r="BG84" s="6">
        <v>0</v>
      </c>
      <c r="BH84" s="6">
        <v>0</v>
      </c>
      <c r="BI84" s="6">
        <v>0</v>
      </c>
      <c r="BJ84" s="6">
        <v>0</v>
      </c>
      <c r="BK84" s="6">
        <v>0</v>
      </c>
      <c r="BL84" s="6">
        <v>0</v>
      </c>
      <c r="BM84" s="6">
        <f>IF(Table3[[#This Row],[Type]]="EM",IF((Table3[[#This Row],[Diameter]]/2)-Table3[[#This Row],[CornerRadius]]-0.012&gt;0,(Table3[[#This Row],[Diameter]]/2)-Table3[[#This Row],[CornerRadius]]-0.012,0),)</f>
        <v>0</v>
      </c>
      <c r="BO84" s="6" t="str">
        <f>IF(Table3[[#This Row],[ShoulderLength]]="","",IF(Table3[[#This Row],[ShoulderLength]]&lt;Table3[[#This Row],[LOC]],"FIX",""))</f>
        <v/>
      </c>
    </row>
    <row r="85" spans="1:67" x14ac:dyDescent="0.25">
      <c r="A85" s="7">
        <f>IF(Table3[[#This Row],[SoflexRule]]="",1,IF(Table3[[#This Row],[MinOHL]]="",1,IF(Table3[[#This Row],[Type]]="CT",1,IF(Table3[[#This Row],[I]]=1,0,1))))</f>
        <v>1</v>
      </c>
      <c r="B85" s="6" t="s">
        <v>149</v>
      </c>
      <c r="D85" s="6" t="s">
        <v>149</v>
      </c>
      <c r="E85" s="6">
        <v>84</v>
      </c>
      <c r="G85" s="9" t="s">
        <v>74</v>
      </c>
      <c r="H85" s="10" t="s">
        <v>150</v>
      </c>
      <c r="I85" s="11" t="s">
        <v>248</v>
      </c>
      <c r="J85" s="12" t="s">
        <v>249</v>
      </c>
      <c r="K85" s="11" t="str">
        <f>CONCATENATE(Table3[[#This Row],[Type]]," "&amp;TEXT(Table3[[#This Row],[Diameter]],".0000")&amp;""," "&amp;Table3[[#This Row],[NumFlutes]]&amp;"FL")</f>
        <v>CD .0236 2FL</v>
      </c>
      <c r="M85" s="13">
        <v>2.3599999999999999E-2</v>
      </c>
      <c r="N85" s="13">
        <v>0.125</v>
      </c>
      <c r="O85" s="6">
        <v>2.3599999999999999E-2</v>
      </c>
      <c r="P85" s="6">
        <v>0.82499999999999996</v>
      </c>
      <c r="R85" s="14">
        <f>IF(Table3[[#This Row],[ShoulderLenEnd]]="",0,90-(DEGREES(ATAN((Q85-P85)/((N85-O85)/2)))))</f>
        <v>0</v>
      </c>
      <c r="S85" s="15">
        <v>0.8</v>
      </c>
      <c r="T85" s="6">
        <v>2</v>
      </c>
      <c r="U85" s="6">
        <v>1.5</v>
      </c>
      <c r="V85" s="6">
        <v>0.22</v>
      </c>
      <c r="Z85" s="6">
        <v>130</v>
      </c>
      <c r="AA85" s="13">
        <f t="shared" si="1"/>
        <v>5.5024303662289829E-3</v>
      </c>
      <c r="AE85" s="6" t="s">
        <v>44</v>
      </c>
      <c r="AF85" s="6" t="s">
        <v>62</v>
      </c>
      <c r="AG85" s="6" t="s">
        <v>152</v>
      </c>
      <c r="AH85" s="6" t="s">
        <v>153</v>
      </c>
      <c r="AI85" s="6">
        <v>0</v>
      </c>
      <c r="AJ85" s="6">
        <v>1</v>
      </c>
      <c r="AK85" s="6">
        <v>0</v>
      </c>
      <c r="AL85" s="6">
        <v>1</v>
      </c>
      <c r="AM85" s="6">
        <v>1</v>
      </c>
      <c r="AN85" s="6">
        <v>1</v>
      </c>
      <c r="AO85" s="6">
        <v>1</v>
      </c>
      <c r="AP85" s="6">
        <v>1</v>
      </c>
      <c r="AQ85" s="6" t="s">
        <v>250</v>
      </c>
      <c r="AR85" s="6">
        <v>0</v>
      </c>
      <c r="AS85" s="6">
        <v>0</v>
      </c>
      <c r="AT85" s="6">
        <v>0</v>
      </c>
      <c r="AU85" s="6">
        <v>0</v>
      </c>
      <c r="AV85" s="6">
        <f>IF(Table3[[#This Row],[ShankDiameter]]&gt;0.5,0,IF(Table3[[#This Row],[Type]]="CD",0,1))</f>
        <v>0</v>
      </c>
      <c r="AW85" s="6">
        <v>0</v>
      </c>
      <c r="AX85" s="6">
        <v>0</v>
      </c>
      <c r="AY85" s="6">
        <v>0</v>
      </c>
      <c r="AZ85" s="6">
        <v>2</v>
      </c>
      <c r="BA85" s="6">
        <v>0</v>
      </c>
      <c r="BB85" s="6">
        <v>0</v>
      </c>
      <c r="BC85" s="6">
        <v>0</v>
      </c>
      <c r="BD85" s="6">
        <v>0</v>
      </c>
      <c r="BE85" s="6">
        <v>0</v>
      </c>
      <c r="BF85" s="6">
        <v>0</v>
      </c>
      <c r="BG85" s="6">
        <v>0</v>
      </c>
      <c r="BH85" s="6">
        <v>0</v>
      </c>
      <c r="BI85" s="6">
        <v>0</v>
      </c>
      <c r="BJ85" s="6">
        <v>0</v>
      </c>
      <c r="BK85" s="6">
        <v>0</v>
      </c>
      <c r="BL85" s="6">
        <v>0</v>
      </c>
      <c r="BM85" s="6">
        <f>IF(Table3[[#This Row],[Type]]="EM",IF((Table3[[#This Row],[Diameter]]/2)-Table3[[#This Row],[CornerRadius]]-0.012&gt;0,(Table3[[#This Row],[Diameter]]/2)-Table3[[#This Row],[CornerRadius]]-0.012,0),)</f>
        <v>0</v>
      </c>
      <c r="BO85" s="6" t="str">
        <f>IF(Table3[[#This Row],[ShoulderLength]]="","",IF(Table3[[#This Row],[ShoulderLength]]&lt;Table3[[#This Row],[LOC]],"FIX",""))</f>
        <v/>
      </c>
    </row>
    <row r="86" spans="1:67" x14ac:dyDescent="0.25">
      <c r="A86" s="7">
        <f>IF(Table3[[#This Row],[SoflexRule]]="",1,IF(Table3[[#This Row],[MinOHL]]="",1,IF(Table3[[#This Row],[Type]]="CT",1,IF(Table3[[#This Row],[I]]=1,0,1))))</f>
        <v>1</v>
      </c>
      <c r="B86" s="6" t="s">
        <v>149</v>
      </c>
      <c r="D86" s="6" t="s">
        <v>149</v>
      </c>
      <c r="E86" s="6">
        <v>85</v>
      </c>
      <c r="G86" s="9" t="s">
        <v>74</v>
      </c>
      <c r="H86" s="10" t="s">
        <v>150</v>
      </c>
      <c r="I86" s="11" t="s">
        <v>251</v>
      </c>
      <c r="J86" s="12">
        <v>1138063</v>
      </c>
      <c r="K86" s="11" t="str">
        <f>CONCATENATE(Table3[[#This Row],[Type]]," "&amp;TEXT(Table3[[#This Row],[Diameter]],".0000")&amp;""," "&amp;Table3[[#This Row],[NumFlutes]]&amp;"FL")</f>
        <v>CD .0250 2FL</v>
      </c>
      <c r="M86" s="13">
        <v>2.5000000000000001E-2</v>
      </c>
      <c r="N86" s="13">
        <v>0.125</v>
      </c>
      <c r="O86" s="6">
        <v>2.5000000000000001E-2</v>
      </c>
      <c r="P86" s="6">
        <v>0.82499999999999996</v>
      </c>
      <c r="R86" s="14">
        <f>IF(Table3[[#This Row],[ShoulderLenEnd]]="",0,90-(DEGREES(ATAN((Q86-P86)/((N86-O86)/2)))))</f>
        <v>0</v>
      </c>
      <c r="S86" s="15">
        <v>0.8</v>
      </c>
      <c r="T86" s="6">
        <v>2</v>
      </c>
      <c r="U86" s="6">
        <v>1.5</v>
      </c>
      <c r="V86" s="6">
        <v>0.28000000000000003</v>
      </c>
      <c r="Z86" s="6">
        <v>130</v>
      </c>
      <c r="AA86" s="13">
        <f t="shared" si="1"/>
        <v>5.8288457269374825E-3</v>
      </c>
      <c r="AE86" s="6" t="s">
        <v>44</v>
      </c>
      <c r="AF86" s="6" t="s">
        <v>62</v>
      </c>
      <c r="AG86" s="6" t="s">
        <v>152</v>
      </c>
      <c r="AH86" s="6" t="s">
        <v>153</v>
      </c>
      <c r="AI86" s="6">
        <v>0</v>
      </c>
      <c r="AJ86" s="6">
        <v>1</v>
      </c>
      <c r="AK86" s="6">
        <v>0</v>
      </c>
      <c r="AL86" s="6">
        <v>1</v>
      </c>
      <c r="AM86" s="6">
        <v>1</v>
      </c>
      <c r="AN86" s="6">
        <v>1</v>
      </c>
      <c r="AO86" s="6">
        <v>1</v>
      </c>
      <c r="AP86" s="6">
        <v>1</v>
      </c>
      <c r="AQ86" s="6" t="s">
        <v>252</v>
      </c>
      <c r="AR86" s="6">
        <v>0</v>
      </c>
      <c r="AS86" s="6">
        <v>0</v>
      </c>
      <c r="AT86" s="6">
        <v>0</v>
      </c>
      <c r="AU86" s="6">
        <v>0</v>
      </c>
      <c r="AV86" s="6">
        <f>IF(Table3[[#This Row],[ShankDiameter]]&gt;0.5,0,IF(Table3[[#This Row],[Type]]="CD",0,1))</f>
        <v>0</v>
      </c>
      <c r="AW86" s="6">
        <v>0</v>
      </c>
      <c r="AX86" s="6">
        <v>0</v>
      </c>
      <c r="AY86" s="6">
        <v>0</v>
      </c>
      <c r="AZ86" s="6">
        <v>2</v>
      </c>
      <c r="BA86" s="6">
        <v>0</v>
      </c>
      <c r="BB86" s="6">
        <v>0</v>
      </c>
      <c r="BC86" s="6">
        <v>0</v>
      </c>
      <c r="BD86" s="6">
        <v>0</v>
      </c>
      <c r="BE86" s="6">
        <v>0</v>
      </c>
      <c r="BF86" s="6">
        <v>0</v>
      </c>
      <c r="BG86" s="6">
        <v>0</v>
      </c>
      <c r="BH86" s="6">
        <v>0</v>
      </c>
      <c r="BI86" s="6">
        <v>0</v>
      </c>
      <c r="BJ86" s="6">
        <v>0</v>
      </c>
      <c r="BK86" s="6">
        <v>0</v>
      </c>
      <c r="BL86" s="6">
        <v>0</v>
      </c>
      <c r="BM86" s="6">
        <f>IF(Table3[[#This Row],[Type]]="EM",IF((Table3[[#This Row],[Diameter]]/2)-Table3[[#This Row],[CornerRadius]]-0.012&gt;0,(Table3[[#This Row],[Diameter]]/2)-Table3[[#This Row],[CornerRadius]]-0.012,0),)</f>
        <v>0</v>
      </c>
      <c r="BO86" s="6" t="str">
        <f>IF(Table3[[#This Row],[ShoulderLength]]="","",IF(Table3[[#This Row],[ShoulderLength]]&lt;Table3[[#This Row],[LOC]],"FIX",""))</f>
        <v/>
      </c>
    </row>
    <row r="87" spans="1:67" x14ac:dyDescent="0.25">
      <c r="A87" s="7">
        <f>IF(Table3[[#This Row],[SoflexRule]]="",1,IF(Table3[[#This Row],[MinOHL]]="",1,IF(Table3[[#This Row],[Type]]="CT",1,IF(Table3[[#This Row],[I]]=1,0,1))))</f>
        <v>1</v>
      </c>
      <c r="B87" s="6" t="s">
        <v>149</v>
      </c>
      <c r="D87" s="6" t="s">
        <v>149</v>
      </c>
      <c r="E87" s="6">
        <v>86</v>
      </c>
      <c r="G87" s="9" t="s">
        <v>74</v>
      </c>
      <c r="H87" s="10" t="s">
        <v>150</v>
      </c>
      <c r="I87" s="11" t="s">
        <v>253</v>
      </c>
      <c r="K87" s="11" t="str">
        <f>CONCATENATE(Table3[[#This Row],[Type]]," "&amp;TEXT(Table3[[#This Row],[Diameter]],".0000")&amp;""," "&amp;Table3[[#This Row],[NumFlutes]]&amp;"FL")</f>
        <v>CD .0256 2FL</v>
      </c>
      <c r="M87" s="13">
        <v>2.5600000000000001E-2</v>
      </c>
      <c r="N87" s="13">
        <v>0.125</v>
      </c>
      <c r="O87" s="6">
        <v>2.5600000000000001E-2</v>
      </c>
      <c r="P87" s="6">
        <v>0.82499999999999996</v>
      </c>
      <c r="R87" s="14">
        <f>IF(Table3[[#This Row],[ShoulderLenEnd]]="",0,90-(DEGREES(ATAN((Q87-P87)/((N87-O87)/2)))))</f>
        <v>0</v>
      </c>
      <c r="S87" s="15">
        <v>0.8</v>
      </c>
      <c r="T87" s="6">
        <v>2</v>
      </c>
      <c r="U87" s="6">
        <v>1.5</v>
      </c>
      <c r="V87" s="6">
        <v>0.3</v>
      </c>
      <c r="Z87" s="6">
        <v>130</v>
      </c>
      <c r="AA87" s="13">
        <f t="shared" si="1"/>
        <v>5.9687380243839822E-3</v>
      </c>
      <c r="AE87" s="6" t="s">
        <v>44</v>
      </c>
      <c r="AF87" s="6" t="s">
        <v>62</v>
      </c>
      <c r="AG87" s="6" t="s">
        <v>152</v>
      </c>
      <c r="AH87" s="6" t="s">
        <v>153</v>
      </c>
      <c r="AI87" s="6">
        <v>0</v>
      </c>
      <c r="AJ87" s="6">
        <v>1</v>
      </c>
      <c r="AK87" s="6">
        <v>0</v>
      </c>
      <c r="AL87" s="6">
        <v>1</v>
      </c>
      <c r="AM87" s="6">
        <v>1</v>
      </c>
      <c r="AN87" s="6">
        <v>1</v>
      </c>
      <c r="AO87" s="6">
        <v>1</v>
      </c>
      <c r="AP87" s="6">
        <v>1</v>
      </c>
      <c r="AQ87" s="6" t="s">
        <v>254</v>
      </c>
      <c r="AR87" s="6">
        <v>0</v>
      </c>
      <c r="AS87" s="6">
        <v>0</v>
      </c>
      <c r="AT87" s="6">
        <v>0</v>
      </c>
      <c r="AU87" s="6">
        <v>0</v>
      </c>
      <c r="AV87" s="6">
        <f>IF(Table3[[#This Row],[ShankDiameter]]&gt;0.5,0,IF(Table3[[#This Row],[Type]]="CD",0,1))</f>
        <v>0</v>
      </c>
      <c r="AW87" s="6">
        <v>0</v>
      </c>
      <c r="AX87" s="6">
        <v>0</v>
      </c>
      <c r="AY87" s="6">
        <v>0</v>
      </c>
      <c r="AZ87" s="6">
        <v>2</v>
      </c>
      <c r="BA87" s="6">
        <v>0</v>
      </c>
      <c r="BB87" s="6">
        <v>0</v>
      </c>
      <c r="BC87" s="6">
        <v>0</v>
      </c>
      <c r="BD87" s="6">
        <v>0</v>
      </c>
      <c r="BE87" s="6">
        <v>0</v>
      </c>
      <c r="BF87" s="6">
        <v>0</v>
      </c>
      <c r="BG87" s="6">
        <v>0</v>
      </c>
      <c r="BH87" s="6">
        <v>0</v>
      </c>
      <c r="BI87" s="6">
        <v>0</v>
      </c>
      <c r="BJ87" s="6">
        <v>0</v>
      </c>
      <c r="BK87" s="6">
        <v>0</v>
      </c>
      <c r="BL87" s="6">
        <v>0</v>
      </c>
      <c r="BM87" s="6">
        <f>IF(Table3[[#This Row],[Type]]="EM",IF((Table3[[#This Row],[Diameter]]/2)-Table3[[#This Row],[CornerRadius]]-0.012&gt;0,(Table3[[#This Row],[Diameter]]/2)-Table3[[#This Row],[CornerRadius]]-0.012,0),)</f>
        <v>0</v>
      </c>
      <c r="BO87" s="6" t="str">
        <f>IF(Table3[[#This Row],[ShoulderLength]]="","",IF(Table3[[#This Row],[ShoulderLength]]&lt;Table3[[#This Row],[LOC]],"FIX",""))</f>
        <v/>
      </c>
    </row>
    <row r="88" spans="1:67" x14ac:dyDescent="0.25">
      <c r="A88" s="7">
        <f>IF(Table3[[#This Row],[SoflexRule]]="",1,IF(Table3[[#This Row],[MinOHL]]="",1,IF(Table3[[#This Row],[Type]]="CT",1,IF(Table3[[#This Row],[I]]=1,0,1))))</f>
        <v>1</v>
      </c>
      <c r="B88" s="6" t="s">
        <v>149</v>
      </c>
      <c r="D88" s="6" t="s">
        <v>149</v>
      </c>
      <c r="E88" s="6">
        <v>87</v>
      </c>
      <c r="G88" s="9" t="s">
        <v>74</v>
      </c>
      <c r="H88" s="10" t="s">
        <v>150</v>
      </c>
      <c r="I88" s="11" t="s">
        <v>255</v>
      </c>
      <c r="K88" s="11" t="str">
        <f>CONCATENATE(Table3[[#This Row],[Type]]," "&amp;TEXT(Table3[[#This Row],[Diameter]],".0000")&amp;""," "&amp;Table3[[#This Row],[NumFlutes]]&amp;"FL")</f>
        <v>CD .0260 2FL</v>
      </c>
      <c r="M88" s="13">
        <v>2.5999999999999999E-2</v>
      </c>
      <c r="N88" s="13">
        <v>0.125</v>
      </c>
      <c r="O88" s="6">
        <v>2.5999999999999999E-2</v>
      </c>
      <c r="P88" s="6">
        <v>0.82499999999999996</v>
      </c>
      <c r="R88" s="14">
        <f>IF(Table3[[#This Row],[ShoulderLenEnd]]="",0,90-(DEGREES(ATAN((Q88-P88)/((N88-O88)/2)))))</f>
        <v>0</v>
      </c>
      <c r="S88" s="15">
        <v>0.8</v>
      </c>
      <c r="T88" s="6">
        <v>2</v>
      </c>
      <c r="U88" s="6">
        <v>1.5</v>
      </c>
      <c r="V88" s="6">
        <v>0.22</v>
      </c>
      <c r="Z88" s="6">
        <v>130</v>
      </c>
      <c r="AA88" s="13">
        <f t="shared" si="1"/>
        <v>6.0619995560149817E-3</v>
      </c>
      <c r="AE88" s="6" t="s">
        <v>44</v>
      </c>
      <c r="AF88" s="6" t="s">
        <v>62</v>
      </c>
      <c r="AG88" s="6" t="s">
        <v>152</v>
      </c>
      <c r="AH88" s="6" t="s">
        <v>153</v>
      </c>
      <c r="AI88" s="6">
        <v>0</v>
      </c>
      <c r="AJ88" s="6">
        <v>1</v>
      </c>
      <c r="AK88" s="6">
        <v>0</v>
      </c>
      <c r="AL88" s="6">
        <v>1</v>
      </c>
      <c r="AM88" s="6">
        <v>1</v>
      </c>
      <c r="AN88" s="6">
        <v>1</v>
      </c>
      <c r="AO88" s="6">
        <v>1</v>
      </c>
      <c r="AP88" s="6">
        <v>1</v>
      </c>
      <c r="AQ88" s="6" t="s">
        <v>256</v>
      </c>
      <c r="AR88" s="6">
        <v>0</v>
      </c>
      <c r="AS88" s="6">
        <v>0</v>
      </c>
      <c r="AT88" s="6">
        <v>0</v>
      </c>
      <c r="AU88" s="6">
        <v>0</v>
      </c>
      <c r="AV88" s="6">
        <f>IF(Table3[[#This Row],[ShankDiameter]]&gt;0.5,0,IF(Table3[[#This Row],[Type]]="CD",0,1))</f>
        <v>0</v>
      </c>
      <c r="AW88" s="6">
        <v>0</v>
      </c>
      <c r="AX88" s="6">
        <v>0</v>
      </c>
      <c r="AY88" s="6">
        <v>0</v>
      </c>
      <c r="AZ88" s="6">
        <v>2</v>
      </c>
      <c r="BA88" s="6">
        <v>0</v>
      </c>
      <c r="BB88" s="6">
        <v>0</v>
      </c>
      <c r="BC88" s="6">
        <v>0</v>
      </c>
      <c r="BD88" s="6">
        <v>0</v>
      </c>
      <c r="BE88" s="6">
        <v>0</v>
      </c>
      <c r="BF88" s="6">
        <v>0</v>
      </c>
      <c r="BG88" s="6">
        <v>0</v>
      </c>
      <c r="BH88" s="6">
        <v>0</v>
      </c>
      <c r="BI88" s="6">
        <v>0</v>
      </c>
      <c r="BJ88" s="6">
        <v>0</v>
      </c>
      <c r="BK88" s="6">
        <v>0</v>
      </c>
      <c r="BL88" s="6">
        <v>0</v>
      </c>
      <c r="BM88" s="6">
        <f>IF(Table3[[#This Row],[Type]]="EM",IF((Table3[[#This Row],[Diameter]]/2)-Table3[[#This Row],[CornerRadius]]-0.012&gt;0,(Table3[[#This Row],[Diameter]]/2)-Table3[[#This Row],[CornerRadius]]-0.012,0),)</f>
        <v>0</v>
      </c>
      <c r="BO88" s="6" t="str">
        <f>IF(Table3[[#This Row],[ShoulderLength]]="","",IF(Table3[[#This Row],[ShoulderLength]]&lt;Table3[[#This Row],[LOC]],"FIX",""))</f>
        <v/>
      </c>
    </row>
    <row r="89" spans="1:67" x14ac:dyDescent="0.25">
      <c r="A89" s="7">
        <f>IF(Table3[[#This Row],[SoflexRule]]="",1,IF(Table3[[#This Row],[MinOHL]]="",1,IF(Table3[[#This Row],[Type]]="CT",1,IF(Table3[[#This Row],[I]]=1,0,1))))</f>
        <v>1</v>
      </c>
      <c r="B89" s="6" t="s">
        <v>149</v>
      </c>
      <c r="D89" s="6" t="s">
        <v>149</v>
      </c>
      <c r="E89" s="6">
        <v>88</v>
      </c>
      <c r="G89" s="9" t="s">
        <v>74</v>
      </c>
      <c r="H89" s="10" t="s">
        <v>150</v>
      </c>
      <c r="I89" s="11" t="s">
        <v>257</v>
      </c>
      <c r="K89" s="11" t="str">
        <f>CONCATENATE(Table3[[#This Row],[Type]]," "&amp;TEXT(Table3[[#This Row],[Diameter]],".0000")&amp;""," "&amp;Table3[[#This Row],[NumFlutes]]&amp;"FL")</f>
        <v>CD .0280 2FL</v>
      </c>
      <c r="M89" s="13">
        <v>2.8000000000000001E-2</v>
      </c>
      <c r="N89" s="13">
        <v>0.125</v>
      </c>
      <c r="O89" s="6">
        <v>2.8000000000000001E-2</v>
      </c>
      <c r="P89" s="6">
        <v>0.82499999999999996</v>
      </c>
      <c r="R89" s="14">
        <f>IF(Table3[[#This Row],[ShoulderLenEnd]]="",0,90-(DEGREES(ATAN((Q89-P89)/((N89-O89)/2)))))</f>
        <v>0</v>
      </c>
      <c r="S89" s="15">
        <v>0.8</v>
      </c>
      <c r="T89" s="6">
        <v>2</v>
      </c>
      <c r="U89" s="6">
        <v>1.5</v>
      </c>
      <c r="V89" s="6">
        <v>0.35</v>
      </c>
      <c r="Z89" s="6">
        <v>130</v>
      </c>
      <c r="AA89" s="13">
        <f t="shared" si="1"/>
        <v>6.5283072141699809E-3</v>
      </c>
      <c r="AE89" s="6" t="s">
        <v>44</v>
      </c>
      <c r="AF89" s="6" t="s">
        <v>62</v>
      </c>
      <c r="AG89" s="6" t="s">
        <v>152</v>
      </c>
      <c r="AH89" s="6" t="s">
        <v>153</v>
      </c>
      <c r="AI89" s="6">
        <v>0</v>
      </c>
      <c r="AJ89" s="6">
        <v>1</v>
      </c>
      <c r="AK89" s="6">
        <v>0</v>
      </c>
      <c r="AL89" s="6">
        <v>1</v>
      </c>
      <c r="AM89" s="6">
        <v>1</v>
      </c>
      <c r="AN89" s="6">
        <v>1</v>
      </c>
      <c r="AO89" s="6">
        <v>1</v>
      </c>
      <c r="AP89" s="6">
        <v>1</v>
      </c>
      <c r="AQ89" s="6" t="s">
        <v>259</v>
      </c>
      <c r="AR89" s="6">
        <v>0</v>
      </c>
      <c r="AS89" s="6">
        <v>0</v>
      </c>
      <c r="AT89" s="6">
        <v>0</v>
      </c>
      <c r="AU89" s="6">
        <v>0</v>
      </c>
      <c r="AV89" s="6">
        <f>IF(Table3[[#This Row],[ShankDiameter]]&gt;0.5,0,IF(Table3[[#This Row],[Type]]="CD",0,1))</f>
        <v>0</v>
      </c>
      <c r="AW89" s="6">
        <v>0</v>
      </c>
      <c r="AX89" s="6">
        <v>0</v>
      </c>
      <c r="AY89" s="6">
        <v>0</v>
      </c>
      <c r="AZ89" s="6">
        <v>2</v>
      </c>
      <c r="BA89" s="6">
        <v>0</v>
      </c>
      <c r="BB89" s="6">
        <v>0</v>
      </c>
      <c r="BC89" s="6">
        <v>0</v>
      </c>
      <c r="BD89" s="6">
        <v>0</v>
      </c>
      <c r="BE89" s="6">
        <v>0</v>
      </c>
      <c r="BF89" s="6">
        <v>0</v>
      </c>
      <c r="BG89" s="6">
        <v>0</v>
      </c>
      <c r="BH89" s="6">
        <v>0</v>
      </c>
      <c r="BI89" s="6">
        <v>0</v>
      </c>
      <c r="BJ89" s="6">
        <v>0</v>
      </c>
      <c r="BK89" s="6">
        <v>0</v>
      </c>
      <c r="BL89" s="6">
        <v>0</v>
      </c>
      <c r="BM89" s="6">
        <f>IF(Table3[[#This Row],[Type]]="EM",IF((Table3[[#This Row],[Diameter]]/2)-Table3[[#This Row],[CornerRadius]]-0.012&gt;0,(Table3[[#This Row],[Diameter]]/2)-Table3[[#This Row],[CornerRadius]]-0.012,0),)</f>
        <v>0</v>
      </c>
      <c r="BO89" s="6" t="str">
        <f>IF(Table3[[#This Row],[ShoulderLength]]="","",IF(Table3[[#This Row],[ShoulderLength]]&lt;Table3[[#This Row],[LOC]],"FIX",""))</f>
        <v/>
      </c>
    </row>
    <row r="90" spans="1:67" x14ac:dyDescent="0.25">
      <c r="A90" s="7">
        <f>IF(Table3[[#This Row],[SoflexRule]]="",1,IF(Table3[[#This Row],[MinOHL]]="",1,IF(Table3[[#This Row],[Type]]="CT",1,IF(Table3[[#This Row],[I]]=1,0,1))))</f>
        <v>1</v>
      </c>
      <c r="B90" s="6" t="s">
        <v>149</v>
      </c>
      <c r="D90" s="6" t="s">
        <v>149</v>
      </c>
      <c r="E90" s="6">
        <v>89</v>
      </c>
      <c r="G90" s="9" t="s">
        <v>74</v>
      </c>
      <c r="H90" s="10" t="s">
        <v>150</v>
      </c>
      <c r="I90" s="11" t="s">
        <v>260</v>
      </c>
      <c r="K90" s="11" t="str">
        <f>CONCATENATE(Table3[[#This Row],[Type]]," "&amp;TEXT(Table3[[#This Row],[Diameter]],".0000")&amp;""," "&amp;Table3[[#This Row],[NumFlutes]]&amp;"FL")</f>
        <v>CD .0292 2FL</v>
      </c>
      <c r="M90" s="13">
        <v>2.92E-2</v>
      </c>
      <c r="N90" s="13">
        <v>0.125</v>
      </c>
      <c r="O90" s="6">
        <v>2.92E-2</v>
      </c>
      <c r="P90" s="6">
        <v>0.82499999999999996</v>
      </c>
      <c r="R90" s="14">
        <f>IF(Table3[[#This Row],[ShoulderLenEnd]]="",0,90-(DEGREES(ATAN((Q90-P90)/((N90-O90)/2)))))</f>
        <v>0</v>
      </c>
      <c r="S90" s="15">
        <v>0.8</v>
      </c>
      <c r="T90" s="6">
        <v>2</v>
      </c>
      <c r="U90" s="6">
        <v>1.5</v>
      </c>
      <c r="V90" s="6">
        <v>0.37</v>
      </c>
      <c r="Z90" s="6">
        <v>130</v>
      </c>
      <c r="AA90" s="13">
        <f t="shared" si="1"/>
        <v>6.8080918090629794E-3</v>
      </c>
      <c r="AE90" s="6" t="s">
        <v>44</v>
      </c>
      <c r="AF90" s="6" t="s">
        <v>62</v>
      </c>
      <c r="AG90" s="6" t="s">
        <v>152</v>
      </c>
      <c r="AH90" s="6" t="s">
        <v>153</v>
      </c>
      <c r="AI90" s="6">
        <v>0</v>
      </c>
      <c r="AJ90" s="6">
        <v>1</v>
      </c>
      <c r="AK90" s="6">
        <v>0</v>
      </c>
      <c r="AL90" s="6">
        <v>1</v>
      </c>
      <c r="AM90" s="6">
        <v>1</v>
      </c>
      <c r="AN90" s="6">
        <v>1</v>
      </c>
      <c r="AO90" s="6">
        <v>1</v>
      </c>
      <c r="AP90" s="6">
        <v>1</v>
      </c>
      <c r="AQ90" s="6" t="s">
        <v>261</v>
      </c>
      <c r="AR90" s="6">
        <v>0</v>
      </c>
      <c r="AS90" s="6">
        <v>0</v>
      </c>
      <c r="AT90" s="6">
        <v>0</v>
      </c>
      <c r="AU90" s="6">
        <v>0</v>
      </c>
      <c r="AV90" s="6">
        <f>IF(Table3[[#This Row],[ShankDiameter]]&gt;0.5,0,IF(Table3[[#This Row],[Type]]="CD",0,1))</f>
        <v>0</v>
      </c>
      <c r="AW90" s="6">
        <v>0</v>
      </c>
      <c r="AX90" s="6">
        <v>0</v>
      </c>
      <c r="AY90" s="6">
        <v>0</v>
      </c>
      <c r="AZ90" s="6">
        <v>2</v>
      </c>
      <c r="BA90" s="6">
        <v>0</v>
      </c>
      <c r="BB90" s="6">
        <v>0</v>
      </c>
      <c r="BC90" s="6">
        <v>0</v>
      </c>
      <c r="BD90" s="6">
        <v>0</v>
      </c>
      <c r="BE90" s="6">
        <v>0</v>
      </c>
      <c r="BF90" s="6">
        <v>0</v>
      </c>
      <c r="BG90" s="6">
        <v>0</v>
      </c>
      <c r="BH90" s="6">
        <v>0</v>
      </c>
      <c r="BI90" s="6">
        <v>0</v>
      </c>
      <c r="BJ90" s="6">
        <v>0</v>
      </c>
      <c r="BK90" s="6">
        <v>0</v>
      </c>
      <c r="BL90" s="6">
        <v>0</v>
      </c>
      <c r="BM90" s="6">
        <f>IF(Table3[[#This Row],[Type]]="EM",IF((Table3[[#This Row],[Diameter]]/2)-Table3[[#This Row],[CornerRadius]]-0.012&gt;0,(Table3[[#This Row],[Diameter]]/2)-Table3[[#This Row],[CornerRadius]]-0.012,0),)</f>
        <v>0</v>
      </c>
      <c r="BO90" s="6" t="str">
        <f>IF(Table3[[#This Row],[ShoulderLength]]="","",IF(Table3[[#This Row],[ShoulderLength]]&lt;Table3[[#This Row],[LOC]],"FIX",""))</f>
        <v/>
      </c>
    </row>
    <row r="91" spans="1:67" x14ac:dyDescent="0.25">
      <c r="A91" s="7">
        <f>IF(Table3[[#This Row],[SoflexRule]]="",1,IF(Table3[[#This Row],[MinOHL]]="",1,IF(Table3[[#This Row],[Type]]="CT",1,IF(Table3[[#This Row],[I]]=1,0,1))))</f>
        <v>1</v>
      </c>
      <c r="B91" s="6" t="s">
        <v>149</v>
      </c>
      <c r="D91" s="6" t="s">
        <v>149</v>
      </c>
      <c r="E91" s="6">
        <v>90</v>
      </c>
      <c r="G91" s="9" t="s">
        <v>74</v>
      </c>
      <c r="H91" s="10" t="s">
        <v>150</v>
      </c>
      <c r="I91" s="11" t="s">
        <v>262</v>
      </c>
      <c r="K91" s="11" t="str">
        <f>CONCATENATE(Table3[[#This Row],[Type]]," "&amp;TEXT(Table3[[#This Row],[Diameter]],".0000")&amp;""," "&amp;Table3[[#This Row],[NumFlutes]]&amp;"FL")</f>
        <v>CD .0312 2FL</v>
      </c>
      <c r="M91" s="13">
        <v>3.1199999999999999E-2</v>
      </c>
      <c r="N91" s="13">
        <v>0.125</v>
      </c>
      <c r="O91" s="6">
        <v>3.1199999999999999E-2</v>
      </c>
      <c r="P91" s="6">
        <v>0.82499999999999996</v>
      </c>
      <c r="R91" s="14">
        <f>IF(Table3[[#This Row],[ShoulderLenEnd]]="",0,90-(DEGREES(ATAN((Q91-P91)/((N91-O91)/2)))))</f>
        <v>0</v>
      </c>
      <c r="S91" s="15">
        <v>0.8</v>
      </c>
      <c r="T91" s="6">
        <v>2</v>
      </c>
      <c r="U91" s="6">
        <v>1.5</v>
      </c>
      <c r="V91" s="6">
        <v>0.39</v>
      </c>
      <c r="Z91" s="6">
        <v>130</v>
      </c>
      <c r="AA91" s="13">
        <f t="shared" si="1"/>
        <v>7.2743994672179778E-3</v>
      </c>
      <c r="AE91" s="6" t="s">
        <v>44</v>
      </c>
      <c r="AF91" s="6" t="s">
        <v>62</v>
      </c>
      <c r="AG91" s="6" t="s">
        <v>152</v>
      </c>
      <c r="AH91" s="6" t="s">
        <v>153</v>
      </c>
      <c r="AI91" s="6">
        <v>0</v>
      </c>
      <c r="AJ91" s="6">
        <v>1</v>
      </c>
      <c r="AK91" s="6">
        <v>0</v>
      </c>
      <c r="AL91" s="6">
        <v>1</v>
      </c>
      <c r="AM91" s="6">
        <v>1</v>
      </c>
      <c r="AN91" s="6">
        <v>1</v>
      </c>
      <c r="AO91" s="6">
        <v>1</v>
      </c>
      <c r="AP91" s="6">
        <v>1</v>
      </c>
      <c r="AQ91" s="6" t="s">
        <v>263</v>
      </c>
      <c r="AR91" s="6">
        <v>0</v>
      </c>
      <c r="AS91" s="6">
        <v>0</v>
      </c>
      <c r="AT91" s="6">
        <v>0</v>
      </c>
      <c r="AU91" s="6">
        <v>0</v>
      </c>
      <c r="AV91" s="6">
        <f>IF(Table3[[#This Row],[ShankDiameter]]&gt;0.5,0,IF(Table3[[#This Row],[Type]]="CD",0,1))</f>
        <v>0</v>
      </c>
      <c r="AW91" s="6">
        <v>0</v>
      </c>
      <c r="AX91" s="6">
        <v>0</v>
      </c>
      <c r="AY91" s="6">
        <v>0</v>
      </c>
      <c r="AZ91" s="6">
        <v>2</v>
      </c>
      <c r="BA91" s="6">
        <v>0</v>
      </c>
      <c r="BB91" s="6">
        <v>0</v>
      </c>
      <c r="BC91" s="6">
        <v>0</v>
      </c>
      <c r="BD91" s="6">
        <v>0</v>
      </c>
      <c r="BE91" s="6">
        <v>0</v>
      </c>
      <c r="BF91" s="6">
        <v>0</v>
      </c>
      <c r="BG91" s="6">
        <v>0</v>
      </c>
      <c r="BH91" s="6">
        <v>0</v>
      </c>
      <c r="BI91" s="6">
        <v>0</v>
      </c>
      <c r="BJ91" s="6">
        <v>0</v>
      </c>
      <c r="BK91" s="6">
        <v>0</v>
      </c>
      <c r="BL91" s="6">
        <v>0</v>
      </c>
      <c r="BM91" s="6">
        <f>IF(Table3[[#This Row],[Type]]="EM",IF((Table3[[#This Row],[Diameter]]/2)-Table3[[#This Row],[CornerRadius]]-0.012&gt;0,(Table3[[#This Row],[Diameter]]/2)-Table3[[#This Row],[CornerRadius]]-0.012,0),)</f>
        <v>0</v>
      </c>
      <c r="BO91" s="6" t="str">
        <f>IF(Table3[[#This Row],[ShoulderLength]]="","",IF(Table3[[#This Row],[ShoulderLength]]&lt;Table3[[#This Row],[LOC]],"FIX",""))</f>
        <v/>
      </c>
    </row>
    <row r="92" spans="1:67" x14ac:dyDescent="0.25">
      <c r="A92" s="7">
        <f>IF(Table3[[#This Row],[SoflexRule]]="",1,IF(Table3[[#This Row],[MinOHL]]="",1,IF(Table3[[#This Row],[Type]]="CT",1,IF(Table3[[#This Row],[I]]=1,0,1))))</f>
        <v>1</v>
      </c>
      <c r="B92" s="6" t="s">
        <v>149</v>
      </c>
      <c r="D92" s="6" t="s">
        <v>149</v>
      </c>
      <c r="E92" s="6">
        <v>91</v>
      </c>
      <c r="G92" s="9" t="s">
        <v>74</v>
      </c>
      <c r="H92" s="10" t="s">
        <v>150</v>
      </c>
      <c r="I92" s="11" t="s">
        <v>264</v>
      </c>
      <c r="K92" s="11" t="str">
        <f>CONCATENATE(Table3[[#This Row],[Type]]," "&amp;TEXT(Table3[[#This Row],[Diameter]],".0000")&amp;""," "&amp;Table3[[#This Row],[NumFlutes]]&amp;"FL")</f>
        <v>CD .0315 2FL</v>
      </c>
      <c r="M92" s="13">
        <v>3.15E-2</v>
      </c>
      <c r="N92" s="13">
        <v>0.125</v>
      </c>
      <c r="O92" s="6">
        <v>3.15E-2</v>
      </c>
      <c r="P92" s="6">
        <v>0.82499999999999996</v>
      </c>
      <c r="R92" s="14">
        <f>IF(Table3[[#This Row],[ShoulderLenEnd]]="",0,90-(DEGREES(ATAN((Q92-P92)/((N92-O92)/2)))))</f>
        <v>0</v>
      </c>
      <c r="S92" s="15">
        <v>0.8</v>
      </c>
      <c r="T92" s="6">
        <v>2</v>
      </c>
      <c r="U92" s="6">
        <v>1.5</v>
      </c>
      <c r="V92" s="6">
        <v>0.36</v>
      </c>
      <c r="Z92" s="6">
        <v>130</v>
      </c>
      <c r="AA92" s="13">
        <f t="shared" si="1"/>
        <v>7.3443456159412281E-3</v>
      </c>
      <c r="AE92" s="6" t="s">
        <v>44</v>
      </c>
      <c r="AF92" s="6" t="s">
        <v>62</v>
      </c>
      <c r="AG92" s="6" t="s">
        <v>152</v>
      </c>
      <c r="AH92" s="6" t="s">
        <v>153</v>
      </c>
      <c r="AI92" s="6">
        <v>0</v>
      </c>
      <c r="AJ92" s="6">
        <v>1</v>
      </c>
      <c r="AK92" s="6">
        <v>0</v>
      </c>
      <c r="AL92" s="6">
        <v>1</v>
      </c>
      <c r="AM92" s="6">
        <v>1</v>
      </c>
      <c r="AN92" s="6">
        <v>1</v>
      </c>
      <c r="AO92" s="6">
        <v>1</v>
      </c>
      <c r="AP92" s="6">
        <v>1</v>
      </c>
      <c r="AQ92" s="6" t="s">
        <v>265</v>
      </c>
      <c r="AR92" s="6">
        <v>0</v>
      </c>
      <c r="AS92" s="6">
        <v>0</v>
      </c>
      <c r="AT92" s="6">
        <v>0</v>
      </c>
      <c r="AU92" s="6">
        <v>0</v>
      </c>
      <c r="AV92" s="6">
        <f>IF(Table3[[#This Row],[ShankDiameter]]&gt;0.5,0,IF(Table3[[#This Row],[Type]]="CD",0,1))</f>
        <v>0</v>
      </c>
      <c r="AW92" s="6">
        <v>0</v>
      </c>
      <c r="AX92" s="6">
        <v>0</v>
      </c>
      <c r="AY92" s="6">
        <v>0</v>
      </c>
      <c r="AZ92" s="6">
        <v>2</v>
      </c>
      <c r="BA92" s="6">
        <v>0</v>
      </c>
      <c r="BB92" s="6">
        <v>0</v>
      </c>
      <c r="BC92" s="6">
        <v>0</v>
      </c>
      <c r="BD92" s="6">
        <v>0</v>
      </c>
      <c r="BE92" s="6">
        <v>0</v>
      </c>
      <c r="BF92" s="6">
        <v>0</v>
      </c>
      <c r="BG92" s="6">
        <v>0</v>
      </c>
      <c r="BH92" s="6">
        <v>0</v>
      </c>
      <c r="BI92" s="6">
        <v>0</v>
      </c>
      <c r="BJ92" s="6">
        <v>0</v>
      </c>
      <c r="BK92" s="6">
        <v>0</v>
      </c>
      <c r="BL92" s="6">
        <v>0</v>
      </c>
      <c r="BM92" s="6">
        <f>IF(Table3[[#This Row],[Type]]="EM",IF((Table3[[#This Row],[Diameter]]/2)-Table3[[#This Row],[CornerRadius]]-0.012&gt;0,(Table3[[#This Row],[Diameter]]/2)-Table3[[#This Row],[CornerRadius]]-0.012,0),)</f>
        <v>0</v>
      </c>
      <c r="BO92" s="6" t="str">
        <f>IF(Table3[[#This Row],[ShoulderLength]]="","",IF(Table3[[#This Row],[ShoulderLength]]&lt;Table3[[#This Row],[LOC]],"FIX",""))</f>
        <v/>
      </c>
    </row>
    <row r="93" spans="1:67" x14ac:dyDescent="0.25">
      <c r="A93" s="7">
        <f>IF(Table3[[#This Row],[SoflexRule]]="",1,IF(Table3[[#This Row],[MinOHL]]="",1,IF(Table3[[#This Row],[Type]]="CT",1,IF(Table3[[#This Row],[I]]=1,0,1))))</f>
        <v>1</v>
      </c>
      <c r="B93" s="6" t="s">
        <v>149</v>
      </c>
      <c r="D93" s="6" t="s">
        <v>149</v>
      </c>
      <c r="E93" s="6">
        <v>92</v>
      </c>
      <c r="G93" s="9" t="s">
        <v>74</v>
      </c>
      <c r="H93" s="10" t="s">
        <v>150</v>
      </c>
      <c r="I93" s="11" t="s">
        <v>266</v>
      </c>
      <c r="K93" s="11" t="str">
        <f>CONCATENATE(Table3[[#This Row],[Type]]," "&amp;TEXT(Table3[[#This Row],[Diameter]],".0000")&amp;""," "&amp;Table3[[#This Row],[NumFlutes]]&amp;"FL")</f>
        <v>CD .0320 2FL</v>
      </c>
      <c r="M93" s="13">
        <v>3.2000000000000001E-2</v>
      </c>
      <c r="N93" s="13">
        <v>0.125</v>
      </c>
      <c r="O93" s="6">
        <v>3.2000000000000001E-2</v>
      </c>
      <c r="P93" s="6">
        <v>0.82499999999999996</v>
      </c>
      <c r="R93" s="14">
        <f>IF(Table3[[#This Row],[ShoulderLenEnd]]="",0,90-(DEGREES(ATAN((Q93-P93)/((N93-O93)/2)))))</f>
        <v>0</v>
      </c>
      <c r="S93" s="15">
        <v>0.8</v>
      </c>
      <c r="T93" s="6">
        <v>2</v>
      </c>
      <c r="U93" s="6">
        <v>1.5</v>
      </c>
      <c r="V93" s="6">
        <v>0.36</v>
      </c>
      <c r="Z93" s="6">
        <v>130</v>
      </c>
      <c r="AA93" s="13">
        <f t="shared" si="1"/>
        <v>7.4609225304799777E-3</v>
      </c>
      <c r="AE93" s="6" t="s">
        <v>44</v>
      </c>
      <c r="AF93" s="6" t="s">
        <v>62</v>
      </c>
      <c r="AG93" s="6" t="s">
        <v>152</v>
      </c>
      <c r="AH93" s="6" t="s">
        <v>153</v>
      </c>
      <c r="AI93" s="6">
        <v>0</v>
      </c>
      <c r="AJ93" s="6">
        <v>1</v>
      </c>
      <c r="AK93" s="6">
        <v>0</v>
      </c>
      <c r="AL93" s="6">
        <v>1</v>
      </c>
      <c r="AM93" s="6">
        <v>1</v>
      </c>
      <c r="AN93" s="6">
        <v>1</v>
      </c>
      <c r="AO93" s="6">
        <v>1</v>
      </c>
      <c r="AP93" s="6">
        <v>1</v>
      </c>
      <c r="AQ93" s="6" t="s">
        <v>267</v>
      </c>
      <c r="AR93" s="6">
        <v>0</v>
      </c>
      <c r="AS93" s="6">
        <v>0</v>
      </c>
      <c r="AT93" s="6">
        <v>0</v>
      </c>
      <c r="AU93" s="6">
        <v>0</v>
      </c>
      <c r="AV93" s="6">
        <f>IF(Table3[[#This Row],[ShankDiameter]]&gt;0.5,0,IF(Table3[[#This Row],[Type]]="CD",0,1))</f>
        <v>0</v>
      </c>
      <c r="AW93" s="6">
        <v>0</v>
      </c>
      <c r="AX93" s="6">
        <v>0</v>
      </c>
      <c r="AY93" s="6">
        <v>0</v>
      </c>
      <c r="AZ93" s="6">
        <v>2</v>
      </c>
      <c r="BA93" s="6">
        <v>0</v>
      </c>
      <c r="BB93" s="6">
        <v>0</v>
      </c>
      <c r="BC93" s="6">
        <v>0</v>
      </c>
      <c r="BD93" s="6">
        <v>0</v>
      </c>
      <c r="BE93" s="6">
        <v>0</v>
      </c>
      <c r="BF93" s="6">
        <v>0</v>
      </c>
      <c r="BG93" s="6">
        <v>0</v>
      </c>
      <c r="BH93" s="6">
        <v>0</v>
      </c>
      <c r="BI93" s="6">
        <v>0</v>
      </c>
      <c r="BJ93" s="6">
        <v>0</v>
      </c>
      <c r="BK93" s="6">
        <v>0</v>
      </c>
      <c r="BL93" s="6">
        <v>0</v>
      </c>
      <c r="BM93" s="6">
        <f>IF(Table3[[#This Row],[Type]]="EM",IF((Table3[[#This Row],[Diameter]]/2)-Table3[[#This Row],[CornerRadius]]-0.012&gt;0,(Table3[[#This Row],[Diameter]]/2)-Table3[[#This Row],[CornerRadius]]-0.012,0),)</f>
        <v>0</v>
      </c>
      <c r="BO93" s="6" t="str">
        <f>IF(Table3[[#This Row],[ShoulderLength]]="","",IF(Table3[[#This Row],[ShoulderLength]]&lt;Table3[[#This Row],[LOC]],"FIX",""))</f>
        <v/>
      </c>
    </row>
    <row r="94" spans="1:67" x14ac:dyDescent="0.25">
      <c r="A94" s="7">
        <f>IF(Table3[[#This Row],[SoflexRule]]="",1,IF(Table3[[#This Row],[MinOHL]]="",1,IF(Table3[[#This Row],[Type]]="CT",1,IF(Table3[[#This Row],[I]]=1,0,1))))</f>
        <v>1</v>
      </c>
      <c r="B94" s="6" t="s">
        <v>149</v>
      </c>
      <c r="D94" s="6" t="s">
        <v>149</v>
      </c>
      <c r="E94" s="6">
        <v>93</v>
      </c>
      <c r="G94" s="9" t="s">
        <v>74</v>
      </c>
      <c r="H94" s="10" t="s">
        <v>150</v>
      </c>
      <c r="I94" s="11" t="s">
        <v>268</v>
      </c>
      <c r="K94" s="11" t="str">
        <f>CONCATENATE(Table3[[#This Row],[Type]]," "&amp;TEXT(Table3[[#This Row],[Diameter]],".0000")&amp;""," "&amp;Table3[[#This Row],[NumFlutes]]&amp;"FL")</f>
        <v>CD .0330 2FL</v>
      </c>
      <c r="M94" s="13">
        <v>3.3000000000000002E-2</v>
      </c>
      <c r="N94" s="13">
        <v>0.125</v>
      </c>
      <c r="O94" s="6">
        <v>3.3000000000000002E-2</v>
      </c>
      <c r="P94" s="6">
        <v>0.82499999999999996</v>
      </c>
      <c r="R94" s="14">
        <f>IF(Table3[[#This Row],[ShoulderLenEnd]]="",0,90-(DEGREES(ATAN((Q94-P94)/((N94-O94)/2)))))</f>
        <v>0</v>
      </c>
      <c r="S94" s="15">
        <v>0.8</v>
      </c>
      <c r="T94" s="6">
        <v>2</v>
      </c>
      <c r="U94" s="6">
        <v>1.5</v>
      </c>
      <c r="V94" s="6">
        <v>0.37</v>
      </c>
      <c r="Z94" s="6">
        <v>130</v>
      </c>
      <c r="AA94" s="13">
        <f t="shared" si="1"/>
        <v>7.6940763595574769E-3</v>
      </c>
      <c r="AE94" s="6" t="s">
        <v>44</v>
      </c>
      <c r="AF94" s="6" t="s">
        <v>62</v>
      </c>
      <c r="AG94" s="6" t="s">
        <v>152</v>
      </c>
      <c r="AH94" s="6" t="s">
        <v>153</v>
      </c>
      <c r="AI94" s="6">
        <v>0</v>
      </c>
      <c r="AJ94" s="6">
        <v>1</v>
      </c>
      <c r="AK94" s="6">
        <v>0</v>
      </c>
      <c r="AL94" s="6">
        <v>1</v>
      </c>
      <c r="AM94" s="6">
        <v>1</v>
      </c>
      <c r="AN94" s="6">
        <v>1</v>
      </c>
      <c r="AO94" s="6">
        <v>1</v>
      </c>
      <c r="AP94" s="6">
        <v>1</v>
      </c>
      <c r="AQ94" s="6" t="s">
        <v>269</v>
      </c>
      <c r="AR94" s="6">
        <v>0</v>
      </c>
      <c r="AS94" s="6">
        <v>0</v>
      </c>
      <c r="AT94" s="6">
        <v>0</v>
      </c>
      <c r="AU94" s="6">
        <v>0</v>
      </c>
      <c r="AV94" s="6">
        <f>IF(Table3[[#This Row],[ShankDiameter]]&gt;0.5,0,IF(Table3[[#This Row],[Type]]="CD",0,1))</f>
        <v>0</v>
      </c>
      <c r="AW94" s="6">
        <v>0</v>
      </c>
      <c r="AX94" s="6">
        <v>0</v>
      </c>
      <c r="AY94" s="6">
        <v>0</v>
      </c>
      <c r="AZ94" s="6">
        <v>2</v>
      </c>
      <c r="BA94" s="6">
        <v>0</v>
      </c>
      <c r="BB94" s="6">
        <v>0</v>
      </c>
      <c r="BC94" s="6">
        <v>0</v>
      </c>
      <c r="BD94" s="6">
        <v>0</v>
      </c>
      <c r="BE94" s="6">
        <v>0</v>
      </c>
      <c r="BF94" s="6">
        <v>0</v>
      </c>
      <c r="BG94" s="6">
        <v>0</v>
      </c>
      <c r="BH94" s="6">
        <v>0</v>
      </c>
      <c r="BI94" s="6">
        <v>0</v>
      </c>
      <c r="BJ94" s="6">
        <v>0</v>
      </c>
      <c r="BK94" s="6">
        <v>0</v>
      </c>
      <c r="BL94" s="6">
        <v>0</v>
      </c>
      <c r="BM94" s="6">
        <f>IF(Table3[[#This Row],[Type]]="EM",IF((Table3[[#This Row],[Diameter]]/2)-Table3[[#This Row],[CornerRadius]]-0.012&gt;0,(Table3[[#This Row],[Diameter]]/2)-Table3[[#This Row],[CornerRadius]]-0.012,0),)</f>
        <v>0</v>
      </c>
      <c r="BO94" s="6" t="str">
        <f>IF(Table3[[#This Row],[ShoulderLength]]="","",IF(Table3[[#This Row],[ShoulderLength]]&lt;Table3[[#This Row],[LOC]],"FIX",""))</f>
        <v/>
      </c>
    </row>
    <row r="95" spans="1:67" x14ac:dyDescent="0.25">
      <c r="A95" s="7">
        <f>IF(Table3[[#This Row],[SoflexRule]]="",1,IF(Table3[[#This Row],[MinOHL]]="",1,IF(Table3[[#This Row],[Type]]="CT",1,IF(Table3[[#This Row],[I]]=1,0,1))))</f>
        <v>1</v>
      </c>
      <c r="B95" s="6" t="s">
        <v>149</v>
      </c>
      <c r="D95" s="6" t="s">
        <v>149</v>
      </c>
      <c r="E95" s="6">
        <v>94</v>
      </c>
      <c r="G95" s="9" t="s">
        <v>74</v>
      </c>
      <c r="H95" s="10" t="s">
        <v>150</v>
      </c>
      <c r="I95" s="11" t="s">
        <v>270</v>
      </c>
      <c r="K95" s="11" t="str">
        <f>CONCATENATE(Table3[[#This Row],[Type]]," "&amp;TEXT(Table3[[#This Row],[Diameter]],".0000")&amp;""," "&amp;Table3[[#This Row],[NumFlutes]]&amp;"FL")</f>
        <v>CD .0335 2FL</v>
      </c>
      <c r="M95" s="13">
        <v>3.3500000000000002E-2</v>
      </c>
      <c r="N95" s="13">
        <v>0.125</v>
      </c>
      <c r="O95" s="6">
        <v>3.3500000000000002E-2</v>
      </c>
      <c r="P95" s="6">
        <v>0.82499999999999996</v>
      </c>
      <c r="R95" s="14">
        <f>IF(Table3[[#This Row],[ShoulderLenEnd]]="",0,90-(DEGREES(ATAN((Q95-P95)/((N95-O95)/2)))))</f>
        <v>0</v>
      </c>
      <c r="S95" s="15">
        <v>0.8</v>
      </c>
      <c r="T95" s="6">
        <v>2</v>
      </c>
      <c r="U95" s="6">
        <v>1.5</v>
      </c>
      <c r="V95" s="6">
        <v>0.28999999999999998</v>
      </c>
      <c r="Z95" s="6">
        <v>130</v>
      </c>
      <c r="AA95" s="13">
        <f t="shared" si="1"/>
        <v>7.8106532740962274E-3</v>
      </c>
      <c r="AE95" s="6" t="s">
        <v>44</v>
      </c>
      <c r="AF95" s="6" t="s">
        <v>62</v>
      </c>
      <c r="AG95" s="6" t="s">
        <v>152</v>
      </c>
      <c r="AH95" s="6" t="s">
        <v>153</v>
      </c>
      <c r="AI95" s="6">
        <v>0</v>
      </c>
      <c r="AJ95" s="6">
        <v>1</v>
      </c>
      <c r="AK95" s="6">
        <v>0</v>
      </c>
      <c r="AL95" s="6">
        <v>1</v>
      </c>
      <c r="AM95" s="6">
        <v>1</v>
      </c>
      <c r="AN95" s="6">
        <v>1</v>
      </c>
      <c r="AO95" s="6">
        <v>1</v>
      </c>
      <c r="AP95" s="6">
        <v>1</v>
      </c>
      <c r="AQ95" s="6" t="s">
        <v>271</v>
      </c>
      <c r="AR95" s="6">
        <v>0</v>
      </c>
      <c r="AS95" s="6">
        <v>0</v>
      </c>
      <c r="AT95" s="6">
        <v>0</v>
      </c>
      <c r="AU95" s="6">
        <v>0</v>
      </c>
      <c r="AV95" s="6">
        <f>IF(Table3[[#This Row],[ShankDiameter]]&gt;0.5,0,IF(Table3[[#This Row],[Type]]="CD",0,1))</f>
        <v>0</v>
      </c>
      <c r="AW95" s="6">
        <v>0</v>
      </c>
      <c r="AX95" s="6">
        <v>0</v>
      </c>
      <c r="AY95" s="6">
        <v>0</v>
      </c>
      <c r="AZ95" s="6">
        <v>2</v>
      </c>
      <c r="BA95" s="6">
        <v>0</v>
      </c>
      <c r="BB95" s="6">
        <v>0</v>
      </c>
      <c r="BC95" s="6">
        <v>0</v>
      </c>
      <c r="BD95" s="6">
        <v>0</v>
      </c>
      <c r="BE95" s="6">
        <v>0</v>
      </c>
      <c r="BF95" s="6">
        <v>0</v>
      </c>
      <c r="BG95" s="6">
        <v>0</v>
      </c>
      <c r="BH95" s="6">
        <v>0</v>
      </c>
      <c r="BI95" s="6">
        <v>0</v>
      </c>
      <c r="BJ95" s="6">
        <v>0</v>
      </c>
      <c r="BK95" s="6">
        <v>0</v>
      </c>
      <c r="BL95" s="6">
        <v>0</v>
      </c>
      <c r="BM95" s="6">
        <f>IF(Table3[[#This Row],[Type]]="EM",IF((Table3[[#This Row],[Diameter]]/2)-Table3[[#This Row],[CornerRadius]]-0.012&gt;0,(Table3[[#This Row],[Diameter]]/2)-Table3[[#This Row],[CornerRadius]]-0.012,0),)</f>
        <v>0</v>
      </c>
      <c r="BO95" s="6" t="str">
        <f>IF(Table3[[#This Row],[ShoulderLength]]="","",IF(Table3[[#This Row],[ShoulderLength]]&lt;Table3[[#This Row],[LOC]],"FIX",""))</f>
        <v/>
      </c>
    </row>
    <row r="96" spans="1:67" x14ac:dyDescent="0.25">
      <c r="A96" s="7">
        <f>IF(Table3[[#This Row],[SoflexRule]]="",1,IF(Table3[[#This Row],[MinOHL]]="",1,IF(Table3[[#This Row],[Type]]="CT",1,IF(Table3[[#This Row],[I]]=1,0,1))))</f>
        <v>1</v>
      </c>
      <c r="B96" s="6" t="s">
        <v>149</v>
      </c>
      <c r="D96" s="6" t="s">
        <v>149</v>
      </c>
      <c r="E96" s="6">
        <v>95</v>
      </c>
      <c r="G96" s="9" t="s">
        <v>74</v>
      </c>
      <c r="H96" s="10" t="s">
        <v>150</v>
      </c>
      <c r="I96" s="11" t="s">
        <v>272</v>
      </c>
      <c r="K96" s="11" t="str">
        <f>CONCATENATE(Table3[[#This Row],[Type]]," "&amp;TEXT(Table3[[#This Row],[Diameter]],".0000")&amp;""," "&amp;Table3[[#This Row],[NumFlutes]]&amp;"FL")</f>
        <v>CD .0350 2FL</v>
      </c>
      <c r="M96" s="13">
        <v>3.5000000000000003E-2</v>
      </c>
      <c r="N96" s="13">
        <v>0.125</v>
      </c>
      <c r="O96" s="6">
        <v>3.5000000000000003E-2</v>
      </c>
      <c r="P96" s="6">
        <v>0.82499999999999996</v>
      </c>
      <c r="R96" s="14">
        <f>IF(Table3[[#This Row],[ShoulderLenEnd]]="",0,90-(DEGREES(ATAN((Q96-P96)/((N96-O96)/2)))))</f>
        <v>0</v>
      </c>
      <c r="S96" s="15">
        <v>0.8</v>
      </c>
      <c r="T96" s="6">
        <v>2</v>
      </c>
      <c r="U96" s="6">
        <v>1.5</v>
      </c>
      <c r="V96" s="6">
        <v>0.36</v>
      </c>
      <c r="Z96" s="6">
        <v>130</v>
      </c>
      <c r="AA96" s="13">
        <f t="shared" si="1"/>
        <v>8.160384017712477E-3</v>
      </c>
      <c r="AE96" s="6" t="s">
        <v>44</v>
      </c>
      <c r="AF96" s="6" t="s">
        <v>62</v>
      </c>
      <c r="AG96" s="6" t="s">
        <v>152</v>
      </c>
      <c r="AH96" s="6" t="s">
        <v>153</v>
      </c>
      <c r="AI96" s="6">
        <v>0</v>
      </c>
      <c r="AJ96" s="6">
        <v>1</v>
      </c>
      <c r="AK96" s="6">
        <v>0</v>
      </c>
      <c r="AL96" s="6">
        <v>1</v>
      </c>
      <c r="AM96" s="6">
        <v>1</v>
      </c>
      <c r="AN96" s="6">
        <v>1</v>
      </c>
      <c r="AO96" s="6">
        <v>1</v>
      </c>
      <c r="AP96" s="6">
        <v>1</v>
      </c>
      <c r="AQ96" s="6" t="s">
        <v>273</v>
      </c>
      <c r="AR96" s="6">
        <v>0</v>
      </c>
      <c r="AS96" s="6">
        <v>0</v>
      </c>
      <c r="AT96" s="6">
        <v>0</v>
      </c>
      <c r="AU96" s="6">
        <v>0</v>
      </c>
      <c r="AV96" s="6">
        <f>IF(Table3[[#This Row],[ShankDiameter]]&gt;0.5,0,IF(Table3[[#This Row],[Type]]="CD",0,1))</f>
        <v>0</v>
      </c>
      <c r="AW96" s="6">
        <v>0</v>
      </c>
      <c r="AX96" s="6">
        <v>0</v>
      </c>
      <c r="AY96" s="6">
        <v>0</v>
      </c>
      <c r="AZ96" s="6">
        <v>2</v>
      </c>
      <c r="BA96" s="6">
        <v>0</v>
      </c>
      <c r="BB96" s="6">
        <v>0</v>
      </c>
      <c r="BC96" s="6">
        <v>0</v>
      </c>
      <c r="BD96" s="6">
        <v>0</v>
      </c>
      <c r="BE96" s="6">
        <v>0</v>
      </c>
      <c r="BF96" s="6">
        <v>0</v>
      </c>
      <c r="BG96" s="6">
        <v>0</v>
      </c>
      <c r="BH96" s="6">
        <v>0</v>
      </c>
      <c r="BI96" s="6">
        <v>0</v>
      </c>
      <c r="BJ96" s="6">
        <v>0</v>
      </c>
      <c r="BK96" s="6">
        <v>0</v>
      </c>
      <c r="BL96" s="6">
        <v>0</v>
      </c>
      <c r="BM96" s="6">
        <f>IF(Table3[[#This Row],[Type]]="EM",IF((Table3[[#This Row],[Diameter]]/2)-Table3[[#This Row],[CornerRadius]]-0.012&gt;0,(Table3[[#This Row],[Diameter]]/2)-Table3[[#This Row],[CornerRadius]]-0.012,0),)</f>
        <v>0</v>
      </c>
      <c r="BO96" s="6" t="str">
        <f>IF(Table3[[#This Row],[ShoulderLength]]="","",IF(Table3[[#This Row],[ShoulderLength]]&lt;Table3[[#This Row],[LOC]],"FIX",""))</f>
        <v/>
      </c>
    </row>
    <row r="97" spans="1:67" x14ac:dyDescent="0.25">
      <c r="A97" s="7">
        <f>IF(Table3[[#This Row],[SoflexRule]]="",1,IF(Table3[[#This Row],[MinOHL]]="",1,IF(Table3[[#This Row],[Type]]="CT",1,IF(Table3[[#This Row],[I]]=1,0,1))))</f>
        <v>1</v>
      </c>
      <c r="B97" s="6" t="s">
        <v>149</v>
      </c>
      <c r="D97" s="6" t="s">
        <v>149</v>
      </c>
      <c r="E97" s="6">
        <v>96</v>
      </c>
      <c r="G97" s="9" t="s">
        <v>74</v>
      </c>
      <c r="H97" s="10" t="s">
        <v>150</v>
      </c>
      <c r="I97" s="11" t="s">
        <v>274</v>
      </c>
      <c r="K97" s="11" t="str">
        <f>CONCATENATE(Table3[[#This Row],[Type]]," "&amp;TEXT(Table3[[#This Row],[Diameter]],".0000")&amp;""," "&amp;Table3[[#This Row],[NumFlutes]]&amp;"FL")</f>
        <v>CD .0360 2FL</v>
      </c>
      <c r="M97" s="13">
        <v>3.5999999999999997E-2</v>
      </c>
      <c r="N97" s="13">
        <v>0.125</v>
      </c>
      <c r="O97" s="6">
        <v>3.5999999999999997E-2</v>
      </c>
      <c r="P97" s="6">
        <v>0.82499999999999996</v>
      </c>
      <c r="R97" s="14">
        <f>IF(Table3[[#This Row],[ShoulderLenEnd]]="",0,90-(DEGREES(ATAN((Q97-P97)/((N97-O97)/2)))))</f>
        <v>0</v>
      </c>
      <c r="S97" s="15">
        <v>0.8</v>
      </c>
      <c r="T97" s="6">
        <v>2</v>
      </c>
      <c r="U97" s="6">
        <v>1.5</v>
      </c>
      <c r="V97" s="6">
        <v>0.36</v>
      </c>
      <c r="Z97" s="6">
        <v>130</v>
      </c>
      <c r="AA97" s="13">
        <f t="shared" si="1"/>
        <v>8.3935378467899745E-3</v>
      </c>
      <c r="AE97" s="6" t="s">
        <v>44</v>
      </c>
      <c r="AF97" s="6" t="s">
        <v>62</v>
      </c>
      <c r="AG97" s="6" t="s">
        <v>152</v>
      </c>
      <c r="AH97" s="6" t="s">
        <v>153</v>
      </c>
      <c r="AI97" s="6">
        <v>0</v>
      </c>
      <c r="AJ97" s="6">
        <v>1</v>
      </c>
      <c r="AK97" s="6">
        <v>0</v>
      </c>
      <c r="AL97" s="6">
        <v>1</v>
      </c>
      <c r="AM97" s="6">
        <v>1</v>
      </c>
      <c r="AN97" s="6">
        <v>1</v>
      </c>
      <c r="AO97" s="6">
        <v>1</v>
      </c>
      <c r="AP97" s="6">
        <v>1</v>
      </c>
      <c r="AQ97" s="6" t="s">
        <v>275</v>
      </c>
      <c r="AR97" s="6">
        <v>0</v>
      </c>
      <c r="AS97" s="6">
        <v>0</v>
      </c>
      <c r="AT97" s="6">
        <v>0</v>
      </c>
      <c r="AU97" s="6">
        <v>0</v>
      </c>
      <c r="AV97" s="6">
        <f>IF(Table3[[#This Row],[ShankDiameter]]&gt;0.5,0,IF(Table3[[#This Row],[Type]]="CD",0,1))</f>
        <v>0</v>
      </c>
      <c r="AW97" s="6">
        <v>0</v>
      </c>
      <c r="AX97" s="6">
        <v>0</v>
      </c>
      <c r="AY97" s="6">
        <v>0</v>
      </c>
      <c r="AZ97" s="6">
        <v>2</v>
      </c>
      <c r="BA97" s="6">
        <v>0</v>
      </c>
      <c r="BB97" s="6">
        <v>0</v>
      </c>
      <c r="BC97" s="6">
        <v>0</v>
      </c>
      <c r="BD97" s="6">
        <v>0</v>
      </c>
      <c r="BE97" s="6">
        <v>0</v>
      </c>
      <c r="BF97" s="6">
        <v>0</v>
      </c>
      <c r="BG97" s="6">
        <v>0</v>
      </c>
      <c r="BH97" s="6">
        <v>0</v>
      </c>
      <c r="BI97" s="6">
        <v>0</v>
      </c>
      <c r="BJ97" s="6">
        <v>0</v>
      </c>
      <c r="BK97" s="6">
        <v>0</v>
      </c>
      <c r="BL97" s="6">
        <v>0</v>
      </c>
      <c r="BM97" s="6">
        <f>IF(Table3[[#This Row],[Type]]="EM",IF((Table3[[#This Row],[Diameter]]/2)-Table3[[#This Row],[CornerRadius]]-0.012&gt;0,(Table3[[#This Row],[Diameter]]/2)-Table3[[#This Row],[CornerRadius]]-0.012,0),)</f>
        <v>0</v>
      </c>
      <c r="BO97" s="6" t="str">
        <f>IF(Table3[[#This Row],[ShoulderLength]]="","",IF(Table3[[#This Row],[ShoulderLength]]&lt;Table3[[#This Row],[LOC]],"FIX",""))</f>
        <v/>
      </c>
    </row>
    <row r="98" spans="1:67" x14ac:dyDescent="0.25">
      <c r="A98" s="7">
        <f>IF(Table3[[#This Row],[SoflexRule]]="",1,IF(Table3[[#This Row],[MinOHL]]="",1,IF(Table3[[#This Row],[Type]]="CT",1,IF(Table3[[#This Row],[I]]=1,0,1))))</f>
        <v>1</v>
      </c>
      <c r="B98" s="6" t="s">
        <v>149</v>
      </c>
      <c r="D98" s="6" t="s">
        <v>149</v>
      </c>
      <c r="E98" s="6">
        <v>97</v>
      </c>
      <c r="G98" s="9" t="s">
        <v>74</v>
      </c>
      <c r="H98" s="10" t="s">
        <v>150</v>
      </c>
      <c r="I98" s="11" t="s">
        <v>276</v>
      </c>
      <c r="K98" s="11" t="str">
        <f>CONCATENATE(Table3[[#This Row],[Type]]," "&amp;TEXT(Table3[[#This Row],[Diameter]],".0000")&amp;""," "&amp;Table3[[#This Row],[NumFlutes]]&amp;"FL")</f>
        <v>CD .0370 2FL</v>
      </c>
      <c r="M98" s="13">
        <v>3.6999999999999998E-2</v>
      </c>
      <c r="N98" s="13">
        <v>0.125</v>
      </c>
      <c r="O98" s="6">
        <v>3.6999999999999998E-2</v>
      </c>
      <c r="P98" s="6">
        <v>0.82499999999999996</v>
      </c>
      <c r="R98" s="14">
        <f>IF(Table3[[#This Row],[ShoulderLenEnd]]="",0,90-(DEGREES(ATAN((Q98-P98)/((N98-O98)/2)))))</f>
        <v>0</v>
      </c>
      <c r="S98" s="15">
        <v>0.8</v>
      </c>
      <c r="T98" s="6">
        <v>2</v>
      </c>
      <c r="U98" s="6">
        <v>1.5</v>
      </c>
      <c r="V98" s="6">
        <v>0.36</v>
      </c>
      <c r="Z98" s="6">
        <v>130</v>
      </c>
      <c r="AA98" s="13">
        <f t="shared" si="1"/>
        <v>8.6266916758674737E-3</v>
      </c>
      <c r="AE98" s="6" t="s">
        <v>44</v>
      </c>
      <c r="AF98" s="6" t="s">
        <v>62</v>
      </c>
      <c r="AG98" s="6" t="s">
        <v>152</v>
      </c>
      <c r="AH98" s="6" t="s">
        <v>153</v>
      </c>
      <c r="AI98" s="6">
        <v>0</v>
      </c>
      <c r="AJ98" s="6">
        <v>1</v>
      </c>
      <c r="AK98" s="6">
        <v>0</v>
      </c>
      <c r="AL98" s="6">
        <v>1</v>
      </c>
      <c r="AM98" s="6">
        <v>1</v>
      </c>
      <c r="AN98" s="6">
        <v>1</v>
      </c>
      <c r="AO98" s="6">
        <v>1</v>
      </c>
      <c r="AP98" s="6">
        <v>1</v>
      </c>
      <c r="AQ98" s="6" t="s">
        <v>277</v>
      </c>
      <c r="AR98" s="6">
        <v>0</v>
      </c>
      <c r="AS98" s="6">
        <v>0</v>
      </c>
      <c r="AT98" s="6">
        <v>0</v>
      </c>
      <c r="AU98" s="6">
        <v>0</v>
      </c>
      <c r="AV98" s="6">
        <f>IF(Table3[[#This Row],[ShankDiameter]]&gt;0.5,0,IF(Table3[[#This Row],[Type]]="CD",0,1))</f>
        <v>0</v>
      </c>
      <c r="AW98" s="6">
        <v>0</v>
      </c>
      <c r="AX98" s="6">
        <v>0</v>
      </c>
      <c r="AY98" s="6">
        <v>0</v>
      </c>
      <c r="AZ98" s="6">
        <v>2</v>
      </c>
      <c r="BA98" s="6">
        <v>0</v>
      </c>
      <c r="BB98" s="6">
        <v>0</v>
      </c>
      <c r="BC98" s="6">
        <v>0</v>
      </c>
      <c r="BD98" s="6">
        <v>0</v>
      </c>
      <c r="BE98" s="6">
        <v>0</v>
      </c>
      <c r="BF98" s="6">
        <v>0</v>
      </c>
      <c r="BG98" s="6">
        <v>0</v>
      </c>
      <c r="BH98" s="6">
        <v>0</v>
      </c>
      <c r="BI98" s="6">
        <v>0</v>
      </c>
      <c r="BJ98" s="6">
        <v>0</v>
      </c>
      <c r="BK98" s="6">
        <v>0</v>
      </c>
      <c r="BL98" s="6">
        <v>0</v>
      </c>
      <c r="BM98" s="6">
        <f>IF(Table3[[#This Row],[Type]]="EM",IF((Table3[[#This Row],[Diameter]]/2)-Table3[[#This Row],[CornerRadius]]-0.012&gt;0,(Table3[[#This Row],[Diameter]]/2)-Table3[[#This Row],[CornerRadius]]-0.012,0),)</f>
        <v>0</v>
      </c>
      <c r="BO98" s="6" t="str">
        <f>IF(Table3[[#This Row],[ShoulderLength]]="","",IF(Table3[[#This Row],[ShoulderLength]]&lt;Table3[[#This Row],[LOC]],"FIX",""))</f>
        <v/>
      </c>
    </row>
    <row r="99" spans="1:67" x14ac:dyDescent="0.25">
      <c r="A99" s="7">
        <f>IF(Table3[[#This Row],[SoflexRule]]="",1,IF(Table3[[#This Row],[MinOHL]]="",1,IF(Table3[[#This Row],[Type]]="CT",1,IF(Table3[[#This Row],[I]]=1,0,1))))</f>
        <v>1</v>
      </c>
      <c r="B99" s="6" t="s">
        <v>149</v>
      </c>
      <c r="D99" s="6" t="s">
        <v>149</v>
      </c>
      <c r="E99" s="6">
        <v>98</v>
      </c>
      <c r="G99" s="9" t="s">
        <v>74</v>
      </c>
      <c r="H99" s="10" t="s">
        <v>150</v>
      </c>
      <c r="I99" s="11" t="s">
        <v>278</v>
      </c>
      <c r="K99" s="11" t="str">
        <f>CONCATENATE(Table3[[#This Row],[Type]]," "&amp;TEXT(Table3[[#This Row],[Diameter]],".0000")&amp;""," "&amp;Table3[[#This Row],[NumFlutes]]&amp;"FL")</f>
        <v>CD .0374 2FL</v>
      </c>
      <c r="M99" s="13">
        <v>3.7400000000000003E-2</v>
      </c>
      <c r="N99" s="13">
        <v>0.125</v>
      </c>
      <c r="O99" s="6">
        <v>3.7400000000000003E-2</v>
      </c>
      <c r="P99" s="6">
        <v>0.82499999999999996</v>
      </c>
      <c r="R99" s="14">
        <f>IF(Table3[[#This Row],[ShoulderLenEnd]]="",0,90-(DEGREES(ATAN((Q99-P99)/((N99-O99)/2)))))</f>
        <v>0</v>
      </c>
      <c r="S99" s="15">
        <v>0.8</v>
      </c>
      <c r="T99" s="6">
        <v>2</v>
      </c>
      <c r="U99" s="6">
        <v>1.5</v>
      </c>
      <c r="V99" s="6">
        <v>0.37</v>
      </c>
      <c r="Z99" s="6">
        <v>130</v>
      </c>
      <c r="AA99" s="13">
        <f t="shared" si="1"/>
        <v>8.719953207498474E-3</v>
      </c>
      <c r="AE99" s="6" t="s">
        <v>44</v>
      </c>
      <c r="AF99" s="6" t="s">
        <v>62</v>
      </c>
      <c r="AG99" s="6" t="s">
        <v>152</v>
      </c>
      <c r="AH99" s="6" t="s">
        <v>153</v>
      </c>
      <c r="AI99" s="6">
        <v>0</v>
      </c>
      <c r="AJ99" s="6">
        <v>1</v>
      </c>
      <c r="AK99" s="6">
        <v>0</v>
      </c>
      <c r="AL99" s="6">
        <v>1</v>
      </c>
      <c r="AM99" s="6">
        <v>1</v>
      </c>
      <c r="AN99" s="6">
        <v>1</v>
      </c>
      <c r="AO99" s="6">
        <v>1</v>
      </c>
      <c r="AP99" s="6">
        <v>1</v>
      </c>
      <c r="AQ99" s="6" t="s">
        <v>279</v>
      </c>
      <c r="AR99" s="6">
        <v>0</v>
      </c>
      <c r="AS99" s="6">
        <v>0</v>
      </c>
      <c r="AT99" s="6">
        <v>0</v>
      </c>
      <c r="AU99" s="6">
        <v>0</v>
      </c>
      <c r="AV99" s="6">
        <f>IF(Table3[[#This Row],[ShankDiameter]]&gt;0.5,0,IF(Table3[[#This Row],[Type]]="CD",0,1))</f>
        <v>0</v>
      </c>
      <c r="AW99" s="6">
        <v>0</v>
      </c>
      <c r="AX99" s="6">
        <v>0</v>
      </c>
      <c r="AY99" s="6">
        <v>0</v>
      </c>
      <c r="AZ99" s="6">
        <v>2</v>
      </c>
      <c r="BA99" s="6">
        <v>0</v>
      </c>
      <c r="BB99" s="6">
        <v>0</v>
      </c>
      <c r="BC99" s="6">
        <v>0</v>
      </c>
      <c r="BD99" s="6">
        <v>0</v>
      </c>
      <c r="BE99" s="6">
        <v>0</v>
      </c>
      <c r="BF99" s="6">
        <v>0</v>
      </c>
      <c r="BG99" s="6">
        <v>0</v>
      </c>
      <c r="BH99" s="6">
        <v>0</v>
      </c>
      <c r="BI99" s="6">
        <v>0</v>
      </c>
      <c r="BJ99" s="6">
        <v>0</v>
      </c>
      <c r="BK99" s="6">
        <v>0</v>
      </c>
      <c r="BL99" s="6">
        <v>0</v>
      </c>
      <c r="BM99" s="6">
        <f>IF(Table3[[#This Row],[Type]]="EM",IF((Table3[[#This Row],[Diameter]]/2)-Table3[[#This Row],[CornerRadius]]-0.012&gt;0,(Table3[[#This Row],[Diameter]]/2)-Table3[[#This Row],[CornerRadius]]-0.012,0),)</f>
        <v>0</v>
      </c>
      <c r="BO99" s="6" t="str">
        <f>IF(Table3[[#This Row],[ShoulderLength]]="","",IF(Table3[[#This Row],[ShoulderLength]]&lt;Table3[[#This Row],[LOC]],"FIX",""))</f>
        <v/>
      </c>
    </row>
    <row r="100" spans="1:67" x14ac:dyDescent="0.25">
      <c r="A100" s="7">
        <f>IF(Table3[[#This Row],[SoflexRule]]="",1,IF(Table3[[#This Row],[MinOHL]]="",1,IF(Table3[[#This Row],[Type]]="CT",1,IF(Table3[[#This Row],[I]]=1,0,1))))</f>
        <v>1</v>
      </c>
      <c r="B100" s="6" t="s">
        <v>149</v>
      </c>
      <c r="D100" s="6" t="s">
        <v>149</v>
      </c>
      <c r="E100" s="6">
        <v>99</v>
      </c>
      <c r="G100" s="9" t="s">
        <v>74</v>
      </c>
      <c r="H100" s="10" t="s">
        <v>150</v>
      </c>
      <c r="I100" s="11" t="s">
        <v>280</v>
      </c>
      <c r="K100" s="11" t="str">
        <f>CONCATENATE(Table3[[#This Row],[Type]]," "&amp;TEXT(Table3[[#This Row],[Diameter]],".0000")&amp;""," "&amp;Table3[[#This Row],[NumFlutes]]&amp;"FL")</f>
        <v>CD .0380 2FL</v>
      </c>
      <c r="M100" s="13">
        <v>3.7999999999999999E-2</v>
      </c>
      <c r="N100" s="13">
        <v>0.125</v>
      </c>
      <c r="O100" s="6">
        <v>3.7999999999999999E-2</v>
      </c>
      <c r="P100" s="6">
        <v>0.82499999999999996</v>
      </c>
      <c r="R100" s="14">
        <f>IF(Table3[[#This Row],[ShoulderLenEnd]]="",0,90-(DEGREES(ATAN((Q100-P100)/((N100-O100)/2)))))</f>
        <v>0</v>
      </c>
      <c r="S100" s="15">
        <v>0.8</v>
      </c>
      <c r="T100" s="6">
        <v>2</v>
      </c>
      <c r="U100" s="6">
        <v>1.5</v>
      </c>
      <c r="V100" s="6">
        <v>0.36</v>
      </c>
      <c r="Z100" s="6">
        <v>130</v>
      </c>
      <c r="AA100" s="13">
        <f t="shared" si="1"/>
        <v>8.8598455049449729E-3</v>
      </c>
      <c r="AE100" s="6" t="s">
        <v>44</v>
      </c>
      <c r="AF100" s="6" t="s">
        <v>62</v>
      </c>
      <c r="AG100" s="6" t="s">
        <v>152</v>
      </c>
      <c r="AH100" s="6" t="s">
        <v>153</v>
      </c>
      <c r="AI100" s="6">
        <v>0</v>
      </c>
      <c r="AJ100" s="6">
        <v>1</v>
      </c>
      <c r="AK100" s="6">
        <v>0</v>
      </c>
      <c r="AL100" s="6">
        <v>1</v>
      </c>
      <c r="AM100" s="6">
        <v>1</v>
      </c>
      <c r="AN100" s="6">
        <v>1</v>
      </c>
      <c r="AO100" s="6">
        <v>1</v>
      </c>
      <c r="AP100" s="6">
        <v>1</v>
      </c>
      <c r="AQ100" s="6" t="s">
        <v>281</v>
      </c>
      <c r="AR100" s="6">
        <v>0</v>
      </c>
      <c r="AS100" s="6">
        <v>0</v>
      </c>
      <c r="AT100" s="6">
        <v>0</v>
      </c>
      <c r="AU100" s="6">
        <v>0</v>
      </c>
      <c r="AV100" s="6">
        <f>IF(Table3[[#This Row],[ShankDiameter]]&gt;0.5,0,IF(Table3[[#This Row],[Type]]="CD",0,1))</f>
        <v>0</v>
      </c>
      <c r="AW100" s="6">
        <v>0</v>
      </c>
      <c r="AX100" s="6">
        <v>0</v>
      </c>
      <c r="AY100" s="6">
        <v>0</v>
      </c>
      <c r="AZ100" s="6">
        <v>2</v>
      </c>
      <c r="BA100" s="6">
        <v>0</v>
      </c>
      <c r="BB100" s="6">
        <v>0</v>
      </c>
      <c r="BC100" s="6">
        <v>0</v>
      </c>
      <c r="BD100" s="6">
        <v>0</v>
      </c>
      <c r="BE100" s="6">
        <v>0</v>
      </c>
      <c r="BF100" s="6">
        <v>0</v>
      </c>
      <c r="BG100" s="6">
        <v>0</v>
      </c>
      <c r="BH100" s="6">
        <v>0</v>
      </c>
      <c r="BI100" s="6">
        <v>0</v>
      </c>
      <c r="BJ100" s="6">
        <v>0</v>
      </c>
      <c r="BK100" s="6">
        <v>0</v>
      </c>
      <c r="BL100" s="6">
        <v>0</v>
      </c>
      <c r="BM100" s="6">
        <f>IF(Table3[[#This Row],[Type]]="EM",IF((Table3[[#This Row],[Diameter]]/2)-Table3[[#This Row],[CornerRadius]]-0.012&gt;0,(Table3[[#This Row],[Diameter]]/2)-Table3[[#This Row],[CornerRadius]]-0.012,0),)</f>
        <v>0</v>
      </c>
      <c r="BO100" s="6" t="str">
        <f>IF(Table3[[#This Row],[ShoulderLength]]="","",IF(Table3[[#This Row],[ShoulderLength]]&lt;Table3[[#This Row],[LOC]],"FIX",""))</f>
        <v/>
      </c>
    </row>
    <row r="101" spans="1:67" x14ac:dyDescent="0.25">
      <c r="A101" s="7">
        <f>IF(Table3[[#This Row],[SoflexRule]]="",1,IF(Table3[[#This Row],[MinOHL]]="",1,IF(Table3[[#This Row],[Type]]="CT",1,IF(Table3[[#This Row],[I]]=1,0,1))))</f>
        <v>1</v>
      </c>
      <c r="B101" s="6" t="s">
        <v>149</v>
      </c>
      <c r="D101" s="6" t="s">
        <v>149</v>
      </c>
      <c r="E101" s="6">
        <v>100</v>
      </c>
      <c r="G101" s="9" t="s">
        <v>74</v>
      </c>
      <c r="H101" s="10" t="s">
        <v>150</v>
      </c>
      <c r="I101" s="11" t="s">
        <v>282</v>
      </c>
      <c r="K101" s="11" t="str">
        <f>CONCATENATE(Table3[[#This Row],[Type]]," "&amp;TEXT(Table3[[#This Row],[Diameter]],".0000")&amp;""," "&amp;Table3[[#This Row],[NumFlutes]]&amp;"FL")</f>
        <v>CD .0390 2FL</v>
      </c>
      <c r="M101" s="13">
        <v>3.9E-2</v>
      </c>
      <c r="N101" s="13">
        <v>0.125</v>
      </c>
      <c r="O101" s="6">
        <v>3.9E-2</v>
      </c>
      <c r="P101" s="6">
        <v>0.82499999999999996</v>
      </c>
      <c r="R101" s="14">
        <f>IF(Table3[[#This Row],[ShoulderLenEnd]]="",0,90-(DEGREES(ATAN((Q101-P101)/((N101-O101)/2)))))</f>
        <v>0</v>
      </c>
      <c r="S101" s="15">
        <v>0.8</v>
      </c>
      <c r="T101" s="6">
        <v>2</v>
      </c>
      <c r="U101" s="6">
        <v>1.5</v>
      </c>
      <c r="V101" s="6">
        <v>0.36</v>
      </c>
      <c r="Z101" s="6">
        <v>130</v>
      </c>
      <c r="AA101" s="13">
        <f t="shared" si="1"/>
        <v>9.0929993340224721E-3</v>
      </c>
      <c r="AE101" s="6" t="s">
        <v>44</v>
      </c>
      <c r="AF101" s="6" t="s">
        <v>62</v>
      </c>
      <c r="AG101" s="6" t="s">
        <v>152</v>
      </c>
      <c r="AH101" s="6" t="s">
        <v>153</v>
      </c>
      <c r="AI101" s="6">
        <v>0</v>
      </c>
      <c r="AJ101" s="6">
        <v>1</v>
      </c>
      <c r="AK101" s="6">
        <v>0</v>
      </c>
      <c r="AL101" s="6">
        <v>1</v>
      </c>
      <c r="AM101" s="6">
        <v>1</v>
      </c>
      <c r="AN101" s="6">
        <v>1</v>
      </c>
      <c r="AO101" s="6">
        <v>1</v>
      </c>
      <c r="AP101" s="6">
        <v>1</v>
      </c>
      <c r="AQ101" s="6" t="s">
        <v>283</v>
      </c>
      <c r="AR101" s="6">
        <v>0</v>
      </c>
      <c r="AS101" s="6">
        <v>0</v>
      </c>
      <c r="AT101" s="6">
        <v>0</v>
      </c>
      <c r="AU101" s="6">
        <v>0</v>
      </c>
      <c r="AV101" s="6">
        <f>IF(Table3[[#This Row],[ShankDiameter]]&gt;0.5,0,IF(Table3[[#This Row],[Type]]="CD",0,1))</f>
        <v>0</v>
      </c>
      <c r="AW101" s="6">
        <v>0</v>
      </c>
      <c r="AX101" s="6">
        <v>0</v>
      </c>
      <c r="AY101" s="6">
        <v>0</v>
      </c>
      <c r="AZ101" s="6">
        <v>2</v>
      </c>
      <c r="BA101" s="6">
        <v>0</v>
      </c>
      <c r="BB101" s="6">
        <v>0</v>
      </c>
      <c r="BC101" s="6">
        <v>0</v>
      </c>
      <c r="BD101" s="6">
        <v>0</v>
      </c>
      <c r="BE101" s="6">
        <v>0</v>
      </c>
      <c r="BF101" s="6">
        <v>0</v>
      </c>
      <c r="BG101" s="6">
        <v>0</v>
      </c>
      <c r="BH101" s="6">
        <v>0</v>
      </c>
      <c r="BI101" s="6">
        <v>0</v>
      </c>
      <c r="BJ101" s="6">
        <v>0</v>
      </c>
      <c r="BK101" s="6">
        <v>0</v>
      </c>
      <c r="BL101" s="6">
        <v>0</v>
      </c>
      <c r="BM101" s="6">
        <f>IF(Table3[[#This Row],[Type]]="EM",IF((Table3[[#This Row],[Diameter]]/2)-Table3[[#This Row],[CornerRadius]]-0.012&gt;0,(Table3[[#This Row],[Diameter]]/2)-Table3[[#This Row],[CornerRadius]]-0.012,0),)</f>
        <v>0</v>
      </c>
      <c r="BO101" s="6" t="str">
        <f>IF(Table3[[#This Row],[ShoulderLength]]="","",IF(Table3[[#This Row],[ShoulderLength]]&lt;Table3[[#This Row],[LOC]],"FIX",""))</f>
        <v/>
      </c>
    </row>
    <row r="102" spans="1:67" x14ac:dyDescent="0.25">
      <c r="A102" s="7">
        <f>IF(Table3[[#This Row],[SoflexRule]]="",1,IF(Table3[[#This Row],[MinOHL]]="",1,IF(Table3[[#This Row],[Type]]="CT",1,IF(Table3[[#This Row],[I]]=1,0,1))))</f>
        <v>1</v>
      </c>
      <c r="B102" s="6" t="s">
        <v>149</v>
      </c>
      <c r="D102" s="6" t="s">
        <v>149</v>
      </c>
      <c r="E102" s="6">
        <v>101</v>
      </c>
      <c r="G102" s="9" t="s">
        <v>74</v>
      </c>
      <c r="H102" s="10" t="s">
        <v>150</v>
      </c>
      <c r="I102" s="11" t="s">
        <v>284</v>
      </c>
      <c r="K102" s="11" t="str">
        <f>CONCATENATE(Table3[[#This Row],[Type]]," "&amp;TEXT(Table3[[#This Row],[Diameter]],".0000")&amp;""," "&amp;Table3[[#This Row],[NumFlutes]]&amp;"FL")</f>
        <v>CD .0400 2FL</v>
      </c>
      <c r="M102" s="13">
        <v>0.04</v>
      </c>
      <c r="N102" s="13">
        <v>0.125</v>
      </c>
      <c r="O102" s="6">
        <v>0.04</v>
      </c>
      <c r="P102" s="6">
        <v>0.82499999999999996</v>
      </c>
      <c r="R102" s="14">
        <f>IF(Table3[[#This Row],[ShoulderLenEnd]]="",0,90-(DEGREES(ATAN((Q102-P102)/((N102-O102)/2)))))</f>
        <v>0</v>
      </c>
      <c r="S102" s="15">
        <v>0.8</v>
      </c>
      <c r="T102" s="6">
        <v>2</v>
      </c>
      <c r="U102" s="6">
        <v>1.5</v>
      </c>
      <c r="V102" s="6">
        <v>0.33</v>
      </c>
      <c r="Z102" s="6">
        <v>130</v>
      </c>
      <c r="AA102" s="13">
        <f t="shared" si="1"/>
        <v>9.326153163099973E-3</v>
      </c>
      <c r="AE102" s="6" t="s">
        <v>44</v>
      </c>
      <c r="AF102" s="6" t="s">
        <v>62</v>
      </c>
      <c r="AG102" s="6" t="s">
        <v>152</v>
      </c>
      <c r="AH102" s="6" t="s">
        <v>153</v>
      </c>
      <c r="AI102" s="6">
        <v>0</v>
      </c>
      <c r="AJ102" s="6">
        <v>1</v>
      </c>
      <c r="AK102" s="6">
        <v>0</v>
      </c>
      <c r="AL102" s="6">
        <v>1</v>
      </c>
      <c r="AM102" s="6">
        <v>1</v>
      </c>
      <c r="AN102" s="6">
        <v>1</v>
      </c>
      <c r="AO102" s="6">
        <v>1</v>
      </c>
      <c r="AP102" s="6">
        <v>1</v>
      </c>
      <c r="AQ102" s="6" t="s">
        <v>285</v>
      </c>
      <c r="AR102" s="6">
        <v>0</v>
      </c>
      <c r="AS102" s="6">
        <v>0</v>
      </c>
      <c r="AT102" s="6">
        <v>0</v>
      </c>
      <c r="AU102" s="6">
        <v>0</v>
      </c>
      <c r="AV102" s="6">
        <f>IF(Table3[[#This Row],[ShankDiameter]]&gt;0.5,0,IF(Table3[[#This Row],[Type]]="CD",0,1))</f>
        <v>0</v>
      </c>
      <c r="AW102" s="6">
        <v>0</v>
      </c>
      <c r="AX102" s="6">
        <v>0</v>
      </c>
      <c r="AY102" s="6">
        <v>0</v>
      </c>
      <c r="AZ102" s="6">
        <v>2</v>
      </c>
      <c r="BA102" s="6">
        <v>0</v>
      </c>
      <c r="BB102" s="6">
        <v>0</v>
      </c>
      <c r="BC102" s="6">
        <v>0</v>
      </c>
      <c r="BD102" s="6">
        <v>0</v>
      </c>
      <c r="BE102" s="6">
        <v>0</v>
      </c>
      <c r="BF102" s="6">
        <v>0</v>
      </c>
      <c r="BG102" s="6">
        <v>0</v>
      </c>
      <c r="BH102" s="6">
        <v>0</v>
      </c>
      <c r="BI102" s="6">
        <v>0</v>
      </c>
      <c r="BJ102" s="6">
        <v>0</v>
      </c>
      <c r="BK102" s="6">
        <v>0</v>
      </c>
      <c r="BL102" s="6">
        <v>0</v>
      </c>
      <c r="BM102" s="6">
        <f>IF(Table3[[#This Row],[Type]]="EM",IF((Table3[[#This Row],[Diameter]]/2)-Table3[[#This Row],[CornerRadius]]-0.012&gt;0,(Table3[[#This Row],[Diameter]]/2)-Table3[[#This Row],[CornerRadius]]-0.012,0),)</f>
        <v>0</v>
      </c>
      <c r="BO102" s="6" t="str">
        <f>IF(Table3[[#This Row],[ShoulderLength]]="","",IF(Table3[[#This Row],[ShoulderLength]]&lt;Table3[[#This Row],[LOC]],"FIX",""))</f>
        <v/>
      </c>
    </row>
    <row r="103" spans="1:67" x14ac:dyDescent="0.25">
      <c r="A103" s="7">
        <f>IF(Table3[[#This Row],[SoflexRule]]="",1,IF(Table3[[#This Row],[MinOHL]]="",1,IF(Table3[[#This Row],[Type]]="CT",1,IF(Table3[[#This Row],[I]]=1,0,1))))</f>
        <v>1</v>
      </c>
      <c r="B103" s="6" t="s">
        <v>149</v>
      </c>
      <c r="D103" s="6" t="s">
        <v>149</v>
      </c>
      <c r="E103" s="6">
        <v>102</v>
      </c>
      <c r="G103" s="9" t="s">
        <v>74</v>
      </c>
      <c r="H103" s="10" t="s">
        <v>150</v>
      </c>
      <c r="I103" s="11" t="s">
        <v>286</v>
      </c>
      <c r="K103" s="11" t="str">
        <f>CONCATENATE(Table3[[#This Row],[Type]]," "&amp;TEXT(Table3[[#This Row],[Diameter]],".0000")&amp;""," "&amp;Table3[[#This Row],[NumFlutes]]&amp;"FL")</f>
        <v>CD .0410 2FL</v>
      </c>
      <c r="M103" s="13">
        <v>4.1000000000000002E-2</v>
      </c>
      <c r="N103" s="13">
        <v>0.125</v>
      </c>
      <c r="O103" s="6">
        <v>4.1000000000000002E-2</v>
      </c>
      <c r="P103" s="6">
        <v>0.82499999999999996</v>
      </c>
      <c r="R103" s="14">
        <f>IF(Table3[[#This Row],[ShoulderLenEnd]]="",0,90-(DEGREES(ATAN((Q103-P103)/((N103-O103)/2)))))</f>
        <v>0</v>
      </c>
      <c r="S103" s="15">
        <v>0.8</v>
      </c>
      <c r="T103" s="6">
        <v>2</v>
      </c>
      <c r="U103" s="6">
        <v>1.5</v>
      </c>
      <c r="V103" s="6">
        <v>0.36</v>
      </c>
      <c r="Z103" s="6">
        <v>130</v>
      </c>
      <c r="AA103" s="13">
        <f t="shared" si="1"/>
        <v>9.5593069921774722E-3</v>
      </c>
      <c r="AE103" s="6" t="s">
        <v>44</v>
      </c>
      <c r="AF103" s="6" t="s">
        <v>62</v>
      </c>
      <c r="AG103" s="6" t="s">
        <v>152</v>
      </c>
      <c r="AH103" s="6" t="s">
        <v>153</v>
      </c>
      <c r="AI103" s="6">
        <v>0</v>
      </c>
      <c r="AJ103" s="6">
        <v>1</v>
      </c>
      <c r="AK103" s="6">
        <v>0</v>
      </c>
      <c r="AL103" s="6">
        <v>1</v>
      </c>
      <c r="AM103" s="6">
        <v>1</v>
      </c>
      <c r="AN103" s="6">
        <v>1</v>
      </c>
      <c r="AO103" s="6">
        <v>1</v>
      </c>
      <c r="AP103" s="6">
        <v>1</v>
      </c>
      <c r="AQ103" s="6" t="s">
        <v>287</v>
      </c>
      <c r="AR103" s="6">
        <v>0</v>
      </c>
      <c r="AS103" s="6">
        <v>0</v>
      </c>
      <c r="AT103" s="6">
        <v>0</v>
      </c>
      <c r="AU103" s="6">
        <v>0</v>
      </c>
      <c r="AV103" s="6">
        <f>IF(Table3[[#This Row],[ShankDiameter]]&gt;0.5,0,IF(Table3[[#This Row],[Type]]="CD",0,1))</f>
        <v>0</v>
      </c>
      <c r="AW103" s="6">
        <v>0</v>
      </c>
      <c r="AX103" s="6">
        <v>0</v>
      </c>
      <c r="AY103" s="6">
        <v>0</v>
      </c>
      <c r="AZ103" s="6">
        <v>2</v>
      </c>
      <c r="BA103" s="6">
        <v>0</v>
      </c>
      <c r="BB103" s="6">
        <v>0</v>
      </c>
      <c r="BC103" s="6">
        <v>0</v>
      </c>
      <c r="BD103" s="6">
        <v>0</v>
      </c>
      <c r="BE103" s="6">
        <v>0</v>
      </c>
      <c r="BF103" s="6">
        <v>0</v>
      </c>
      <c r="BG103" s="6">
        <v>0</v>
      </c>
      <c r="BH103" s="6">
        <v>0</v>
      </c>
      <c r="BI103" s="6">
        <v>0</v>
      </c>
      <c r="BJ103" s="6">
        <v>0</v>
      </c>
      <c r="BK103" s="6">
        <v>0</v>
      </c>
      <c r="BL103" s="6">
        <v>0</v>
      </c>
      <c r="BM103" s="6">
        <f>IF(Table3[[#This Row],[Type]]="EM",IF((Table3[[#This Row],[Diameter]]/2)-Table3[[#This Row],[CornerRadius]]-0.012&gt;0,(Table3[[#This Row],[Diameter]]/2)-Table3[[#This Row],[CornerRadius]]-0.012,0),)</f>
        <v>0</v>
      </c>
      <c r="BO103" s="6" t="str">
        <f>IF(Table3[[#This Row],[ShoulderLength]]="","",IF(Table3[[#This Row],[ShoulderLength]]&lt;Table3[[#This Row],[LOC]],"FIX",""))</f>
        <v/>
      </c>
    </row>
    <row r="104" spans="1:67" x14ac:dyDescent="0.25">
      <c r="A104" s="7">
        <f>IF(Table3[[#This Row],[SoflexRule]]="",1,IF(Table3[[#This Row],[MinOHL]]="",1,IF(Table3[[#This Row],[Type]]="CT",1,IF(Table3[[#This Row],[I]]=1,0,1))))</f>
        <v>1</v>
      </c>
      <c r="B104" s="6" t="s">
        <v>149</v>
      </c>
      <c r="D104" s="6" t="s">
        <v>149</v>
      </c>
      <c r="E104" s="6">
        <v>103</v>
      </c>
      <c r="G104" s="9" t="s">
        <v>74</v>
      </c>
      <c r="H104" s="10" t="s">
        <v>150</v>
      </c>
      <c r="I104" s="11" t="s">
        <v>288</v>
      </c>
      <c r="K104" s="11" t="str">
        <f>CONCATENATE(Table3[[#This Row],[Type]]," "&amp;TEXT(Table3[[#This Row],[Diameter]],".0000")&amp;""," "&amp;Table3[[#This Row],[NumFlutes]]&amp;"FL")</f>
        <v>CD .0420 2FL</v>
      </c>
      <c r="M104" s="13">
        <v>4.2000000000000003E-2</v>
      </c>
      <c r="N104" s="13">
        <v>0.125</v>
      </c>
      <c r="O104" s="6">
        <v>4.2000000000000003E-2</v>
      </c>
      <c r="P104" s="6">
        <v>0.82499999999999996</v>
      </c>
      <c r="R104" s="14">
        <f>IF(Table3[[#This Row],[ShoulderLenEnd]]="",0,90-(DEGREES(ATAN((Q104-P104)/((N104-O104)/2)))))</f>
        <v>0</v>
      </c>
      <c r="S104" s="15">
        <v>0.8</v>
      </c>
      <c r="T104" s="6">
        <v>2</v>
      </c>
      <c r="U104" s="6">
        <v>1.5</v>
      </c>
      <c r="V104" s="6">
        <v>0.36</v>
      </c>
      <c r="Z104" s="6">
        <v>130</v>
      </c>
      <c r="AA104" s="13">
        <f t="shared" si="1"/>
        <v>9.7924608212549714E-3</v>
      </c>
      <c r="AE104" s="6" t="s">
        <v>44</v>
      </c>
      <c r="AF104" s="6" t="s">
        <v>62</v>
      </c>
      <c r="AG104" s="6" t="s">
        <v>152</v>
      </c>
      <c r="AH104" s="6" t="s">
        <v>153</v>
      </c>
      <c r="AI104" s="6">
        <v>0</v>
      </c>
      <c r="AJ104" s="6">
        <v>1</v>
      </c>
      <c r="AK104" s="6">
        <v>0</v>
      </c>
      <c r="AL104" s="6">
        <v>1</v>
      </c>
      <c r="AM104" s="6">
        <v>1</v>
      </c>
      <c r="AN104" s="6">
        <v>1</v>
      </c>
      <c r="AO104" s="6">
        <v>1</v>
      </c>
      <c r="AP104" s="6">
        <v>1</v>
      </c>
      <c r="AQ104" s="6" t="s">
        <v>289</v>
      </c>
      <c r="AR104" s="6">
        <v>0</v>
      </c>
      <c r="AS104" s="6">
        <v>0</v>
      </c>
      <c r="AT104" s="6">
        <v>0</v>
      </c>
      <c r="AU104" s="6">
        <v>0</v>
      </c>
      <c r="AV104" s="6">
        <f>IF(Table3[[#This Row],[ShankDiameter]]&gt;0.5,0,IF(Table3[[#This Row],[Type]]="CD",0,1))</f>
        <v>0</v>
      </c>
      <c r="AW104" s="6">
        <v>0</v>
      </c>
      <c r="AX104" s="6">
        <v>0</v>
      </c>
      <c r="AY104" s="6">
        <v>0</v>
      </c>
      <c r="AZ104" s="6">
        <v>2</v>
      </c>
      <c r="BA104" s="6">
        <v>0</v>
      </c>
      <c r="BB104" s="6">
        <v>0</v>
      </c>
      <c r="BC104" s="6">
        <v>0</v>
      </c>
      <c r="BD104" s="6">
        <v>0</v>
      </c>
      <c r="BE104" s="6">
        <v>0</v>
      </c>
      <c r="BF104" s="6">
        <v>0</v>
      </c>
      <c r="BG104" s="6">
        <v>0</v>
      </c>
      <c r="BH104" s="6">
        <v>0</v>
      </c>
      <c r="BI104" s="6">
        <v>0</v>
      </c>
      <c r="BJ104" s="6">
        <v>0</v>
      </c>
      <c r="BK104" s="6">
        <v>0</v>
      </c>
      <c r="BL104" s="6">
        <v>0</v>
      </c>
      <c r="BM104" s="6">
        <f>IF(Table3[[#This Row],[Type]]="EM",IF((Table3[[#This Row],[Diameter]]/2)-Table3[[#This Row],[CornerRadius]]-0.012&gt;0,(Table3[[#This Row],[Diameter]]/2)-Table3[[#This Row],[CornerRadius]]-0.012,0),)</f>
        <v>0</v>
      </c>
      <c r="BO104" s="6" t="str">
        <f>IF(Table3[[#This Row],[ShoulderLength]]="","",IF(Table3[[#This Row],[ShoulderLength]]&lt;Table3[[#This Row],[LOC]],"FIX",""))</f>
        <v/>
      </c>
    </row>
    <row r="105" spans="1:67" x14ac:dyDescent="0.25">
      <c r="A105" s="7">
        <f>IF(Table3[[#This Row],[SoflexRule]]="",1,IF(Table3[[#This Row],[MinOHL]]="",1,IF(Table3[[#This Row],[Type]]="CT",1,IF(Table3[[#This Row],[I]]=1,0,1))))</f>
        <v>1</v>
      </c>
      <c r="B105" s="6" t="s">
        <v>149</v>
      </c>
      <c r="D105" s="6" t="s">
        <v>149</v>
      </c>
      <c r="E105" s="6">
        <v>104</v>
      </c>
      <c r="G105" s="9" t="s">
        <v>74</v>
      </c>
      <c r="H105" s="10" t="s">
        <v>150</v>
      </c>
      <c r="I105" s="11" t="s">
        <v>290</v>
      </c>
      <c r="K105" s="11" t="str">
        <f>CONCATENATE(Table3[[#This Row],[Type]]," "&amp;TEXT(Table3[[#This Row],[Diameter]],".0000")&amp;""," "&amp;Table3[[#This Row],[NumFlutes]]&amp;"FL")</f>
        <v>CD .0430 2FL</v>
      </c>
      <c r="M105" s="13">
        <v>4.2999999999999997E-2</v>
      </c>
      <c r="N105" s="13">
        <v>0.125</v>
      </c>
      <c r="O105" s="6">
        <v>4.2999999999999997E-2</v>
      </c>
      <c r="P105" s="6">
        <v>0.82499999999999996</v>
      </c>
      <c r="R105" s="14">
        <f>IF(Table3[[#This Row],[ShoulderLenEnd]]="",0,90-(DEGREES(ATAN((Q105-P105)/((N105-O105)/2)))))</f>
        <v>0</v>
      </c>
      <c r="S105" s="15">
        <v>0.8</v>
      </c>
      <c r="T105" s="6">
        <v>2</v>
      </c>
      <c r="U105" s="6">
        <v>1.5</v>
      </c>
      <c r="V105" s="6">
        <v>0.33</v>
      </c>
      <c r="Z105" s="6">
        <v>130</v>
      </c>
      <c r="AA105" s="13">
        <f t="shared" si="1"/>
        <v>1.0025614650332469E-2</v>
      </c>
      <c r="AE105" s="6" t="s">
        <v>44</v>
      </c>
      <c r="AF105" s="6" t="s">
        <v>62</v>
      </c>
      <c r="AG105" s="6" t="s">
        <v>152</v>
      </c>
      <c r="AH105" s="6" t="s">
        <v>153</v>
      </c>
      <c r="AI105" s="6">
        <v>0</v>
      </c>
      <c r="AJ105" s="6">
        <v>1</v>
      </c>
      <c r="AK105" s="6">
        <v>0</v>
      </c>
      <c r="AL105" s="6">
        <v>1</v>
      </c>
      <c r="AM105" s="6">
        <v>1</v>
      </c>
      <c r="AN105" s="6">
        <v>1</v>
      </c>
      <c r="AO105" s="6">
        <v>1</v>
      </c>
      <c r="AP105" s="6">
        <v>1</v>
      </c>
      <c r="AQ105" s="6" t="s">
        <v>291</v>
      </c>
      <c r="AR105" s="6">
        <v>0</v>
      </c>
      <c r="AS105" s="6">
        <v>0</v>
      </c>
      <c r="AT105" s="6">
        <v>0</v>
      </c>
      <c r="AU105" s="6">
        <v>0</v>
      </c>
      <c r="AV105" s="6">
        <f>IF(Table3[[#This Row],[ShankDiameter]]&gt;0.5,0,IF(Table3[[#This Row],[Type]]="CD",0,1))</f>
        <v>0</v>
      </c>
      <c r="AW105" s="6">
        <v>0</v>
      </c>
      <c r="AX105" s="6">
        <v>0</v>
      </c>
      <c r="AY105" s="6">
        <v>0</v>
      </c>
      <c r="AZ105" s="6">
        <v>2</v>
      </c>
      <c r="BA105" s="6">
        <v>0</v>
      </c>
      <c r="BB105" s="6">
        <v>0</v>
      </c>
      <c r="BC105" s="6">
        <v>0</v>
      </c>
      <c r="BD105" s="6">
        <v>0</v>
      </c>
      <c r="BE105" s="6">
        <v>0</v>
      </c>
      <c r="BF105" s="6">
        <v>0</v>
      </c>
      <c r="BG105" s="6">
        <v>0</v>
      </c>
      <c r="BH105" s="6">
        <v>0</v>
      </c>
      <c r="BI105" s="6">
        <v>0</v>
      </c>
      <c r="BJ105" s="6">
        <v>0</v>
      </c>
      <c r="BK105" s="6">
        <v>0</v>
      </c>
      <c r="BL105" s="6">
        <v>0</v>
      </c>
      <c r="BM105" s="6">
        <f>IF(Table3[[#This Row],[Type]]="EM",IF((Table3[[#This Row],[Diameter]]/2)-Table3[[#This Row],[CornerRadius]]-0.012&gt;0,(Table3[[#This Row],[Diameter]]/2)-Table3[[#This Row],[CornerRadius]]-0.012,0),)</f>
        <v>0</v>
      </c>
      <c r="BO105" s="6" t="str">
        <f>IF(Table3[[#This Row],[ShoulderLength]]="","",IF(Table3[[#This Row],[ShoulderLength]]&lt;Table3[[#This Row],[LOC]],"FIX",""))</f>
        <v/>
      </c>
    </row>
    <row r="106" spans="1:67" x14ac:dyDescent="0.25">
      <c r="A106" s="7">
        <f>IF(Table3[[#This Row],[SoflexRule]]="",1,IF(Table3[[#This Row],[MinOHL]]="",1,IF(Table3[[#This Row],[Type]]="CT",1,IF(Table3[[#This Row],[I]]=1,0,1))))</f>
        <v>1</v>
      </c>
      <c r="B106" s="6" t="s">
        <v>149</v>
      </c>
      <c r="D106" s="6" t="s">
        <v>149</v>
      </c>
      <c r="E106" s="6">
        <v>105</v>
      </c>
      <c r="G106" s="9" t="s">
        <v>74</v>
      </c>
      <c r="H106" s="10" t="s">
        <v>150</v>
      </c>
      <c r="I106" s="11" t="s">
        <v>292</v>
      </c>
      <c r="K106" s="11" t="str">
        <f>CONCATENATE(Table3[[#This Row],[Type]]," "&amp;TEXT(Table3[[#This Row],[Diameter]],".0000")&amp;""," "&amp;Table3[[#This Row],[NumFlutes]]&amp;"FL")</f>
        <v>CD .0453 2FL</v>
      </c>
      <c r="M106" s="13">
        <v>4.53E-2</v>
      </c>
      <c r="N106" s="13">
        <v>0.125</v>
      </c>
      <c r="O106" s="6">
        <v>4.53E-2</v>
      </c>
      <c r="P106" s="6">
        <v>0.82499999999999996</v>
      </c>
      <c r="R106" s="14">
        <f>IF(Table3[[#This Row],[ShoulderLenEnd]]="",0,90-(DEGREES(ATAN((Q106-P106)/((N106-O106)/2)))))</f>
        <v>0</v>
      </c>
      <c r="S106" s="15">
        <v>0.8</v>
      </c>
      <c r="T106" s="6">
        <v>2</v>
      </c>
      <c r="U106" s="6">
        <v>1.5</v>
      </c>
      <c r="V106" s="6">
        <v>0.33</v>
      </c>
      <c r="Z106" s="6">
        <v>130</v>
      </c>
      <c r="AA106" s="13">
        <f t="shared" si="1"/>
        <v>1.0561868457210718E-2</v>
      </c>
      <c r="AE106" s="6" t="s">
        <v>44</v>
      </c>
      <c r="AF106" s="6" t="s">
        <v>62</v>
      </c>
      <c r="AG106" s="6" t="s">
        <v>152</v>
      </c>
      <c r="AH106" s="6" t="s">
        <v>153</v>
      </c>
      <c r="AI106" s="6">
        <v>0</v>
      </c>
      <c r="AJ106" s="6">
        <v>1</v>
      </c>
      <c r="AK106" s="6">
        <v>0</v>
      </c>
      <c r="AL106" s="6">
        <v>1</v>
      </c>
      <c r="AM106" s="6">
        <v>1</v>
      </c>
      <c r="AN106" s="6">
        <v>1</v>
      </c>
      <c r="AO106" s="6">
        <v>1</v>
      </c>
      <c r="AP106" s="6">
        <v>1</v>
      </c>
      <c r="AQ106" s="6" t="s">
        <v>293</v>
      </c>
      <c r="AR106" s="6">
        <v>0</v>
      </c>
      <c r="AS106" s="6">
        <v>0</v>
      </c>
      <c r="AT106" s="6">
        <v>0</v>
      </c>
      <c r="AU106" s="6">
        <v>0</v>
      </c>
      <c r="AV106" s="6">
        <f>IF(Table3[[#This Row],[ShankDiameter]]&gt;0.5,0,IF(Table3[[#This Row],[Type]]="CD",0,1))</f>
        <v>0</v>
      </c>
      <c r="AW106" s="6">
        <v>0</v>
      </c>
      <c r="AX106" s="6">
        <v>0</v>
      </c>
      <c r="AY106" s="6">
        <v>0</v>
      </c>
      <c r="AZ106" s="6">
        <v>2</v>
      </c>
      <c r="BA106" s="6">
        <v>0</v>
      </c>
      <c r="BB106" s="6">
        <v>0</v>
      </c>
      <c r="BC106" s="6">
        <v>0</v>
      </c>
      <c r="BD106" s="6">
        <v>0</v>
      </c>
      <c r="BE106" s="6">
        <v>0</v>
      </c>
      <c r="BF106" s="6">
        <v>0</v>
      </c>
      <c r="BG106" s="6">
        <v>0</v>
      </c>
      <c r="BH106" s="6">
        <v>0</v>
      </c>
      <c r="BI106" s="6">
        <v>0</v>
      </c>
      <c r="BJ106" s="6">
        <v>0</v>
      </c>
      <c r="BK106" s="6">
        <v>0</v>
      </c>
      <c r="BL106" s="6">
        <v>0</v>
      </c>
      <c r="BM106" s="6">
        <f>IF(Table3[[#This Row],[Type]]="EM",IF((Table3[[#This Row],[Diameter]]/2)-Table3[[#This Row],[CornerRadius]]-0.012&gt;0,(Table3[[#This Row],[Diameter]]/2)-Table3[[#This Row],[CornerRadius]]-0.012,0),)</f>
        <v>0</v>
      </c>
      <c r="BO106" s="6" t="str">
        <f>IF(Table3[[#This Row],[ShoulderLength]]="","",IF(Table3[[#This Row],[ShoulderLength]]&lt;Table3[[#This Row],[LOC]],"FIX",""))</f>
        <v/>
      </c>
    </row>
    <row r="107" spans="1:67" x14ac:dyDescent="0.25">
      <c r="A107" s="7">
        <f>IF(Table3[[#This Row],[SoflexRule]]="",1,IF(Table3[[#This Row],[MinOHL]]="",1,IF(Table3[[#This Row],[Type]]="CT",1,IF(Table3[[#This Row],[I]]=1,0,1))))</f>
        <v>1</v>
      </c>
      <c r="B107" s="6" t="s">
        <v>149</v>
      </c>
      <c r="D107" s="6" t="s">
        <v>149</v>
      </c>
      <c r="E107" s="6">
        <v>106</v>
      </c>
      <c r="G107" s="9" t="s">
        <v>74</v>
      </c>
      <c r="H107" s="10" t="s">
        <v>150</v>
      </c>
      <c r="I107" s="11" t="s">
        <v>294</v>
      </c>
      <c r="K107" s="11" t="str">
        <f>CONCATENATE(Table3[[#This Row],[Type]]," "&amp;TEXT(Table3[[#This Row],[Diameter]],".0000")&amp;""," "&amp;Table3[[#This Row],[NumFlutes]]&amp;"FL")</f>
        <v>CD .0465 2FL</v>
      </c>
      <c r="M107" s="13">
        <v>4.65E-2</v>
      </c>
      <c r="N107" s="13">
        <v>0.125</v>
      </c>
      <c r="O107" s="6">
        <v>4.65E-2</v>
      </c>
      <c r="P107" s="6">
        <v>0.82499999999999996</v>
      </c>
      <c r="R107" s="14">
        <f>IF(Table3[[#This Row],[ShoulderLenEnd]]="",0,90-(DEGREES(ATAN((Q107-P107)/((N107-O107)/2)))))</f>
        <v>0</v>
      </c>
      <c r="S107" s="15">
        <v>0.8</v>
      </c>
      <c r="T107" s="6">
        <v>2</v>
      </c>
      <c r="U107" s="6">
        <v>1.5</v>
      </c>
      <c r="V107" s="6">
        <v>0.33</v>
      </c>
      <c r="Z107" s="6">
        <v>130</v>
      </c>
      <c r="AA107" s="13">
        <f t="shared" si="1"/>
        <v>1.0841653052103717E-2</v>
      </c>
      <c r="AE107" s="6" t="s">
        <v>44</v>
      </c>
      <c r="AF107" s="6" t="s">
        <v>62</v>
      </c>
      <c r="AG107" s="6" t="s">
        <v>152</v>
      </c>
      <c r="AH107" s="6" t="s">
        <v>153</v>
      </c>
      <c r="AI107" s="6">
        <v>0</v>
      </c>
      <c r="AJ107" s="6">
        <v>1</v>
      </c>
      <c r="AK107" s="6">
        <v>0</v>
      </c>
      <c r="AL107" s="6">
        <v>1</v>
      </c>
      <c r="AM107" s="6">
        <v>1</v>
      </c>
      <c r="AN107" s="6">
        <v>1</v>
      </c>
      <c r="AO107" s="6">
        <v>1</v>
      </c>
      <c r="AP107" s="6">
        <v>1</v>
      </c>
      <c r="AQ107" s="6" t="s">
        <v>295</v>
      </c>
      <c r="AR107" s="6">
        <v>0</v>
      </c>
      <c r="AS107" s="6">
        <v>0</v>
      </c>
      <c r="AT107" s="6">
        <v>0</v>
      </c>
      <c r="AU107" s="6">
        <v>0</v>
      </c>
      <c r="AV107" s="6">
        <f>IF(Table3[[#This Row],[ShankDiameter]]&gt;0.5,0,IF(Table3[[#This Row],[Type]]="CD",0,1))</f>
        <v>0</v>
      </c>
      <c r="AW107" s="6">
        <v>0</v>
      </c>
      <c r="AX107" s="6">
        <v>0</v>
      </c>
      <c r="AY107" s="6">
        <v>0</v>
      </c>
      <c r="AZ107" s="6">
        <v>2</v>
      </c>
      <c r="BA107" s="6">
        <v>0</v>
      </c>
      <c r="BB107" s="6">
        <v>0</v>
      </c>
      <c r="BC107" s="6">
        <v>0</v>
      </c>
      <c r="BD107" s="6">
        <v>0</v>
      </c>
      <c r="BE107" s="6">
        <v>0</v>
      </c>
      <c r="BF107" s="6">
        <v>0</v>
      </c>
      <c r="BG107" s="6">
        <v>0</v>
      </c>
      <c r="BH107" s="6">
        <v>0</v>
      </c>
      <c r="BI107" s="6">
        <v>0</v>
      </c>
      <c r="BJ107" s="6">
        <v>0</v>
      </c>
      <c r="BK107" s="6">
        <v>0</v>
      </c>
      <c r="BL107" s="6">
        <v>0</v>
      </c>
      <c r="BM107" s="6">
        <f>IF(Table3[[#This Row],[Type]]="EM",IF((Table3[[#This Row],[Diameter]]/2)-Table3[[#This Row],[CornerRadius]]-0.012&gt;0,(Table3[[#This Row],[Diameter]]/2)-Table3[[#This Row],[CornerRadius]]-0.012,0),)</f>
        <v>0</v>
      </c>
      <c r="BO107" s="6" t="str">
        <f>IF(Table3[[#This Row],[ShoulderLength]]="","",IF(Table3[[#This Row],[ShoulderLength]]&lt;Table3[[#This Row],[LOC]],"FIX",""))</f>
        <v/>
      </c>
    </row>
    <row r="108" spans="1:67" x14ac:dyDescent="0.25">
      <c r="A108" s="7">
        <f>IF(Table3[[#This Row],[SoflexRule]]="",1,IF(Table3[[#This Row],[MinOHL]]="",1,IF(Table3[[#This Row],[Type]]="CT",1,IF(Table3[[#This Row],[I]]=1,0,1))))</f>
        <v>1</v>
      </c>
      <c r="B108" s="6" t="s">
        <v>149</v>
      </c>
      <c r="D108" s="6" t="s">
        <v>149</v>
      </c>
      <c r="E108" s="6">
        <v>107</v>
      </c>
      <c r="G108" s="9" t="s">
        <v>74</v>
      </c>
      <c r="H108" s="10" t="s">
        <v>150</v>
      </c>
      <c r="I108" s="11" t="s">
        <v>296</v>
      </c>
      <c r="K108" s="11" t="str">
        <f>CONCATENATE(Table3[[#This Row],[Type]]," "&amp;TEXT(Table3[[#This Row],[Diameter]],".0000")&amp;""," "&amp;Table3[[#This Row],[NumFlutes]]&amp;"FL")</f>
        <v>CD .0472 2FL</v>
      </c>
      <c r="M108" s="13">
        <v>4.7199999999999999E-2</v>
      </c>
      <c r="N108" s="13">
        <v>0.125</v>
      </c>
      <c r="O108" s="6">
        <v>4.7199999999999999E-2</v>
      </c>
      <c r="P108" s="6">
        <v>0.82499999999999996</v>
      </c>
      <c r="R108" s="14">
        <f>IF(Table3[[#This Row],[ShoulderLenEnd]]="",0,90-(DEGREES(ATAN((Q108-P108)/((N108-O108)/2)))))</f>
        <v>0</v>
      </c>
      <c r="S108" s="15">
        <v>0.8</v>
      </c>
      <c r="T108" s="6">
        <v>2</v>
      </c>
      <c r="U108" s="6">
        <v>1.5</v>
      </c>
      <c r="V108" s="6">
        <v>0.35</v>
      </c>
      <c r="Z108" s="6">
        <v>130</v>
      </c>
      <c r="AA108" s="13">
        <f t="shared" si="1"/>
        <v>1.1004860732457966E-2</v>
      </c>
      <c r="AE108" s="6" t="s">
        <v>44</v>
      </c>
      <c r="AF108" s="6" t="s">
        <v>62</v>
      </c>
      <c r="AG108" s="6" t="s">
        <v>152</v>
      </c>
      <c r="AH108" s="6" t="s">
        <v>153</v>
      </c>
      <c r="AI108" s="6">
        <v>0</v>
      </c>
      <c r="AJ108" s="6">
        <v>1</v>
      </c>
      <c r="AK108" s="6">
        <v>0</v>
      </c>
      <c r="AL108" s="6">
        <v>1</v>
      </c>
      <c r="AM108" s="6">
        <v>1</v>
      </c>
      <c r="AN108" s="6">
        <v>1</v>
      </c>
      <c r="AO108" s="6">
        <v>1</v>
      </c>
      <c r="AP108" s="6">
        <v>1</v>
      </c>
      <c r="AQ108" s="6" t="s">
        <v>297</v>
      </c>
      <c r="AR108" s="6">
        <v>0</v>
      </c>
      <c r="AS108" s="6">
        <v>0</v>
      </c>
      <c r="AT108" s="6">
        <v>0</v>
      </c>
      <c r="AU108" s="6">
        <v>0</v>
      </c>
      <c r="AV108" s="6">
        <f>IF(Table3[[#This Row],[ShankDiameter]]&gt;0.5,0,IF(Table3[[#This Row],[Type]]="CD",0,1))</f>
        <v>0</v>
      </c>
      <c r="AW108" s="6">
        <v>0</v>
      </c>
      <c r="AX108" s="6">
        <v>0</v>
      </c>
      <c r="AY108" s="6">
        <v>0</v>
      </c>
      <c r="AZ108" s="6">
        <v>2</v>
      </c>
      <c r="BA108" s="6">
        <v>0</v>
      </c>
      <c r="BB108" s="6">
        <v>0</v>
      </c>
      <c r="BC108" s="6">
        <v>0</v>
      </c>
      <c r="BD108" s="6">
        <v>0</v>
      </c>
      <c r="BE108" s="6">
        <v>0</v>
      </c>
      <c r="BF108" s="6">
        <v>0</v>
      </c>
      <c r="BG108" s="6">
        <v>0</v>
      </c>
      <c r="BH108" s="6">
        <v>0</v>
      </c>
      <c r="BI108" s="6">
        <v>0</v>
      </c>
      <c r="BJ108" s="6">
        <v>0</v>
      </c>
      <c r="BK108" s="6">
        <v>0</v>
      </c>
      <c r="BL108" s="6">
        <v>0</v>
      </c>
      <c r="BM108" s="6">
        <f>IF(Table3[[#This Row],[Type]]="EM",IF((Table3[[#This Row],[Diameter]]/2)-Table3[[#This Row],[CornerRadius]]-0.012&gt;0,(Table3[[#This Row],[Diameter]]/2)-Table3[[#This Row],[CornerRadius]]-0.012,0),)</f>
        <v>0</v>
      </c>
      <c r="BO108" s="6" t="str">
        <f>IF(Table3[[#This Row],[ShoulderLength]]="","",IF(Table3[[#This Row],[ShoulderLength]]&lt;Table3[[#This Row],[LOC]],"FIX",""))</f>
        <v/>
      </c>
    </row>
    <row r="109" spans="1:67" x14ac:dyDescent="0.25">
      <c r="A109" s="7">
        <f>IF(Table3[[#This Row],[SoflexRule]]="",1,IF(Table3[[#This Row],[MinOHL]]="",1,IF(Table3[[#This Row],[Type]]="CT",1,IF(Table3[[#This Row],[I]]=1,0,1))))</f>
        <v>1</v>
      </c>
      <c r="B109" s="6" t="s">
        <v>149</v>
      </c>
      <c r="D109" s="6" t="s">
        <v>149</v>
      </c>
      <c r="E109" s="6">
        <v>108</v>
      </c>
      <c r="G109" s="9" t="s">
        <v>74</v>
      </c>
      <c r="H109" s="10" t="s">
        <v>150</v>
      </c>
      <c r="I109" s="11" t="s">
        <v>298</v>
      </c>
      <c r="K109" s="11" t="str">
        <f>CONCATENATE(Table3[[#This Row],[Type]]," "&amp;TEXT(Table3[[#This Row],[Diameter]],".0000")&amp;""," "&amp;Table3[[#This Row],[NumFlutes]]&amp;"FL")</f>
        <v>CD .0492 2FL</v>
      </c>
      <c r="M109" s="13">
        <v>4.9200000000000001E-2</v>
      </c>
      <c r="N109" s="13">
        <v>0.125</v>
      </c>
      <c r="O109" s="6">
        <v>4.9200000000000001E-2</v>
      </c>
      <c r="P109" s="6">
        <v>0.82499999999999996</v>
      </c>
      <c r="R109" s="14">
        <f>IF(Table3[[#This Row],[ShoulderLenEnd]]="",0,90-(DEGREES(ATAN((Q109-P109)/((N109-O109)/2)))))</f>
        <v>0</v>
      </c>
      <c r="S109" s="15">
        <v>0.8</v>
      </c>
      <c r="T109" s="6">
        <v>2</v>
      </c>
      <c r="U109" s="6">
        <v>1.5</v>
      </c>
      <c r="V109" s="6">
        <v>0.36</v>
      </c>
      <c r="Z109" s="6">
        <v>130</v>
      </c>
      <c r="AA109" s="13">
        <f t="shared" si="1"/>
        <v>1.1471168390612966E-2</v>
      </c>
      <c r="AE109" s="6" t="s">
        <v>44</v>
      </c>
      <c r="AF109" s="6" t="s">
        <v>62</v>
      </c>
      <c r="AG109" s="6" t="s">
        <v>152</v>
      </c>
      <c r="AH109" s="6" t="s">
        <v>153</v>
      </c>
      <c r="AI109" s="6">
        <v>0</v>
      </c>
      <c r="AJ109" s="6">
        <v>1</v>
      </c>
      <c r="AK109" s="6">
        <v>0</v>
      </c>
      <c r="AL109" s="6">
        <v>1</v>
      </c>
      <c r="AM109" s="6">
        <v>1</v>
      </c>
      <c r="AN109" s="6">
        <v>1</v>
      </c>
      <c r="AO109" s="6">
        <v>1</v>
      </c>
      <c r="AP109" s="6">
        <v>1</v>
      </c>
      <c r="AQ109" s="6" t="s">
        <v>299</v>
      </c>
      <c r="AR109" s="6">
        <v>0</v>
      </c>
      <c r="AS109" s="6">
        <v>0</v>
      </c>
      <c r="AT109" s="6">
        <v>0</v>
      </c>
      <c r="AU109" s="6">
        <v>0</v>
      </c>
      <c r="AV109" s="6">
        <f>IF(Table3[[#This Row],[ShankDiameter]]&gt;0.5,0,IF(Table3[[#This Row],[Type]]="CD",0,1))</f>
        <v>0</v>
      </c>
      <c r="AW109" s="6">
        <v>0</v>
      </c>
      <c r="AX109" s="6">
        <v>0</v>
      </c>
      <c r="AY109" s="6">
        <v>0</v>
      </c>
      <c r="AZ109" s="6">
        <v>2</v>
      </c>
      <c r="BA109" s="6">
        <v>0</v>
      </c>
      <c r="BB109" s="6">
        <v>0</v>
      </c>
      <c r="BC109" s="6">
        <v>0</v>
      </c>
      <c r="BD109" s="6">
        <v>0</v>
      </c>
      <c r="BE109" s="6">
        <v>0</v>
      </c>
      <c r="BF109" s="6">
        <v>0</v>
      </c>
      <c r="BG109" s="6">
        <v>0</v>
      </c>
      <c r="BH109" s="6">
        <v>0</v>
      </c>
      <c r="BI109" s="6">
        <v>0</v>
      </c>
      <c r="BJ109" s="6">
        <v>0</v>
      </c>
      <c r="BK109" s="6">
        <v>0</v>
      </c>
      <c r="BL109" s="6">
        <v>0</v>
      </c>
      <c r="BM109" s="6">
        <f>IF(Table3[[#This Row],[Type]]="EM",IF((Table3[[#This Row],[Diameter]]/2)-Table3[[#This Row],[CornerRadius]]-0.012&gt;0,(Table3[[#This Row],[Diameter]]/2)-Table3[[#This Row],[CornerRadius]]-0.012,0),)</f>
        <v>0</v>
      </c>
      <c r="BO109" s="6" t="str">
        <f>IF(Table3[[#This Row],[ShoulderLength]]="","",IF(Table3[[#This Row],[ShoulderLength]]&lt;Table3[[#This Row],[LOC]],"FIX",""))</f>
        <v/>
      </c>
    </row>
    <row r="110" spans="1:67" x14ac:dyDescent="0.25">
      <c r="A110" s="7">
        <f>IF(Table3[[#This Row],[SoflexRule]]="",1,IF(Table3[[#This Row],[MinOHL]]="",1,IF(Table3[[#This Row],[Type]]="CT",1,IF(Table3[[#This Row],[I]]=1,0,1))))</f>
        <v>1</v>
      </c>
      <c r="B110" s="6" t="s">
        <v>149</v>
      </c>
      <c r="D110" s="6" t="s">
        <v>149</v>
      </c>
      <c r="E110" s="6">
        <v>109</v>
      </c>
      <c r="G110" s="9" t="s">
        <v>74</v>
      </c>
      <c r="H110" s="10" t="s">
        <v>150</v>
      </c>
      <c r="I110" s="11" t="s">
        <v>300</v>
      </c>
      <c r="K110" s="11" t="str">
        <f>CONCATENATE(Table3[[#This Row],[Type]]," "&amp;TEXT(Table3[[#This Row],[Diameter]],".0000")&amp;""," "&amp;Table3[[#This Row],[NumFlutes]]&amp;"FL")</f>
        <v>CD .0512 2FL</v>
      </c>
      <c r="M110" s="13">
        <v>5.1200000000000002E-2</v>
      </c>
      <c r="N110" s="13">
        <v>0.125</v>
      </c>
      <c r="O110" s="6">
        <v>5.1200000000000002E-2</v>
      </c>
      <c r="P110" s="6">
        <v>0.82499999999999996</v>
      </c>
      <c r="R110" s="14">
        <f>IF(Table3[[#This Row],[ShoulderLenEnd]]="",0,90-(DEGREES(ATAN((Q110-P110)/((N110-O110)/2)))))</f>
        <v>0</v>
      </c>
      <c r="S110" s="15">
        <v>0.8</v>
      </c>
      <c r="T110" s="6">
        <v>2</v>
      </c>
      <c r="U110" s="6">
        <v>1.5</v>
      </c>
      <c r="V110" s="6">
        <v>0.36</v>
      </c>
      <c r="Z110" s="6">
        <v>130</v>
      </c>
      <c r="AA110" s="13">
        <f t="shared" si="1"/>
        <v>1.1937476048767964E-2</v>
      </c>
      <c r="AE110" s="6" t="s">
        <v>44</v>
      </c>
      <c r="AF110" s="6" t="s">
        <v>62</v>
      </c>
      <c r="AG110" s="6" t="s">
        <v>152</v>
      </c>
      <c r="AH110" s="6" t="s">
        <v>153</v>
      </c>
      <c r="AI110" s="6">
        <v>0</v>
      </c>
      <c r="AJ110" s="6">
        <v>1</v>
      </c>
      <c r="AK110" s="6">
        <v>0</v>
      </c>
      <c r="AL110" s="6">
        <v>1</v>
      </c>
      <c r="AM110" s="6">
        <v>1</v>
      </c>
      <c r="AN110" s="6">
        <v>1</v>
      </c>
      <c r="AO110" s="6">
        <v>1</v>
      </c>
      <c r="AP110" s="6">
        <v>1</v>
      </c>
      <c r="AQ110" s="6" t="s">
        <v>301</v>
      </c>
      <c r="AR110" s="6">
        <v>0</v>
      </c>
      <c r="AS110" s="6">
        <v>0</v>
      </c>
      <c r="AT110" s="6">
        <v>0</v>
      </c>
      <c r="AU110" s="6">
        <v>0</v>
      </c>
      <c r="AV110" s="6">
        <f>IF(Table3[[#This Row],[ShankDiameter]]&gt;0.5,0,IF(Table3[[#This Row],[Type]]="CD",0,1))</f>
        <v>0</v>
      </c>
      <c r="AW110" s="6">
        <v>0</v>
      </c>
      <c r="AX110" s="6">
        <v>0</v>
      </c>
      <c r="AY110" s="6">
        <v>0</v>
      </c>
      <c r="AZ110" s="6">
        <v>2</v>
      </c>
      <c r="BA110" s="6">
        <v>0</v>
      </c>
      <c r="BB110" s="6">
        <v>0</v>
      </c>
      <c r="BC110" s="6">
        <v>0</v>
      </c>
      <c r="BD110" s="6">
        <v>0</v>
      </c>
      <c r="BE110" s="6">
        <v>0</v>
      </c>
      <c r="BF110" s="6">
        <v>0</v>
      </c>
      <c r="BG110" s="6">
        <v>0</v>
      </c>
      <c r="BH110" s="6">
        <v>0</v>
      </c>
      <c r="BI110" s="6">
        <v>0</v>
      </c>
      <c r="BJ110" s="6">
        <v>0</v>
      </c>
      <c r="BK110" s="6">
        <v>0</v>
      </c>
      <c r="BL110" s="6">
        <v>0</v>
      </c>
      <c r="BM110" s="6">
        <f>IF(Table3[[#This Row],[Type]]="EM",IF((Table3[[#This Row],[Diameter]]/2)-Table3[[#This Row],[CornerRadius]]-0.012&gt;0,(Table3[[#This Row],[Diameter]]/2)-Table3[[#This Row],[CornerRadius]]-0.012,0),)</f>
        <v>0</v>
      </c>
      <c r="BO110" s="6" t="str">
        <f>IF(Table3[[#This Row],[ShoulderLength]]="","",IF(Table3[[#This Row],[ShoulderLength]]&lt;Table3[[#This Row],[LOC]],"FIX",""))</f>
        <v/>
      </c>
    </row>
    <row r="111" spans="1:67" x14ac:dyDescent="0.25">
      <c r="A111" s="7">
        <f>IF(Table3[[#This Row],[SoflexRule]]="",1,IF(Table3[[#This Row],[MinOHL]]="",1,IF(Table3[[#This Row],[Type]]="CT",1,IF(Table3[[#This Row],[I]]=1,0,1))))</f>
        <v>1</v>
      </c>
      <c r="B111" s="6" t="s">
        <v>149</v>
      </c>
      <c r="D111" s="6" t="s">
        <v>149</v>
      </c>
      <c r="E111" s="6">
        <v>110</v>
      </c>
      <c r="G111" s="9" t="s">
        <v>74</v>
      </c>
      <c r="H111" s="10" t="s">
        <v>150</v>
      </c>
      <c r="I111" s="11" t="s">
        <v>302</v>
      </c>
      <c r="K111" s="11" t="str">
        <f>CONCATENATE(Table3[[#This Row],[Type]]," "&amp;TEXT(Table3[[#This Row],[Diameter]],".0000")&amp;""," "&amp;Table3[[#This Row],[NumFlutes]]&amp;"FL")</f>
        <v>CD .0520 2FL</v>
      </c>
      <c r="M111" s="13">
        <v>5.1999999999999998E-2</v>
      </c>
      <c r="N111" s="13">
        <v>0.125</v>
      </c>
      <c r="O111" s="6">
        <v>5.1999999999999998E-2</v>
      </c>
      <c r="P111" s="6">
        <v>0.82499999999999996</v>
      </c>
      <c r="R111" s="14">
        <f>IF(Table3[[#This Row],[ShoulderLenEnd]]="",0,90-(DEGREES(ATAN((Q111-P111)/((N111-O111)/2)))))</f>
        <v>0</v>
      </c>
      <c r="S111" s="15">
        <v>0.8</v>
      </c>
      <c r="T111" s="6">
        <v>2</v>
      </c>
      <c r="U111" s="6">
        <v>1.5</v>
      </c>
      <c r="V111" s="6">
        <v>0.39</v>
      </c>
      <c r="Z111" s="6">
        <v>130</v>
      </c>
      <c r="AA111" s="13">
        <f t="shared" si="1"/>
        <v>1.2123999112029963E-2</v>
      </c>
      <c r="AE111" s="6" t="s">
        <v>44</v>
      </c>
      <c r="AF111" s="6" t="s">
        <v>62</v>
      </c>
      <c r="AG111" s="6" t="s">
        <v>152</v>
      </c>
      <c r="AH111" s="6" t="s">
        <v>153</v>
      </c>
      <c r="AI111" s="6">
        <v>0</v>
      </c>
      <c r="AJ111" s="6">
        <v>1</v>
      </c>
      <c r="AK111" s="6">
        <v>0</v>
      </c>
      <c r="AL111" s="6">
        <v>1</v>
      </c>
      <c r="AM111" s="6">
        <v>1</v>
      </c>
      <c r="AN111" s="6">
        <v>1</v>
      </c>
      <c r="AO111" s="6">
        <v>1</v>
      </c>
      <c r="AP111" s="6">
        <v>1</v>
      </c>
      <c r="AQ111" s="6" t="s">
        <v>303</v>
      </c>
      <c r="AR111" s="6">
        <v>0</v>
      </c>
      <c r="AS111" s="6">
        <v>0</v>
      </c>
      <c r="AT111" s="6">
        <v>0</v>
      </c>
      <c r="AU111" s="6">
        <v>0</v>
      </c>
      <c r="AV111" s="6">
        <f>IF(Table3[[#This Row],[ShankDiameter]]&gt;0.5,0,IF(Table3[[#This Row],[Type]]="CD",0,1))</f>
        <v>0</v>
      </c>
      <c r="AW111" s="6">
        <v>0</v>
      </c>
      <c r="AX111" s="6">
        <v>0</v>
      </c>
      <c r="AY111" s="6">
        <v>0</v>
      </c>
      <c r="AZ111" s="6">
        <v>2</v>
      </c>
      <c r="BA111" s="6">
        <v>0</v>
      </c>
      <c r="BB111" s="6">
        <v>0</v>
      </c>
      <c r="BC111" s="6">
        <v>0</v>
      </c>
      <c r="BD111" s="6">
        <v>0</v>
      </c>
      <c r="BE111" s="6">
        <v>0</v>
      </c>
      <c r="BF111" s="6">
        <v>0</v>
      </c>
      <c r="BG111" s="6">
        <v>0</v>
      </c>
      <c r="BH111" s="6">
        <v>0</v>
      </c>
      <c r="BI111" s="6">
        <v>0</v>
      </c>
      <c r="BJ111" s="6">
        <v>0</v>
      </c>
      <c r="BK111" s="6">
        <v>0</v>
      </c>
      <c r="BL111" s="6">
        <v>0</v>
      </c>
      <c r="BM111" s="6">
        <f>IF(Table3[[#This Row],[Type]]="EM",IF((Table3[[#This Row],[Diameter]]/2)-Table3[[#This Row],[CornerRadius]]-0.012&gt;0,(Table3[[#This Row],[Diameter]]/2)-Table3[[#This Row],[CornerRadius]]-0.012,0),)</f>
        <v>0</v>
      </c>
      <c r="BO111" s="6" t="str">
        <f>IF(Table3[[#This Row],[ShoulderLength]]="","",IF(Table3[[#This Row],[ShoulderLength]]&lt;Table3[[#This Row],[LOC]],"FIX",""))</f>
        <v/>
      </c>
    </row>
    <row r="112" spans="1:67" x14ac:dyDescent="0.25">
      <c r="A112" s="7">
        <f>IF(Table3[[#This Row],[SoflexRule]]="",1,IF(Table3[[#This Row],[MinOHL]]="",1,IF(Table3[[#This Row],[Type]]="CT",1,IF(Table3[[#This Row],[I]]=1,0,1))))</f>
        <v>1</v>
      </c>
      <c r="B112" s="6" t="s">
        <v>149</v>
      </c>
      <c r="D112" s="6" t="s">
        <v>149</v>
      </c>
      <c r="E112" s="6">
        <v>111</v>
      </c>
      <c r="G112" s="9" t="s">
        <v>74</v>
      </c>
      <c r="H112" s="10" t="s">
        <v>150</v>
      </c>
      <c r="I112" s="11" t="s">
        <v>304</v>
      </c>
      <c r="K112" s="11" t="str">
        <f>CONCATENATE(Table3[[#This Row],[Type]]," "&amp;TEXT(Table3[[#This Row],[Diameter]],".0000")&amp;""," "&amp;Table3[[#This Row],[NumFlutes]]&amp;"FL")</f>
        <v>CD .0531 2FL</v>
      </c>
      <c r="M112" s="13">
        <v>5.3100000000000001E-2</v>
      </c>
      <c r="N112" s="13">
        <v>0.125</v>
      </c>
      <c r="O112" s="6">
        <v>5.3100000000000001E-2</v>
      </c>
      <c r="P112" s="6">
        <v>0.82499999999999996</v>
      </c>
      <c r="R112" s="14">
        <f>IF(Table3[[#This Row],[ShoulderLenEnd]]="",0,90-(DEGREES(ATAN((Q112-P112)/((N112-O112)/2)))))</f>
        <v>0</v>
      </c>
      <c r="S112" s="15">
        <v>0.8</v>
      </c>
      <c r="T112" s="6">
        <v>2</v>
      </c>
      <c r="U112" s="6">
        <v>1.5</v>
      </c>
      <c r="V112" s="6">
        <v>0.36</v>
      </c>
      <c r="Z112" s="6">
        <v>130</v>
      </c>
      <c r="AA112" s="13">
        <f t="shared" si="1"/>
        <v>1.2380468324015213E-2</v>
      </c>
      <c r="AE112" s="6" t="s">
        <v>44</v>
      </c>
      <c r="AF112" s="6" t="s">
        <v>62</v>
      </c>
      <c r="AG112" s="6" t="s">
        <v>152</v>
      </c>
      <c r="AH112" s="6" t="s">
        <v>153</v>
      </c>
      <c r="AI112" s="6">
        <v>0</v>
      </c>
      <c r="AJ112" s="6">
        <v>1</v>
      </c>
      <c r="AK112" s="6">
        <v>0</v>
      </c>
      <c r="AL112" s="6">
        <v>1</v>
      </c>
      <c r="AM112" s="6">
        <v>1</v>
      </c>
      <c r="AN112" s="6">
        <v>1</v>
      </c>
      <c r="AO112" s="6">
        <v>1</v>
      </c>
      <c r="AP112" s="6">
        <v>1</v>
      </c>
      <c r="AQ112" s="6" t="s">
        <v>305</v>
      </c>
      <c r="AR112" s="6">
        <v>0</v>
      </c>
      <c r="AS112" s="6">
        <v>0</v>
      </c>
      <c r="AT112" s="6">
        <v>0</v>
      </c>
      <c r="AU112" s="6">
        <v>0</v>
      </c>
      <c r="AV112" s="6">
        <f>IF(Table3[[#This Row],[ShankDiameter]]&gt;0.5,0,IF(Table3[[#This Row],[Type]]="CD",0,1))</f>
        <v>0</v>
      </c>
      <c r="AW112" s="6">
        <v>0</v>
      </c>
      <c r="AX112" s="6">
        <v>0</v>
      </c>
      <c r="AY112" s="6">
        <v>0</v>
      </c>
      <c r="AZ112" s="6">
        <v>2</v>
      </c>
      <c r="BA112" s="6">
        <v>0</v>
      </c>
      <c r="BB112" s="6">
        <v>0</v>
      </c>
      <c r="BC112" s="6">
        <v>0</v>
      </c>
      <c r="BD112" s="6">
        <v>0</v>
      </c>
      <c r="BE112" s="6">
        <v>0</v>
      </c>
      <c r="BF112" s="6">
        <v>0</v>
      </c>
      <c r="BG112" s="6">
        <v>0</v>
      </c>
      <c r="BH112" s="6">
        <v>0</v>
      </c>
      <c r="BI112" s="6">
        <v>0</v>
      </c>
      <c r="BJ112" s="6">
        <v>0</v>
      </c>
      <c r="BK112" s="6">
        <v>0</v>
      </c>
      <c r="BL112" s="6">
        <v>0</v>
      </c>
      <c r="BM112" s="6">
        <f>IF(Table3[[#This Row],[Type]]="EM",IF((Table3[[#This Row],[Diameter]]/2)-Table3[[#This Row],[CornerRadius]]-0.012&gt;0,(Table3[[#This Row],[Diameter]]/2)-Table3[[#This Row],[CornerRadius]]-0.012,0),)</f>
        <v>0</v>
      </c>
      <c r="BO112" s="6" t="str">
        <f>IF(Table3[[#This Row],[ShoulderLength]]="","",IF(Table3[[#This Row],[ShoulderLength]]&lt;Table3[[#This Row],[LOC]],"FIX",""))</f>
        <v/>
      </c>
    </row>
    <row r="113" spans="1:67" x14ac:dyDescent="0.25">
      <c r="A113" s="7">
        <f>IF(Table3[[#This Row],[SoflexRule]]="",1,IF(Table3[[#This Row],[MinOHL]]="",1,IF(Table3[[#This Row],[Type]]="CT",1,IF(Table3[[#This Row],[I]]=1,0,1))))</f>
        <v>1</v>
      </c>
      <c r="B113" s="6" t="s">
        <v>149</v>
      </c>
      <c r="D113" s="6" t="s">
        <v>149</v>
      </c>
      <c r="E113" s="6">
        <v>112</v>
      </c>
      <c r="G113" s="9" t="s">
        <v>74</v>
      </c>
      <c r="H113" s="10" t="s">
        <v>150</v>
      </c>
      <c r="I113" s="11" t="s">
        <v>306</v>
      </c>
      <c r="K113" s="11" t="str">
        <f>CONCATENATE(Table3[[#This Row],[Type]]," "&amp;TEXT(Table3[[#This Row],[Diameter]],".0000")&amp;""," "&amp;Table3[[#This Row],[NumFlutes]]&amp;"FL")</f>
        <v>CD .0551 2FL</v>
      </c>
      <c r="M113" s="13">
        <v>5.5100000000000003E-2</v>
      </c>
      <c r="N113" s="13">
        <v>0.125</v>
      </c>
      <c r="O113" s="6">
        <v>5.5100000000000003E-2</v>
      </c>
      <c r="P113" s="6">
        <v>0.82499999999999996</v>
      </c>
      <c r="R113" s="14">
        <f>IF(Table3[[#This Row],[ShoulderLenEnd]]="",0,90-(DEGREES(ATAN((Q113-P113)/((N113-O113)/2)))))</f>
        <v>0</v>
      </c>
      <c r="S113" s="15">
        <v>0.8</v>
      </c>
      <c r="T113" s="6">
        <v>2</v>
      </c>
      <c r="U113" s="6">
        <v>1.5</v>
      </c>
      <c r="V113" s="6">
        <v>0.35</v>
      </c>
      <c r="Z113" s="6">
        <v>130</v>
      </c>
      <c r="AA113" s="13">
        <f t="shared" si="1"/>
        <v>1.2846775982170213E-2</v>
      </c>
      <c r="AE113" s="6" t="s">
        <v>44</v>
      </c>
      <c r="AF113" s="6" t="s">
        <v>62</v>
      </c>
      <c r="AG113" s="6" t="s">
        <v>152</v>
      </c>
      <c r="AH113" s="6" t="s">
        <v>153</v>
      </c>
      <c r="AI113" s="6">
        <v>0</v>
      </c>
      <c r="AJ113" s="6">
        <v>1</v>
      </c>
      <c r="AK113" s="6">
        <v>0</v>
      </c>
      <c r="AL113" s="6">
        <v>1</v>
      </c>
      <c r="AM113" s="6">
        <v>1</v>
      </c>
      <c r="AN113" s="6">
        <v>1</v>
      </c>
      <c r="AO113" s="6">
        <v>1</v>
      </c>
      <c r="AP113" s="6">
        <v>1</v>
      </c>
      <c r="AQ113" s="6" t="s">
        <v>307</v>
      </c>
      <c r="AR113" s="6">
        <v>0</v>
      </c>
      <c r="AS113" s="6">
        <v>0</v>
      </c>
      <c r="AT113" s="6">
        <v>0</v>
      </c>
      <c r="AU113" s="6">
        <v>0</v>
      </c>
      <c r="AV113" s="6">
        <f>IF(Table3[[#This Row],[ShankDiameter]]&gt;0.5,0,IF(Table3[[#This Row],[Type]]="CD",0,1))</f>
        <v>0</v>
      </c>
      <c r="AW113" s="6">
        <v>0</v>
      </c>
      <c r="AX113" s="6">
        <v>0</v>
      </c>
      <c r="AY113" s="6">
        <v>0</v>
      </c>
      <c r="AZ113" s="6">
        <v>2</v>
      </c>
      <c r="BA113" s="6">
        <v>0</v>
      </c>
      <c r="BB113" s="6">
        <v>0</v>
      </c>
      <c r="BC113" s="6">
        <v>0</v>
      </c>
      <c r="BD113" s="6">
        <v>0</v>
      </c>
      <c r="BE113" s="6">
        <v>0</v>
      </c>
      <c r="BF113" s="6">
        <v>0</v>
      </c>
      <c r="BG113" s="6">
        <v>0</v>
      </c>
      <c r="BH113" s="6">
        <v>0</v>
      </c>
      <c r="BI113" s="6">
        <v>0</v>
      </c>
      <c r="BJ113" s="6">
        <v>0</v>
      </c>
      <c r="BK113" s="6">
        <v>0</v>
      </c>
      <c r="BL113" s="6">
        <v>0</v>
      </c>
      <c r="BM113" s="6">
        <f>IF(Table3[[#This Row],[Type]]="EM",IF((Table3[[#This Row],[Diameter]]/2)-Table3[[#This Row],[CornerRadius]]-0.012&gt;0,(Table3[[#This Row],[Diameter]]/2)-Table3[[#This Row],[CornerRadius]]-0.012,0),)</f>
        <v>0</v>
      </c>
      <c r="BO113" s="6" t="str">
        <f>IF(Table3[[#This Row],[ShoulderLength]]="","",IF(Table3[[#This Row],[ShoulderLength]]&lt;Table3[[#This Row],[LOC]],"FIX",""))</f>
        <v/>
      </c>
    </row>
    <row r="114" spans="1:67" x14ac:dyDescent="0.25">
      <c r="A114" s="7">
        <f>IF(Table3[[#This Row],[SoflexRule]]="",1,IF(Table3[[#This Row],[MinOHL]]="",1,IF(Table3[[#This Row],[Type]]="CT",1,IF(Table3[[#This Row],[I]]=1,0,1))))</f>
        <v>1</v>
      </c>
      <c r="B114" s="6" t="s">
        <v>149</v>
      </c>
      <c r="D114" s="6" t="s">
        <v>149</v>
      </c>
      <c r="E114" s="6">
        <v>113</v>
      </c>
      <c r="G114" s="9" t="s">
        <v>74</v>
      </c>
      <c r="H114" s="10" t="s">
        <v>150</v>
      </c>
      <c r="I114" s="11" t="s">
        <v>308</v>
      </c>
      <c r="K114" s="11" t="str">
        <f>CONCATENATE(Table3[[#This Row],[Type]]," "&amp;TEXT(Table3[[#This Row],[Diameter]],".0000")&amp;""," "&amp;Table3[[#This Row],[NumFlutes]]&amp;"FL")</f>
        <v>CD .0571 2FL</v>
      </c>
      <c r="M114" s="13">
        <v>5.7099999999999998E-2</v>
      </c>
      <c r="N114" s="13">
        <v>0.125</v>
      </c>
      <c r="O114" s="6">
        <v>5.7099999999999998E-2</v>
      </c>
      <c r="P114" s="6">
        <v>0.82499999999999996</v>
      </c>
      <c r="R114" s="14">
        <f>IF(Table3[[#This Row],[ShoulderLenEnd]]="",0,90-(DEGREES(ATAN((Q114-P114)/((N114-O114)/2)))))</f>
        <v>0</v>
      </c>
      <c r="S114" s="15">
        <v>0.8</v>
      </c>
      <c r="T114" s="6">
        <v>2</v>
      </c>
      <c r="U114" s="6">
        <v>1.5</v>
      </c>
      <c r="V114" s="6">
        <v>0.35</v>
      </c>
      <c r="Z114" s="6">
        <v>130</v>
      </c>
      <c r="AA114" s="13">
        <f t="shared" si="1"/>
        <v>1.3313083640325209E-2</v>
      </c>
      <c r="AE114" s="6" t="s">
        <v>44</v>
      </c>
      <c r="AF114" s="6" t="s">
        <v>62</v>
      </c>
      <c r="AG114" s="6" t="s">
        <v>152</v>
      </c>
      <c r="AH114" s="6" t="s">
        <v>153</v>
      </c>
      <c r="AI114" s="6">
        <v>0</v>
      </c>
      <c r="AJ114" s="6">
        <v>1</v>
      </c>
      <c r="AK114" s="6">
        <v>0</v>
      </c>
      <c r="AL114" s="6">
        <v>1</v>
      </c>
      <c r="AM114" s="6">
        <v>1</v>
      </c>
      <c r="AN114" s="6">
        <v>1</v>
      </c>
      <c r="AO114" s="6">
        <v>1</v>
      </c>
      <c r="AP114" s="6">
        <v>1</v>
      </c>
      <c r="AQ114" s="6" t="s">
        <v>309</v>
      </c>
      <c r="AR114" s="6">
        <v>0</v>
      </c>
      <c r="AS114" s="6">
        <v>0</v>
      </c>
      <c r="AT114" s="6">
        <v>0</v>
      </c>
      <c r="AU114" s="6">
        <v>0</v>
      </c>
      <c r="AV114" s="6">
        <f>IF(Table3[[#This Row],[ShankDiameter]]&gt;0.5,0,IF(Table3[[#This Row],[Type]]="CD",0,1))</f>
        <v>0</v>
      </c>
      <c r="AW114" s="6">
        <v>0</v>
      </c>
      <c r="AX114" s="6">
        <v>0</v>
      </c>
      <c r="AY114" s="6">
        <v>0</v>
      </c>
      <c r="AZ114" s="6">
        <v>2</v>
      </c>
      <c r="BA114" s="6">
        <v>0</v>
      </c>
      <c r="BB114" s="6">
        <v>0</v>
      </c>
      <c r="BC114" s="6">
        <v>0</v>
      </c>
      <c r="BD114" s="6">
        <v>0</v>
      </c>
      <c r="BE114" s="6">
        <v>0</v>
      </c>
      <c r="BF114" s="6">
        <v>0</v>
      </c>
      <c r="BG114" s="6">
        <v>0</v>
      </c>
      <c r="BH114" s="6">
        <v>0</v>
      </c>
      <c r="BI114" s="6">
        <v>0</v>
      </c>
      <c r="BJ114" s="6">
        <v>0</v>
      </c>
      <c r="BK114" s="6">
        <v>0</v>
      </c>
      <c r="BL114" s="6">
        <v>0</v>
      </c>
      <c r="BM114" s="6">
        <f>IF(Table3[[#This Row],[Type]]="EM",IF((Table3[[#This Row],[Diameter]]/2)-Table3[[#This Row],[CornerRadius]]-0.012&gt;0,(Table3[[#This Row],[Diameter]]/2)-Table3[[#This Row],[CornerRadius]]-0.012,0),)</f>
        <v>0</v>
      </c>
      <c r="BO114" s="6" t="str">
        <f>IF(Table3[[#This Row],[ShoulderLength]]="","",IF(Table3[[#This Row],[ShoulderLength]]&lt;Table3[[#This Row],[LOC]],"FIX",""))</f>
        <v/>
      </c>
    </row>
    <row r="115" spans="1:67" x14ac:dyDescent="0.25">
      <c r="A115" s="7">
        <f>IF(Table3[[#This Row],[SoflexRule]]="",1,IF(Table3[[#This Row],[MinOHL]]="",1,IF(Table3[[#This Row],[Type]]="CT",1,IF(Table3[[#This Row],[I]]=1,0,1))))</f>
        <v>1</v>
      </c>
      <c r="B115" s="6" t="s">
        <v>149</v>
      </c>
      <c r="D115" s="6" t="s">
        <v>149</v>
      </c>
      <c r="E115" s="6">
        <v>114</v>
      </c>
      <c r="G115" s="9" t="s">
        <v>74</v>
      </c>
      <c r="H115" s="10" t="s">
        <v>150</v>
      </c>
      <c r="I115" s="11" t="s">
        <v>310</v>
      </c>
      <c r="K115" s="11" t="str">
        <f>CONCATENATE(Table3[[#This Row],[Type]]," "&amp;TEXT(Table3[[#This Row],[Diameter]],".0000")&amp;""," "&amp;Table3[[#This Row],[NumFlutes]]&amp;"FL")</f>
        <v>CD .0595 2FL</v>
      </c>
      <c r="M115" s="13">
        <v>5.9499999999999997E-2</v>
      </c>
      <c r="N115" s="13">
        <v>0.125</v>
      </c>
      <c r="O115" s="6">
        <v>5.9499999999999997E-2</v>
      </c>
      <c r="P115" s="6">
        <v>0.82499999999999996</v>
      </c>
      <c r="R115" s="14">
        <f>IF(Table3[[#This Row],[ShoulderLenEnd]]="",0,90-(DEGREES(ATAN((Q115-P115)/((N115-O115)/2)))))</f>
        <v>0</v>
      </c>
      <c r="S115" s="15">
        <v>0.8</v>
      </c>
      <c r="T115" s="6">
        <v>2</v>
      </c>
      <c r="U115" s="6">
        <v>1.5</v>
      </c>
      <c r="V115" s="6">
        <v>0.35</v>
      </c>
      <c r="Z115" s="6">
        <v>130</v>
      </c>
      <c r="AA115" s="13">
        <f t="shared" si="1"/>
        <v>1.3872652830111208E-2</v>
      </c>
      <c r="AE115" s="6" t="s">
        <v>44</v>
      </c>
      <c r="AF115" s="6" t="s">
        <v>62</v>
      </c>
      <c r="AG115" s="6" t="s">
        <v>152</v>
      </c>
      <c r="AH115" s="6" t="s">
        <v>153</v>
      </c>
      <c r="AI115" s="6">
        <v>0</v>
      </c>
      <c r="AJ115" s="6">
        <v>1</v>
      </c>
      <c r="AK115" s="6">
        <v>0</v>
      </c>
      <c r="AL115" s="6">
        <v>1</v>
      </c>
      <c r="AM115" s="6">
        <v>1</v>
      </c>
      <c r="AN115" s="6">
        <v>1</v>
      </c>
      <c r="AO115" s="6">
        <v>1</v>
      </c>
      <c r="AP115" s="6">
        <v>1</v>
      </c>
      <c r="AQ115" s="6" t="s">
        <v>311</v>
      </c>
      <c r="AR115" s="6">
        <v>0</v>
      </c>
      <c r="AS115" s="6">
        <v>0</v>
      </c>
      <c r="AT115" s="6">
        <v>0</v>
      </c>
      <c r="AU115" s="6">
        <v>0</v>
      </c>
      <c r="AV115" s="6">
        <f>IF(Table3[[#This Row],[ShankDiameter]]&gt;0.5,0,IF(Table3[[#This Row],[Type]]="CD",0,1))</f>
        <v>0</v>
      </c>
      <c r="AW115" s="6">
        <v>0</v>
      </c>
      <c r="AX115" s="6">
        <v>0</v>
      </c>
      <c r="AY115" s="6">
        <v>0</v>
      </c>
      <c r="AZ115" s="6">
        <v>2</v>
      </c>
      <c r="BA115" s="6">
        <v>0</v>
      </c>
      <c r="BB115" s="6">
        <v>0</v>
      </c>
      <c r="BC115" s="6">
        <v>0</v>
      </c>
      <c r="BD115" s="6">
        <v>0</v>
      </c>
      <c r="BE115" s="6">
        <v>0</v>
      </c>
      <c r="BF115" s="6">
        <v>0</v>
      </c>
      <c r="BG115" s="6">
        <v>0</v>
      </c>
      <c r="BH115" s="6">
        <v>0</v>
      </c>
      <c r="BI115" s="6">
        <v>0</v>
      </c>
      <c r="BJ115" s="6">
        <v>0</v>
      </c>
      <c r="BK115" s="6">
        <v>0</v>
      </c>
      <c r="BL115" s="6">
        <v>0</v>
      </c>
      <c r="BM115" s="6">
        <f>IF(Table3[[#This Row],[Type]]="EM",IF((Table3[[#This Row],[Diameter]]/2)-Table3[[#This Row],[CornerRadius]]-0.012&gt;0,(Table3[[#This Row],[Diameter]]/2)-Table3[[#This Row],[CornerRadius]]-0.012,0),)</f>
        <v>0</v>
      </c>
      <c r="BO115" s="6" t="str">
        <f>IF(Table3[[#This Row],[ShoulderLength]]="","",IF(Table3[[#This Row],[ShoulderLength]]&lt;Table3[[#This Row],[LOC]],"FIX",""))</f>
        <v/>
      </c>
    </row>
    <row r="116" spans="1:67" x14ac:dyDescent="0.25">
      <c r="A116" s="7">
        <f>IF(Table3[[#This Row],[SoflexRule]]="",1,IF(Table3[[#This Row],[MinOHL]]="",1,IF(Table3[[#This Row],[Type]]="CT",1,IF(Table3[[#This Row],[I]]=1,0,1))))</f>
        <v>1</v>
      </c>
      <c r="B116" s="6" t="s">
        <v>149</v>
      </c>
      <c r="D116" s="6" t="s">
        <v>149</v>
      </c>
      <c r="E116" s="6">
        <v>115</v>
      </c>
      <c r="G116" s="9" t="s">
        <v>74</v>
      </c>
      <c r="H116" s="10" t="s">
        <v>150</v>
      </c>
      <c r="I116" s="11" t="s">
        <v>312</v>
      </c>
      <c r="K116" s="11" t="str">
        <f>CONCATENATE(Table3[[#This Row],[Type]]," "&amp;TEXT(Table3[[#This Row],[Diameter]],".0000")&amp;""," "&amp;Table3[[#This Row],[NumFlutes]]&amp;"FL")</f>
        <v>CD .0610 2FL</v>
      </c>
      <c r="M116" s="13">
        <v>6.0999999999999999E-2</v>
      </c>
      <c r="N116" s="13">
        <v>0.125</v>
      </c>
      <c r="O116" s="6">
        <v>6.0999999999999999E-2</v>
      </c>
      <c r="P116" s="6">
        <v>0.82499999999999996</v>
      </c>
      <c r="R116" s="14">
        <f>IF(Table3[[#This Row],[ShoulderLenEnd]]="",0,90-(DEGREES(ATAN((Q116-P116)/((N116-O116)/2)))))</f>
        <v>0</v>
      </c>
      <c r="S116" s="15">
        <v>0.8</v>
      </c>
      <c r="T116" s="6">
        <v>2</v>
      </c>
      <c r="U116" s="6">
        <v>1.5</v>
      </c>
      <c r="V116" s="6">
        <v>0.36</v>
      </c>
      <c r="Z116" s="6">
        <v>130</v>
      </c>
      <c r="AA116" s="13">
        <f t="shared" si="1"/>
        <v>1.4222383573727456E-2</v>
      </c>
      <c r="AE116" s="6" t="s">
        <v>44</v>
      </c>
      <c r="AF116" s="6" t="s">
        <v>62</v>
      </c>
      <c r="AG116" s="6" t="s">
        <v>152</v>
      </c>
      <c r="AH116" s="6" t="s">
        <v>153</v>
      </c>
      <c r="AI116" s="6">
        <v>0</v>
      </c>
      <c r="AJ116" s="6">
        <v>1</v>
      </c>
      <c r="AK116" s="6">
        <v>0</v>
      </c>
      <c r="AL116" s="6">
        <v>1</v>
      </c>
      <c r="AM116" s="6">
        <v>1</v>
      </c>
      <c r="AN116" s="6">
        <v>1</v>
      </c>
      <c r="AO116" s="6">
        <v>1</v>
      </c>
      <c r="AP116" s="6">
        <v>1</v>
      </c>
      <c r="AQ116" s="6" t="s">
        <v>313</v>
      </c>
      <c r="AR116" s="6">
        <v>0</v>
      </c>
      <c r="AS116" s="6">
        <v>0</v>
      </c>
      <c r="AT116" s="6">
        <v>0</v>
      </c>
      <c r="AU116" s="6">
        <v>0</v>
      </c>
      <c r="AV116" s="6">
        <f>IF(Table3[[#This Row],[ShankDiameter]]&gt;0.5,0,IF(Table3[[#This Row],[Type]]="CD",0,1))</f>
        <v>0</v>
      </c>
      <c r="AW116" s="6">
        <v>0</v>
      </c>
      <c r="AX116" s="6">
        <v>0</v>
      </c>
      <c r="AY116" s="6">
        <v>0</v>
      </c>
      <c r="AZ116" s="6">
        <v>2</v>
      </c>
      <c r="BA116" s="6">
        <v>0</v>
      </c>
      <c r="BB116" s="6">
        <v>0</v>
      </c>
      <c r="BC116" s="6">
        <v>0</v>
      </c>
      <c r="BD116" s="6">
        <v>0</v>
      </c>
      <c r="BE116" s="6">
        <v>0</v>
      </c>
      <c r="BF116" s="6">
        <v>0</v>
      </c>
      <c r="BG116" s="6">
        <v>0</v>
      </c>
      <c r="BH116" s="6">
        <v>0</v>
      </c>
      <c r="BI116" s="6">
        <v>0</v>
      </c>
      <c r="BJ116" s="6">
        <v>0</v>
      </c>
      <c r="BK116" s="6">
        <v>0</v>
      </c>
      <c r="BL116" s="6">
        <v>0</v>
      </c>
      <c r="BM116" s="6">
        <f>IF(Table3[[#This Row],[Type]]="EM",IF((Table3[[#This Row],[Diameter]]/2)-Table3[[#This Row],[CornerRadius]]-0.012&gt;0,(Table3[[#This Row],[Diameter]]/2)-Table3[[#This Row],[CornerRadius]]-0.012,0),)</f>
        <v>0</v>
      </c>
      <c r="BO116" s="6" t="str">
        <f>IF(Table3[[#This Row],[ShoulderLength]]="","",IF(Table3[[#This Row],[ShoulderLength]]&lt;Table3[[#This Row],[LOC]],"FIX",""))</f>
        <v/>
      </c>
    </row>
    <row r="117" spans="1:67" x14ac:dyDescent="0.25">
      <c r="A117" s="7">
        <f>IF(Table3[[#This Row],[SoflexRule]]="",1,IF(Table3[[#This Row],[MinOHL]]="",1,IF(Table3[[#This Row],[Type]]="CT",1,IF(Table3[[#This Row],[I]]=1,0,1))))</f>
        <v>1</v>
      </c>
      <c r="B117" s="6" t="s">
        <v>149</v>
      </c>
      <c r="D117" s="6" t="s">
        <v>149</v>
      </c>
      <c r="E117" s="6">
        <v>116</v>
      </c>
      <c r="G117" s="9" t="s">
        <v>74</v>
      </c>
      <c r="H117" s="10" t="s">
        <v>150</v>
      </c>
      <c r="I117" s="11" t="s">
        <v>314</v>
      </c>
      <c r="K117" s="11" t="str">
        <f>CONCATENATE(Table3[[#This Row],[Type]]," "&amp;TEXT(Table3[[#This Row],[Diameter]],".0000")&amp;""," "&amp;Table3[[#This Row],[NumFlutes]]&amp;"FL")</f>
        <v>CD .0625 2FL</v>
      </c>
      <c r="M117" s="13">
        <v>6.25E-2</v>
      </c>
      <c r="N117" s="13">
        <v>0.125</v>
      </c>
      <c r="O117" s="6">
        <v>6.25E-2</v>
      </c>
      <c r="P117" s="6">
        <v>0.82499999999999996</v>
      </c>
      <c r="R117" s="14">
        <f>IF(Table3[[#This Row],[ShoulderLenEnd]]="",0,90-(DEGREES(ATAN((Q117-P117)/((N117-O117)/2)))))</f>
        <v>0</v>
      </c>
      <c r="S117" s="15">
        <v>0.8</v>
      </c>
      <c r="T117" s="6">
        <v>2</v>
      </c>
      <c r="U117" s="6">
        <v>1.5</v>
      </c>
      <c r="V117" s="6">
        <v>0.36</v>
      </c>
      <c r="Z117" s="6">
        <v>130</v>
      </c>
      <c r="AA117" s="13">
        <f t="shared" si="1"/>
        <v>1.4572114317343706E-2</v>
      </c>
      <c r="AE117" s="6" t="s">
        <v>44</v>
      </c>
      <c r="AF117" s="6" t="s">
        <v>62</v>
      </c>
      <c r="AG117" s="6" t="s">
        <v>152</v>
      </c>
      <c r="AH117" s="6" t="s">
        <v>153</v>
      </c>
      <c r="AI117" s="6">
        <v>0</v>
      </c>
      <c r="AJ117" s="6">
        <v>1</v>
      </c>
      <c r="AK117" s="6">
        <v>0</v>
      </c>
      <c r="AL117" s="6">
        <v>1</v>
      </c>
      <c r="AM117" s="6">
        <v>1</v>
      </c>
      <c r="AN117" s="6">
        <v>1</v>
      </c>
      <c r="AO117" s="6">
        <v>1</v>
      </c>
      <c r="AP117" s="6">
        <v>1</v>
      </c>
      <c r="AQ117" s="6" t="s">
        <v>315</v>
      </c>
      <c r="AR117" s="6">
        <v>0</v>
      </c>
      <c r="AS117" s="6">
        <v>0</v>
      </c>
      <c r="AT117" s="6">
        <v>0</v>
      </c>
      <c r="AU117" s="6">
        <v>0</v>
      </c>
      <c r="AV117" s="6">
        <f>IF(Table3[[#This Row],[ShankDiameter]]&gt;0.5,0,IF(Table3[[#This Row],[Type]]="CD",0,1))</f>
        <v>0</v>
      </c>
      <c r="AW117" s="6">
        <v>0</v>
      </c>
      <c r="AX117" s="6">
        <v>0</v>
      </c>
      <c r="AY117" s="6">
        <v>0</v>
      </c>
      <c r="AZ117" s="6">
        <v>2</v>
      </c>
      <c r="BA117" s="6">
        <v>0</v>
      </c>
      <c r="BB117" s="6">
        <v>0</v>
      </c>
      <c r="BC117" s="6">
        <v>0</v>
      </c>
      <c r="BD117" s="6">
        <v>0</v>
      </c>
      <c r="BE117" s="6">
        <v>0</v>
      </c>
      <c r="BF117" s="6">
        <v>0</v>
      </c>
      <c r="BG117" s="6">
        <v>0</v>
      </c>
      <c r="BH117" s="6">
        <v>0</v>
      </c>
      <c r="BI117" s="6">
        <v>0</v>
      </c>
      <c r="BJ117" s="6">
        <v>0</v>
      </c>
      <c r="BK117" s="6">
        <v>0</v>
      </c>
      <c r="BL117" s="6">
        <v>0</v>
      </c>
      <c r="BM117" s="6">
        <f>IF(Table3[[#This Row],[Type]]="EM",IF((Table3[[#This Row],[Diameter]]/2)-Table3[[#This Row],[CornerRadius]]-0.012&gt;0,(Table3[[#This Row],[Diameter]]/2)-Table3[[#This Row],[CornerRadius]]-0.012,0),)</f>
        <v>0</v>
      </c>
      <c r="BO117" s="6" t="str">
        <f>IF(Table3[[#This Row],[ShoulderLength]]="","",IF(Table3[[#This Row],[ShoulderLength]]&lt;Table3[[#This Row],[LOC]],"FIX",""))</f>
        <v/>
      </c>
    </row>
    <row r="118" spans="1:67" x14ac:dyDescent="0.25">
      <c r="A118" s="7">
        <f>IF(Table3[[#This Row],[SoflexRule]]="",1,IF(Table3[[#This Row],[MinOHL]]="",1,IF(Table3[[#This Row],[Type]]="CT",1,IF(Table3[[#This Row],[I]]=1,0,1))))</f>
        <v>1</v>
      </c>
      <c r="B118" s="6" t="s">
        <v>149</v>
      </c>
      <c r="D118" s="6" t="s">
        <v>149</v>
      </c>
      <c r="E118" s="6">
        <v>117</v>
      </c>
      <c r="G118" s="9" t="s">
        <v>74</v>
      </c>
      <c r="H118" s="10" t="s">
        <v>150</v>
      </c>
      <c r="I118" s="11" t="s">
        <v>316</v>
      </c>
      <c r="K118" s="11" t="str">
        <f>CONCATENATE(Table3[[#This Row],[Type]]," "&amp;TEXT(Table3[[#This Row],[Diameter]],".0000")&amp;""," "&amp;Table3[[#This Row],[NumFlutes]]&amp;"FL")</f>
        <v>CD .0635 2FL</v>
      </c>
      <c r="M118" s="13">
        <v>6.3500000000000001E-2</v>
      </c>
      <c r="N118" s="13">
        <v>0.125</v>
      </c>
      <c r="O118" s="6">
        <v>6.3500000000000001E-2</v>
      </c>
      <c r="P118" s="6">
        <v>0.82499999999999996</v>
      </c>
      <c r="R118" s="14">
        <f>IF(Table3[[#This Row],[ShoulderLenEnd]]="",0,90-(DEGREES(ATAN((Q118-P118)/((N118-O118)/2)))))</f>
        <v>0</v>
      </c>
      <c r="S118" s="15">
        <v>0.8</v>
      </c>
      <c r="T118" s="6">
        <v>2</v>
      </c>
      <c r="U118" s="6">
        <v>1.5</v>
      </c>
      <c r="V118" s="6">
        <v>0.36</v>
      </c>
      <c r="Z118" s="6">
        <v>150</v>
      </c>
      <c r="AA118" s="13">
        <f t="shared" si="1"/>
        <v>8.5073868596881458E-3</v>
      </c>
      <c r="AE118" s="6" t="s">
        <v>44</v>
      </c>
      <c r="AF118" s="6" t="s">
        <v>62</v>
      </c>
      <c r="AG118" s="6" t="s">
        <v>152</v>
      </c>
      <c r="AH118" s="6" t="s">
        <v>153</v>
      </c>
      <c r="AI118" s="6">
        <v>0</v>
      </c>
      <c r="AJ118" s="6">
        <v>1</v>
      </c>
      <c r="AK118" s="6">
        <v>0</v>
      </c>
      <c r="AL118" s="6">
        <v>1</v>
      </c>
      <c r="AM118" s="6">
        <v>1</v>
      </c>
      <c r="AN118" s="6">
        <v>1</v>
      </c>
      <c r="AO118" s="6">
        <v>1</v>
      </c>
      <c r="AP118" s="6">
        <v>1</v>
      </c>
      <c r="AQ118" s="6" t="s">
        <v>317</v>
      </c>
      <c r="AR118" s="6">
        <v>0</v>
      </c>
      <c r="AS118" s="6">
        <v>0</v>
      </c>
      <c r="AT118" s="6">
        <v>0</v>
      </c>
      <c r="AU118" s="6">
        <v>0</v>
      </c>
      <c r="AV118" s="6">
        <f>IF(Table3[[#This Row],[ShankDiameter]]&gt;0.5,0,IF(Table3[[#This Row],[Type]]="CD",0,1))</f>
        <v>0</v>
      </c>
      <c r="AW118" s="6">
        <v>0</v>
      </c>
      <c r="AX118" s="6">
        <v>0</v>
      </c>
      <c r="AY118" s="6">
        <v>0</v>
      </c>
      <c r="AZ118" s="6">
        <v>2</v>
      </c>
      <c r="BA118" s="6">
        <v>0</v>
      </c>
      <c r="BB118" s="6">
        <v>0</v>
      </c>
      <c r="BC118" s="6">
        <v>0</v>
      </c>
      <c r="BD118" s="6">
        <v>0</v>
      </c>
      <c r="BE118" s="6">
        <v>0</v>
      </c>
      <c r="BF118" s="6">
        <v>0</v>
      </c>
      <c r="BG118" s="6">
        <v>0</v>
      </c>
      <c r="BH118" s="6">
        <v>0</v>
      </c>
      <c r="BI118" s="6">
        <v>0</v>
      </c>
      <c r="BJ118" s="6">
        <v>0</v>
      </c>
      <c r="BK118" s="6">
        <v>0</v>
      </c>
      <c r="BL118" s="6">
        <v>0</v>
      </c>
      <c r="BM118" s="6">
        <f>IF(Table3[[#This Row],[Type]]="EM",IF((Table3[[#This Row],[Diameter]]/2)-Table3[[#This Row],[CornerRadius]]-0.012&gt;0,(Table3[[#This Row],[Diameter]]/2)-Table3[[#This Row],[CornerRadius]]-0.012,0),)</f>
        <v>0</v>
      </c>
      <c r="BO118" s="6" t="str">
        <f>IF(Table3[[#This Row],[ShoulderLength]]="","",IF(Table3[[#This Row],[ShoulderLength]]&lt;Table3[[#This Row],[LOC]],"FIX",""))</f>
        <v/>
      </c>
    </row>
    <row r="119" spans="1:67" x14ac:dyDescent="0.25">
      <c r="A119" s="7">
        <f>IF(Table3[[#This Row],[SoflexRule]]="",1,IF(Table3[[#This Row],[MinOHL]]="",1,IF(Table3[[#This Row],[Type]]="CT",1,IF(Table3[[#This Row],[I]]=1,0,1))))</f>
        <v>1</v>
      </c>
      <c r="B119" s="6" t="s">
        <v>149</v>
      </c>
      <c r="D119" s="6" t="s">
        <v>149</v>
      </c>
      <c r="E119" s="6">
        <v>118</v>
      </c>
      <c r="G119" s="9" t="s">
        <v>74</v>
      </c>
      <c r="H119" s="10" t="s">
        <v>150</v>
      </c>
      <c r="I119" s="11" t="s">
        <v>318</v>
      </c>
      <c r="K119" s="11" t="str">
        <f>CONCATENATE(Table3[[#This Row],[Type]]," "&amp;TEXT(Table3[[#This Row],[Diameter]],".0000")&amp;""," "&amp;Table3[[#This Row],[NumFlutes]]&amp;"FL")</f>
        <v>CD .0650 2FL</v>
      </c>
      <c r="M119" s="13">
        <v>6.5000000000000002E-2</v>
      </c>
      <c r="N119" s="13">
        <v>0.125</v>
      </c>
      <c r="O119" s="6">
        <v>6.5000000000000002E-2</v>
      </c>
      <c r="P119" s="6">
        <v>0.82499999999999996</v>
      </c>
      <c r="R119" s="14">
        <f>IF(Table3[[#This Row],[ShoulderLenEnd]]="",0,90-(DEGREES(ATAN((Q119-P119)/((N119-O119)/2)))))</f>
        <v>0</v>
      </c>
      <c r="S119" s="15">
        <v>0.8</v>
      </c>
      <c r="T119" s="6">
        <v>2</v>
      </c>
      <c r="U119" s="6">
        <v>1.5</v>
      </c>
      <c r="V119" s="6">
        <v>0.35</v>
      </c>
      <c r="Z119" s="6">
        <v>150</v>
      </c>
      <c r="AA119" s="13">
        <f t="shared" si="1"/>
        <v>8.7083487540114881E-3</v>
      </c>
      <c r="AE119" s="6" t="s">
        <v>44</v>
      </c>
      <c r="AF119" s="6" t="s">
        <v>62</v>
      </c>
      <c r="AG119" s="6" t="s">
        <v>152</v>
      </c>
      <c r="AH119" s="6" t="s">
        <v>153</v>
      </c>
      <c r="AI119" s="6">
        <v>0</v>
      </c>
      <c r="AJ119" s="6">
        <v>1</v>
      </c>
      <c r="AK119" s="6">
        <v>0</v>
      </c>
      <c r="AL119" s="6">
        <v>1</v>
      </c>
      <c r="AM119" s="6">
        <v>1</v>
      </c>
      <c r="AN119" s="6">
        <v>1</v>
      </c>
      <c r="AO119" s="6">
        <v>1</v>
      </c>
      <c r="AP119" s="6">
        <v>1</v>
      </c>
      <c r="AQ119" s="6" t="s">
        <v>319</v>
      </c>
      <c r="AR119" s="6">
        <v>0</v>
      </c>
      <c r="AS119" s="6">
        <v>0</v>
      </c>
      <c r="AT119" s="6">
        <v>0</v>
      </c>
      <c r="AU119" s="6">
        <v>0</v>
      </c>
      <c r="AV119" s="6">
        <f>IF(Table3[[#This Row],[ShankDiameter]]&gt;0.5,0,IF(Table3[[#This Row],[Type]]="CD",0,1))</f>
        <v>0</v>
      </c>
      <c r="AW119" s="6">
        <v>0</v>
      </c>
      <c r="AX119" s="6">
        <v>0</v>
      </c>
      <c r="AY119" s="6">
        <v>0</v>
      </c>
      <c r="AZ119" s="6">
        <v>2</v>
      </c>
      <c r="BA119" s="6">
        <v>0</v>
      </c>
      <c r="BB119" s="6">
        <v>0</v>
      </c>
      <c r="BC119" s="6">
        <v>0</v>
      </c>
      <c r="BD119" s="6">
        <v>0</v>
      </c>
      <c r="BE119" s="6">
        <v>0</v>
      </c>
      <c r="BF119" s="6">
        <v>0</v>
      </c>
      <c r="BG119" s="6">
        <v>0</v>
      </c>
      <c r="BH119" s="6">
        <v>0</v>
      </c>
      <c r="BI119" s="6">
        <v>0</v>
      </c>
      <c r="BJ119" s="6">
        <v>0</v>
      </c>
      <c r="BK119" s="6">
        <v>0</v>
      </c>
      <c r="BL119" s="6">
        <v>0</v>
      </c>
      <c r="BM119" s="6">
        <f>IF(Table3[[#This Row],[Type]]="EM",IF((Table3[[#This Row],[Diameter]]/2)-Table3[[#This Row],[CornerRadius]]-0.012&gt;0,(Table3[[#This Row],[Diameter]]/2)-Table3[[#This Row],[CornerRadius]]-0.012,0),)</f>
        <v>0</v>
      </c>
      <c r="BO119" s="6" t="str">
        <f>IF(Table3[[#This Row],[ShoulderLength]]="","",IF(Table3[[#This Row],[ShoulderLength]]&lt;Table3[[#This Row],[LOC]],"FIX",""))</f>
        <v/>
      </c>
    </row>
    <row r="120" spans="1:67" x14ac:dyDescent="0.25">
      <c r="A120" s="7">
        <f>IF(Table3[[#This Row],[SoflexRule]]="",1,IF(Table3[[#This Row],[MinOHL]]="",1,IF(Table3[[#This Row],[Type]]="CT",1,IF(Table3[[#This Row],[I]]=1,0,1))))</f>
        <v>1</v>
      </c>
      <c r="B120" s="6" t="s">
        <v>149</v>
      </c>
      <c r="D120" s="6" t="s">
        <v>149</v>
      </c>
      <c r="E120" s="6">
        <v>119</v>
      </c>
      <c r="G120" s="9" t="s">
        <v>74</v>
      </c>
      <c r="H120" s="10" t="s">
        <v>150</v>
      </c>
      <c r="I120" s="11" t="s">
        <v>320</v>
      </c>
      <c r="K120" s="11" t="str">
        <f>CONCATENATE(Table3[[#This Row],[Type]]," "&amp;TEXT(Table3[[#This Row],[Diameter]],".0000")&amp;""," "&amp;Table3[[#This Row],[NumFlutes]]&amp;"FL")</f>
        <v>CD .0670 2FL</v>
      </c>
      <c r="M120" s="13">
        <v>6.7000000000000004E-2</v>
      </c>
      <c r="N120" s="13">
        <v>0.125</v>
      </c>
      <c r="O120" s="6">
        <v>6.7000000000000004E-2</v>
      </c>
      <c r="P120" s="6">
        <v>0.82499999999999996</v>
      </c>
      <c r="R120" s="14">
        <f>IF(Table3[[#This Row],[ShoulderLenEnd]]="",0,90-(DEGREES(ATAN((Q120-P120)/((N120-O120)/2)))))</f>
        <v>0</v>
      </c>
      <c r="S120" s="15">
        <v>0.8</v>
      </c>
      <c r="T120" s="6">
        <v>2</v>
      </c>
      <c r="U120" s="6">
        <v>1.5</v>
      </c>
      <c r="V120" s="6">
        <v>0.34</v>
      </c>
      <c r="Z120" s="6">
        <v>150</v>
      </c>
      <c r="AA120" s="13">
        <f t="shared" si="1"/>
        <v>8.9762979464426112E-3</v>
      </c>
      <c r="AE120" s="6" t="s">
        <v>44</v>
      </c>
      <c r="AF120" s="6" t="s">
        <v>62</v>
      </c>
      <c r="AG120" s="6" t="s">
        <v>152</v>
      </c>
      <c r="AH120" s="6" t="s">
        <v>153</v>
      </c>
      <c r="AI120" s="6">
        <v>0</v>
      </c>
      <c r="AJ120" s="6">
        <v>1</v>
      </c>
      <c r="AK120" s="6">
        <v>0</v>
      </c>
      <c r="AL120" s="6">
        <v>1</v>
      </c>
      <c r="AM120" s="6">
        <v>1</v>
      </c>
      <c r="AN120" s="6">
        <v>1</v>
      </c>
      <c r="AO120" s="6">
        <v>1</v>
      </c>
      <c r="AP120" s="6">
        <v>1</v>
      </c>
      <c r="AQ120" s="6" t="s">
        <v>321</v>
      </c>
      <c r="AR120" s="6">
        <v>0</v>
      </c>
      <c r="AS120" s="6">
        <v>0</v>
      </c>
      <c r="AT120" s="6">
        <v>0</v>
      </c>
      <c r="AU120" s="6">
        <v>0</v>
      </c>
      <c r="AV120" s="6">
        <f>IF(Table3[[#This Row],[ShankDiameter]]&gt;0.5,0,IF(Table3[[#This Row],[Type]]="CD",0,1))</f>
        <v>0</v>
      </c>
      <c r="AW120" s="6">
        <v>0</v>
      </c>
      <c r="AX120" s="6">
        <v>0</v>
      </c>
      <c r="AY120" s="6">
        <v>0</v>
      </c>
      <c r="AZ120" s="6">
        <v>2</v>
      </c>
      <c r="BA120" s="6">
        <v>0</v>
      </c>
      <c r="BB120" s="6">
        <v>0</v>
      </c>
      <c r="BC120" s="6">
        <v>0</v>
      </c>
      <c r="BD120" s="6">
        <v>0</v>
      </c>
      <c r="BE120" s="6">
        <v>0</v>
      </c>
      <c r="BF120" s="6">
        <v>0</v>
      </c>
      <c r="BG120" s="6">
        <v>0</v>
      </c>
      <c r="BH120" s="6">
        <v>0</v>
      </c>
      <c r="BI120" s="6">
        <v>0</v>
      </c>
      <c r="BJ120" s="6">
        <v>0</v>
      </c>
      <c r="BK120" s="6">
        <v>0</v>
      </c>
      <c r="BL120" s="6">
        <v>0</v>
      </c>
      <c r="BM120" s="6">
        <f>IF(Table3[[#This Row],[Type]]="EM",IF((Table3[[#This Row],[Diameter]]/2)-Table3[[#This Row],[CornerRadius]]-0.012&gt;0,(Table3[[#This Row],[Diameter]]/2)-Table3[[#This Row],[CornerRadius]]-0.012,0),)</f>
        <v>0</v>
      </c>
      <c r="BO120" s="6" t="str">
        <f>IF(Table3[[#This Row],[ShoulderLength]]="","",IF(Table3[[#This Row],[ShoulderLength]]&lt;Table3[[#This Row],[LOC]],"FIX",""))</f>
        <v/>
      </c>
    </row>
    <row r="121" spans="1:67" x14ac:dyDescent="0.25">
      <c r="A121" s="7">
        <f>IF(Table3[[#This Row],[SoflexRule]]="",1,IF(Table3[[#This Row],[MinOHL]]="",1,IF(Table3[[#This Row],[Type]]="CT",1,IF(Table3[[#This Row],[I]]=1,0,1))))</f>
        <v>1</v>
      </c>
      <c r="B121" s="6" t="s">
        <v>149</v>
      </c>
      <c r="D121" s="6" t="s">
        <v>149</v>
      </c>
      <c r="E121" s="6">
        <v>120</v>
      </c>
      <c r="G121" s="9" t="s">
        <v>74</v>
      </c>
      <c r="H121" s="10" t="s">
        <v>150</v>
      </c>
      <c r="I121" s="11" t="s">
        <v>322</v>
      </c>
      <c r="K121" s="11" t="str">
        <f>CONCATENATE(Table3[[#This Row],[Type]]," "&amp;TEXT(Table3[[#This Row],[Diameter]],".0000")&amp;""," "&amp;Table3[[#This Row],[NumFlutes]]&amp;"FL")</f>
        <v>CD .0689 2FL</v>
      </c>
      <c r="M121" s="13">
        <v>6.8900000000000003E-2</v>
      </c>
      <c r="N121" s="13">
        <v>0.125</v>
      </c>
      <c r="O121" s="6">
        <v>6.8900000000000003E-2</v>
      </c>
      <c r="P121" s="6">
        <v>0.82499999999999996</v>
      </c>
      <c r="R121" s="14">
        <f>IF(Table3[[#This Row],[ShoulderLenEnd]]="",0,90-(DEGREES(ATAN((Q121-P121)/((N121-O121)/2)))))</f>
        <v>0</v>
      </c>
      <c r="S121" s="15">
        <v>0.8</v>
      </c>
      <c r="T121" s="6">
        <v>2</v>
      </c>
      <c r="U121" s="6">
        <v>1.5</v>
      </c>
      <c r="V121" s="6">
        <v>0.35</v>
      </c>
      <c r="Z121" s="6">
        <v>150</v>
      </c>
      <c r="AA121" s="13">
        <f t="shared" si="1"/>
        <v>9.2308496792521764E-3</v>
      </c>
      <c r="AE121" s="6" t="s">
        <v>44</v>
      </c>
      <c r="AF121" s="6" t="s">
        <v>62</v>
      </c>
      <c r="AG121" s="6" t="s">
        <v>152</v>
      </c>
      <c r="AH121" s="6" t="s">
        <v>153</v>
      </c>
      <c r="AI121" s="6">
        <v>0</v>
      </c>
      <c r="AJ121" s="6">
        <v>1</v>
      </c>
      <c r="AK121" s="6">
        <v>0</v>
      </c>
      <c r="AL121" s="6">
        <v>1</v>
      </c>
      <c r="AM121" s="6">
        <v>1</v>
      </c>
      <c r="AN121" s="6">
        <v>1</v>
      </c>
      <c r="AO121" s="6">
        <v>1</v>
      </c>
      <c r="AP121" s="6">
        <v>1</v>
      </c>
      <c r="AQ121" s="6" t="s">
        <v>323</v>
      </c>
      <c r="AR121" s="6">
        <v>0</v>
      </c>
      <c r="AS121" s="6">
        <v>0</v>
      </c>
      <c r="AT121" s="6">
        <v>0</v>
      </c>
      <c r="AU121" s="6">
        <v>0</v>
      </c>
      <c r="AV121" s="6">
        <f>IF(Table3[[#This Row],[ShankDiameter]]&gt;0.5,0,IF(Table3[[#This Row],[Type]]="CD",0,1))</f>
        <v>0</v>
      </c>
      <c r="AW121" s="6">
        <v>0</v>
      </c>
      <c r="AX121" s="6">
        <v>0</v>
      </c>
      <c r="AY121" s="6">
        <v>0</v>
      </c>
      <c r="AZ121" s="6">
        <v>2</v>
      </c>
      <c r="BA121" s="6">
        <v>0</v>
      </c>
      <c r="BB121" s="6">
        <v>0</v>
      </c>
      <c r="BC121" s="6">
        <v>0</v>
      </c>
      <c r="BD121" s="6">
        <v>0</v>
      </c>
      <c r="BE121" s="6">
        <v>0</v>
      </c>
      <c r="BF121" s="6">
        <v>0</v>
      </c>
      <c r="BG121" s="6">
        <v>0</v>
      </c>
      <c r="BH121" s="6">
        <v>0</v>
      </c>
      <c r="BI121" s="6">
        <v>0</v>
      </c>
      <c r="BJ121" s="6">
        <v>0</v>
      </c>
      <c r="BK121" s="6">
        <v>0</v>
      </c>
      <c r="BL121" s="6">
        <v>0</v>
      </c>
      <c r="BM121" s="6">
        <f>IF(Table3[[#This Row],[Type]]="EM",IF((Table3[[#This Row],[Diameter]]/2)-Table3[[#This Row],[CornerRadius]]-0.012&gt;0,(Table3[[#This Row],[Diameter]]/2)-Table3[[#This Row],[CornerRadius]]-0.012,0),)</f>
        <v>0</v>
      </c>
      <c r="BO121" s="6" t="str">
        <f>IF(Table3[[#This Row],[ShoulderLength]]="","",IF(Table3[[#This Row],[ShoulderLength]]&lt;Table3[[#This Row],[LOC]],"FIX",""))</f>
        <v/>
      </c>
    </row>
    <row r="122" spans="1:67" x14ac:dyDescent="0.25">
      <c r="A122" s="7">
        <f>IF(Table3[[#This Row],[SoflexRule]]="",1,IF(Table3[[#This Row],[MinOHL]]="",1,IF(Table3[[#This Row],[Type]]="CT",1,IF(Table3[[#This Row],[I]]=1,0,1))))</f>
        <v>1</v>
      </c>
      <c r="B122" s="6" t="s">
        <v>149</v>
      </c>
      <c r="D122" s="6" t="s">
        <v>149</v>
      </c>
      <c r="E122" s="6">
        <v>121</v>
      </c>
      <c r="G122" s="9" t="s">
        <v>74</v>
      </c>
      <c r="H122" s="10" t="s">
        <v>150</v>
      </c>
      <c r="I122" s="11" t="s">
        <v>324</v>
      </c>
      <c r="K122" s="11" t="str">
        <f>CONCATENATE(Table3[[#This Row],[Type]]," "&amp;TEXT(Table3[[#This Row],[Diameter]],".0000")&amp;""," "&amp;Table3[[#This Row],[NumFlutes]]&amp;"FL")</f>
        <v>CD .0700 2FL</v>
      </c>
      <c r="M122" s="13">
        <v>7.0000000000000007E-2</v>
      </c>
      <c r="N122" s="13">
        <v>0.125</v>
      </c>
      <c r="O122" s="6">
        <v>7.0000000000000007E-2</v>
      </c>
      <c r="P122" s="6">
        <v>0.82499999999999996</v>
      </c>
      <c r="R122" s="14">
        <f>IF(Table3[[#This Row],[ShoulderLenEnd]]="",0,90-(DEGREES(ATAN((Q122-P122)/((N122-O122)/2)))))</f>
        <v>0</v>
      </c>
      <c r="S122" s="15">
        <v>0.8</v>
      </c>
      <c r="T122" s="6">
        <v>2</v>
      </c>
      <c r="U122" s="6">
        <v>1.5</v>
      </c>
      <c r="V122" s="6">
        <v>0.35</v>
      </c>
      <c r="Z122" s="6">
        <v>150</v>
      </c>
      <c r="AA122" s="13">
        <f t="shared" si="1"/>
        <v>9.3782217350892941E-3</v>
      </c>
      <c r="AE122" s="6" t="s">
        <v>44</v>
      </c>
      <c r="AF122" s="6" t="s">
        <v>62</v>
      </c>
      <c r="AG122" s="6" t="s">
        <v>152</v>
      </c>
      <c r="AH122" s="6" t="s">
        <v>153</v>
      </c>
      <c r="AI122" s="6">
        <v>0</v>
      </c>
      <c r="AJ122" s="6">
        <v>1</v>
      </c>
      <c r="AK122" s="6">
        <v>0</v>
      </c>
      <c r="AL122" s="6">
        <v>1</v>
      </c>
      <c r="AM122" s="6">
        <v>1</v>
      </c>
      <c r="AN122" s="6">
        <v>1</v>
      </c>
      <c r="AO122" s="6">
        <v>1</v>
      </c>
      <c r="AP122" s="6">
        <v>1</v>
      </c>
      <c r="AQ122" s="6" t="s">
        <v>325</v>
      </c>
      <c r="AR122" s="6">
        <v>0</v>
      </c>
      <c r="AS122" s="6">
        <v>0</v>
      </c>
      <c r="AT122" s="6">
        <v>0</v>
      </c>
      <c r="AU122" s="6">
        <v>0</v>
      </c>
      <c r="AV122" s="6">
        <f>IF(Table3[[#This Row],[ShankDiameter]]&gt;0.5,0,IF(Table3[[#This Row],[Type]]="CD",0,1))</f>
        <v>0</v>
      </c>
      <c r="AW122" s="6">
        <v>0</v>
      </c>
      <c r="AX122" s="6">
        <v>0</v>
      </c>
      <c r="AY122" s="6">
        <v>0</v>
      </c>
      <c r="AZ122" s="6">
        <v>2</v>
      </c>
      <c r="BA122" s="6">
        <v>0</v>
      </c>
      <c r="BB122" s="6">
        <v>0</v>
      </c>
      <c r="BC122" s="6">
        <v>0</v>
      </c>
      <c r="BD122" s="6">
        <v>0</v>
      </c>
      <c r="BE122" s="6">
        <v>0</v>
      </c>
      <c r="BF122" s="6">
        <v>0</v>
      </c>
      <c r="BG122" s="6">
        <v>0</v>
      </c>
      <c r="BH122" s="6">
        <v>0</v>
      </c>
      <c r="BI122" s="6">
        <v>0</v>
      </c>
      <c r="BJ122" s="6">
        <v>0</v>
      </c>
      <c r="BK122" s="6">
        <v>0</v>
      </c>
      <c r="BL122" s="6">
        <v>0</v>
      </c>
      <c r="BM122" s="6">
        <f>IF(Table3[[#This Row],[Type]]="EM",IF((Table3[[#This Row],[Diameter]]/2)-Table3[[#This Row],[CornerRadius]]-0.012&gt;0,(Table3[[#This Row],[Diameter]]/2)-Table3[[#This Row],[CornerRadius]]-0.012,0),)</f>
        <v>0</v>
      </c>
      <c r="BO122" s="6" t="str">
        <f>IF(Table3[[#This Row],[ShoulderLength]]="","",IF(Table3[[#This Row],[ShoulderLength]]&lt;Table3[[#This Row],[LOC]],"FIX",""))</f>
        <v/>
      </c>
    </row>
    <row r="123" spans="1:67" x14ac:dyDescent="0.25">
      <c r="A123" s="7">
        <f>IF(Table3[[#This Row],[SoflexRule]]="",1,IF(Table3[[#This Row],[MinOHL]]="",1,IF(Table3[[#This Row],[Type]]="CT",1,IF(Table3[[#This Row],[I]]=1,0,1))))</f>
        <v>1</v>
      </c>
      <c r="B123" s="6" t="s">
        <v>149</v>
      </c>
      <c r="D123" s="6" t="s">
        <v>149</v>
      </c>
      <c r="E123" s="6">
        <v>122</v>
      </c>
      <c r="G123" s="9" t="s">
        <v>74</v>
      </c>
      <c r="H123" s="10" t="s">
        <v>150</v>
      </c>
      <c r="I123" s="11" t="s">
        <v>326</v>
      </c>
      <c r="K123" s="11" t="str">
        <f>CONCATENATE(Table3[[#This Row],[Type]]," "&amp;TEXT(Table3[[#This Row],[Diameter]],".0000")&amp;""," "&amp;Table3[[#This Row],[NumFlutes]]&amp;"FL")</f>
        <v>CD .0709 2FL</v>
      </c>
      <c r="M123" s="13">
        <v>7.0900000000000005E-2</v>
      </c>
      <c r="N123" s="13">
        <v>0.125</v>
      </c>
      <c r="O123" s="6">
        <v>7.0900000000000005E-2</v>
      </c>
      <c r="P123" s="6">
        <v>0.82499999999999996</v>
      </c>
      <c r="R123" s="14">
        <f>IF(Table3[[#This Row],[ShoulderLenEnd]]="",0,90-(DEGREES(ATAN((Q123-P123)/((N123-O123)/2)))))</f>
        <v>0</v>
      </c>
      <c r="S123" s="15">
        <v>0.8</v>
      </c>
      <c r="T123" s="6">
        <v>2</v>
      </c>
      <c r="U123" s="6">
        <v>1.5</v>
      </c>
      <c r="V123" s="6">
        <v>0.36</v>
      </c>
      <c r="Z123" s="6">
        <v>150</v>
      </c>
      <c r="AA123" s="13">
        <f t="shared" si="1"/>
        <v>9.4987988716832995E-3</v>
      </c>
      <c r="AE123" s="6" t="s">
        <v>44</v>
      </c>
      <c r="AF123" s="6" t="s">
        <v>62</v>
      </c>
      <c r="AG123" s="6" t="s">
        <v>152</v>
      </c>
      <c r="AH123" s="6" t="s">
        <v>153</v>
      </c>
      <c r="AI123" s="6">
        <v>0</v>
      </c>
      <c r="AJ123" s="6">
        <v>1</v>
      </c>
      <c r="AK123" s="6">
        <v>0</v>
      </c>
      <c r="AL123" s="6">
        <v>1</v>
      </c>
      <c r="AM123" s="6">
        <v>1</v>
      </c>
      <c r="AN123" s="6">
        <v>1</v>
      </c>
      <c r="AO123" s="6">
        <v>1</v>
      </c>
      <c r="AP123" s="6">
        <v>1</v>
      </c>
      <c r="AQ123" s="6" t="s">
        <v>327</v>
      </c>
      <c r="AR123" s="6">
        <v>0</v>
      </c>
      <c r="AS123" s="6">
        <v>0</v>
      </c>
      <c r="AT123" s="6">
        <v>0</v>
      </c>
      <c r="AU123" s="6">
        <v>0</v>
      </c>
      <c r="AV123" s="6">
        <f>IF(Table3[[#This Row],[ShankDiameter]]&gt;0.5,0,IF(Table3[[#This Row],[Type]]="CD",0,1))</f>
        <v>0</v>
      </c>
      <c r="AW123" s="6">
        <v>0</v>
      </c>
      <c r="AX123" s="6">
        <v>0</v>
      </c>
      <c r="AY123" s="6">
        <v>0</v>
      </c>
      <c r="AZ123" s="6">
        <v>2</v>
      </c>
      <c r="BA123" s="6">
        <v>0</v>
      </c>
      <c r="BB123" s="6">
        <v>0</v>
      </c>
      <c r="BC123" s="6">
        <v>0</v>
      </c>
      <c r="BD123" s="6">
        <v>0</v>
      </c>
      <c r="BE123" s="6">
        <v>0</v>
      </c>
      <c r="BF123" s="6">
        <v>0</v>
      </c>
      <c r="BG123" s="6">
        <v>0</v>
      </c>
      <c r="BH123" s="6">
        <v>0</v>
      </c>
      <c r="BI123" s="6">
        <v>0</v>
      </c>
      <c r="BJ123" s="6">
        <v>0</v>
      </c>
      <c r="BK123" s="6">
        <v>0</v>
      </c>
      <c r="BL123" s="6">
        <v>0</v>
      </c>
      <c r="BM123" s="6">
        <f>IF(Table3[[#This Row],[Type]]="EM",IF((Table3[[#This Row],[Diameter]]/2)-Table3[[#This Row],[CornerRadius]]-0.012&gt;0,(Table3[[#This Row],[Diameter]]/2)-Table3[[#This Row],[CornerRadius]]-0.012,0),)</f>
        <v>0</v>
      </c>
      <c r="BO123" s="6" t="str">
        <f>IF(Table3[[#This Row],[ShoulderLength]]="","",IF(Table3[[#This Row],[ShoulderLength]]&lt;Table3[[#This Row],[LOC]],"FIX",""))</f>
        <v/>
      </c>
    </row>
    <row r="124" spans="1:67" x14ac:dyDescent="0.25">
      <c r="A124" s="7">
        <f>IF(Table3[[#This Row],[SoflexRule]]="",1,IF(Table3[[#This Row],[MinOHL]]="",1,IF(Table3[[#This Row],[Type]]="CT",1,IF(Table3[[#This Row],[I]]=1,0,1))))</f>
        <v>1</v>
      </c>
      <c r="B124" s="6" t="s">
        <v>149</v>
      </c>
      <c r="D124" s="6" t="s">
        <v>149</v>
      </c>
      <c r="E124" s="6">
        <v>123</v>
      </c>
      <c r="G124" s="9" t="s">
        <v>74</v>
      </c>
      <c r="H124" s="10" t="s">
        <v>150</v>
      </c>
      <c r="I124" s="11" t="s">
        <v>328</v>
      </c>
      <c r="K124" s="11" t="str">
        <f>CONCATENATE(Table3[[#This Row],[Type]]," "&amp;TEXT(Table3[[#This Row],[Diameter]],".0000")&amp;""," "&amp;Table3[[#This Row],[NumFlutes]]&amp;"FL")</f>
        <v>CD .0730 2FL</v>
      </c>
      <c r="M124" s="13">
        <v>7.2999999999999995E-2</v>
      </c>
      <c r="N124" s="13">
        <v>0.125</v>
      </c>
      <c r="O124" s="6">
        <v>7.2999999999999995E-2</v>
      </c>
      <c r="P124" s="6">
        <v>0.82499999999999996</v>
      </c>
      <c r="R124" s="14">
        <f>IF(Table3[[#This Row],[ShoulderLenEnd]]="",0,90-(DEGREES(ATAN((Q124-P124)/((N124-O124)/2)))))</f>
        <v>0</v>
      </c>
      <c r="S124" s="15">
        <v>0.8</v>
      </c>
      <c r="T124" s="6">
        <v>2</v>
      </c>
      <c r="U124" s="6">
        <v>1.5</v>
      </c>
      <c r="V124" s="6">
        <v>0.45</v>
      </c>
      <c r="Z124" s="6">
        <v>150</v>
      </c>
      <c r="AA124" s="13">
        <f t="shared" si="1"/>
        <v>9.780145523735977E-3</v>
      </c>
      <c r="AE124" s="6" t="s">
        <v>44</v>
      </c>
      <c r="AF124" s="6" t="s">
        <v>62</v>
      </c>
      <c r="AG124" s="6" t="s">
        <v>152</v>
      </c>
      <c r="AH124" s="6" t="s">
        <v>153</v>
      </c>
      <c r="AI124" s="6">
        <v>0</v>
      </c>
      <c r="AJ124" s="6">
        <v>1</v>
      </c>
      <c r="AK124" s="6">
        <v>0</v>
      </c>
      <c r="AL124" s="6">
        <v>1</v>
      </c>
      <c r="AM124" s="6">
        <v>1</v>
      </c>
      <c r="AN124" s="6">
        <v>1</v>
      </c>
      <c r="AO124" s="6">
        <v>1</v>
      </c>
      <c r="AP124" s="6">
        <v>1</v>
      </c>
      <c r="AQ124" s="6" t="s">
        <v>329</v>
      </c>
      <c r="AR124" s="6">
        <v>0</v>
      </c>
      <c r="AS124" s="6">
        <v>0</v>
      </c>
      <c r="AT124" s="6">
        <v>0</v>
      </c>
      <c r="AU124" s="6">
        <v>0</v>
      </c>
      <c r="AV124" s="6">
        <f>IF(Table3[[#This Row],[ShankDiameter]]&gt;0.5,0,IF(Table3[[#This Row],[Type]]="CD",0,1))</f>
        <v>0</v>
      </c>
      <c r="AW124" s="6">
        <v>0</v>
      </c>
      <c r="AX124" s="6">
        <v>0</v>
      </c>
      <c r="AY124" s="6">
        <v>0</v>
      </c>
      <c r="AZ124" s="6">
        <v>2</v>
      </c>
      <c r="BA124" s="6">
        <v>0</v>
      </c>
      <c r="BB124" s="6">
        <v>0</v>
      </c>
      <c r="BC124" s="6">
        <v>0</v>
      </c>
      <c r="BD124" s="6">
        <v>0</v>
      </c>
      <c r="BE124" s="6">
        <v>0</v>
      </c>
      <c r="BF124" s="6">
        <v>0</v>
      </c>
      <c r="BG124" s="6">
        <v>0</v>
      </c>
      <c r="BH124" s="6">
        <v>0</v>
      </c>
      <c r="BI124" s="6">
        <v>0</v>
      </c>
      <c r="BJ124" s="6">
        <v>0</v>
      </c>
      <c r="BK124" s="6">
        <v>0</v>
      </c>
      <c r="BL124" s="6">
        <v>0</v>
      </c>
      <c r="BM124" s="6">
        <f>IF(Table3[[#This Row],[Type]]="EM",IF((Table3[[#This Row],[Diameter]]/2)-Table3[[#This Row],[CornerRadius]]-0.012&gt;0,(Table3[[#This Row],[Diameter]]/2)-Table3[[#This Row],[CornerRadius]]-0.012,0),)</f>
        <v>0</v>
      </c>
      <c r="BO124" s="6" t="str">
        <f>IF(Table3[[#This Row],[ShoulderLength]]="","",IF(Table3[[#This Row],[ShoulderLength]]&lt;Table3[[#This Row],[LOC]],"FIX",""))</f>
        <v/>
      </c>
    </row>
    <row r="125" spans="1:67" x14ac:dyDescent="0.25">
      <c r="A125" s="7">
        <f>IF(Table3[[#This Row],[SoflexRule]]="",1,IF(Table3[[#This Row],[MinOHL]]="",1,IF(Table3[[#This Row],[Type]]="CT",1,IF(Table3[[#This Row],[I]]=1,0,1))))</f>
        <v>1</v>
      </c>
      <c r="B125" s="6" t="s">
        <v>149</v>
      </c>
      <c r="D125" s="6" t="s">
        <v>149</v>
      </c>
      <c r="E125" s="6">
        <v>124</v>
      </c>
      <c r="G125" s="9" t="s">
        <v>74</v>
      </c>
      <c r="H125" s="10" t="s">
        <v>150</v>
      </c>
      <c r="I125" s="11" t="s">
        <v>330</v>
      </c>
      <c r="K125" s="11" t="str">
        <f>CONCATENATE(Table3[[#This Row],[Type]]," "&amp;TEXT(Table3[[#This Row],[Diameter]],".0000")&amp;""," "&amp;Table3[[#This Row],[NumFlutes]]&amp;"FL")</f>
        <v>CD .0748 2FL</v>
      </c>
      <c r="M125" s="13">
        <v>7.4800000000000005E-2</v>
      </c>
      <c r="N125" s="13">
        <v>0.125</v>
      </c>
      <c r="O125" s="6">
        <v>7.4800000000000005E-2</v>
      </c>
      <c r="P125" s="6">
        <v>0.82499999999999996</v>
      </c>
      <c r="R125" s="14">
        <f>IF(Table3[[#This Row],[ShoulderLenEnd]]="",0,90-(DEGREES(ATAN((Q125-P125)/((N125-O125)/2)))))</f>
        <v>0</v>
      </c>
      <c r="S125" s="15">
        <v>0.8</v>
      </c>
      <c r="T125" s="6">
        <v>2</v>
      </c>
      <c r="U125" s="6">
        <v>1.5</v>
      </c>
      <c r="V125" s="6">
        <v>0.35</v>
      </c>
      <c r="Z125" s="6">
        <v>150</v>
      </c>
      <c r="AA125" s="13">
        <f t="shared" si="1"/>
        <v>1.0021299796923989E-2</v>
      </c>
      <c r="AE125" s="6" t="s">
        <v>44</v>
      </c>
      <c r="AF125" s="6" t="s">
        <v>62</v>
      </c>
      <c r="AG125" s="6" t="s">
        <v>152</v>
      </c>
      <c r="AH125" s="6" t="s">
        <v>153</v>
      </c>
      <c r="AI125" s="6">
        <v>0</v>
      </c>
      <c r="AJ125" s="6">
        <v>1</v>
      </c>
      <c r="AK125" s="6">
        <v>0</v>
      </c>
      <c r="AL125" s="6">
        <v>1</v>
      </c>
      <c r="AM125" s="6">
        <v>1</v>
      </c>
      <c r="AN125" s="6">
        <v>1</v>
      </c>
      <c r="AO125" s="6">
        <v>1</v>
      </c>
      <c r="AP125" s="6">
        <v>1</v>
      </c>
      <c r="AQ125" s="6" t="s">
        <v>331</v>
      </c>
      <c r="AR125" s="6">
        <v>0</v>
      </c>
      <c r="AS125" s="6">
        <v>0</v>
      </c>
      <c r="AT125" s="6">
        <v>0</v>
      </c>
      <c r="AU125" s="6">
        <v>0</v>
      </c>
      <c r="AV125" s="6">
        <f>IF(Table3[[#This Row],[ShankDiameter]]&gt;0.5,0,IF(Table3[[#This Row],[Type]]="CD",0,1))</f>
        <v>0</v>
      </c>
      <c r="AW125" s="6">
        <v>0</v>
      </c>
      <c r="AX125" s="6">
        <v>0</v>
      </c>
      <c r="AY125" s="6">
        <v>0</v>
      </c>
      <c r="AZ125" s="6">
        <v>2</v>
      </c>
      <c r="BA125" s="6">
        <v>0</v>
      </c>
      <c r="BB125" s="6">
        <v>0</v>
      </c>
      <c r="BC125" s="6">
        <v>0</v>
      </c>
      <c r="BD125" s="6">
        <v>0</v>
      </c>
      <c r="BE125" s="6">
        <v>0</v>
      </c>
      <c r="BF125" s="6">
        <v>0</v>
      </c>
      <c r="BG125" s="6">
        <v>0</v>
      </c>
      <c r="BH125" s="6">
        <v>0</v>
      </c>
      <c r="BI125" s="6">
        <v>0</v>
      </c>
      <c r="BJ125" s="6">
        <v>0</v>
      </c>
      <c r="BK125" s="6">
        <v>0</v>
      </c>
      <c r="BL125" s="6">
        <v>0</v>
      </c>
      <c r="BM125" s="6">
        <f>IF(Table3[[#This Row],[Type]]="EM",IF((Table3[[#This Row],[Diameter]]/2)-Table3[[#This Row],[CornerRadius]]-0.012&gt;0,(Table3[[#This Row],[Diameter]]/2)-Table3[[#This Row],[CornerRadius]]-0.012,0),)</f>
        <v>0</v>
      </c>
      <c r="BO125" s="6" t="str">
        <f>IF(Table3[[#This Row],[ShoulderLength]]="","",IF(Table3[[#This Row],[ShoulderLength]]&lt;Table3[[#This Row],[LOC]],"FIX",""))</f>
        <v/>
      </c>
    </row>
    <row r="126" spans="1:67" x14ac:dyDescent="0.25">
      <c r="A126" s="7">
        <f>IF(Table3[[#This Row],[SoflexRule]]="",1,IF(Table3[[#This Row],[MinOHL]]="",1,IF(Table3[[#This Row],[Type]]="CT",1,IF(Table3[[#This Row],[I]]=1,0,1))))</f>
        <v>1</v>
      </c>
      <c r="B126" s="6" t="s">
        <v>149</v>
      </c>
      <c r="D126" s="6" t="s">
        <v>149</v>
      </c>
      <c r="E126" s="6">
        <v>125</v>
      </c>
      <c r="G126" s="9" t="s">
        <v>74</v>
      </c>
      <c r="H126" s="10" t="s">
        <v>150</v>
      </c>
      <c r="I126" s="11" t="s">
        <v>332</v>
      </c>
      <c r="K126" s="11" t="str">
        <f>CONCATENATE(Table3[[#This Row],[Type]]," "&amp;TEXT(Table3[[#This Row],[Diameter]],".0000")&amp;""," "&amp;Table3[[#This Row],[NumFlutes]]&amp;"FL")</f>
        <v>CD .0760 2FL</v>
      </c>
      <c r="M126" s="13">
        <v>7.5999999999999998E-2</v>
      </c>
      <c r="N126" s="13">
        <v>0.125</v>
      </c>
      <c r="O126" s="6">
        <v>7.5999999999999998E-2</v>
      </c>
      <c r="P126" s="6">
        <v>0.82499999999999996</v>
      </c>
      <c r="R126" s="14">
        <f>IF(Table3[[#This Row],[ShoulderLenEnd]]="",0,90-(DEGREES(ATAN((Q126-P126)/((N126-O126)/2)))))</f>
        <v>0</v>
      </c>
      <c r="S126" s="15">
        <v>0.8</v>
      </c>
      <c r="T126" s="6">
        <v>2</v>
      </c>
      <c r="U126" s="6">
        <v>1.5</v>
      </c>
      <c r="V126" s="6">
        <v>0.35</v>
      </c>
      <c r="Z126" s="6">
        <v>150</v>
      </c>
      <c r="AA126" s="13">
        <f t="shared" si="1"/>
        <v>1.0182069312382662E-2</v>
      </c>
      <c r="AE126" s="6" t="s">
        <v>44</v>
      </c>
      <c r="AF126" s="6" t="s">
        <v>62</v>
      </c>
      <c r="AG126" s="6" t="s">
        <v>152</v>
      </c>
      <c r="AH126" s="6" t="s">
        <v>153</v>
      </c>
      <c r="AI126" s="6">
        <v>0</v>
      </c>
      <c r="AJ126" s="6">
        <v>1</v>
      </c>
      <c r="AK126" s="6">
        <v>0</v>
      </c>
      <c r="AL126" s="6">
        <v>1</v>
      </c>
      <c r="AM126" s="6">
        <v>1</v>
      </c>
      <c r="AN126" s="6">
        <v>1</v>
      </c>
      <c r="AO126" s="6">
        <v>1</v>
      </c>
      <c r="AP126" s="6">
        <v>1</v>
      </c>
      <c r="AQ126" s="6" t="s">
        <v>333</v>
      </c>
      <c r="AR126" s="6">
        <v>0</v>
      </c>
      <c r="AS126" s="6">
        <v>0</v>
      </c>
      <c r="AT126" s="6">
        <v>0</v>
      </c>
      <c r="AU126" s="6">
        <v>0</v>
      </c>
      <c r="AV126" s="6">
        <f>IF(Table3[[#This Row],[ShankDiameter]]&gt;0.5,0,IF(Table3[[#This Row],[Type]]="CD",0,1))</f>
        <v>0</v>
      </c>
      <c r="AW126" s="6">
        <v>0</v>
      </c>
      <c r="AX126" s="6">
        <v>0</v>
      </c>
      <c r="AY126" s="6">
        <v>0</v>
      </c>
      <c r="AZ126" s="6">
        <v>2</v>
      </c>
      <c r="BA126" s="6">
        <v>0</v>
      </c>
      <c r="BB126" s="6">
        <v>0</v>
      </c>
      <c r="BC126" s="6">
        <v>0</v>
      </c>
      <c r="BD126" s="6">
        <v>0</v>
      </c>
      <c r="BE126" s="6">
        <v>0</v>
      </c>
      <c r="BF126" s="6">
        <v>0</v>
      </c>
      <c r="BG126" s="6">
        <v>0</v>
      </c>
      <c r="BH126" s="6">
        <v>0</v>
      </c>
      <c r="BI126" s="6">
        <v>0</v>
      </c>
      <c r="BJ126" s="6">
        <v>0</v>
      </c>
      <c r="BK126" s="6">
        <v>0</v>
      </c>
      <c r="BL126" s="6">
        <v>0</v>
      </c>
      <c r="BM126" s="6">
        <f>IF(Table3[[#This Row],[Type]]="EM",IF((Table3[[#This Row],[Diameter]]/2)-Table3[[#This Row],[CornerRadius]]-0.012&gt;0,(Table3[[#This Row],[Diameter]]/2)-Table3[[#This Row],[CornerRadius]]-0.012,0),)</f>
        <v>0</v>
      </c>
      <c r="BO126" s="6" t="str">
        <f>IF(Table3[[#This Row],[ShoulderLength]]="","",IF(Table3[[#This Row],[ShoulderLength]]&lt;Table3[[#This Row],[LOC]],"FIX",""))</f>
        <v/>
      </c>
    </row>
    <row r="127" spans="1:67" x14ac:dyDescent="0.25">
      <c r="A127" s="7">
        <f>IF(Table3[[#This Row],[SoflexRule]]="",1,IF(Table3[[#This Row],[MinOHL]]="",1,IF(Table3[[#This Row],[Type]]="CT",1,IF(Table3[[#This Row],[I]]=1,0,1))))</f>
        <v>1</v>
      </c>
      <c r="B127" s="6" t="s">
        <v>149</v>
      </c>
      <c r="D127" s="6" t="s">
        <v>149</v>
      </c>
      <c r="E127" s="6">
        <v>126</v>
      </c>
      <c r="G127" s="9" t="s">
        <v>74</v>
      </c>
      <c r="H127" s="10" t="s">
        <v>150</v>
      </c>
      <c r="I127" s="11" t="s">
        <v>334</v>
      </c>
      <c r="K127" s="11" t="str">
        <f>CONCATENATE(Table3[[#This Row],[Type]]," "&amp;TEXT(Table3[[#This Row],[Diameter]],".0000")&amp;""," "&amp;Table3[[#This Row],[NumFlutes]]&amp;"FL")</f>
        <v>CD .0768 2FL</v>
      </c>
      <c r="M127" s="13">
        <v>7.6799999999999993E-2</v>
      </c>
      <c r="N127" s="13">
        <v>0.125</v>
      </c>
      <c r="O127" s="6">
        <v>7.6799999999999993E-2</v>
      </c>
      <c r="P127" s="6">
        <v>0.82499999999999996</v>
      </c>
      <c r="R127" s="14">
        <f>IF(Table3[[#This Row],[ShoulderLenEnd]]="",0,90-(DEGREES(ATAN((Q127-P127)/((N127-O127)/2)))))</f>
        <v>0</v>
      </c>
      <c r="S127" s="15">
        <v>0.8</v>
      </c>
      <c r="T127" s="6">
        <v>2</v>
      </c>
      <c r="U127" s="6">
        <v>1.5</v>
      </c>
      <c r="V127" s="6">
        <v>0.35</v>
      </c>
      <c r="Z127" s="6">
        <v>150</v>
      </c>
      <c r="AA127" s="13">
        <f t="shared" si="1"/>
        <v>1.0289248989355111E-2</v>
      </c>
      <c r="AE127" s="6" t="s">
        <v>44</v>
      </c>
      <c r="AF127" s="6" t="s">
        <v>62</v>
      </c>
      <c r="AG127" s="6" t="s">
        <v>152</v>
      </c>
      <c r="AH127" s="6" t="s">
        <v>153</v>
      </c>
      <c r="AI127" s="6">
        <v>0</v>
      </c>
      <c r="AJ127" s="6">
        <v>1</v>
      </c>
      <c r="AK127" s="6">
        <v>0</v>
      </c>
      <c r="AL127" s="6">
        <v>1</v>
      </c>
      <c r="AM127" s="6">
        <v>1</v>
      </c>
      <c r="AN127" s="6">
        <v>1</v>
      </c>
      <c r="AO127" s="6">
        <v>1</v>
      </c>
      <c r="AP127" s="6">
        <v>1</v>
      </c>
      <c r="AQ127" s="6" t="s">
        <v>335</v>
      </c>
      <c r="AR127" s="6">
        <v>0</v>
      </c>
      <c r="AS127" s="6">
        <v>0</v>
      </c>
      <c r="AT127" s="6">
        <v>0</v>
      </c>
      <c r="AU127" s="6">
        <v>0</v>
      </c>
      <c r="AV127" s="6">
        <f>IF(Table3[[#This Row],[ShankDiameter]]&gt;0.5,0,IF(Table3[[#This Row],[Type]]="CD",0,1))</f>
        <v>0</v>
      </c>
      <c r="AW127" s="6">
        <v>0</v>
      </c>
      <c r="AX127" s="6">
        <v>0</v>
      </c>
      <c r="AY127" s="6">
        <v>0</v>
      </c>
      <c r="AZ127" s="6">
        <v>2</v>
      </c>
      <c r="BA127" s="6">
        <v>0</v>
      </c>
      <c r="BB127" s="6">
        <v>0</v>
      </c>
      <c r="BC127" s="6">
        <v>0</v>
      </c>
      <c r="BD127" s="6">
        <v>0</v>
      </c>
      <c r="BE127" s="6">
        <v>0</v>
      </c>
      <c r="BF127" s="6">
        <v>0</v>
      </c>
      <c r="BG127" s="6">
        <v>0</v>
      </c>
      <c r="BH127" s="6">
        <v>0</v>
      </c>
      <c r="BI127" s="6">
        <v>0</v>
      </c>
      <c r="BJ127" s="6">
        <v>0</v>
      </c>
      <c r="BK127" s="6">
        <v>0</v>
      </c>
      <c r="BL127" s="6">
        <v>0</v>
      </c>
      <c r="BM127" s="6">
        <f>IF(Table3[[#This Row],[Type]]="EM",IF((Table3[[#This Row],[Diameter]]/2)-Table3[[#This Row],[CornerRadius]]-0.012&gt;0,(Table3[[#This Row],[Diameter]]/2)-Table3[[#This Row],[CornerRadius]]-0.012,0),)</f>
        <v>0</v>
      </c>
      <c r="BO127" s="6" t="str">
        <f>IF(Table3[[#This Row],[ShoulderLength]]="","",IF(Table3[[#This Row],[ShoulderLength]]&lt;Table3[[#This Row],[LOC]],"FIX",""))</f>
        <v/>
      </c>
    </row>
    <row r="128" spans="1:67" x14ac:dyDescent="0.25">
      <c r="A128" s="7">
        <f>IF(Table3[[#This Row],[SoflexRule]]="",1,IF(Table3[[#This Row],[MinOHL]]="",1,IF(Table3[[#This Row],[Type]]="CT",1,IF(Table3[[#This Row],[I]]=1,0,1))))</f>
        <v>1</v>
      </c>
      <c r="B128" s="6" t="s">
        <v>149</v>
      </c>
      <c r="D128" s="6" t="s">
        <v>149</v>
      </c>
      <c r="E128" s="6">
        <v>127</v>
      </c>
      <c r="G128" s="9" t="s">
        <v>74</v>
      </c>
      <c r="H128" s="10" t="s">
        <v>150</v>
      </c>
      <c r="I128" s="11" t="s">
        <v>336</v>
      </c>
      <c r="K128" s="11" t="str">
        <f>CONCATENATE(Table3[[#This Row],[Type]]," "&amp;TEXT(Table3[[#This Row],[Diameter]],".0000")&amp;""," "&amp;Table3[[#This Row],[NumFlutes]]&amp;"FL")</f>
        <v>CD .0781 2FL</v>
      </c>
      <c r="M128" s="13">
        <v>7.8100000000000003E-2</v>
      </c>
      <c r="N128" s="13">
        <v>0.125</v>
      </c>
      <c r="O128" s="6">
        <v>7.8100000000000003E-2</v>
      </c>
      <c r="P128" s="6">
        <v>0.82499999999999996</v>
      </c>
      <c r="R128" s="14">
        <f>IF(Table3[[#This Row],[ShoulderLenEnd]]="",0,90-(DEGREES(ATAN((Q128-P128)/((N128-O128)/2)))))</f>
        <v>0</v>
      </c>
      <c r="S128" s="15">
        <v>0.8</v>
      </c>
      <c r="T128" s="6">
        <v>2</v>
      </c>
      <c r="U128" s="6">
        <v>1.5</v>
      </c>
      <c r="V128" s="6">
        <v>0.35</v>
      </c>
      <c r="Z128" s="6">
        <v>150</v>
      </c>
      <c r="AA128" s="13">
        <f t="shared" si="1"/>
        <v>1.0463415964435341E-2</v>
      </c>
      <c r="AE128" s="6" t="s">
        <v>44</v>
      </c>
      <c r="AF128" s="6" t="s">
        <v>62</v>
      </c>
      <c r="AG128" s="6" t="s">
        <v>152</v>
      </c>
      <c r="AH128" s="6" t="s">
        <v>153</v>
      </c>
      <c r="AI128" s="6">
        <v>0</v>
      </c>
      <c r="AJ128" s="6">
        <v>1</v>
      </c>
      <c r="AK128" s="6">
        <v>0</v>
      </c>
      <c r="AL128" s="6">
        <v>1</v>
      </c>
      <c r="AM128" s="6">
        <v>1</v>
      </c>
      <c r="AN128" s="6">
        <v>1</v>
      </c>
      <c r="AO128" s="6">
        <v>1</v>
      </c>
      <c r="AP128" s="6">
        <v>1</v>
      </c>
      <c r="AQ128" s="6" t="s">
        <v>337</v>
      </c>
      <c r="AR128" s="6">
        <v>0</v>
      </c>
      <c r="AS128" s="6">
        <v>0</v>
      </c>
      <c r="AT128" s="6">
        <v>0</v>
      </c>
      <c r="AU128" s="6">
        <v>0</v>
      </c>
      <c r="AV128" s="6">
        <f>IF(Table3[[#This Row],[ShankDiameter]]&gt;0.5,0,IF(Table3[[#This Row],[Type]]="CD",0,1))</f>
        <v>0</v>
      </c>
      <c r="AW128" s="6">
        <v>0</v>
      </c>
      <c r="AX128" s="6">
        <v>0</v>
      </c>
      <c r="AY128" s="6">
        <v>0</v>
      </c>
      <c r="AZ128" s="6">
        <v>2</v>
      </c>
      <c r="BA128" s="6">
        <v>0</v>
      </c>
      <c r="BB128" s="6">
        <v>0</v>
      </c>
      <c r="BC128" s="6">
        <v>0</v>
      </c>
      <c r="BD128" s="6">
        <v>0</v>
      </c>
      <c r="BE128" s="6">
        <v>0</v>
      </c>
      <c r="BF128" s="6">
        <v>0</v>
      </c>
      <c r="BG128" s="6">
        <v>0</v>
      </c>
      <c r="BH128" s="6">
        <v>0</v>
      </c>
      <c r="BI128" s="6">
        <v>0</v>
      </c>
      <c r="BJ128" s="6">
        <v>0</v>
      </c>
      <c r="BK128" s="6">
        <v>0</v>
      </c>
      <c r="BL128" s="6">
        <v>0</v>
      </c>
      <c r="BM128" s="6">
        <f>IF(Table3[[#This Row],[Type]]="EM",IF((Table3[[#This Row],[Diameter]]/2)-Table3[[#This Row],[CornerRadius]]-0.012&gt;0,(Table3[[#This Row],[Diameter]]/2)-Table3[[#This Row],[CornerRadius]]-0.012,0),)</f>
        <v>0</v>
      </c>
      <c r="BO128" s="6" t="str">
        <f>IF(Table3[[#This Row],[ShoulderLength]]="","",IF(Table3[[#This Row],[ShoulderLength]]&lt;Table3[[#This Row],[LOC]],"FIX",""))</f>
        <v/>
      </c>
    </row>
    <row r="129" spans="1:67" x14ac:dyDescent="0.25">
      <c r="A129" s="7">
        <f>IF(Table3[[#This Row],[SoflexRule]]="",1,IF(Table3[[#This Row],[MinOHL]]="",1,IF(Table3[[#This Row],[Type]]="CT",1,IF(Table3[[#This Row],[I]]=1,0,1))))</f>
        <v>1</v>
      </c>
      <c r="B129" s="6" t="s">
        <v>149</v>
      </c>
      <c r="D129" s="6" t="s">
        <v>149</v>
      </c>
      <c r="E129" s="6">
        <v>128</v>
      </c>
      <c r="G129" s="9" t="s">
        <v>74</v>
      </c>
      <c r="H129" s="10" t="s">
        <v>150</v>
      </c>
      <c r="I129" s="11" t="s">
        <v>338</v>
      </c>
      <c r="K129" s="11" t="str">
        <f>CONCATENATE(Table3[[#This Row],[Type]]," "&amp;TEXT(Table3[[#This Row],[Diameter]],".0000")&amp;""," "&amp;Table3[[#This Row],[NumFlutes]]&amp;"FL")</f>
        <v>CD .0787 2FL</v>
      </c>
      <c r="M129" s="13">
        <v>7.8700000000000006E-2</v>
      </c>
      <c r="N129" s="13">
        <v>0.125</v>
      </c>
      <c r="O129" s="6">
        <v>7.8700000000000006E-2</v>
      </c>
      <c r="P129" s="6">
        <v>0.82499999999999996</v>
      </c>
      <c r="R129" s="14">
        <f>IF(Table3[[#This Row],[ShoulderLenEnd]]="",0,90-(DEGREES(ATAN((Q129-P129)/((N129-O129)/2)))))</f>
        <v>0</v>
      </c>
      <c r="S129" s="15">
        <v>0.8</v>
      </c>
      <c r="T129" s="6">
        <v>2</v>
      </c>
      <c r="U129" s="6">
        <v>1.5</v>
      </c>
      <c r="V129" s="6">
        <v>0.39</v>
      </c>
      <c r="Z129" s="6">
        <v>150</v>
      </c>
      <c r="AA129" s="13">
        <f t="shared" si="1"/>
        <v>1.0543800722164678E-2</v>
      </c>
      <c r="AE129" s="6" t="s">
        <v>44</v>
      </c>
      <c r="AF129" s="6" t="s">
        <v>62</v>
      </c>
      <c r="AG129" s="6" t="s">
        <v>152</v>
      </c>
      <c r="AH129" s="6" t="s">
        <v>153</v>
      </c>
      <c r="AI129" s="6">
        <v>0</v>
      </c>
      <c r="AJ129" s="6">
        <v>1</v>
      </c>
      <c r="AK129" s="6">
        <v>0</v>
      </c>
      <c r="AL129" s="6">
        <v>1</v>
      </c>
      <c r="AM129" s="6">
        <v>1</v>
      </c>
      <c r="AN129" s="6">
        <v>1</v>
      </c>
      <c r="AO129" s="6">
        <v>1</v>
      </c>
      <c r="AP129" s="6">
        <v>1</v>
      </c>
      <c r="AQ129" s="6" t="s">
        <v>339</v>
      </c>
      <c r="AR129" s="6">
        <v>0</v>
      </c>
      <c r="AS129" s="6">
        <v>0</v>
      </c>
      <c r="AT129" s="6">
        <v>0</v>
      </c>
      <c r="AU129" s="6">
        <v>0</v>
      </c>
      <c r="AV129" s="6">
        <f>IF(Table3[[#This Row],[ShankDiameter]]&gt;0.5,0,IF(Table3[[#This Row],[Type]]="CD",0,1))</f>
        <v>0</v>
      </c>
      <c r="AW129" s="6">
        <v>0</v>
      </c>
      <c r="AX129" s="6">
        <v>0</v>
      </c>
      <c r="AY129" s="6">
        <v>0</v>
      </c>
      <c r="AZ129" s="6">
        <v>2</v>
      </c>
      <c r="BA129" s="6">
        <v>0</v>
      </c>
      <c r="BB129" s="6">
        <v>0</v>
      </c>
      <c r="BC129" s="6">
        <v>0</v>
      </c>
      <c r="BD129" s="6">
        <v>0</v>
      </c>
      <c r="BE129" s="6">
        <v>0</v>
      </c>
      <c r="BF129" s="6">
        <v>0</v>
      </c>
      <c r="BG129" s="6">
        <v>0</v>
      </c>
      <c r="BH129" s="6">
        <v>0</v>
      </c>
      <c r="BI129" s="6">
        <v>0</v>
      </c>
      <c r="BJ129" s="6">
        <v>0</v>
      </c>
      <c r="BK129" s="6">
        <v>0</v>
      </c>
      <c r="BL129" s="6">
        <v>0</v>
      </c>
      <c r="BM129" s="6">
        <f>IF(Table3[[#This Row],[Type]]="EM",IF((Table3[[#This Row],[Diameter]]/2)-Table3[[#This Row],[CornerRadius]]-0.012&gt;0,(Table3[[#This Row],[Diameter]]/2)-Table3[[#This Row],[CornerRadius]]-0.012,0),)</f>
        <v>0</v>
      </c>
      <c r="BO129" s="6" t="str">
        <f>IF(Table3[[#This Row],[ShoulderLength]]="","",IF(Table3[[#This Row],[ShoulderLength]]&lt;Table3[[#This Row],[LOC]],"FIX",""))</f>
        <v/>
      </c>
    </row>
    <row r="130" spans="1:67" x14ac:dyDescent="0.25">
      <c r="A130" s="7">
        <f>IF(Table3[[#This Row],[SoflexRule]]="",1,IF(Table3[[#This Row],[MinOHL]]="",1,IF(Table3[[#This Row],[Type]]="CT",1,IF(Table3[[#This Row],[I]]=1,0,1))))</f>
        <v>1</v>
      </c>
      <c r="B130" s="6" t="s">
        <v>149</v>
      </c>
      <c r="D130" s="6" t="s">
        <v>149</v>
      </c>
      <c r="E130" s="6">
        <v>129</v>
      </c>
      <c r="G130" s="9" t="s">
        <v>74</v>
      </c>
      <c r="H130" s="10" t="s">
        <v>150</v>
      </c>
      <c r="I130" s="11" t="s">
        <v>340</v>
      </c>
      <c r="K130" s="11" t="str">
        <f>CONCATENATE(Table3[[#This Row],[Type]]," "&amp;TEXT(Table3[[#This Row],[Diameter]],".0000")&amp;""," "&amp;Table3[[#This Row],[NumFlutes]]&amp;"FL")</f>
        <v>CD .0810 2FL</v>
      </c>
      <c r="M130" s="13">
        <v>8.1000000000000003E-2</v>
      </c>
      <c r="N130" s="13">
        <v>0.125</v>
      </c>
      <c r="O130" s="6">
        <v>8.1000000000000003E-2</v>
      </c>
      <c r="P130" s="6">
        <v>0.82499999999999996</v>
      </c>
      <c r="R130" s="14">
        <f>IF(Table3[[#This Row],[ShoulderLenEnd]]="",0,90-(DEGREES(ATAN((Q130-P130)/((N130-O130)/2)))))</f>
        <v>0</v>
      </c>
      <c r="S130" s="15">
        <v>0.8</v>
      </c>
      <c r="T130" s="6">
        <v>2</v>
      </c>
      <c r="U130" s="6">
        <v>1.5</v>
      </c>
      <c r="V130" s="6">
        <v>0.35</v>
      </c>
      <c r="Z130" s="6">
        <v>150</v>
      </c>
      <c r="AA130" s="13">
        <f t="shared" ref="AA130:AA193" si="2">IF(Z130 &lt; 1, "", (M130/2)/TAN(RADIANS(Z130/2)))</f>
        <v>1.0851942293460469E-2</v>
      </c>
      <c r="AE130" s="6" t="s">
        <v>44</v>
      </c>
      <c r="AF130" s="6" t="s">
        <v>62</v>
      </c>
      <c r="AG130" s="6" t="s">
        <v>152</v>
      </c>
      <c r="AH130" s="6" t="s">
        <v>153</v>
      </c>
      <c r="AI130" s="6">
        <v>0</v>
      </c>
      <c r="AJ130" s="6">
        <v>1</v>
      </c>
      <c r="AK130" s="6">
        <v>0</v>
      </c>
      <c r="AL130" s="6">
        <v>1</v>
      </c>
      <c r="AM130" s="6">
        <v>1</v>
      </c>
      <c r="AN130" s="6">
        <v>1</v>
      </c>
      <c r="AO130" s="6">
        <v>1</v>
      </c>
      <c r="AP130" s="6">
        <v>1</v>
      </c>
      <c r="AQ130" s="6" t="s">
        <v>341</v>
      </c>
      <c r="AR130" s="6">
        <v>0</v>
      </c>
      <c r="AS130" s="6">
        <v>0</v>
      </c>
      <c r="AT130" s="6">
        <v>0</v>
      </c>
      <c r="AU130" s="6">
        <v>0</v>
      </c>
      <c r="AV130" s="6">
        <f>IF(Table3[[#This Row],[ShankDiameter]]&gt;0.5,0,IF(Table3[[#This Row],[Type]]="CD",0,1))</f>
        <v>0</v>
      </c>
      <c r="AW130" s="6">
        <v>0</v>
      </c>
      <c r="AX130" s="6">
        <v>0</v>
      </c>
      <c r="AY130" s="6">
        <v>0</v>
      </c>
      <c r="AZ130" s="6">
        <v>2</v>
      </c>
      <c r="BA130" s="6">
        <v>0</v>
      </c>
      <c r="BB130" s="6">
        <v>0</v>
      </c>
      <c r="BC130" s="6">
        <v>0</v>
      </c>
      <c r="BD130" s="6">
        <v>0</v>
      </c>
      <c r="BE130" s="6">
        <v>0</v>
      </c>
      <c r="BF130" s="6">
        <v>0</v>
      </c>
      <c r="BG130" s="6">
        <v>0</v>
      </c>
      <c r="BH130" s="6">
        <v>0</v>
      </c>
      <c r="BI130" s="6">
        <v>0</v>
      </c>
      <c r="BJ130" s="6">
        <v>0</v>
      </c>
      <c r="BK130" s="6">
        <v>0</v>
      </c>
      <c r="BL130" s="6">
        <v>0</v>
      </c>
      <c r="BM130" s="6">
        <f>IF(Table3[[#This Row],[Type]]="EM",IF((Table3[[#This Row],[Diameter]]/2)-Table3[[#This Row],[CornerRadius]]-0.012&gt;0,(Table3[[#This Row],[Diameter]]/2)-Table3[[#This Row],[CornerRadius]]-0.012,0),)</f>
        <v>0</v>
      </c>
      <c r="BO130" s="6" t="str">
        <f>IF(Table3[[#This Row],[ShoulderLength]]="","",IF(Table3[[#This Row],[ShoulderLength]]&lt;Table3[[#This Row],[LOC]],"FIX",""))</f>
        <v/>
      </c>
    </row>
    <row r="131" spans="1:67" x14ac:dyDescent="0.25">
      <c r="A131" s="7">
        <f>IF(Table3[[#This Row],[SoflexRule]]="",1,IF(Table3[[#This Row],[MinOHL]]="",1,IF(Table3[[#This Row],[Type]]="CT",1,IF(Table3[[#This Row],[I]]=1,0,1))))</f>
        <v>1</v>
      </c>
      <c r="B131" s="6" t="s">
        <v>149</v>
      </c>
      <c r="D131" s="6" t="s">
        <v>149</v>
      </c>
      <c r="E131" s="6">
        <v>130</v>
      </c>
      <c r="G131" s="9" t="s">
        <v>74</v>
      </c>
      <c r="H131" s="10" t="s">
        <v>150</v>
      </c>
      <c r="I131" s="11" t="s">
        <v>342</v>
      </c>
      <c r="K131" s="11" t="str">
        <f>CONCATENATE(Table3[[#This Row],[Type]]," "&amp;TEXT(Table3[[#This Row],[Diameter]],".0000")&amp;""," "&amp;Table3[[#This Row],[NumFlutes]]&amp;"FL")</f>
        <v>CD .0820 2FL</v>
      </c>
      <c r="M131" s="13">
        <v>8.2000000000000003E-2</v>
      </c>
      <c r="N131" s="13">
        <v>0.125</v>
      </c>
      <c r="O131" s="6">
        <v>8.2000000000000003E-2</v>
      </c>
      <c r="P131" s="6">
        <v>0.82499999999999996</v>
      </c>
      <c r="R131" s="14">
        <f>IF(Table3[[#This Row],[ShoulderLenEnd]]="",0,90-(DEGREES(ATAN((Q131-P131)/((N131-O131)/2)))))</f>
        <v>0</v>
      </c>
      <c r="S131" s="15">
        <v>0.8</v>
      </c>
      <c r="T131" s="6">
        <v>2</v>
      </c>
      <c r="U131" s="6">
        <v>1.5</v>
      </c>
      <c r="V131" s="6">
        <v>0.35</v>
      </c>
      <c r="Z131" s="6">
        <v>150</v>
      </c>
      <c r="AA131" s="13">
        <f t="shared" si="2"/>
        <v>1.0985916889676031E-2</v>
      </c>
      <c r="AE131" s="6" t="s">
        <v>44</v>
      </c>
      <c r="AF131" s="6" t="s">
        <v>62</v>
      </c>
      <c r="AG131" s="6" t="s">
        <v>152</v>
      </c>
      <c r="AH131" s="6" t="s">
        <v>153</v>
      </c>
      <c r="AI131" s="6">
        <v>0</v>
      </c>
      <c r="AJ131" s="6">
        <v>1</v>
      </c>
      <c r="AK131" s="6">
        <v>0</v>
      </c>
      <c r="AL131" s="6">
        <v>1</v>
      </c>
      <c r="AM131" s="6">
        <v>1</v>
      </c>
      <c r="AN131" s="6">
        <v>1</v>
      </c>
      <c r="AO131" s="6">
        <v>1</v>
      </c>
      <c r="AP131" s="6">
        <v>1</v>
      </c>
      <c r="AQ131" s="6" t="s">
        <v>343</v>
      </c>
      <c r="AR131" s="6">
        <v>0</v>
      </c>
      <c r="AS131" s="6">
        <v>0</v>
      </c>
      <c r="AT131" s="6">
        <v>0</v>
      </c>
      <c r="AU131" s="6">
        <v>0</v>
      </c>
      <c r="AV131" s="6">
        <f>IF(Table3[[#This Row],[ShankDiameter]]&gt;0.5,0,IF(Table3[[#This Row],[Type]]="CD",0,1))</f>
        <v>0</v>
      </c>
      <c r="AW131" s="6">
        <v>0</v>
      </c>
      <c r="AX131" s="6">
        <v>0</v>
      </c>
      <c r="AY131" s="6">
        <v>0</v>
      </c>
      <c r="AZ131" s="6">
        <v>2</v>
      </c>
      <c r="BA131" s="6">
        <v>0</v>
      </c>
      <c r="BB131" s="6">
        <v>0</v>
      </c>
      <c r="BC131" s="6">
        <v>0</v>
      </c>
      <c r="BD131" s="6">
        <v>0</v>
      </c>
      <c r="BE131" s="6">
        <v>0</v>
      </c>
      <c r="BF131" s="6">
        <v>0</v>
      </c>
      <c r="BG131" s="6">
        <v>0</v>
      </c>
      <c r="BH131" s="6">
        <v>0</v>
      </c>
      <c r="BI131" s="6">
        <v>0</v>
      </c>
      <c r="BJ131" s="6">
        <v>0</v>
      </c>
      <c r="BK131" s="6">
        <v>0</v>
      </c>
      <c r="BL131" s="6">
        <v>0</v>
      </c>
      <c r="BM131" s="6">
        <f>IF(Table3[[#This Row],[Type]]="EM",IF((Table3[[#This Row],[Diameter]]/2)-Table3[[#This Row],[CornerRadius]]-0.012&gt;0,(Table3[[#This Row],[Diameter]]/2)-Table3[[#This Row],[CornerRadius]]-0.012,0),)</f>
        <v>0</v>
      </c>
      <c r="BO131" s="6" t="str">
        <f>IF(Table3[[#This Row],[ShoulderLength]]="","",IF(Table3[[#This Row],[ShoulderLength]]&lt;Table3[[#This Row],[LOC]],"FIX",""))</f>
        <v/>
      </c>
    </row>
    <row r="132" spans="1:67" x14ac:dyDescent="0.25">
      <c r="A132" s="7">
        <f>IF(Table3[[#This Row],[SoflexRule]]="",1,IF(Table3[[#This Row],[MinOHL]]="",1,IF(Table3[[#This Row],[Type]]="CT",1,IF(Table3[[#This Row],[I]]=1,0,1))))</f>
        <v>1</v>
      </c>
      <c r="B132" s="6" t="s">
        <v>149</v>
      </c>
      <c r="D132" s="6" t="s">
        <v>149</v>
      </c>
      <c r="E132" s="6">
        <v>131</v>
      </c>
      <c r="G132" s="9" t="s">
        <v>74</v>
      </c>
      <c r="H132" s="10" t="s">
        <v>150</v>
      </c>
      <c r="I132" s="11" t="s">
        <v>344</v>
      </c>
      <c r="K132" s="11" t="str">
        <f>CONCATENATE(Table3[[#This Row],[Type]]," "&amp;TEXT(Table3[[#This Row],[Diameter]],".0000")&amp;""," "&amp;Table3[[#This Row],[NumFlutes]]&amp;"FL")</f>
        <v>CD .0827 2FL</v>
      </c>
      <c r="M132" s="13">
        <v>8.2699999999999996E-2</v>
      </c>
      <c r="N132" s="13">
        <v>0.125</v>
      </c>
      <c r="O132" s="6">
        <v>8.2699999999999996E-2</v>
      </c>
      <c r="P132" s="6">
        <v>0.82499999999999996</v>
      </c>
      <c r="R132" s="14">
        <f>IF(Table3[[#This Row],[ShoulderLenEnd]]="",0,90-(DEGREES(ATAN((Q132-P132)/((N132-O132)/2)))))</f>
        <v>0</v>
      </c>
      <c r="S132" s="15">
        <v>0.8</v>
      </c>
      <c r="T132" s="6">
        <v>2</v>
      </c>
      <c r="U132" s="6">
        <v>1.5</v>
      </c>
      <c r="V132" s="6">
        <v>0.33</v>
      </c>
      <c r="Z132" s="6">
        <v>150</v>
      </c>
      <c r="AA132" s="13">
        <f t="shared" si="2"/>
        <v>1.1079699107026922E-2</v>
      </c>
      <c r="AE132" s="6" t="s">
        <v>44</v>
      </c>
      <c r="AF132" s="6" t="s">
        <v>62</v>
      </c>
      <c r="AG132" s="6" t="s">
        <v>152</v>
      </c>
      <c r="AH132" s="6" t="s">
        <v>153</v>
      </c>
      <c r="AI132" s="6">
        <v>0</v>
      </c>
      <c r="AJ132" s="6">
        <v>1</v>
      </c>
      <c r="AK132" s="6">
        <v>0</v>
      </c>
      <c r="AL132" s="6">
        <v>1</v>
      </c>
      <c r="AM132" s="6">
        <v>1</v>
      </c>
      <c r="AN132" s="6">
        <v>1</v>
      </c>
      <c r="AO132" s="6">
        <v>1</v>
      </c>
      <c r="AP132" s="6">
        <v>1</v>
      </c>
      <c r="AQ132" s="6" t="s">
        <v>345</v>
      </c>
      <c r="AR132" s="6">
        <v>0</v>
      </c>
      <c r="AS132" s="6">
        <v>0</v>
      </c>
      <c r="AT132" s="6">
        <v>0</v>
      </c>
      <c r="AU132" s="6">
        <v>0</v>
      </c>
      <c r="AV132" s="6">
        <f>IF(Table3[[#This Row],[ShankDiameter]]&gt;0.5,0,IF(Table3[[#This Row],[Type]]="CD",0,1))</f>
        <v>0</v>
      </c>
      <c r="AW132" s="6">
        <v>0</v>
      </c>
      <c r="AX132" s="6">
        <v>0</v>
      </c>
      <c r="AY132" s="6">
        <v>0</v>
      </c>
      <c r="AZ132" s="6">
        <v>2</v>
      </c>
      <c r="BA132" s="6">
        <v>0</v>
      </c>
      <c r="BB132" s="6">
        <v>0</v>
      </c>
      <c r="BC132" s="6">
        <v>0</v>
      </c>
      <c r="BD132" s="6">
        <v>0</v>
      </c>
      <c r="BE132" s="6">
        <v>0</v>
      </c>
      <c r="BF132" s="6">
        <v>0</v>
      </c>
      <c r="BG132" s="6">
        <v>0</v>
      </c>
      <c r="BH132" s="6">
        <v>0</v>
      </c>
      <c r="BI132" s="6">
        <v>0</v>
      </c>
      <c r="BJ132" s="6">
        <v>0</v>
      </c>
      <c r="BK132" s="6">
        <v>0</v>
      </c>
      <c r="BL132" s="6">
        <v>0</v>
      </c>
      <c r="BM132" s="6">
        <f>IF(Table3[[#This Row],[Type]]="EM",IF((Table3[[#This Row],[Diameter]]/2)-Table3[[#This Row],[CornerRadius]]-0.012&gt;0,(Table3[[#This Row],[Diameter]]/2)-Table3[[#This Row],[CornerRadius]]-0.012,0),)</f>
        <v>0</v>
      </c>
      <c r="BO132" s="6" t="str">
        <f>IF(Table3[[#This Row],[ShoulderLength]]="","",IF(Table3[[#This Row],[ShoulderLength]]&lt;Table3[[#This Row],[LOC]],"FIX",""))</f>
        <v/>
      </c>
    </row>
    <row r="133" spans="1:67" x14ac:dyDescent="0.25">
      <c r="A133" s="7">
        <f>IF(Table3[[#This Row],[SoflexRule]]="",1,IF(Table3[[#This Row],[MinOHL]]="",1,IF(Table3[[#This Row],[Type]]="CT",1,IF(Table3[[#This Row],[I]]=1,0,1))))</f>
        <v>1</v>
      </c>
      <c r="B133" s="6" t="s">
        <v>149</v>
      </c>
      <c r="D133" s="6" t="s">
        <v>149</v>
      </c>
      <c r="E133" s="6">
        <v>132</v>
      </c>
      <c r="G133" s="9" t="s">
        <v>74</v>
      </c>
      <c r="H133" s="10" t="s">
        <v>150</v>
      </c>
      <c r="I133" s="11" t="s">
        <v>346</v>
      </c>
      <c r="K133" s="11" t="str">
        <f>CONCATENATE(Table3[[#This Row],[Type]]," "&amp;TEXT(Table3[[#This Row],[Diameter]],".0000")&amp;""," "&amp;Table3[[#This Row],[NumFlutes]]&amp;"FL")</f>
        <v>CD .0846 2FL</v>
      </c>
      <c r="M133" s="13">
        <v>8.4599999999999995E-2</v>
      </c>
      <c r="N133" s="13">
        <v>0.125</v>
      </c>
      <c r="O133" s="6">
        <v>8.4599999999999995E-2</v>
      </c>
      <c r="P133" s="6">
        <v>0.82499999999999996</v>
      </c>
      <c r="R133" s="14">
        <f>IF(Table3[[#This Row],[ShoulderLenEnd]]="",0,90-(DEGREES(ATAN((Q133-P133)/((N133-O133)/2)))))</f>
        <v>0</v>
      </c>
      <c r="S133" s="15">
        <v>0.8</v>
      </c>
      <c r="T133" s="6">
        <v>2</v>
      </c>
      <c r="U133" s="6">
        <v>1.5</v>
      </c>
      <c r="V133" s="6">
        <v>0.34</v>
      </c>
      <c r="Z133" s="6">
        <v>150</v>
      </c>
      <c r="AA133" s="13">
        <f t="shared" si="2"/>
        <v>1.1334250839836489E-2</v>
      </c>
      <c r="AE133" s="6" t="s">
        <v>44</v>
      </c>
      <c r="AF133" s="6" t="s">
        <v>62</v>
      </c>
      <c r="AG133" s="6" t="s">
        <v>152</v>
      </c>
      <c r="AH133" s="6" t="s">
        <v>153</v>
      </c>
      <c r="AI133" s="6">
        <v>0</v>
      </c>
      <c r="AJ133" s="6">
        <v>1</v>
      </c>
      <c r="AK133" s="6">
        <v>0</v>
      </c>
      <c r="AL133" s="6">
        <v>1</v>
      </c>
      <c r="AM133" s="6">
        <v>1</v>
      </c>
      <c r="AN133" s="6">
        <v>1</v>
      </c>
      <c r="AO133" s="6">
        <v>1</v>
      </c>
      <c r="AP133" s="6">
        <v>1</v>
      </c>
      <c r="AQ133" s="6" t="s">
        <v>347</v>
      </c>
      <c r="AR133" s="6">
        <v>0</v>
      </c>
      <c r="AS133" s="6">
        <v>0</v>
      </c>
      <c r="AT133" s="6">
        <v>0</v>
      </c>
      <c r="AU133" s="6">
        <v>0</v>
      </c>
      <c r="AV133" s="6">
        <f>IF(Table3[[#This Row],[ShankDiameter]]&gt;0.5,0,IF(Table3[[#This Row],[Type]]="CD",0,1))</f>
        <v>0</v>
      </c>
      <c r="AW133" s="6">
        <v>0</v>
      </c>
      <c r="AX133" s="6">
        <v>0</v>
      </c>
      <c r="AY133" s="6">
        <v>0</v>
      </c>
      <c r="AZ133" s="6">
        <v>2</v>
      </c>
      <c r="BA133" s="6">
        <v>0</v>
      </c>
      <c r="BB133" s="6">
        <v>0</v>
      </c>
      <c r="BC133" s="6">
        <v>0</v>
      </c>
      <c r="BD133" s="6">
        <v>0</v>
      </c>
      <c r="BE133" s="6">
        <v>0</v>
      </c>
      <c r="BF133" s="6">
        <v>0</v>
      </c>
      <c r="BG133" s="6">
        <v>0</v>
      </c>
      <c r="BH133" s="6">
        <v>0</v>
      </c>
      <c r="BI133" s="6">
        <v>0</v>
      </c>
      <c r="BJ133" s="6">
        <v>0</v>
      </c>
      <c r="BK133" s="6">
        <v>0</v>
      </c>
      <c r="BL133" s="6">
        <v>0</v>
      </c>
      <c r="BM133" s="6">
        <f>IF(Table3[[#This Row],[Type]]="EM",IF((Table3[[#This Row],[Diameter]]/2)-Table3[[#This Row],[CornerRadius]]-0.012&gt;0,(Table3[[#This Row],[Diameter]]/2)-Table3[[#This Row],[CornerRadius]]-0.012,0),)</f>
        <v>0</v>
      </c>
      <c r="BO133" s="6" t="str">
        <f>IF(Table3[[#This Row],[ShoulderLength]]="","",IF(Table3[[#This Row],[ShoulderLength]]&lt;Table3[[#This Row],[LOC]],"FIX",""))</f>
        <v/>
      </c>
    </row>
    <row r="134" spans="1:67" x14ac:dyDescent="0.25">
      <c r="A134" s="7">
        <f>IF(Table3[[#This Row],[SoflexRule]]="",1,IF(Table3[[#This Row],[MinOHL]]="",1,IF(Table3[[#This Row],[Type]]="CT",1,IF(Table3[[#This Row],[I]]=1,0,1))))</f>
        <v>1</v>
      </c>
      <c r="B134" s="6" t="s">
        <v>149</v>
      </c>
      <c r="D134" s="6" t="s">
        <v>149</v>
      </c>
      <c r="E134" s="6">
        <v>133</v>
      </c>
      <c r="G134" s="9" t="s">
        <v>74</v>
      </c>
      <c r="H134" s="10" t="s">
        <v>150</v>
      </c>
      <c r="I134" s="11" t="s">
        <v>348</v>
      </c>
      <c r="K134" s="11" t="str">
        <f>CONCATENATE(Table3[[#This Row],[Type]]," "&amp;TEXT(Table3[[#This Row],[Diameter]],".0000")&amp;""," "&amp;Table3[[#This Row],[NumFlutes]]&amp;"FL")</f>
        <v>CD .0860 2FL</v>
      </c>
      <c r="M134" s="13">
        <v>8.5999999999999993E-2</v>
      </c>
      <c r="N134" s="13">
        <v>0.125</v>
      </c>
      <c r="O134" s="6">
        <v>8.5999999999999993E-2</v>
      </c>
      <c r="P134" s="6">
        <v>0.82499999999999996</v>
      </c>
      <c r="R134" s="14">
        <f>IF(Table3[[#This Row],[ShoulderLenEnd]]="",0,90-(DEGREES(ATAN((Q134-P134)/((N134-O134)/2)))))</f>
        <v>0</v>
      </c>
      <c r="S134" s="15">
        <v>0.8</v>
      </c>
      <c r="T134" s="6">
        <v>2</v>
      </c>
      <c r="U134" s="6">
        <v>1.5</v>
      </c>
      <c r="V134" s="6">
        <v>0.34</v>
      </c>
      <c r="Z134" s="6">
        <v>150</v>
      </c>
      <c r="AA134" s="13">
        <f t="shared" si="2"/>
        <v>1.1521815274538274E-2</v>
      </c>
      <c r="AE134" s="6" t="s">
        <v>44</v>
      </c>
      <c r="AF134" s="6" t="s">
        <v>62</v>
      </c>
      <c r="AG134" s="6" t="s">
        <v>152</v>
      </c>
      <c r="AH134" s="6" t="s">
        <v>153</v>
      </c>
      <c r="AI134" s="6">
        <v>0</v>
      </c>
      <c r="AJ134" s="6">
        <v>1</v>
      </c>
      <c r="AK134" s="6">
        <v>0</v>
      </c>
      <c r="AL134" s="6">
        <v>1</v>
      </c>
      <c r="AM134" s="6">
        <v>1</v>
      </c>
      <c r="AN134" s="6">
        <v>1</v>
      </c>
      <c r="AO134" s="6">
        <v>1</v>
      </c>
      <c r="AP134" s="6">
        <v>1</v>
      </c>
      <c r="AQ134" s="6" t="s">
        <v>349</v>
      </c>
      <c r="AR134" s="6">
        <v>0</v>
      </c>
      <c r="AS134" s="6">
        <v>0</v>
      </c>
      <c r="AT134" s="6">
        <v>0</v>
      </c>
      <c r="AU134" s="6">
        <v>0</v>
      </c>
      <c r="AV134" s="6">
        <f>IF(Table3[[#This Row],[ShankDiameter]]&gt;0.5,0,IF(Table3[[#This Row],[Type]]="CD",0,1))</f>
        <v>0</v>
      </c>
      <c r="AW134" s="6">
        <v>0</v>
      </c>
      <c r="AX134" s="6">
        <v>0</v>
      </c>
      <c r="AY134" s="6">
        <v>0</v>
      </c>
      <c r="AZ134" s="6">
        <v>2</v>
      </c>
      <c r="BA134" s="6">
        <v>0</v>
      </c>
      <c r="BB134" s="6">
        <v>0</v>
      </c>
      <c r="BC134" s="6">
        <v>0</v>
      </c>
      <c r="BD134" s="6">
        <v>0</v>
      </c>
      <c r="BE134" s="6">
        <v>0</v>
      </c>
      <c r="BF134" s="6">
        <v>0</v>
      </c>
      <c r="BG134" s="6">
        <v>0</v>
      </c>
      <c r="BH134" s="6">
        <v>0</v>
      </c>
      <c r="BI134" s="6">
        <v>0</v>
      </c>
      <c r="BJ134" s="6">
        <v>0</v>
      </c>
      <c r="BK134" s="6">
        <v>0</v>
      </c>
      <c r="BL134" s="6">
        <v>0</v>
      </c>
      <c r="BM134" s="6">
        <f>IF(Table3[[#This Row],[Type]]="EM",IF((Table3[[#This Row],[Diameter]]/2)-Table3[[#This Row],[CornerRadius]]-0.012&gt;0,(Table3[[#This Row],[Diameter]]/2)-Table3[[#This Row],[CornerRadius]]-0.012,0),)</f>
        <v>0</v>
      </c>
      <c r="BO134" s="6" t="str">
        <f>IF(Table3[[#This Row],[ShoulderLength]]="","",IF(Table3[[#This Row],[ShoulderLength]]&lt;Table3[[#This Row],[LOC]],"FIX",""))</f>
        <v/>
      </c>
    </row>
    <row r="135" spans="1:67" x14ac:dyDescent="0.25">
      <c r="A135" s="7">
        <f>IF(Table3[[#This Row],[SoflexRule]]="",1,IF(Table3[[#This Row],[MinOHL]]="",1,IF(Table3[[#This Row],[Type]]="CT",1,IF(Table3[[#This Row],[I]]=1,0,1))))</f>
        <v>1</v>
      </c>
      <c r="B135" s="6" t="s">
        <v>149</v>
      </c>
      <c r="D135" s="6" t="s">
        <v>149</v>
      </c>
      <c r="E135" s="6">
        <v>134</v>
      </c>
      <c r="G135" s="9" t="s">
        <v>74</v>
      </c>
      <c r="H135" s="10" t="s">
        <v>150</v>
      </c>
      <c r="I135" s="11" t="s">
        <v>350</v>
      </c>
      <c r="K135" s="11" t="str">
        <f>CONCATENATE(Table3[[#This Row],[Type]]," "&amp;TEXT(Table3[[#This Row],[Diameter]],".0000")&amp;""," "&amp;Table3[[#This Row],[NumFlutes]]&amp;"FL")</f>
        <v>CD .0866 2FL</v>
      </c>
      <c r="M135" s="13">
        <v>8.6599999999999996E-2</v>
      </c>
      <c r="N135" s="13">
        <v>0.125</v>
      </c>
      <c r="O135" s="6">
        <v>8.6599999999999996E-2</v>
      </c>
      <c r="P135" s="6">
        <v>0.82499999999999996</v>
      </c>
      <c r="R135" s="14">
        <f>IF(Table3[[#This Row],[ShoulderLenEnd]]="",0,90-(DEGREES(ATAN((Q135-P135)/((N135-O135)/2)))))</f>
        <v>0</v>
      </c>
      <c r="S135" s="15">
        <v>0.8</v>
      </c>
      <c r="T135" s="6">
        <v>2</v>
      </c>
      <c r="U135" s="6">
        <v>1.5</v>
      </c>
      <c r="V135" s="6">
        <v>0.4</v>
      </c>
      <c r="Z135" s="6">
        <v>150</v>
      </c>
      <c r="AA135" s="13">
        <f t="shared" si="2"/>
        <v>1.1602200032267612E-2</v>
      </c>
      <c r="AE135" s="6" t="s">
        <v>44</v>
      </c>
      <c r="AF135" s="6" t="s">
        <v>62</v>
      </c>
      <c r="AG135" s="6" t="s">
        <v>152</v>
      </c>
      <c r="AH135" s="6" t="s">
        <v>153</v>
      </c>
      <c r="AI135" s="6">
        <v>0</v>
      </c>
      <c r="AJ135" s="6">
        <v>1</v>
      </c>
      <c r="AK135" s="6">
        <v>0</v>
      </c>
      <c r="AL135" s="6">
        <v>1</v>
      </c>
      <c r="AM135" s="6">
        <v>1</v>
      </c>
      <c r="AN135" s="6">
        <v>1</v>
      </c>
      <c r="AO135" s="6">
        <v>1</v>
      </c>
      <c r="AP135" s="6">
        <v>1</v>
      </c>
      <c r="AQ135" s="6" t="s">
        <v>351</v>
      </c>
      <c r="AR135" s="6">
        <v>0</v>
      </c>
      <c r="AS135" s="6">
        <v>0</v>
      </c>
      <c r="AT135" s="6">
        <v>0</v>
      </c>
      <c r="AU135" s="6">
        <v>0</v>
      </c>
      <c r="AV135" s="6">
        <f>IF(Table3[[#This Row],[ShankDiameter]]&gt;0.5,0,IF(Table3[[#This Row],[Type]]="CD",0,1))</f>
        <v>0</v>
      </c>
      <c r="AW135" s="6">
        <v>0</v>
      </c>
      <c r="AX135" s="6">
        <v>0</v>
      </c>
      <c r="AY135" s="6">
        <v>0</v>
      </c>
      <c r="AZ135" s="6">
        <v>2</v>
      </c>
      <c r="BA135" s="6">
        <v>0</v>
      </c>
      <c r="BB135" s="6">
        <v>0</v>
      </c>
      <c r="BC135" s="6">
        <v>0</v>
      </c>
      <c r="BD135" s="6">
        <v>0</v>
      </c>
      <c r="BE135" s="6">
        <v>0</v>
      </c>
      <c r="BF135" s="6">
        <v>0</v>
      </c>
      <c r="BG135" s="6">
        <v>0</v>
      </c>
      <c r="BH135" s="6">
        <v>0</v>
      </c>
      <c r="BI135" s="6">
        <v>0</v>
      </c>
      <c r="BJ135" s="6">
        <v>0</v>
      </c>
      <c r="BK135" s="6">
        <v>0</v>
      </c>
      <c r="BL135" s="6">
        <v>0</v>
      </c>
      <c r="BM135" s="6">
        <f>IF(Table3[[#This Row],[Type]]="EM",IF((Table3[[#This Row],[Diameter]]/2)-Table3[[#This Row],[CornerRadius]]-0.012&gt;0,(Table3[[#This Row],[Diameter]]/2)-Table3[[#This Row],[CornerRadius]]-0.012,0),)</f>
        <v>0</v>
      </c>
      <c r="BO135" s="6" t="str">
        <f>IF(Table3[[#This Row],[ShoulderLength]]="","",IF(Table3[[#This Row],[ShoulderLength]]&lt;Table3[[#This Row],[LOC]],"FIX",""))</f>
        <v/>
      </c>
    </row>
    <row r="136" spans="1:67" x14ac:dyDescent="0.25">
      <c r="A136" s="7">
        <f>IF(Table3[[#This Row],[SoflexRule]]="",1,IF(Table3[[#This Row],[MinOHL]]="",1,IF(Table3[[#This Row],[Type]]="CT",1,IF(Table3[[#This Row],[I]]=1,0,1))))</f>
        <v>1</v>
      </c>
      <c r="B136" s="6" t="s">
        <v>149</v>
      </c>
      <c r="D136" s="6" t="s">
        <v>149</v>
      </c>
      <c r="E136" s="6">
        <v>135</v>
      </c>
      <c r="G136" s="9" t="s">
        <v>74</v>
      </c>
      <c r="H136" s="10" t="s">
        <v>150</v>
      </c>
      <c r="I136" s="11" t="s">
        <v>352</v>
      </c>
      <c r="K136" s="11" t="str">
        <f>CONCATENATE(Table3[[#This Row],[Type]]," "&amp;TEXT(Table3[[#This Row],[Diameter]],".0000")&amp;""," "&amp;Table3[[#This Row],[NumFlutes]]&amp;"FL")</f>
        <v>CD .0890 2FL</v>
      </c>
      <c r="M136" s="13">
        <v>8.8999999999999996E-2</v>
      </c>
      <c r="N136" s="13">
        <v>0.125</v>
      </c>
      <c r="O136" s="6">
        <v>8.8999999999999996E-2</v>
      </c>
      <c r="P136" s="6">
        <v>0.82499999999999996</v>
      </c>
      <c r="R136" s="14">
        <f>IF(Table3[[#This Row],[ShoulderLenEnd]]="",0,90-(DEGREES(ATAN((Q136-P136)/((N136-O136)/2)))))</f>
        <v>0</v>
      </c>
      <c r="S136" s="15">
        <v>0.8</v>
      </c>
      <c r="T136" s="6">
        <v>2</v>
      </c>
      <c r="U136" s="6">
        <v>1.5</v>
      </c>
      <c r="V136" s="6">
        <v>0.28000000000000003</v>
      </c>
      <c r="Z136" s="6">
        <v>150</v>
      </c>
      <c r="AA136" s="13">
        <f t="shared" si="2"/>
        <v>1.1923739063184958E-2</v>
      </c>
      <c r="AE136" s="6" t="s">
        <v>44</v>
      </c>
      <c r="AF136" s="6" t="s">
        <v>62</v>
      </c>
      <c r="AG136" s="6" t="s">
        <v>152</v>
      </c>
      <c r="AH136" s="6" t="s">
        <v>153</v>
      </c>
      <c r="AI136" s="6">
        <v>0</v>
      </c>
      <c r="AJ136" s="6">
        <v>1</v>
      </c>
      <c r="AK136" s="6">
        <v>0</v>
      </c>
      <c r="AL136" s="6">
        <v>1</v>
      </c>
      <c r="AM136" s="6">
        <v>1</v>
      </c>
      <c r="AN136" s="6">
        <v>1</v>
      </c>
      <c r="AO136" s="6">
        <v>1</v>
      </c>
      <c r="AP136" s="6">
        <v>1</v>
      </c>
      <c r="AQ136" s="6" t="s">
        <v>353</v>
      </c>
      <c r="AR136" s="6">
        <v>0</v>
      </c>
      <c r="AS136" s="6">
        <v>0</v>
      </c>
      <c r="AT136" s="6">
        <v>0</v>
      </c>
      <c r="AU136" s="6">
        <v>0</v>
      </c>
      <c r="AV136" s="6">
        <f>IF(Table3[[#This Row],[ShankDiameter]]&gt;0.5,0,IF(Table3[[#This Row],[Type]]="CD",0,1))</f>
        <v>0</v>
      </c>
      <c r="AW136" s="6">
        <v>0</v>
      </c>
      <c r="AX136" s="6">
        <v>0</v>
      </c>
      <c r="AY136" s="6">
        <v>0</v>
      </c>
      <c r="AZ136" s="6">
        <v>2</v>
      </c>
      <c r="BA136" s="6">
        <v>0</v>
      </c>
      <c r="BB136" s="6">
        <v>0</v>
      </c>
      <c r="BC136" s="6">
        <v>0</v>
      </c>
      <c r="BD136" s="6">
        <v>0</v>
      </c>
      <c r="BE136" s="6">
        <v>0</v>
      </c>
      <c r="BF136" s="6">
        <v>0</v>
      </c>
      <c r="BG136" s="6">
        <v>0</v>
      </c>
      <c r="BH136" s="6">
        <v>0</v>
      </c>
      <c r="BI136" s="6">
        <v>0</v>
      </c>
      <c r="BJ136" s="6">
        <v>0</v>
      </c>
      <c r="BK136" s="6">
        <v>0</v>
      </c>
      <c r="BL136" s="6">
        <v>0</v>
      </c>
      <c r="BM136" s="6">
        <f>IF(Table3[[#This Row],[Type]]="EM",IF((Table3[[#This Row],[Diameter]]/2)-Table3[[#This Row],[CornerRadius]]-0.012&gt;0,(Table3[[#This Row],[Diameter]]/2)-Table3[[#This Row],[CornerRadius]]-0.012,0),)</f>
        <v>0</v>
      </c>
      <c r="BO136" s="6" t="str">
        <f>IF(Table3[[#This Row],[ShoulderLength]]="","",IF(Table3[[#This Row],[ShoulderLength]]&lt;Table3[[#This Row],[LOC]],"FIX",""))</f>
        <v/>
      </c>
    </row>
    <row r="137" spans="1:67" x14ac:dyDescent="0.25">
      <c r="A137" s="7">
        <f>IF(Table3[[#This Row],[SoflexRule]]="",1,IF(Table3[[#This Row],[MinOHL]]="",1,IF(Table3[[#This Row],[Type]]="CT",1,IF(Table3[[#This Row],[I]]=1,0,1))))</f>
        <v>1</v>
      </c>
      <c r="B137" s="6" t="s">
        <v>149</v>
      </c>
      <c r="D137" s="6" t="s">
        <v>149</v>
      </c>
      <c r="E137" s="6">
        <v>136</v>
      </c>
      <c r="G137" s="9" t="s">
        <v>74</v>
      </c>
      <c r="H137" s="10" t="s">
        <v>150</v>
      </c>
      <c r="I137" s="11" t="s">
        <v>354</v>
      </c>
      <c r="K137" s="11" t="str">
        <f>CONCATENATE(Table3[[#This Row],[Type]]," "&amp;TEXT(Table3[[#This Row],[Diameter]],".0000")&amp;""," "&amp;Table3[[#This Row],[NumFlutes]]&amp;"FL")</f>
        <v>CD .0906 2FL</v>
      </c>
      <c r="M137" s="13">
        <v>9.06E-2</v>
      </c>
      <c r="N137" s="13">
        <v>0.125</v>
      </c>
      <c r="O137" s="6">
        <v>9.06E-2</v>
      </c>
      <c r="P137" s="6">
        <v>0.82499999999999996</v>
      </c>
      <c r="R137" s="14">
        <f>IF(Table3[[#This Row],[ShoulderLenEnd]]="",0,90-(DEGREES(ATAN((Q137-P137)/((N137-O137)/2)))))</f>
        <v>0</v>
      </c>
      <c r="S137" s="15">
        <v>0.8</v>
      </c>
      <c r="T137" s="6">
        <v>2</v>
      </c>
      <c r="U137" s="6">
        <v>1.5</v>
      </c>
      <c r="V137" s="6">
        <v>0.32</v>
      </c>
      <c r="Z137" s="6">
        <v>150</v>
      </c>
      <c r="AA137" s="13">
        <f t="shared" si="2"/>
        <v>1.2138098417129857E-2</v>
      </c>
      <c r="AE137" s="6" t="s">
        <v>44</v>
      </c>
      <c r="AF137" s="6" t="s">
        <v>62</v>
      </c>
      <c r="AG137" s="6" t="s">
        <v>152</v>
      </c>
      <c r="AH137" s="6" t="s">
        <v>153</v>
      </c>
      <c r="AI137" s="6">
        <v>0</v>
      </c>
      <c r="AJ137" s="6">
        <v>1</v>
      </c>
      <c r="AK137" s="6">
        <v>0</v>
      </c>
      <c r="AL137" s="6">
        <v>1</v>
      </c>
      <c r="AM137" s="6">
        <v>1</v>
      </c>
      <c r="AN137" s="6">
        <v>1</v>
      </c>
      <c r="AO137" s="6">
        <v>1</v>
      </c>
      <c r="AP137" s="6">
        <v>1</v>
      </c>
      <c r="AQ137" s="6" t="s">
        <v>355</v>
      </c>
      <c r="AR137" s="6">
        <v>0</v>
      </c>
      <c r="AS137" s="6">
        <v>0</v>
      </c>
      <c r="AT137" s="6">
        <v>0</v>
      </c>
      <c r="AU137" s="6">
        <v>0</v>
      </c>
      <c r="AV137" s="6">
        <f>IF(Table3[[#This Row],[ShankDiameter]]&gt;0.5,0,IF(Table3[[#This Row],[Type]]="CD",0,1))</f>
        <v>0</v>
      </c>
      <c r="AW137" s="6">
        <v>0</v>
      </c>
      <c r="AX137" s="6">
        <v>0</v>
      </c>
      <c r="AY137" s="6">
        <v>0</v>
      </c>
      <c r="AZ137" s="6">
        <v>2</v>
      </c>
      <c r="BA137" s="6">
        <v>0</v>
      </c>
      <c r="BB137" s="6">
        <v>0</v>
      </c>
      <c r="BC137" s="6">
        <v>0</v>
      </c>
      <c r="BD137" s="6">
        <v>0</v>
      </c>
      <c r="BE137" s="6">
        <v>0</v>
      </c>
      <c r="BF137" s="6">
        <v>0</v>
      </c>
      <c r="BG137" s="6">
        <v>0</v>
      </c>
      <c r="BH137" s="6">
        <v>0</v>
      </c>
      <c r="BI137" s="6">
        <v>0</v>
      </c>
      <c r="BJ137" s="6">
        <v>0</v>
      </c>
      <c r="BK137" s="6">
        <v>0</v>
      </c>
      <c r="BL137" s="6">
        <v>0</v>
      </c>
      <c r="BM137" s="6">
        <f>IF(Table3[[#This Row],[Type]]="EM",IF((Table3[[#This Row],[Diameter]]/2)-Table3[[#This Row],[CornerRadius]]-0.012&gt;0,(Table3[[#This Row],[Diameter]]/2)-Table3[[#This Row],[CornerRadius]]-0.012,0),)</f>
        <v>0</v>
      </c>
      <c r="BO137" s="6" t="str">
        <f>IF(Table3[[#This Row],[ShoulderLength]]="","",IF(Table3[[#This Row],[ShoulderLength]]&lt;Table3[[#This Row],[LOC]],"FIX",""))</f>
        <v/>
      </c>
    </row>
    <row r="138" spans="1:67" x14ac:dyDescent="0.25">
      <c r="A138" s="7">
        <f>IF(Table3[[#This Row],[SoflexRule]]="",1,IF(Table3[[#This Row],[MinOHL]]="",1,IF(Table3[[#This Row],[Type]]="CT",1,IF(Table3[[#This Row],[I]]=1,0,1))))</f>
        <v>1</v>
      </c>
      <c r="B138" s="6" t="s">
        <v>149</v>
      </c>
      <c r="D138" s="6" t="s">
        <v>149</v>
      </c>
      <c r="E138" s="6">
        <v>137</v>
      </c>
      <c r="G138" s="9" t="s">
        <v>74</v>
      </c>
      <c r="H138" s="10" t="s">
        <v>150</v>
      </c>
      <c r="I138" s="11" t="s">
        <v>356</v>
      </c>
      <c r="K138" s="11" t="str">
        <f>CONCATENATE(Table3[[#This Row],[Type]]," "&amp;TEXT(Table3[[#This Row],[Diameter]],".0000")&amp;""," "&amp;Table3[[#This Row],[NumFlutes]]&amp;"FL")</f>
        <v>CD .0925 2FL</v>
      </c>
      <c r="M138" s="13">
        <v>9.2499999999999999E-2</v>
      </c>
      <c r="N138" s="13">
        <v>0.125</v>
      </c>
      <c r="O138" s="6">
        <v>9.2499999999999999E-2</v>
      </c>
      <c r="P138" s="6">
        <v>0.82499999999999996</v>
      </c>
      <c r="R138" s="14">
        <f>IF(Table3[[#This Row],[ShoulderLenEnd]]="",0,90-(DEGREES(ATAN((Q138-P138)/((N138-O138)/2)))))</f>
        <v>0</v>
      </c>
      <c r="S138" s="15">
        <v>0.8</v>
      </c>
      <c r="T138" s="6">
        <v>2</v>
      </c>
      <c r="U138" s="6">
        <v>1.5</v>
      </c>
      <c r="V138" s="6">
        <v>0.3</v>
      </c>
      <c r="Z138" s="6">
        <v>150</v>
      </c>
      <c r="AA138" s="13">
        <f t="shared" si="2"/>
        <v>1.2392650149939424E-2</v>
      </c>
      <c r="AE138" s="6" t="s">
        <v>44</v>
      </c>
      <c r="AF138" s="6" t="s">
        <v>62</v>
      </c>
      <c r="AG138" s="6" t="s">
        <v>152</v>
      </c>
      <c r="AH138" s="6" t="s">
        <v>153</v>
      </c>
      <c r="AI138" s="6">
        <v>0</v>
      </c>
      <c r="AJ138" s="6">
        <v>1</v>
      </c>
      <c r="AK138" s="6">
        <v>0</v>
      </c>
      <c r="AL138" s="6">
        <v>1</v>
      </c>
      <c r="AM138" s="6">
        <v>1</v>
      </c>
      <c r="AN138" s="6">
        <v>1</v>
      </c>
      <c r="AO138" s="6">
        <v>1</v>
      </c>
      <c r="AP138" s="6">
        <v>1</v>
      </c>
      <c r="AQ138" s="6" t="s">
        <v>357</v>
      </c>
      <c r="AR138" s="6">
        <v>0</v>
      </c>
      <c r="AS138" s="6">
        <v>0</v>
      </c>
      <c r="AT138" s="6">
        <v>0</v>
      </c>
      <c r="AU138" s="6">
        <v>0</v>
      </c>
      <c r="AV138" s="6">
        <f>IF(Table3[[#This Row],[ShankDiameter]]&gt;0.5,0,IF(Table3[[#This Row],[Type]]="CD",0,1))</f>
        <v>0</v>
      </c>
      <c r="AW138" s="6">
        <v>0</v>
      </c>
      <c r="AX138" s="6">
        <v>0</v>
      </c>
      <c r="AY138" s="6">
        <v>0</v>
      </c>
      <c r="AZ138" s="6">
        <v>2</v>
      </c>
      <c r="BA138" s="6">
        <v>0</v>
      </c>
      <c r="BB138" s="6">
        <v>0</v>
      </c>
      <c r="BC138" s="6">
        <v>0</v>
      </c>
      <c r="BD138" s="6">
        <v>0</v>
      </c>
      <c r="BE138" s="6">
        <v>0</v>
      </c>
      <c r="BF138" s="6">
        <v>0</v>
      </c>
      <c r="BG138" s="6">
        <v>0</v>
      </c>
      <c r="BH138" s="6">
        <v>0</v>
      </c>
      <c r="BI138" s="6">
        <v>0</v>
      </c>
      <c r="BJ138" s="6">
        <v>0</v>
      </c>
      <c r="BK138" s="6">
        <v>0</v>
      </c>
      <c r="BL138" s="6">
        <v>0</v>
      </c>
      <c r="BM138" s="6">
        <f>IF(Table3[[#This Row],[Type]]="EM",IF((Table3[[#This Row],[Diameter]]/2)-Table3[[#This Row],[CornerRadius]]-0.012&gt;0,(Table3[[#This Row],[Diameter]]/2)-Table3[[#This Row],[CornerRadius]]-0.012,0),)</f>
        <v>0</v>
      </c>
      <c r="BO138" s="6" t="str">
        <f>IF(Table3[[#This Row],[ShoulderLength]]="","",IF(Table3[[#This Row],[ShoulderLength]]&lt;Table3[[#This Row],[LOC]],"FIX",""))</f>
        <v/>
      </c>
    </row>
    <row r="139" spans="1:67" x14ac:dyDescent="0.25">
      <c r="A139" s="7">
        <f>IF(Table3[[#This Row],[SoflexRule]]="",1,IF(Table3[[#This Row],[MinOHL]]="",1,IF(Table3[[#This Row],[Type]]="CT",1,IF(Table3[[#This Row],[I]]=1,0,1))))</f>
        <v>1</v>
      </c>
      <c r="B139" s="6" t="s">
        <v>149</v>
      </c>
      <c r="D139" s="6" t="s">
        <v>149</v>
      </c>
      <c r="E139" s="6">
        <v>138</v>
      </c>
      <c r="G139" s="9" t="s">
        <v>74</v>
      </c>
      <c r="H139" s="10" t="s">
        <v>150</v>
      </c>
      <c r="I139" s="11" t="s">
        <v>358</v>
      </c>
      <c r="K139" s="11" t="str">
        <f>CONCATENATE(Table3[[#This Row],[Type]]," "&amp;TEXT(Table3[[#This Row],[Diameter]],".0000")&amp;""," "&amp;Table3[[#This Row],[NumFlutes]]&amp;"FL")</f>
        <v>CD .0938 2FL</v>
      </c>
      <c r="M139" s="13">
        <v>9.3799999999999994E-2</v>
      </c>
      <c r="N139" s="13">
        <v>0.125</v>
      </c>
      <c r="O139" s="6">
        <v>9.3799999999999994E-2</v>
      </c>
      <c r="P139" s="6">
        <v>0.82499999999999996</v>
      </c>
      <c r="R139" s="14">
        <f>IF(Table3[[#This Row],[ShoulderLenEnd]]="",0,90-(DEGREES(ATAN((Q139-P139)/((N139-O139)/2)))))</f>
        <v>0</v>
      </c>
      <c r="S139" s="15">
        <v>0.8</v>
      </c>
      <c r="T139" s="6">
        <v>2</v>
      </c>
      <c r="U139" s="6">
        <v>1.5</v>
      </c>
      <c r="V139" s="6">
        <v>0.33</v>
      </c>
      <c r="Z139" s="6">
        <v>150</v>
      </c>
      <c r="AA139" s="13">
        <f t="shared" si="2"/>
        <v>1.2566817125019654E-2</v>
      </c>
      <c r="AE139" s="6" t="s">
        <v>44</v>
      </c>
      <c r="AF139" s="6" t="s">
        <v>62</v>
      </c>
      <c r="AG139" s="6" t="s">
        <v>152</v>
      </c>
      <c r="AH139" s="6" t="s">
        <v>153</v>
      </c>
      <c r="AI139" s="6">
        <v>0</v>
      </c>
      <c r="AJ139" s="6">
        <v>1</v>
      </c>
      <c r="AK139" s="6">
        <v>0</v>
      </c>
      <c r="AL139" s="6">
        <v>1</v>
      </c>
      <c r="AM139" s="6">
        <v>1</v>
      </c>
      <c r="AN139" s="6">
        <v>1</v>
      </c>
      <c r="AO139" s="6">
        <v>1</v>
      </c>
      <c r="AP139" s="6">
        <v>1</v>
      </c>
      <c r="AQ139" s="6" t="s">
        <v>359</v>
      </c>
      <c r="AR139" s="6">
        <v>0</v>
      </c>
      <c r="AS139" s="6">
        <v>0</v>
      </c>
      <c r="AT139" s="6">
        <v>0</v>
      </c>
      <c r="AU139" s="6">
        <v>0</v>
      </c>
      <c r="AV139" s="6">
        <f>IF(Table3[[#This Row],[ShankDiameter]]&gt;0.5,0,IF(Table3[[#This Row],[Type]]="CD",0,1))</f>
        <v>0</v>
      </c>
      <c r="AW139" s="6">
        <v>0</v>
      </c>
      <c r="AX139" s="6">
        <v>0</v>
      </c>
      <c r="AY139" s="6">
        <v>0</v>
      </c>
      <c r="AZ139" s="6">
        <v>2</v>
      </c>
      <c r="BA139" s="6">
        <v>0</v>
      </c>
      <c r="BB139" s="6">
        <v>0</v>
      </c>
      <c r="BC139" s="6">
        <v>0</v>
      </c>
      <c r="BD139" s="6">
        <v>0</v>
      </c>
      <c r="BE139" s="6">
        <v>0</v>
      </c>
      <c r="BF139" s="6">
        <v>0</v>
      </c>
      <c r="BG139" s="6">
        <v>0</v>
      </c>
      <c r="BH139" s="6">
        <v>0</v>
      </c>
      <c r="BI139" s="6">
        <v>0</v>
      </c>
      <c r="BJ139" s="6">
        <v>0</v>
      </c>
      <c r="BK139" s="6">
        <v>0</v>
      </c>
      <c r="BL139" s="6">
        <v>0</v>
      </c>
      <c r="BM139" s="6">
        <f>IF(Table3[[#This Row],[Type]]="EM",IF((Table3[[#This Row],[Diameter]]/2)-Table3[[#This Row],[CornerRadius]]-0.012&gt;0,(Table3[[#This Row],[Diameter]]/2)-Table3[[#This Row],[CornerRadius]]-0.012,0),)</f>
        <v>0</v>
      </c>
      <c r="BO139" s="6" t="str">
        <f>IF(Table3[[#This Row],[ShoulderLength]]="","",IF(Table3[[#This Row],[ShoulderLength]]&lt;Table3[[#This Row],[LOC]],"FIX",""))</f>
        <v/>
      </c>
    </row>
    <row r="140" spans="1:67" x14ac:dyDescent="0.25">
      <c r="A140" s="7">
        <f>IF(Table3[[#This Row],[SoflexRule]]="",1,IF(Table3[[#This Row],[MinOHL]]="",1,IF(Table3[[#This Row],[Type]]="CT",1,IF(Table3[[#This Row],[I]]=1,0,1))))</f>
        <v>1</v>
      </c>
      <c r="B140" s="6" t="s">
        <v>149</v>
      </c>
      <c r="D140" s="6" t="s">
        <v>149</v>
      </c>
      <c r="E140" s="6">
        <v>139</v>
      </c>
      <c r="G140" s="9" t="s">
        <v>74</v>
      </c>
      <c r="H140" s="10" t="s">
        <v>150</v>
      </c>
      <c r="I140" s="11" t="s">
        <v>360</v>
      </c>
      <c r="K140" s="11" t="str">
        <f>CONCATENATE(Table3[[#This Row],[Type]]," "&amp;TEXT(Table3[[#This Row],[Diameter]],".0000")&amp;""," "&amp;Table3[[#This Row],[NumFlutes]]&amp;"FL")</f>
        <v>CD .0945 2FL</v>
      </c>
      <c r="M140" s="13">
        <v>9.4500000000000001E-2</v>
      </c>
      <c r="N140" s="13">
        <v>0.125</v>
      </c>
      <c r="O140" s="6">
        <v>9.4500000000000001E-2</v>
      </c>
      <c r="P140" s="6">
        <v>0.82499999999999996</v>
      </c>
      <c r="R140" s="14">
        <f>IF(Table3[[#This Row],[ShoulderLenEnd]]="",0,90-(DEGREES(ATAN((Q140-P140)/((N140-O140)/2)))))</f>
        <v>0</v>
      </c>
      <c r="S140" s="15">
        <v>0.8</v>
      </c>
      <c r="T140" s="6">
        <v>2</v>
      </c>
      <c r="U140" s="6">
        <v>1.5</v>
      </c>
      <c r="V140" s="6">
        <v>0.32</v>
      </c>
      <c r="Z140" s="6">
        <v>150</v>
      </c>
      <c r="AA140" s="13">
        <f t="shared" si="2"/>
        <v>1.2660599342370547E-2</v>
      </c>
      <c r="AE140" s="6" t="s">
        <v>44</v>
      </c>
      <c r="AF140" s="6" t="s">
        <v>62</v>
      </c>
      <c r="AG140" s="6" t="s">
        <v>152</v>
      </c>
      <c r="AH140" s="6" t="s">
        <v>153</v>
      </c>
      <c r="AI140" s="6">
        <v>0</v>
      </c>
      <c r="AJ140" s="6">
        <v>1</v>
      </c>
      <c r="AK140" s="6">
        <v>0</v>
      </c>
      <c r="AL140" s="6">
        <v>1</v>
      </c>
      <c r="AM140" s="6">
        <v>1</v>
      </c>
      <c r="AN140" s="6">
        <v>1</v>
      </c>
      <c r="AO140" s="6">
        <v>1</v>
      </c>
      <c r="AP140" s="6">
        <v>1</v>
      </c>
      <c r="AQ140" s="6" t="s">
        <v>361</v>
      </c>
      <c r="AR140" s="6">
        <v>0</v>
      </c>
      <c r="AS140" s="6">
        <v>0</v>
      </c>
      <c r="AT140" s="6">
        <v>0</v>
      </c>
      <c r="AU140" s="6">
        <v>0</v>
      </c>
      <c r="AV140" s="6">
        <f>IF(Table3[[#This Row],[ShankDiameter]]&gt;0.5,0,IF(Table3[[#This Row],[Type]]="CD",0,1))</f>
        <v>0</v>
      </c>
      <c r="AW140" s="6">
        <v>0</v>
      </c>
      <c r="AX140" s="6">
        <v>0</v>
      </c>
      <c r="AY140" s="6">
        <v>0</v>
      </c>
      <c r="AZ140" s="6">
        <v>2</v>
      </c>
      <c r="BA140" s="6">
        <v>0</v>
      </c>
      <c r="BB140" s="6">
        <v>0</v>
      </c>
      <c r="BC140" s="6">
        <v>0</v>
      </c>
      <c r="BD140" s="6">
        <v>0</v>
      </c>
      <c r="BE140" s="6">
        <v>0</v>
      </c>
      <c r="BF140" s="6">
        <v>0</v>
      </c>
      <c r="BG140" s="6">
        <v>0</v>
      </c>
      <c r="BH140" s="6">
        <v>0</v>
      </c>
      <c r="BI140" s="6">
        <v>0</v>
      </c>
      <c r="BJ140" s="6">
        <v>0</v>
      </c>
      <c r="BK140" s="6">
        <v>0</v>
      </c>
      <c r="BL140" s="6">
        <v>0</v>
      </c>
      <c r="BM140" s="6">
        <f>IF(Table3[[#This Row],[Type]]="EM",IF((Table3[[#This Row],[Diameter]]/2)-Table3[[#This Row],[CornerRadius]]-0.012&gt;0,(Table3[[#This Row],[Diameter]]/2)-Table3[[#This Row],[CornerRadius]]-0.012,0),)</f>
        <v>0</v>
      </c>
      <c r="BO140" s="6" t="str">
        <f>IF(Table3[[#This Row],[ShoulderLength]]="","",IF(Table3[[#This Row],[ShoulderLength]]&lt;Table3[[#This Row],[LOC]],"FIX",""))</f>
        <v/>
      </c>
    </row>
    <row r="141" spans="1:67" x14ac:dyDescent="0.25">
      <c r="A141" s="7">
        <f>IF(Table3[[#This Row],[SoflexRule]]="",1,IF(Table3[[#This Row],[MinOHL]]="",1,IF(Table3[[#This Row],[Type]]="CT",1,IF(Table3[[#This Row],[I]]=1,0,1))))</f>
        <v>1</v>
      </c>
      <c r="B141" s="6" t="s">
        <v>149</v>
      </c>
      <c r="D141" s="6" t="s">
        <v>149</v>
      </c>
      <c r="E141" s="6">
        <v>140</v>
      </c>
      <c r="G141" s="9" t="s">
        <v>74</v>
      </c>
      <c r="H141" s="10" t="s">
        <v>150</v>
      </c>
      <c r="I141" s="11" t="s">
        <v>362</v>
      </c>
      <c r="K141" s="11" t="str">
        <f>CONCATENATE(Table3[[#This Row],[Type]]," "&amp;TEXT(Table3[[#This Row],[Diameter]],".0000")&amp;""," "&amp;Table3[[#This Row],[NumFlutes]]&amp;"FL")</f>
        <v>CD .0960 2FL</v>
      </c>
      <c r="M141" s="13">
        <v>9.6000000000000002E-2</v>
      </c>
      <c r="N141" s="13">
        <v>0.125</v>
      </c>
      <c r="O141" s="6">
        <v>9.6000000000000002E-2</v>
      </c>
      <c r="P141" s="6">
        <v>0.82499999999999996</v>
      </c>
      <c r="R141" s="14">
        <f>IF(Table3[[#This Row],[ShoulderLenEnd]]="",0,90-(DEGREES(ATAN((Q141-P141)/((N141-O141)/2)))))</f>
        <v>0</v>
      </c>
      <c r="S141" s="15">
        <v>0.8</v>
      </c>
      <c r="T141" s="6">
        <v>2</v>
      </c>
      <c r="U141" s="6">
        <v>1.5</v>
      </c>
      <c r="V141" s="6">
        <v>0.33</v>
      </c>
      <c r="Z141" s="6">
        <v>150</v>
      </c>
      <c r="AA141" s="13">
        <f t="shared" si="2"/>
        <v>1.2861561236693889E-2</v>
      </c>
      <c r="AE141" s="6" t="s">
        <v>44</v>
      </c>
      <c r="AF141" s="6" t="s">
        <v>62</v>
      </c>
      <c r="AG141" s="6" t="s">
        <v>152</v>
      </c>
      <c r="AH141" s="6" t="s">
        <v>153</v>
      </c>
      <c r="AI141" s="6">
        <v>0</v>
      </c>
      <c r="AJ141" s="6">
        <v>1</v>
      </c>
      <c r="AK141" s="6">
        <v>0</v>
      </c>
      <c r="AL141" s="6">
        <v>1</v>
      </c>
      <c r="AM141" s="6">
        <v>1</v>
      </c>
      <c r="AN141" s="6">
        <v>1</v>
      </c>
      <c r="AO141" s="6">
        <v>1</v>
      </c>
      <c r="AP141" s="6">
        <v>1</v>
      </c>
      <c r="AQ141" s="6" t="s">
        <v>363</v>
      </c>
      <c r="AR141" s="6">
        <v>0</v>
      </c>
      <c r="AS141" s="6">
        <v>0</v>
      </c>
      <c r="AT141" s="6">
        <v>0</v>
      </c>
      <c r="AU141" s="6">
        <v>0</v>
      </c>
      <c r="AV141" s="6">
        <f>IF(Table3[[#This Row],[ShankDiameter]]&gt;0.5,0,IF(Table3[[#This Row],[Type]]="CD",0,1))</f>
        <v>0</v>
      </c>
      <c r="AW141" s="6">
        <v>0</v>
      </c>
      <c r="AX141" s="6">
        <v>0</v>
      </c>
      <c r="AY141" s="6">
        <v>0</v>
      </c>
      <c r="AZ141" s="6">
        <v>2</v>
      </c>
      <c r="BA141" s="6">
        <v>0</v>
      </c>
      <c r="BB141" s="6">
        <v>0</v>
      </c>
      <c r="BC141" s="6">
        <v>0</v>
      </c>
      <c r="BD141" s="6">
        <v>0</v>
      </c>
      <c r="BE141" s="6">
        <v>0</v>
      </c>
      <c r="BF141" s="6">
        <v>0</v>
      </c>
      <c r="BG141" s="6">
        <v>0</v>
      </c>
      <c r="BH141" s="6">
        <v>0</v>
      </c>
      <c r="BI141" s="6">
        <v>0</v>
      </c>
      <c r="BJ141" s="6">
        <v>0</v>
      </c>
      <c r="BK141" s="6">
        <v>0</v>
      </c>
      <c r="BL141" s="6">
        <v>0</v>
      </c>
      <c r="BM141" s="6">
        <f>IF(Table3[[#This Row],[Type]]="EM",IF((Table3[[#This Row],[Diameter]]/2)-Table3[[#This Row],[CornerRadius]]-0.012&gt;0,(Table3[[#This Row],[Diameter]]/2)-Table3[[#This Row],[CornerRadius]]-0.012,0),)</f>
        <v>0</v>
      </c>
      <c r="BO141" s="6" t="str">
        <f>IF(Table3[[#This Row],[ShoulderLength]]="","",IF(Table3[[#This Row],[ShoulderLength]]&lt;Table3[[#This Row],[LOC]],"FIX",""))</f>
        <v/>
      </c>
    </row>
    <row r="142" spans="1:67" x14ac:dyDescent="0.25">
      <c r="A142" s="7">
        <f>IF(Table3[[#This Row],[SoflexRule]]="",1,IF(Table3[[#This Row],[MinOHL]]="",1,IF(Table3[[#This Row],[Type]]="CT",1,IF(Table3[[#This Row],[I]]=1,0,1))))</f>
        <v>1</v>
      </c>
      <c r="B142" s="6" t="s">
        <v>149</v>
      </c>
      <c r="D142" s="6" t="s">
        <v>149</v>
      </c>
      <c r="E142" s="6">
        <v>141</v>
      </c>
      <c r="G142" s="9" t="s">
        <v>74</v>
      </c>
      <c r="H142" s="10" t="s">
        <v>150</v>
      </c>
      <c r="I142" s="11" t="s">
        <v>364</v>
      </c>
      <c r="K142" s="11" t="str">
        <f>CONCATENATE(Table3[[#This Row],[Type]]," "&amp;TEXT(Table3[[#This Row],[Diameter]],".0000")&amp;""," "&amp;Table3[[#This Row],[NumFlutes]]&amp;"FL")</f>
        <v>CD .0965 2FL</v>
      </c>
      <c r="M142" s="13">
        <v>9.6500000000000002E-2</v>
      </c>
      <c r="N142" s="13">
        <v>0.125</v>
      </c>
      <c r="O142" s="6">
        <v>9.6500000000000002E-2</v>
      </c>
      <c r="P142" s="6">
        <v>0.82499999999999996</v>
      </c>
      <c r="R142" s="14">
        <f>IF(Table3[[#This Row],[ShoulderLenEnd]]="",0,90-(DEGREES(ATAN((Q142-P142)/((N142-O142)/2)))))</f>
        <v>0</v>
      </c>
      <c r="S142" s="15">
        <v>0.8</v>
      </c>
      <c r="T142" s="6">
        <v>2</v>
      </c>
      <c r="U142" s="6">
        <v>1.5</v>
      </c>
      <c r="V142" s="6">
        <v>0.35</v>
      </c>
      <c r="Z142" s="6">
        <v>150</v>
      </c>
      <c r="AA142" s="13">
        <f t="shared" si="2"/>
        <v>1.292854853480167E-2</v>
      </c>
      <c r="AE142" s="6" t="s">
        <v>44</v>
      </c>
      <c r="AF142" s="6" t="s">
        <v>62</v>
      </c>
      <c r="AG142" s="6" t="s">
        <v>152</v>
      </c>
      <c r="AH142" s="6" t="s">
        <v>153</v>
      </c>
      <c r="AI142" s="6">
        <v>0</v>
      </c>
      <c r="AJ142" s="6">
        <v>1</v>
      </c>
      <c r="AK142" s="6">
        <v>0</v>
      </c>
      <c r="AL142" s="6">
        <v>1</v>
      </c>
      <c r="AM142" s="6">
        <v>1</v>
      </c>
      <c r="AN142" s="6">
        <v>1</v>
      </c>
      <c r="AO142" s="6">
        <v>1</v>
      </c>
      <c r="AP142" s="6">
        <v>1</v>
      </c>
      <c r="AQ142" s="6" t="s">
        <v>365</v>
      </c>
      <c r="AR142" s="6">
        <v>0</v>
      </c>
      <c r="AS142" s="6">
        <v>0</v>
      </c>
      <c r="AT142" s="6">
        <v>0</v>
      </c>
      <c r="AU142" s="6">
        <v>0</v>
      </c>
      <c r="AV142" s="6">
        <f>IF(Table3[[#This Row],[ShankDiameter]]&gt;0.5,0,IF(Table3[[#This Row],[Type]]="CD",0,1))</f>
        <v>0</v>
      </c>
      <c r="AW142" s="6">
        <v>0</v>
      </c>
      <c r="AX142" s="6">
        <v>0</v>
      </c>
      <c r="AY142" s="6">
        <v>0</v>
      </c>
      <c r="AZ142" s="6">
        <v>2</v>
      </c>
      <c r="BA142" s="6">
        <v>0</v>
      </c>
      <c r="BB142" s="6">
        <v>0</v>
      </c>
      <c r="BC142" s="6">
        <v>0</v>
      </c>
      <c r="BD142" s="6">
        <v>0</v>
      </c>
      <c r="BE142" s="6">
        <v>0</v>
      </c>
      <c r="BF142" s="6">
        <v>0</v>
      </c>
      <c r="BG142" s="6">
        <v>0</v>
      </c>
      <c r="BH142" s="6">
        <v>0</v>
      </c>
      <c r="BI142" s="6">
        <v>0</v>
      </c>
      <c r="BJ142" s="6">
        <v>0</v>
      </c>
      <c r="BK142" s="6">
        <v>0</v>
      </c>
      <c r="BL142" s="6">
        <v>0</v>
      </c>
      <c r="BM142" s="6">
        <f>IF(Table3[[#This Row],[Type]]="EM",IF((Table3[[#This Row],[Diameter]]/2)-Table3[[#This Row],[CornerRadius]]-0.012&gt;0,(Table3[[#This Row],[Diameter]]/2)-Table3[[#This Row],[CornerRadius]]-0.012,0),)</f>
        <v>0</v>
      </c>
      <c r="BO142" s="6" t="str">
        <f>IF(Table3[[#This Row],[ShoulderLength]]="","",IF(Table3[[#This Row],[ShoulderLength]]&lt;Table3[[#This Row],[LOC]],"FIX",""))</f>
        <v/>
      </c>
    </row>
    <row r="143" spans="1:67" x14ac:dyDescent="0.25">
      <c r="A143" s="7">
        <f>IF(Table3[[#This Row],[SoflexRule]]="",1,IF(Table3[[#This Row],[MinOHL]]="",1,IF(Table3[[#This Row],[Type]]="CT",1,IF(Table3[[#This Row],[I]]=1,0,1))))</f>
        <v>1</v>
      </c>
      <c r="B143" s="6" t="s">
        <v>149</v>
      </c>
      <c r="D143" s="6" t="s">
        <v>149</v>
      </c>
      <c r="E143" s="6">
        <v>142</v>
      </c>
      <c r="G143" s="9" t="s">
        <v>74</v>
      </c>
      <c r="H143" s="10" t="s">
        <v>150</v>
      </c>
      <c r="I143" s="11" t="s">
        <v>366</v>
      </c>
      <c r="K143" s="11" t="str">
        <f>CONCATENATE(Table3[[#This Row],[Type]]," "&amp;TEXT(Table3[[#This Row],[Diameter]],".0000")&amp;""," "&amp;Table3[[#This Row],[NumFlutes]]&amp;"FL")</f>
        <v>CD .0980 2FL</v>
      </c>
      <c r="M143" s="13">
        <v>9.8000000000000004E-2</v>
      </c>
      <c r="N143" s="13">
        <v>0.125</v>
      </c>
      <c r="O143" s="6">
        <v>9.8000000000000004E-2</v>
      </c>
      <c r="P143" s="6">
        <v>0.82499999999999996</v>
      </c>
      <c r="R143" s="14">
        <f>IF(Table3[[#This Row],[ShoulderLenEnd]]="",0,90-(DEGREES(ATAN((Q143-P143)/((N143-O143)/2)))))</f>
        <v>0</v>
      </c>
      <c r="S143" s="15">
        <v>0.8</v>
      </c>
      <c r="T143" s="6">
        <v>2</v>
      </c>
      <c r="U143" s="6">
        <v>1.5</v>
      </c>
      <c r="V143" s="6">
        <v>0.33</v>
      </c>
      <c r="Z143" s="6">
        <v>150</v>
      </c>
      <c r="AA143" s="13">
        <f t="shared" si="2"/>
        <v>1.3129510429125012E-2</v>
      </c>
      <c r="AE143" s="6" t="s">
        <v>44</v>
      </c>
      <c r="AF143" s="6" t="s">
        <v>62</v>
      </c>
      <c r="AG143" s="6" t="s">
        <v>152</v>
      </c>
      <c r="AH143" s="6" t="s">
        <v>153</v>
      </c>
      <c r="AI143" s="6">
        <v>0</v>
      </c>
      <c r="AJ143" s="6">
        <v>1</v>
      </c>
      <c r="AK143" s="6">
        <v>0</v>
      </c>
      <c r="AL143" s="6">
        <v>1</v>
      </c>
      <c r="AM143" s="6">
        <v>1</v>
      </c>
      <c r="AN143" s="6">
        <v>1</v>
      </c>
      <c r="AO143" s="6">
        <v>1</v>
      </c>
      <c r="AP143" s="6">
        <v>1</v>
      </c>
      <c r="AQ143" s="6" t="s">
        <v>367</v>
      </c>
      <c r="AR143" s="6">
        <v>0</v>
      </c>
      <c r="AS143" s="6">
        <v>0</v>
      </c>
      <c r="AT143" s="6">
        <v>0</v>
      </c>
      <c r="AU143" s="6">
        <v>0</v>
      </c>
      <c r="AV143" s="6">
        <f>IF(Table3[[#This Row],[ShankDiameter]]&gt;0.5,0,IF(Table3[[#This Row],[Type]]="CD",0,1))</f>
        <v>0</v>
      </c>
      <c r="AW143" s="6">
        <v>0</v>
      </c>
      <c r="AX143" s="6">
        <v>0</v>
      </c>
      <c r="AY143" s="6">
        <v>0</v>
      </c>
      <c r="AZ143" s="6">
        <v>2</v>
      </c>
      <c r="BA143" s="6">
        <v>0</v>
      </c>
      <c r="BB143" s="6">
        <v>0</v>
      </c>
      <c r="BC143" s="6">
        <v>0</v>
      </c>
      <c r="BD143" s="6">
        <v>0</v>
      </c>
      <c r="BE143" s="6">
        <v>0</v>
      </c>
      <c r="BF143" s="6">
        <v>0</v>
      </c>
      <c r="BG143" s="6">
        <v>0</v>
      </c>
      <c r="BH143" s="6">
        <v>0</v>
      </c>
      <c r="BI143" s="6">
        <v>0</v>
      </c>
      <c r="BJ143" s="6">
        <v>0</v>
      </c>
      <c r="BK143" s="6">
        <v>0</v>
      </c>
      <c r="BL143" s="6">
        <v>0</v>
      </c>
      <c r="BM143" s="6">
        <f>IF(Table3[[#This Row],[Type]]="EM",IF((Table3[[#This Row],[Diameter]]/2)-Table3[[#This Row],[CornerRadius]]-0.012&gt;0,(Table3[[#This Row],[Diameter]]/2)-Table3[[#This Row],[CornerRadius]]-0.012,0),)</f>
        <v>0</v>
      </c>
      <c r="BO143" s="6" t="str">
        <f>IF(Table3[[#This Row],[ShoulderLength]]="","",IF(Table3[[#This Row],[ShoulderLength]]&lt;Table3[[#This Row],[LOC]],"FIX",""))</f>
        <v/>
      </c>
    </row>
    <row r="144" spans="1:67" x14ac:dyDescent="0.25">
      <c r="A144" s="7">
        <f>IF(Table3[[#This Row],[SoflexRule]]="",1,IF(Table3[[#This Row],[MinOHL]]="",1,IF(Table3[[#This Row],[Type]]="CT",1,IF(Table3[[#This Row],[I]]=1,0,1))))</f>
        <v>1</v>
      </c>
      <c r="B144" s="6" t="s">
        <v>149</v>
      </c>
      <c r="D144" s="6" t="s">
        <v>149</v>
      </c>
      <c r="E144" s="6">
        <v>143</v>
      </c>
      <c r="G144" s="9" t="s">
        <v>74</v>
      </c>
      <c r="H144" s="10" t="s">
        <v>150</v>
      </c>
      <c r="I144" s="11" t="s">
        <v>368</v>
      </c>
      <c r="K144" s="11" t="str">
        <f>CONCATENATE(Table3[[#This Row],[Type]]," "&amp;TEXT(Table3[[#This Row],[Diameter]],".0000")&amp;""," "&amp;Table3[[#This Row],[NumFlutes]]&amp;"FL")</f>
        <v>CD .0995 2FL</v>
      </c>
      <c r="M144" s="13">
        <v>9.9500000000000005E-2</v>
      </c>
      <c r="N144" s="13">
        <v>0.125</v>
      </c>
      <c r="O144" s="6">
        <v>9.9500000000000005E-2</v>
      </c>
      <c r="P144" s="6">
        <v>0.82499999999999996</v>
      </c>
      <c r="R144" s="14">
        <f>IF(Table3[[#This Row],[ShoulderLenEnd]]="",0,90-(DEGREES(ATAN((Q144-P144)/((N144-O144)/2)))))</f>
        <v>0</v>
      </c>
      <c r="S144" s="15">
        <v>0.8</v>
      </c>
      <c r="T144" s="6">
        <v>2</v>
      </c>
      <c r="U144" s="6">
        <v>1.5</v>
      </c>
      <c r="V144" s="6">
        <v>0.33</v>
      </c>
      <c r="Z144" s="6">
        <v>150</v>
      </c>
      <c r="AA144" s="13">
        <f t="shared" si="2"/>
        <v>1.3330472323448354E-2</v>
      </c>
      <c r="AE144" s="6" t="s">
        <v>44</v>
      </c>
      <c r="AF144" s="6" t="s">
        <v>369</v>
      </c>
      <c r="AG144" s="6" t="s">
        <v>152</v>
      </c>
      <c r="AH144" s="6" t="s">
        <v>153</v>
      </c>
      <c r="AI144" s="6">
        <v>0</v>
      </c>
      <c r="AJ144" s="6">
        <v>1</v>
      </c>
      <c r="AK144" s="6">
        <v>0</v>
      </c>
      <c r="AL144" s="6">
        <v>1</v>
      </c>
      <c r="AM144" s="6">
        <v>1</v>
      </c>
      <c r="AN144" s="6">
        <v>1</v>
      </c>
      <c r="AO144" s="6">
        <v>1</v>
      </c>
      <c r="AP144" s="6">
        <v>1</v>
      </c>
      <c r="AQ144" s="6" t="s">
        <v>370</v>
      </c>
      <c r="AR144" s="6">
        <v>0</v>
      </c>
      <c r="AS144" s="6">
        <v>0</v>
      </c>
      <c r="AT144" s="6">
        <v>0</v>
      </c>
      <c r="AU144" s="6">
        <v>0</v>
      </c>
      <c r="AV144" s="6">
        <f>IF(Table3[[#This Row],[ShankDiameter]]&gt;0.5,0,IF(Table3[[#This Row],[Type]]="CD",0,1))</f>
        <v>0</v>
      </c>
      <c r="AW144" s="6">
        <v>0</v>
      </c>
      <c r="AX144" s="6">
        <v>0</v>
      </c>
      <c r="AY144" s="6">
        <v>0</v>
      </c>
      <c r="AZ144" s="6">
        <v>2</v>
      </c>
      <c r="BA144" s="6">
        <v>0</v>
      </c>
      <c r="BB144" s="6">
        <v>0</v>
      </c>
      <c r="BC144" s="6">
        <v>0</v>
      </c>
      <c r="BD144" s="6">
        <v>0</v>
      </c>
      <c r="BE144" s="6">
        <v>0</v>
      </c>
      <c r="BF144" s="6">
        <v>0</v>
      </c>
      <c r="BG144" s="6">
        <v>0</v>
      </c>
      <c r="BH144" s="6">
        <v>0</v>
      </c>
      <c r="BI144" s="6">
        <v>0</v>
      </c>
      <c r="BJ144" s="6">
        <v>0</v>
      </c>
      <c r="BK144" s="6">
        <v>0</v>
      </c>
      <c r="BL144" s="6">
        <v>0</v>
      </c>
      <c r="BM144" s="6">
        <f>IF(Table3[[#This Row],[Type]]="EM",IF((Table3[[#This Row],[Diameter]]/2)-Table3[[#This Row],[CornerRadius]]-0.012&gt;0,(Table3[[#This Row],[Diameter]]/2)-Table3[[#This Row],[CornerRadius]]-0.012,0),)</f>
        <v>0</v>
      </c>
      <c r="BO144" s="6" t="str">
        <f>IF(Table3[[#This Row],[ShoulderLength]]="","",IF(Table3[[#This Row],[ShoulderLength]]&lt;Table3[[#This Row],[LOC]],"FIX",""))</f>
        <v/>
      </c>
    </row>
    <row r="145" spans="1:67" x14ac:dyDescent="0.25">
      <c r="A145" s="7">
        <f>IF(Table3[[#This Row],[SoflexRule]]="",1,IF(Table3[[#This Row],[MinOHL]]="",1,IF(Table3[[#This Row],[Type]]="CT",1,IF(Table3[[#This Row],[I]]=1,0,1))))</f>
        <v>1</v>
      </c>
      <c r="B145" s="6" t="s">
        <v>149</v>
      </c>
      <c r="D145" s="6" t="s">
        <v>149</v>
      </c>
      <c r="E145" s="6">
        <v>144</v>
      </c>
      <c r="G145" s="9" t="s">
        <v>74</v>
      </c>
      <c r="H145" s="10" t="s">
        <v>150</v>
      </c>
      <c r="I145" s="11" t="s">
        <v>371</v>
      </c>
      <c r="K145" s="11" t="str">
        <f>CONCATENATE(Table3[[#This Row],[Type]]," "&amp;TEXT(Table3[[#This Row],[Diameter]],".0000")&amp;""," "&amp;Table3[[#This Row],[NumFlutes]]&amp;"FL")</f>
        <v>CD .1004 2FL</v>
      </c>
      <c r="M145" s="13">
        <v>0.1004</v>
      </c>
      <c r="N145" s="13">
        <v>0.125</v>
      </c>
      <c r="O145" s="6">
        <v>0.1004</v>
      </c>
      <c r="P145" s="6">
        <v>0.82499999999999996</v>
      </c>
      <c r="R145" s="14">
        <f>IF(Table3[[#This Row],[ShoulderLenEnd]]="",0,90-(DEGREES(ATAN((Q145-P145)/((N145-O145)/2)))))</f>
        <v>0</v>
      </c>
      <c r="S145" s="15">
        <v>0.8</v>
      </c>
      <c r="T145" s="6">
        <v>2</v>
      </c>
      <c r="U145" s="6">
        <v>1.5</v>
      </c>
      <c r="V145" s="6">
        <v>0.33</v>
      </c>
      <c r="Z145" s="6">
        <v>150</v>
      </c>
      <c r="AA145" s="13">
        <f t="shared" si="2"/>
        <v>1.345104946004236E-2</v>
      </c>
      <c r="AE145" s="6" t="s">
        <v>44</v>
      </c>
      <c r="AF145" s="6" t="s">
        <v>62</v>
      </c>
      <c r="AG145" s="6" t="s">
        <v>152</v>
      </c>
      <c r="AH145" s="6" t="s">
        <v>153</v>
      </c>
      <c r="AI145" s="6">
        <v>0</v>
      </c>
      <c r="AJ145" s="6">
        <v>1</v>
      </c>
      <c r="AK145" s="6">
        <v>0</v>
      </c>
      <c r="AL145" s="6">
        <v>1</v>
      </c>
      <c r="AM145" s="6">
        <v>1</v>
      </c>
      <c r="AN145" s="6">
        <v>1</v>
      </c>
      <c r="AO145" s="6">
        <v>1</v>
      </c>
      <c r="AP145" s="6">
        <v>1</v>
      </c>
      <c r="AQ145" s="6" t="s">
        <v>372</v>
      </c>
      <c r="AR145" s="6">
        <v>0</v>
      </c>
      <c r="AS145" s="6">
        <v>0</v>
      </c>
      <c r="AT145" s="6">
        <v>0</v>
      </c>
      <c r="AU145" s="6">
        <v>0</v>
      </c>
      <c r="AV145" s="6">
        <f>IF(Table3[[#This Row],[ShankDiameter]]&gt;0.5,0,IF(Table3[[#This Row],[Type]]="CD",0,1))</f>
        <v>0</v>
      </c>
      <c r="AW145" s="6">
        <v>0</v>
      </c>
      <c r="AX145" s="6">
        <v>0</v>
      </c>
      <c r="AY145" s="6">
        <v>0</v>
      </c>
      <c r="AZ145" s="6">
        <v>2</v>
      </c>
      <c r="BA145" s="6">
        <v>0</v>
      </c>
      <c r="BB145" s="6">
        <v>0</v>
      </c>
      <c r="BC145" s="6">
        <v>0</v>
      </c>
      <c r="BD145" s="6">
        <v>0</v>
      </c>
      <c r="BE145" s="6">
        <v>0</v>
      </c>
      <c r="BF145" s="6">
        <v>0</v>
      </c>
      <c r="BG145" s="6">
        <v>0</v>
      </c>
      <c r="BH145" s="6">
        <v>0</v>
      </c>
      <c r="BI145" s="6">
        <v>0</v>
      </c>
      <c r="BJ145" s="6">
        <v>0</v>
      </c>
      <c r="BK145" s="6">
        <v>0</v>
      </c>
      <c r="BL145" s="6">
        <v>0</v>
      </c>
      <c r="BM145" s="6">
        <f>IF(Table3[[#This Row],[Type]]="EM",IF((Table3[[#This Row],[Diameter]]/2)-Table3[[#This Row],[CornerRadius]]-0.012&gt;0,(Table3[[#This Row],[Diameter]]/2)-Table3[[#This Row],[CornerRadius]]-0.012,0),)</f>
        <v>0</v>
      </c>
      <c r="BO145" s="6" t="str">
        <f>IF(Table3[[#This Row],[ShoulderLength]]="","",IF(Table3[[#This Row],[ShoulderLength]]&lt;Table3[[#This Row],[LOC]],"FIX",""))</f>
        <v/>
      </c>
    </row>
    <row r="146" spans="1:67" x14ac:dyDescent="0.25">
      <c r="A146" s="7">
        <f>IF(Table3[[#This Row],[SoflexRule]]="",1,IF(Table3[[#This Row],[MinOHL]]="",1,IF(Table3[[#This Row],[Type]]="CT",1,IF(Table3[[#This Row],[I]]=1,0,1))))</f>
        <v>1</v>
      </c>
      <c r="B146" s="6" t="s">
        <v>149</v>
      </c>
      <c r="D146" s="6" t="s">
        <v>149</v>
      </c>
      <c r="E146" s="6">
        <v>145</v>
      </c>
      <c r="G146" s="9" t="s">
        <v>74</v>
      </c>
      <c r="H146" s="10" t="s">
        <v>150</v>
      </c>
      <c r="I146" s="11" t="s">
        <v>373</v>
      </c>
      <c r="K146" s="11" t="str">
        <f>CONCATENATE(Table3[[#This Row],[Type]]," "&amp;TEXT(Table3[[#This Row],[Diameter]],".0000")&amp;""," "&amp;Table3[[#This Row],[NumFlutes]]&amp;"FL")</f>
        <v>CD .1015 2FL</v>
      </c>
      <c r="M146" s="13">
        <v>0.10150000000000001</v>
      </c>
      <c r="N146" s="13">
        <v>0.125</v>
      </c>
      <c r="O146" s="6">
        <v>0.10150000000000001</v>
      </c>
      <c r="P146" s="6">
        <v>0.82499999999999996</v>
      </c>
      <c r="R146" s="14">
        <f>IF(Table3[[#This Row],[ShoulderLenEnd]]="",0,90-(DEGREES(ATAN((Q146-P146)/((N146-O146)/2)))))</f>
        <v>0</v>
      </c>
      <c r="S146" s="15">
        <v>0.8</v>
      </c>
      <c r="T146" s="6">
        <v>2</v>
      </c>
      <c r="U146" s="6">
        <v>1.5</v>
      </c>
      <c r="V146" s="6">
        <v>0.33</v>
      </c>
      <c r="Z146" s="6">
        <v>150</v>
      </c>
      <c r="AA146" s="13">
        <f t="shared" si="2"/>
        <v>1.3598421515879477E-2</v>
      </c>
      <c r="AE146" s="6" t="s">
        <v>44</v>
      </c>
      <c r="AF146" s="6" t="s">
        <v>62</v>
      </c>
      <c r="AG146" s="6" t="s">
        <v>152</v>
      </c>
      <c r="AH146" s="6" t="s">
        <v>153</v>
      </c>
      <c r="AI146" s="6">
        <v>0</v>
      </c>
      <c r="AJ146" s="6">
        <v>1</v>
      </c>
      <c r="AK146" s="6">
        <v>0</v>
      </c>
      <c r="AL146" s="6">
        <v>1</v>
      </c>
      <c r="AM146" s="6">
        <v>1</v>
      </c>
      <c r="AN146" s="6">
        <v>1</v>
      </c>
      <c r="AO146" s="6">
        <v>1</v>
      </c>
      <c r="AP146" s="6">
        <v>1</v>
      </c>
      <c r="AQ146" s="6" t="s">
        <v>374</v>
      </c>
      <c r="AR146" s="6">
        <v>0</v>
      </c>
      <c r="AS146" s="6">
        <v>0</v>
      </c>
      <c r="AT146" s="6">
        <v>0</v>
      </c>
      <c r="AU146" s="6">
        <v>0</v>
      </c>
      <c r="AV146" s="6">
        <f>IF(Table3[[#This Row],[ShankDiameter]]&gt;0.5,0,IF(Table3[[#This Row],[Type]]="CD",0,1))</f>
        <v>0</v>
      </c>
      <c r="AW146" s="6">
        <v>0</v>
      </c>
      <c r="AX146" s="6">
        <v>0</v>
      </c>
      <c r="AY146" s="6">
        <v>0</v>
      </c>
      <c r="AZ146" s="6">
        <v>2</v>
      </c>
      <c r="BA146" s="6">
        <v>0</v>
      </c>
      <c r="BB146" s="6">
        <v>0</v>
      </c>
      <c r="BC146" s="6">
        <v>0</v>
      </c>
      <c r="BD146" s="6">
        <v>0</v>
      </c>
      <c r="BE146" s="6">
        <v>0</v>
      </c>
      <c r="BF146" s="6">
        <v>0</v>
      </c>
      <c r="BG146" s="6">
        <v>0</v>
      </c>
      <c r="BH146" s="6">
        <v>0</v>
      </c>
      <c r="BI146" s="6">
        <v>0</v>
      </c>
      <c r="BJ146" s="6">
        <v>0</v>
      </c>
      <c r="BK146" s="6">
        <v>0</v>
      </c>
      <c r="BL146" s="6">
        <v>0</v>
      </c>
      <c r="BM146" s="6">
        <f>IF(Table3[[#This Row],[Type]]="EM",IF((Table3[[#This Row],[Diameter]]/2)-Table3[[#This Row],[CornerRadius]]-0.012&gt;0,(Table3[[#This Row],[Diameter]]/2)-Table3[[#This Row],[CornerRadius]]-0.012,0),)</f>
        <v>0</v>
      </c>
      <c r="BO146" s="6" t="str">
        <f>IF(Table3[[#This Row],[ShoulderLength]]="","",IF(Table3[[#This Row],[ShoulderLength]]&lt;Table3[[#This Row],[LOC]],"FIX",""))</f>
        <v/>
      </c>
    </row>
    <row r="147" spans="1:67" x14ac:dyDescent="0.25">
      <c r="A147" s="7">
        <f>IF(Table3[[#This Row],[SoflexRule]]="",1,IF(Table3[[#This Row],[MinOHL]]="",1,IF(Table3[[#This Row],[Type]]="CT",1,IF(Table3[[#This Row],[I]]=1,0,1))))</f>
        <v>1</v>
      </c>
      <c r="B147" s="6" t="s">
        <v>149</v>
      </c>
      <c r="D147" s="6" t="s">
        <v>149</v>
      </c>
      <c r="E147" s="6">
        <v>146</v>
      </c>
      <c r="G147" s="9" t="s">
        <v>74</v>
      </c>
      <c r="H147" s="10" t="s">
        <v>150</v>
      </c>
      <c r="I147" s="11" t="s">
        <v>375</v>
      </c>
      <c r="K147" s="11" t="str">
        <f>CONCATENATE(Table3[[#This Row],[Type]]," "&amp;TEXT(Table3[[#This Row],[Diameter]],".0000")&amp;""," "&amp;Table3[[#This Row],[NumFlutes]]&amp;"FL")</f>
        <v>CD .1024 2FL</v>
      </c>
      <c r="M147" s="13">
        <v>0.1024</v>
      </c>
      <c r="N147" s="13">
        <v>0.125</v>
      </c>
      <c r="O147" s="6">
        <v>0.1024</v>
      </c>
      <c r="P147" s="6">
        <v>0.82499999999999996</v>
      </c>
      <c r="R147" s="14">
        <f>IF(Table3[[#This Row],[ShoulderLenEnd]]="",0,90-(DEGREES(ATAN((Q147-P147)/((N147-O147)/2)))))</f>
        <v>0</v>
      </c>
      <c r="S147" s="15">
        <v>0.8</v>
      </c>
      <c r="T147" s="6">
        <v>2</v>
      </c>
      <c r="U147" s="6">
        <v>1.5</v>
      </c>
      <c r="V147" s="6">
        <v>0.35</v>
      </c>
      <c r="Z147" s="6">
        <v>150</v>
      </c>
      <c r="AA147" s="13">
        <f t="shared" si="2"/>
        <v>1.3718998652473481E-2</v>
      </c>
      <c r="AE147" s="6" t="s">
        <v>44</v>
      </c>
      <c r="AF147" s="6" t="s">
        <v>62</v>
      </c>
      <c r="AG147" s="6" t="s">
        <v>152</v>
      </c>
      <c r="AH147" s="6" t="s">
        <v>153</v>
      </c>
      <c r="AI147" s="6">
        <v>0</v>
      </c>
      <c r="AJ147" s="6">
        <v>1</v>
      </c>
      <c r="AK147" s="6">
        <v>0</v>
      </c>
      <c r="AL147" s="6">
        <v>1</v>
      </c>
      <c r="AM147" s="6">
        <v>1</v>
      </c>
      <c r="AN147" s="6">
        <v>1</v>
      </c>
      <c r="AO147" s="6">
        <v>1</v>
      </c>
      <c r="AP147" s="6">
        <v>1</v>
      </c>
      <c r="AQ147" s="6" t="s">
        <v>376</v>
      </c>
      <c r="AR147" s="6">
        <v>0</v>
      </c>
      <c r="AS147" s="6">
        <v>0</v>
      </c>
      <c r="AT147" s="6">
        <v>0</v>
      </c>
      <c r="AU147" s="6">
        <v>0</v>
      </c>
      <c r="AV147" s="6">
        <f>IF(Table3[[#This Row],[ShankDiameter]]&gt;0.5,0,IF(Table3[[#This Row],[Type]]="CD",0,1))</f>
        <v>0</v>
      </c>
      <c r="AW147" s="6">
        <v>0</v>
      </c>
      <c r="AX147" s="6">
        <v>0</v>
      </c>
      <c r="AY147" s="6">
        <v>0</v>
      </c>
      <c r="AZ147" s="6">
        <v>2</v>
      </c>
      <c r="BA147" s="6">
        <v>0</v>
      </c>
      <c r="BB147" s="6">
        <v>0</v>
      </c>
      <c r="BC147" s="6">
        <v>0</v>
      </c>
      <c r="BD147" s="6">
        <v>0</v>
      </c>
      <c r="BE147" s="6">
        <v>0</v>
      </c>
      <c r="BF147" s="6">
        <v>0</v>
      </c>
      <c r="BG147" s="6">
        <v>0</v>
      </c>
      <c r="BH147" s="6">
        <v>0</v>
      </c>
      <c r="BI147" s="6">
        <v>0</v>
      </c>
      <c r="BJ147" s="6">
        <v>0</v>
      </c>
      <c r="BK147" s="6">
        <v>0</v>
      </c>
      <c r="BL147" s="6">
        <v>0</v>
      </c>
      <c r="BM147" s="6">
        <f>IF(Table3[[#This Row],[Type]]="EM",IF((Table3[[#This Row],[Diameter]]/2)-Table3[[#This Row],[CornerRadius]]-0.012&gt;0,(Table3[[#This Row],[Diameter]]/2)-Table3[[#This Row],[CornerRadius]]-0.012,0),)</f>
        <v>0</v>
      </c>
      <c r="BO147" s="6" t="str">
        <f>IF(Table3[[#This Row],[ShoulderLength]]="","",IF(Table3[[#This Row],[ShoulderLength]]&lt;Table3[[#This Row],[LOC]],"FIX",""))</f>
        <v/>
      </c>
    </row>
    <row r="148" spans="1:67" x14ac:dyDescent="0.25">
      <c r="A148" s="7">
        <f>IF(Table3[[#This Row],[SoflexRule]]="",1,IF(Table3[[#This Row],[MinOHL]]="",1,IF(Table3[[#This Row],[Type]]="CT",1,IF(Table3[[#This Row],[I]]=1,0,1))))</f>
        <v>1</v>
      </c>
      <c r="B148" s="6" t="s">
        <v>149</v>
      </c>
      <c r="D148" s="6" t="s">
        <v>149</v>
      </c>
      <c r="E148" s="6">
        <v>147</v>
      </c>
      <c r="G148" s="9" t="s">
        <v>74</v>
      </c>
      <c r="H148" s="10" t="s">
        <v>150</v>
      </c>
      <c r="I148" s="11" t="s">
        <v>377</v>
      </c>
      <c r="K148" s="11" t="str">
        <f>CONCATENATE(Table3[[#This Row],[Type]]," "&amp;TEXT(Table3[[#This Row],[Diameter]],".0000")&amp;""," "&amp;Table3[[#This Row],[NumFlutes]]&amp;"FL")</f>
        <v>CD .1040 2FL</v>
      </c>
      <c r="M148" s="13">
        <v>0.104</v>
      </c>
      <c r="N148" s="13">
        <v>0.125</v>
      </c>
      <c r="O148" s="6">
        <v>0.104</v>
      </c>
      <c r="P148" s="6">
        <v>0.82499999999999996</v>
      </c>
      <c r="R148" s="14">
        <f>IF(Table3[[#This Row],[ShoulderLenEnd]]="",0,90-(DEGREES(ATAN((Q148-P148)/((N148-O148)/2)))))</f>
        <v>0</v>
      </c>
      <c r="S148" s="15">
        <v>0.8</v>
      </c>
      <c r="T148" s="6">
        <v>2</v>
      </c>
      <c r="U148" s="6">
        <v>1.5</v>
      </c>
      <c r="V148" s="6">
        <v>0.33</v>
      </c>
      <c r="Z148" s="6">
        <v>150</v>
      </c>
      <c r="AA148" s="13">
        <f t="shared" si="2"/>
        <v>1.393335800641838E-2</v>
      </c>
      <c r="AE148" s="6" t="s">
        <v>44</v>
      </c>
      <c r="AF148" s="6" t="s">
        <v>62</v>
      </c>
      <c r="AG148" s="6" t="s">
        <v>152</v>
      </c>
      <c r="AH148" s="6" t="s">
        <v>153</v>
      </c>
      <c r="AI148" s="6">
        <v>0</v>
      </c>
      <c r="AJ148" s="6">
        <v>1</v>
      </c>
      <c r="AK148" s="6">
        <v>0</v>
      </c>
      <c r="AL148" s="6">
        <v>1</v>
      </c>
      <c r="AM148" s="6">
        <v>1</v>
      </c>
      <c r="AN148" s="6">
        <v>1</v>
      </c>
      <c r="AO148" s="6">
        <v>1</v>
      </c>
      <c r="AP148" s="6">
        <v>1</v>
      </c>
      <c r="AQ148" s="6" t="s">
        <v>378</v>
      </c>
      <c r="AR148" s="6">
        <v>0</v>
      </c>
      <c r="AS148" s="6">
        <v>0</v>
      </c>
      <c r="AT148" s="6">
        <v>0</v>
      </c>
      <c r="AU148" s="6">
        <v>0</v>
      </c>
      <c r="AV148" s="6">
        <f>IF(Table3[[#This Row],[ShankDiameter]]&gt;0.5,0,IF(Table3[[#This Row],[Type]]="CD",0,1))</f>
        <v>0</v>
      </c>
      <c r="AW148" s="6">
        <v>0</v>
      </c>
      <c r="AX148" s="6">
        <v>0</v>
      </c>
      <c r="AY148" s="6">
        <v>0</v>
      </c>
      <c r="AZ148" s="6">
        <v>2</v>
      </c>
      <c r="BA148" s="6">
        <v>0</v>
      </c>
      <c r="BB148" s="6">
        <v>0</v>
      </c>
      <c r="BC148" s="6">
        <v>0</v>
      </c>
      <c r="BD148" s="6">
        <v>0</v>
      </c>
      <c r="BE148" s="6">
        <v>0</v>
      </c>
      <c r="BF148" s="6">
        <v>0</v>
      </c>
      <c r="BG148" s="6">
        <v>0</v>
      </c>
      <c r="BH148" s="6">
        <v>0</v>
      </c>
      <c r="BI148" s="6">
        <v>0</v>
      </c>
      <c r="BJ148" s="6">
        <v>0</v>
      </c>
      <c r="BK148" s="6">
        <v>0</v>
      </c>
      <c r="BL148" s="6">
        <v>0</v>
      </c>
      <c r="BM148" s="6">
        <f>IF(Table3[[#This Row],[Type]]="EM",IF((Table3[[#This Row],[Diameter]]/2)-Table3[[#This Row],[CornerRadius]]-0.012&gt;0,(Table3[[#This Row],[Diameter]]/2)-Table3[[#This Row],[CornerRadius]]-0.012,0),)</f>
        <v>0</v>
      </c>
      <c r="BO148" s="6" t="str">
        <f>IF(Table3[[#This Row],[ShoulderLength]]="","",IF(Table3[[#This Row],[ShoulderLength]]&lt;Table3[[#This Row],[LOC]],"FIX",""))</f>
        <v/>
      </c>
    </row>
    <row r="149" spans="1:67" x14ac:dyDescent="0.25">
      <c r="A149" s="7">
        <f>IF(Table3[[#This Row],[SoflexRule]]="",1,IF(Table3[[#This Row],[MinOHL]]="",1,IF(Table3[[#This Row],[Type]]="CT",1,IF(Table3[[#This Row],[I]]=1,0,1))))</f>
        <v>1</v>
      </c>
      <c r="B149" s="6" t="s">
        <v>149</v>
      </c>
      <c r="D149" s="6" t="s">
        <v>149</v>
      </c>
      <c r="E149" s="6">
        <v>148</v>
      </c>
      <c r="G149" s="9" t="s">
        <v>74</v>
      </c>
      <c r="H149" s="10" t="s">
        <v>150</v>
      </c>
      <c r="I149" s="11" t="s">
        <v>379</v>
      </c>
      <c r="K149" s="11" t="str">
        <f>CONCATENATE(Table3[[#This Row],[Type]]," "&amp;TEXT(Table3[[#This Row],[Diameter]],".0000")&amp;""," "&amp;Table3[[#This Row],[NumFlutes]]&amp;"FL")</f>
        <v>CD .1065 2FL</v>
      </c>
      <c r="M149" s="13">
        <v>0.1065</v>
      </c>
      <c r="N149" s="13">
        <v>0.125</v>
      </c>
      <c r="O149" s="6">
        <v>0.1065</v>
      </c>
      <c r="P149" s="6">
        <v>0.82499999999999996</v>
      </c>
      <c r="R149" s="14">
        <f>IF(Table3[[#This Row],[ShoulderLenEnd]]="",0,90-(DEGREES(ATAN((Q149-P149)/((N149-O149)/2)))))</f>
        <v>0</v>
      </c>
      <c r="S149" s="15">
        <v>0.8</v>
      </c>
      <c r="T149" s="6">
        <v>2</v>
      </c>
      <c r="U149" s="6">
        <v>1.5</v>
      </c>
      <c r="V149" s="6">
        <v>0.33</v>
      </c>
      <c r="Z149" s="6">
        <v>150</v>
      </c>
      <c r="AA149" s="13">
        <f t="shared" si="2"/>
        <v>1.4268294496957282E-2</v>
      </c>
      <c r="AE149" s="6" t="s">
        <v>44</v>
      </c>
      <c r="AF149" s="6" t="s">
        <v>62</v>
      </c>
      <c r="AG149" s="6" t="s">
        <v>152</v>
      </c>
      <c r="AH149" s="6" t="s">
        <v>153</v>
      </c>
      <c r="AI149" s="6">
        <v>0</v>
      </c>
      <c r="AJ149" s="6">
        <v>1</v>
      </c>
      <c r="AK149" s="6">
        <v>0</v>
      </c>
      <c r="AL149" s="6">
        <v>1</v>
      </c>
      <c r="AM149" s="6">
        <v>1</v>
      </c>
      <c r="AN149" s="6">
        <v>1</v>
      </c>
      <c r="AO149" s="6">
        <v>1</v>
      </c>
      <c r="AP149" s="6">
        <v>1</v>
      </c>
      <c r="AQ149" s="6" t="s">
        <v>380</v>
      </c>
      <c r="AR149" s="6">
        <v>0</v>
      </c>
      <c r="AS149" s="6">
        <v>0</v>
      </c>
      <c r="AT149" s="6">
        <v>0</v>
      </c>
      <c r="AU149" s="6">
        <v>0</v>
      </c>
      <c r="AV149" s="6">
        <f>IF(Table3[[#This Row],[ShankDiameter]]&gt;0.5,0,IF(Table3[[#This Row],[Type]]="CD",0,1))</f>
        <v>0</v>
      </c>
      <c r="AW149" s="6">
        <v>0</v>
      </c>
      <c r="AX149" s="6">
        <v>0</v>
      </c>
      <c r="AY149" s="6">
        <v>0</v>
      </c>
      <c r="AZ149" s="6">
        <v>2</v>
      </c>
      <c r="BA149" s="6">
        <v>0</v>
      </c>
      <c r="BB149" s="6">
        <v>0</v>
      </c>
      <c r="BC149" s="6">
        <v>0</v>
      </c>
      <c r="BD149" s="6">
        <v>0</v>
      </c>
      <c r="BE149" s="6">
        <v>0</v>
      </c>
      <c r="BF149" s="6">
        <v>0</v>
      </c>
      <c r="BG149" s="6">
        <v>0</v>
      </c>
      <c r="BH149" s="6">
        <v>0</v>
      </c>
      <c r="BI149" s="6">
        <v>0</v>
      </c>
      <c r="BJ149" s="6">
        <v>0</v>
      </c>
      <c r="BK149" s="6">
        <v>0</v>
      </c>
      <c r="BL149" s="6">
        <v>0</v>
      </c>
      <c r="BM149" s="6">
        <f>IF(Table3[[#This Row],[Type]]="EM",IF((Table3[[#This Row],[Diameter]]/2)-Table3[[#This Row],[CornerRadius]]-0.012&gt;0,(Table3[[#This Row],[Diameter]]/2)-Table3[[#This Row],[CornerRadius]]-0.012,0),)</f>
        <v>0</v>
      </c>
      <c r="BO149" s="6" t="str">
        <f>IF(Table3[[#This Row],[ShoulderLength]]="","",IF(Table3[[#This Row],[ShoulderLength]]&lt;Table3[[#This Row],[LOC]],"FIX",""))</f>
        <v/>
      </c>
    </row>
    <row r="150" spans="1:67" x14ac:dyDescent="0.25">
      <c r="A150" s="7">
        <f>IF(Table3[[#This Row],[SoflexRule]]="",1,IF(Table3[[#This Row],[MinOHL]]="",1,IF(Table3[[#This Row],[Type]]="CT",1,IF(Table3[[#This Row],[I]]=1,0,1))))</f>
        <v>1</v>
      </c>
      <c r="B150" s="6" t="s">
        <v>149</v>
      </c>
      <c r="D150" s="6" t="s">
        <v>149</v>
      </c>
      <c r="E150" s="6">
        <v>149</v>
      </c>
      <c r="G150" s="9" t="s">
        <v>74</v>
      </c>
      <c r="H150" s="10" t="s">
        <v>150</v>
      </c>
      <c r="I150" s="11" t="s">
        <v>381</v>
      </c>
      <c r="K150" s="11" t="str">
        <f>CONCATENATE(Table3[[#This Row],[Type]]," "&amp;TEXT(Table3[[#This Row],[Diameter]],".0000")&amp;""," "&amp;Table3[[#This Row],[NumFlutes]]&amp;"FL")</f>
        <v>CD .1083 2FL</v>
      </c>
      <c r="M150" s="13">
        <v>0.10829999999999999</v>
      </c>
      <c r="N150" s="13">
        <v>0.125</v>
      </c>
      <c r="O150" s="6">
        <v>0.10829999999999999</v>
      </c>
      <c r="P150" s="6">
        <v>0.82499999999999996</v>
      </c>
      <c r="R150" s="14">
        <f>IF(Table3[[#This Row],[ShoulderLenEnd]]="",0,90-(DEGREES(ATAN((Q150-P150)/((N150-O150)/2)))))</f>
        <v>0</v>
      </c>
      <c r="S150" s="15">
        <v>0.8</v>
      </c>
      <c r="T150" s="6">
        <v>2</v>
      </c>
      <c r="U150" s="6">
        <v>1.5</v>
      </c>
      <c r="V150" s="6">
        <v>0.33</v>
      </c>
      <c r="Z150" s="6">
        <v>150</v>
      </c>
      <c r="AA150" s="13">
        <f t="shared" si="2"/>
        <v>1.4509448770145292E-2</v>
      </c>
      <c r="AE150" s="6" t="s">
        <v>44</v>
      </c>
      <c r="AF150" s="6" t="s">
        <v>62</v>
      </c>
      <c r="AG150" s="6" t="s">
        <v>152</v>
      </c>
      <c r="AH150" s="6" t="s">
        <v>153</v>
      </c>
      <c r="AI150" s="6">
        <v>0</v>
      </c>
      <c r="AJ150" s="6">
        <v>1</v>
      </c>
      <c r="AK150" s="6">
        <v>0</v>
      </c>
      <c r="AL150" s="6">
        <v>1</v>
      </c>
      <c r="AM150" s="6">
        <v>1</v>
      </c>
      <c r="AN150" s="6">
        <v>1</v>
      </c>
      <c r="AO150" s="6">
        <v>1</v>
      </c>
      <c r="AP150" s="6">
        <v>1</v>
      </c>
      <c r="AQ150" s="6" t="s">
        <v>382</v>
      </c>
      <c r="AR150" s="6">
        <v>0</v>
      </c>
      <c r="AS150" s="6">
        <v>0</v>
      </c>
      <c r="AT150" s="6">
        <v>0</v>
      </c>
      <c r="AU150" s="6">
        <v>0</v>
      </c>
      <c r="AV150" s="6">
        <f>IF(Table3[[#This Row],[ShankDiameter]]&gt;0.5,0,IF(Table3[[#This Row],[Type]]="CD",0,1))</f>
        <v>0</v>
      </c>
      <c r="AW150" s="6">
        <v>0</v>
      </c>
      <c r="AX150" s="6">
        <v>0</v>
      </c>
      <c r="AY150" s="6">
        <v>0</v>
      </c>
      <c r="AZ150" s="6">
        <v>2</v>
      </c>
      <c r="BA150" s="6">
        <v>0</v>
      </c>
      <c r="BB150" s="6">
        <v>0</v>
      </c>
      <c r="BC150" s="6">
        <v>0</v>
      </c>
      <c r="BD150" s="6">
        <v>0</v>
      </c>
      <c r="BE150" s="6">
        <v>0</v>
      </c>
      <c r="BF150" s="6">
        <v>0</v>
      </c>
      <c r="BG150" s="6">
        <v>0</v>
      </c>
      <c r="BH150" s="6">
        <v>0</v>
      </c>
      <c r="BI150" s="6">
        <v>0</v>
      </c>
      <c r="BJ150" s="6">
        <v>0</v>
      </c>
      <c r="BK150" s="6">
        <v>0</v>
      </c>
      <c r="BL150" s="6">
        <v>0</v>
      </c>
      <c r="BM150" s="6">
        <f>IF(Table3[[#This Row],[Type]]="EM",IF((Table3[[#This Row],[Diameter]]/2)-Table3[[#This Row],[CornerRadius]]-0.012&gt;0,(Table3[[#This Row],[Diameter]]/2)-Table3[[#This Row],[CornerRadius]]-0.012,0),)</f>
        <v>0</v>
      </c>
      <c r="BO150" s="6" t="str">
        <f>IF(Table3[[#This Row],[ShoulderLength]]="","",IF(Table3[[#This Row],[ShoulderLength]]&lt;Table3[[#This Row],[LOC]],"FIX",""))</f>
        <v/>
      </c>
    </row>
    <row r="151" spans="1:67" x14ac:dyDescent="0.25">
      <c r="A151" s="7">
        <f>IF(Table3[[#This Row],[SoflexRule]]="",1,IF(Table3[[#This Row],[MinOHL]]="",1,IF(Table3[[#This Row],[Type]]="CT",1,IF(Table3[[#This Row],[I]]=1,0,1))))</f>
        <v>1</v>
      </c>
      <c r="B151" s="6" t="s">
        <v>149</v>
      </c>
      <c r="D151" s="6" t="s">
        <v>149</v>
      </c>
      <c r="E151" s="6">
        <v>150</v>
      </c>
      <c r="G151" s="9" t="s">
        <v>74</v>
      </c>
      <c r="H151" s="10" t="s">
        <v>150</v>
      </c>
      <c r="I151" s="11" t="s">
        <v>383</v>
      </c>
      <c r="K151" s="11" t="str">
        <f>CONCATENATE(Table3[[#This Row],[Type]]," "&amp;TEXT(Table3[[#This Row],[Diameter]],".0000")&amp;""," "&amp;Table3[[#This Row],[NumFlutes]]&amp;"FL")</f>
        <v>CD .1094 2FL</v>
      </c>
      <c r="M151" s="13">
        <v>0.1094</v>
      </c>
      <c r="N151" s="13">
        <v>0.125</v>
      </c>
      <c r="O151" s="6">
        <v>0.1094</v>
      </c>
      <c r="P151" s="6">
        <v>0.82499999999999996</v>
      </c>
      <c r="R151" s="14">
        <f>IF(Table3[[#This Row],[ShoulderLenEnd]]="",0,90-(DEGREES(ATAN((Q151-P151)/((N151-O151)/2)))))</f>
        <v>0</v>
      </c>
      <c r="S151" s="15">
        <v>0.8</v>
      </c>
      <c r="T151" s="6">
        <v>2</v>
      </c>
      <c r="U151" s="6">
        <v>1.5</v>
      </c>
      <c r="V151" s="6">
        <v>0.33</v>
      </c>
      <c r="Z151" s="6">
        <v>150</v>
      </c>
      <c r="AA151" s="13">
        <f t="shared" si="2"/>
        <v>1.465682082598241E-2</v>
      </c>
      <c r="AE151" s="6" t="s">
        <v>44</v>
      </c>
      <c r="AF151" s="6" t="s">
        <v>62</v>
      </c>
      <c r="AG151" s="6" t="s">
        <v>152</v>
      </c>
      <c r="AH151" s="6" t="s">
        <v>153</v>
      </c>
      <c r="AI151" s="6">
        <v>0</v>
      </c>
      <c r="AJ151" s="6">
        <v>1</v>
      </c>
      <c r="AK151" s="6">
        <v>0</v>
      </c>
      <c r="AL151" s="6">
        <v>1</v>
      </c>
      <c r="AM151" s="6">
        <v>1</v>
      </c>
      <c r="AN151" s="6">
        <v>1</v>
      </c>
      <c r="AO151" s="6">
        <v>1</v>
      </c>
      <c r="AP151" s="6">
        <v>1</v>
      </c>
      <c r="AQ151" s="6" t="s">
        <v>384</v>
      </c>
      <c r="AR151" s="6">
        <v>0</v>
      </c>
      <c r="AS151" s="6">
        <v>0</v>
      </c>
      <c r="AT151" s="6">
        <v>0</v>
      </c>
      <c r="AU151" s="6">
        <v>0</v>
      </c>
      <c r="AV151" s="6">
        <f>IF(Table3[[#This Row],[ShankDiameter]]&gt;0.5,0,IF(Table3[[#This Row],[Type]]="CD",0,1))</f>
        <v>0</v>
      </c>
      <c r="AW151" s="6">
        <v>0</v>
      </c>
      <c r="AX151" s="6">
        <v>0</v>
      </c>
      <c r="AY151" s="6">
        <v>0</v>
      </c>
      <c r="AZ151" s="6">
        <v>2</v>
      </c>
      <c r="BA151" s="6">
        <v>0</v>
      </c>
      <c r="BB151" s="6">
        <v>0</v>
      </c>
      <c r="BC151" s="6">
        <v>0</v>
      </c>
      <c r="BD151" s="6">
        <v>0</v>
      </c>
      <c r="BE151" s="6">
        <v>0</v>
      </c>
      <c r="BF151" s="6">
        <v>0</v>
      </c>
      <c r="BG151" s="6">
        <v>0</v>
      </c>
      <c r="BH151" s="6">
        <v>0</v>
      </c>
      <c r="BI151" s="6">
        <v>0</v>
      </c>
      <c r="BJ151" s="6">
        <v>0</v>
      </c>
      <c r="BK151" s="6">
        <v>0</v>
      </c>
      <c r="BL151" s="6">
        <v>0</v>
      </c>
      <c r="BM151" s="6">
        <f>IF(Table3[[#This Row],[Type]]="EM",IF((Table3[[#This Row],[Diameter]]/2)-Table3[[#This Row],[CornerRadius]]-0.012&gt;0,(Table3[[#This Row],[Diameter]]/2)-Table3[[#This Row],[CornerRadius]]-0.012,0),)</f>
        <v>0</v>
      </c>
      <c r="BO151" s="6" t="str">
        <f>IF(Table3[[#This Row],[ShoulderLength]]="","",IF(Table3[[#This Row],[ShoulderLength]]&lt;Table3[[#This Row],[LOC]],"FIX",""))</f>
        <v/>
      </c>
    </row>
    <row r="152" spans="1:67" x14ac:dyDescent="0.25">
      <c r="A152" s="7">
        <f>IF(Table3[[#This Row],[SoflexRule]]="",1,IF(Table3[[#This Row],[MinOHL]]="",1,IF(Table3[[#This Row],[Type]]="CT",1,IF(Table3[[#This Row],[I]]=1,0,1))))</f>
        <v>1</v>
      </c>
      <c r="B152" s="6" t="s">
        <v>149</v>
      </c>
      <c r="D152" s="6" t="s">
        <v>149</v>
      </c>
      <c r="E152" s="6">
        <v>151</v>
      </c>
      <c r="G152" s="9" t="s">
        <v>74</v>
      </c>
      <c r="H152" s="10" t="s">
        <v>150</v>
      </c>
      <c r="I152" s="11" t="s">
        <v>385</v>
      </c>
      <c r="K152" s="11" t="str">
        <f>CONCATENATE(Table3[[#This Row],[Type]]," "&amp;TEXT(Table3[[#This Row],[Diameter]],".0000")&amp;""," "&amp;Table3[[#This Row],[NumFlutes]]&amp;"FL")</f>
        <v>CD .1100 2FL</v>
      </c>
      <c r="M152" s="13">
        <v>0.11</v>
      </c>
      <c r="N152" s="13">
        <v>0.125</v>
      </c>
      <c r="O152" s="6">
        <v>0.11</v>
      </c>
      <c r="P152" s="6">
        <v>0.82499999999999996</v>
      </c>
      <c r="R152" s="14">
        <f>IF(Table3[[#This Row],[ShoulderLenEnd]]="",0,90-(DEGREES(ATAN((Q152-P152)/((N152-O152)/2)))))</f>
        <v>0</v>
      </c>
      <c r="S152" s="15">
        <v>0.8</v>
      </c>
      <c r="T152" s="6">
        <v>2</v>
      </c>
      <c r="U152" s="6">
        <v>1.5</v>
      </c>
      <c r="V152" s="6">
        <v>0.33</v>
      </c>
      <c r="Z152" s="6">
        <v>150</v>
      </c>
      <c r="AA152" s="13">
        <f t="shared" si="2"/>
        <v>1.4737205583711747E-2</v>
      </c>
      <c r="AE152" s="6" t="s">
        <v>44</v>
      </c>
      <c r="AF152" s="6" t="s">
        <v>62</v>
      </c>
      <c r="AG152" s="6" t="s">
        <v>152</v>
      </c>
      <c r="AH152" s="6" t="s">
        <v>153</v>
      </c>
      <c r="AI152" s="6">
        <v>0</v>
      </c>
      <c r="AJ152" s="6">
        <v>1</v>
      </c>
      <c r="AK152" s="6">
        <v>0</v>
      </c>
      <c r="AL152" s="6">
        <v>1</v>
      </c>
      <c r="AM152" s="6">
        <v>1</v>
      </c>
      <c r="AN152" s="6">
        <v>1</v>
      </c>
      <c r="AO152" s="6">
        <v>1</v>
      </c>
      <c r="AP152" s="6">
        <v>1</v>
      </c>
      <c r="AQ152" s="6" t="s">
        <v>386</v>
      </c>
      <c r="AR152" s="6">
        <v>0</v>
      </c>
      <c r="AS152" s="6">
        <v>0</v>
      </c>
      <c r="AT152" s="6">
        <v>0</v>
      </c>
      <c r="AU152" s="6">
        <v>0</v>
      </c>
      <c r="AV152" s="6">
        <f>IF(Table3[[#This Row],[ShankDiameter]]&gt;0.5,0,IF(Table3[[#This Row],[Type]]="CD",0,1))</f>
        <v>0</v>
      </c>
      <c r="AW152" s="6">
        <v>0</v>
      </c>
      <c r="AX152" s="6">
        <v>0</v>
      </c>
      <c r="AY152" s="6">
        <v>0</v>
      </c>
      <c r="AZ152" s="6">
        <v>2</v>
      </c>
      <c r="BA152" s="6">
        <v>0</v>
      </c>
      <c r="BB152" s="6">
        <v>0</v>
      </c>
      <c r="BC152" s="6">
        <v>0</v>
      </c>
      <c r="BD152" s="6">
        <v>0</v>
      </c>
      <c r="BE152" s="6">
        <v>0</v>
      </c>
      <c r="BF152" s="6">
        <v>0</v>
      </c>
      <c r="BG152" s="6">
        <v>0</v>
      </c>
      <c r="BH152" s="6">
        <v>0</v>
      </c>
      <c r="BI152" s="6">
        <v>0</v>
      </c>
      <c r="BJ152" s="6">
        <v>0</v>
      </c>
      <c r="BK152" s="6">
        <v>0</v>
      </c>
      <c r="BL152" s="6">
        <v>0</v>
      </c>
      <c r="BM152" s="6">
        <f>IF(Table3[[#This Row],[Type]]="EM",IF((Table3[[#This Row],[Diameter]]/2)-Table3[[#This Row],[CornerRadius]]-0.012&gt;0,(Table3[[#This Row],[Diameter]]/2)-Table3[[#This Row],[CornerRadius]]-0.012,0),)</f>
        <v>0</v>
      </c>
      <c r="BO152" s="6" t="str">
        <f>IF(Table3[[#This Row],[ShoulderLength]]="","",IF(Table3[[#This Row],[ShoulderLength]]&lt;Table3[[#This Row],[LOC]],"FIX",""))</f>
        <v/>
      </c>
    </row>
    <row r="153" spans="1:67" x14ac:dyDescent="0.25">
      <c r="A153" s="7">
        <f>IF(Table3[[#This Row],[SoflexRule]]="",1,IF(Table3[[#This Row],[MinOHL]]="",1,IF(Table3[[#This Row],[Type]]="CT",1,IF(Table3[[#This Row],[I]]=1,0,1))))</f>
        <v>1</v>
      </c>
      <c r="B153" s="6" t="s">
        <v>149</v>
      </c>
      <c r="D153" s="6" t="s">
        <v>149</v>
      </c>
      <c r="E153" s="6">
        <v>152</v>
      </c>
      <c r="G153" s="9" t="s">
        <v>74</v>
      </c>
      <c r="H153" s="10" t="s">
        <v>150</v>
      </c>
      <c r="I153" s="11" t="s">
        <v>387</v>
      </c>
      <c r="K153" s="11" t="str">
        <f>CONCATENATE(Table3[[#This Row],[Type]]," "&amp;TEXT(Table3[[#This Row],[Diameter]],".0000")&amp;""," "&amp;Table3[[#This Row],[NumFlutes]]&amp;"FL")</f>
        <v>CD .1110 2FL</v>
      </c>
      <c r="M153" s="13">
        <v>0.111</v>
      </c>
      <c r="N153" s="13">
        <v>0.125</v>
      </c>
      <c r="O153" s="6">
        <v>0.111</v>
      </c>
      <c r="P153" s="6">
        <v>0.82499999999999996</v>
      </c>
      <c r="R153" s="14">
        <f>IF(Table3[[#This Row],[ShoulderLenEnd]]="",0,90-(DEGREES(ATAN((Q153-P153)/((N153-O153)/2)))))</f>
        <v>0</v>
      </c>
      <c r="S153" s="15">
        <v>0.8</v>
      </c>
      <c r="T153" s="6">
        <v>2</v>
      </c>
      <c r="U153" s="6">
        <v>1.5</v>
      </c>
      <c r="V153" s="6">
        <v>0.33</v>
      </c>
      <c r="Z153" s="6">
        <v>150</v>
      </c>
      <c r="AA153" s="13">
        <f t="shared" si="2"/>
        <v>1.4871180179927309E-2</v>
      </c>
      <c r="AE153" s="6" t="s">
        <v>44</v>
      </c>
      <c r="AF153" s="6" t="s">
        <v>62</v>
      </c>
      <c r="AG153" s="6" t="s">
        <v>152</v>
      </c>
      <c r="AH153" s="6" t="s">
        <v>153</v>
      </c>
      <c r="AI153" s="6">
        <v>0</v>
      </c>
      <c r="AJ153" s="6">
        <v>1</v>
      </c>
      <c r="AK153" s="6">
        <v>0</v>
      </c>
      <c r="AL153" s="6">
        <v>1</v>
      </c>
      <c r="AM153" s="6">
        <v>1</v>
      </c>
      <c r="AN153" s="6">
        <v>1</v>
      </c>
      <c r="AO153" s="6">
        <v>1</v>
      </c>
      <c r="AP153" s="6">
        <v>1</v>
      </c>
      <c r="AQ153" s="6" t="s">
        <v>388</v>
      </c>
      <c r="AR153" s="6">
        <v>0</v>
      </c>
      <c r="AS153" s="6">
        <v>0</v>
      </c>
      <c r="AT153" s="6">
        <v>0</v>
      </c>
      <c r="AU153" s="6">
        <v>0</v>
      </c>
      <c r="AV153" s="6">
        <f>IF(Table3[[#This Row],[ShankDiameter]]&gt;0.5,0,IF(Table3[[#This Row],[Type]]="CD",0,1))</f>
        <v>0</v>
      </c>
      <c r="AW153" s="6">
        <v>0</v>
      </c>
      <c r="AX153" s="6">
        <v>0</v>
      </c>
      <c r="AY153" s="6">
        <v>0</v>
      </c>
      <c r="AZ153" s="6">
        <v>2</v>
      </c>
      <c r="BA153" s="6">
        <v>0</v>
      </c>
      <c r="BB153" s="6">
        <v>0</v>
      </c>
      <c r="BC153" s="6">
        <v>0</v>
      </c>
      <c r="BD153" s="6">
        <v>0</v>
      </c>
      <c r="BE153" s="6">
        <v>0</v>
      </c>
      <c r="BF153" s="6">
        <v>0</v>
      </c>
      <c r="BG153" s="6">
        <v>0</v>
      </c>
      <c r="BH153" s="6">
        <v>0</v>
      </c>
      <c r="BI153" s="6">
        <v>0</v>
      </c>
      <c r="BJ153" s="6">
        <v>0</v>
      </c>
      <c r="BK153" s="6">
        <v>0</v>
      </c>
      <c r="BL153" s="6">
        <v>0</v>
      </c>
      <c r="BM153" s="6">
        <f>IF(Table3[[#This Row],[Type]]="EM",IF((Table3[[#This Row],[Diameter]]/2)-Table3[[#This Row],[CornerRadius]]-0.012&gt;0,(Table3[[#This Row],[Diameter]]/2)-Table3[[#This Row],[CornerRadius]]-0.012,0),)</f>
        <v>0</v>
      </c>
      <c r="BO153" s="6" t="str">
        <f>IF(Table3[[#This Row],[ShoulderLength]]="","",IF(Table3[[#This Row],[ShoulderLength]]&lt;Table3[[#This Row],[LOC]],"FIX",""))</f>
        <v/>
      </c>
    </row>
    <row r="154" spans="1:67" x14ac:dyDescent="0.25">
      <c r="A154" s="7">
        <f>IF(Table3[[#This Row],[SoflexRule]]="",1,IF(Table3[[#This Row],[MinOHL]]="",1,IF(Table3[[#This Row],[Type]]="CT",1,IF(Table3[[#This Row],[I]]=1,0,1))))</f>
        <v>1</v>
      </c>
      <c r="B154" s="6" t="s">
        <v>149</v>
      </c>
      <c r="D154" s="6" t="s">
        <v>149</v>
      </c>
      <c r="E154" s="6">
        <v>153</v>
      </c>
      <c r="G154" s="9" t="s">
        <v>74</v>
      </c>
      <c r="H154" s="10" t="s">
        <v>150</v>
      </c>
      <c r="I154" s="11" t="s">
        <v>389</v>
      </c>
      <c r="K154" s="11" t="str">
        <f>CONCATENATE(Table3[[#This Row],[Type]]," "&amp;TEXT(Table3[[#This Row],[Diameter]],".0000")&amp;""," "&amp;Table3[[#This Row],[NumFlutes]]&amp;"FL")</f>
        <v>CD .1122 2FL</v>
      </c>
      <c r="M154" s="13">
        <v>0.11219999999999999</v>
      </c>
      <c r="N154" s="13">
        <v>0.125</v>
      </c>
      <c r="O154" s="6">
        <v>0.11219999999999999</v>
      </c>
      <c r="P154" s="6">
        <v>0.82499999999999996</v>
      </c>
      <c r="R154" s="14">
        <f>IF(Table3[[#This Row],[ShoulderLenEnd]]="",0,90-(DEGREES(ATAN((Q154-P154)/((N154-O154)/2)))))</f>
        <v>0</v>
      </c>
      <c r="S154" s="15">
        <v>0.8</v>
      </c>
      <c r="T154" s="6">
        <v>2</v>
      </c>
      <c r="U154" s="6">
        <v>1.5</v>
      </c>
      <c r="V154" s="6">
        <v>0.32</v>
      </c>
      <c r="Z154" s="6">
        <v>150</v>
      </c>
      <c r="AA154" s="13">
        <f t="shared" si="2"/>
        <v>1.5031949695385982E-2</v>
      </c>
      <c r="AE154" s="6" t="s">
        <v>44</v>
      </c>
      <c r="AF154" s="6" t="s">
        <v>62</v>
      </c>
      <c r="AG154" s="6" t="s">
        <v>152</v>
      </c>
      <c r="AH154" s="6" t="s">
        <v>153</v>
      </c>
      <c r="AI154" s="6">
        <v>0</v>
      </c>
      <c r="AJ154" s="6">
        <v>1</v>
      </c>
      <c r="AK154" s="6">
        <v>0</v>
      </c>
      <c r="AL154" s="6">
        <v>1</v>
      </c>
      <c r="AM154" s="6">
        <v>1</v>
      </c>
      <c r="AN154" s="6">
        <v>1</v>
      </c>
      <c r="AO154" s="6">
        <v>1</v>
      </c>
      <c r="AP154" s="6">
        <v>1</v>
      </c>
      <c r="AQ154" s="6" t="s">
        <v>390</v>
      </c>
      <c r="AR154" s="6">
        <v>0</v>
      </c>
      <c r="AS154" s="6">
        <v>0</v>
      </c>
      <c r="AT154" s="6">
        <v>0</v>
      </c>
      <c r="AU154" s="6">
        <v>0</v>
      </c>
      <c r="AV154" s="6">
        <f>IF(Table3[[#This Row],[ShankDiameter]]&gt;0.5,0,IF(Table3[[#This Row],[Type]]="CD",0,1))</f>
        <v>0</v>
      </c>
      <c r="AW154" s="6">
        <v>0</v>
      </c>
      <c r="AX154" s="6">
        <v>0</v>
      </c>
      <c r="AY154" s="6">
        <v>0</v>
      </c>
      <c r="AZ154" s="6">
        <v>2</v>
      </c>
      <c r="BA154" s="6">
        <v>0</v>
      </c>
      <c r="BB154" s="6">
        <v>0</v>
      </c>
      <c r="BC154" s="6">
        <v>0</v>
      </c>
      <c r="BD154" s="6">
        <v>0</v>
      </c>
      <c r="BE154" s="6">
        <v>0</v>
      </c>
      <c r="BF154" s="6">
        <v>0</v>
      </c>
      <c r="BG154" s="6">
        <v>0</v>
      </c>
      <c r="BH154" s="6">
        <v>0</v>
      </c>
      <c r="BI154" s="6">
        <v>0</v>
      </c>
      <c r="BJ154" s="6">
        <v>0</v>
      </c>
      <c r="BK154" s="6">
        <v>0</v>
      </c>
      <c r="BL154" s="6">
        <v>0</v>
      </c>
      <c r="BM154" s="6">
        <f>IF(Table3[[#This Row],[Type]]="EM",IF((Table3[[#This Row],[Diameter]]/2)-Table3[[#This Row],[CornerRadius]]-0.012&gt;0,(Table3[[#This Row],[Diameter]]/2)-Table3[[#This Row],[CornerRadius]]-0.012,0),)</f>
        <v>0</v>
      </c>
      <c r="BO154" s="6" t="str">
        <f>IF(Table3[[#This Row],[ShoulderLength]]="","",IF(Table3[[#This Row],[ShoulderLength]]&lt;Table3[[#This Row],[LOC]],"FIX",""))</f>
        <v/>
      </c>
    </row>
    <row r="155" spans="1:67" x14ac:dyDescent="0.25">
      <c r="A155" s="7">
        <f>IF(Table3[[#This Row],[SoflexRule]]="",1,IF(Table3[[#This Row],[MinOHL]]="",1,IF(Table3[[#This Row],[Type]]="CT",1,IF(Table3[[#This Row],[I]]=1,0,1))))</f>
        <v>1</v>
      </c>
      <c r="B155" s="6" t="s">
        <v>149</v>
      </c>
      <c r="D155" s="6" t="s">
        <v>149</v>
      </c>
      <c r="E155" s="6">
        <v>154</v>
      </c>
      <c r="G155" s="9" t="s">
        <v>74</v>
      </c>
      <c r="H155" s="10" t="s">
        <v>150</v>
      </c>
      <c r="I155" s="11" t="s">
        <v>391</v>
      </c>
      <c r="K155" s="11" t="str">
        <f>CONCATENATE(Table3[[#This Row],[Type]]," "&amp;TEXT(Table3[[#This Row],[Diameter]],".0000")&amp;""," "&amp;Table3[[#This Row],[NumFlutes]]&amp;"FL")</f>
        <v>CD .1130 2FL</v>
      </c>
      <c r="M155" s="13">
        <v>0.113</v>
      </c>
      <c r="N155" s="13">
        <v>0.125</v>
      </c>
      <c r="O155" s="6">
        <v>0.113</v>
      </c>
      <c r="P155" s="6">
        <v>0.82499999999999996</v>
      </c>
      <c r="R155" s="14">
        <f>IF(Table3[[#This Row],[ShoulderLenEnd]]="",0,90-(DEGREES(ATAN((Q155-P155)/((N155-O155)/2)))))</f>
        <v>0</v>
      </c>
      <c r="S155" s="15">
        <v>0.8</v>
      </c>
      <c r="T155" s="6">
        <v>2</v>
      </c>
      <c r="U155" s="6">
        <v>1.5</v>
      </c>
      <c r="V155" s="6">
        <v>0.3</v>
      </c>
      <c r="Z155" s="6">
        <v>150</v>
      </c>
      <c r="AA155" s="13">
        <f t="shared" si="2"/>
        <v>1.5139129372358432E-2</v>
      </c>
      <c r="AE155" s="6" t="s">
        <v>44</v>
      </c>
      <c r="AF155" s="6" t="s">
        <v>62</v>
      </c>
      <c r="AG155" s="6" t="s">
        <v>152</v>
      </c>
      <c r="AH155" s="6" t="s">
        <v>153</v>
      </c>
      <c r="AI155" s="6">
        <v>0</v>
      </c>
      <c r="AJ155" s="6">
        <v>1</v>
      </c>
      <c r="AK155" s="6">
        <v>0</v>
      </c>
      <c r="AL155" s="6">
        <v>1</v>
      </c>
      <c r="AM155" s="6">
        <v>1</v>
      </c>
      <c r="AN155" s="6">
        <v>1</v>
      </c>
      <c r="AO155" s="6">
        <v>1</v>
      </c>
      <c r="AP155" s="6">
        <v>1</v>
      </c>
      <c r="AQ155" s="6" t="s">
        <v>392</v>
      </c>
      <c r="AR155" s="6">
        <v>0</v>
      </c>
      <c r="AS155" s="6">
        <v>0</v>
      </c>
      <c r="AT155" s="6">
        <v>0</v>
      </c>
      <c r="AU155" s="6">
        <v>0</v>
      </c>
      <c r="AV155" s="6">
        <f>IF(Table3[[#This Row],[ShankDiameter]]&gt;0.5,0,IF(Table3[[#This Row],[Type]]="CD",0,1))</f>
        <v>0</v>
      </c>
      <c r="AW155" s="6">
        <v>0</v>
      </c>
      <c r="AX155" s="6">
        <v>0</v>
      </c>
      <c r="AY155" s="6">
        <v>0</v>
      </c>
      <c r="AZ155" s="6">
        <v>2</v>
      </c>
      <c r="BA155" s="6">
        <v>0</v>
      </c>
      <c r="BB155" s="6">
        <v>0</v>
      </c>
      <c r="BC155" s="6">
        <v>0</v>
      </c>
      <c r="BD155" s="6">
        <v>0</v>
      </c>
      <c r="BE155" s="6">
        <v>0</v>
      </c>
      <c r="BF155" s="6">
        <v>0</v>
      </c>
      <c r="BG155" s="6">
        <v>0</v>
      </c>
      <c r="BH155" s="6">
        <v>0</v>
      </c>
      <c r="BI155" s="6">
        <v>0</v>
      </c>
      <c r="BJ155" s="6">
        <v>0</v>
      </c>
      <c r="BK155" s="6">
        <v>0</v>
      </c>
      <c r="BL155" s="6">
        <v>0</v>
      </c>
      <c r="BM155" s="6">
        <f>IF(Table3[[#This Row],[Type]]="EM",IF((Table3[[#This Row],[Diameter]]/2)-Table3[[#This Row],[CornerRadius]]-0.012&gt;0,(Table3[[#This Row],[Diameter]]/2)-Table3[[#This Row],[CornerRadius]]-0.012,0),)</f>
        <v>0</v>
      </c>
      <c r="BO155" s="6" t="str">
        <f>IF(Table3[[#This Row],[ShoulderLength]]="","",IF(Table3[[#This Row],[ShoulderLength]]&lt;Table3[[#This Row],[LOC]],"FIX",""))</f>
        <v/>
      </c>
    </row>
    <row r="156" spans="1:67" x14ac:dyDescent="0.25">
      <c r="A156" s="7">
        <f>IF(Table3[[#This Row],[SoflexRule]]="",1,IF(Table3[[#This Row],[MinOHL]]="",1,IF(Table3[[#This Row],[Type]]="CT",1,IF(Table3[[#This Row],[I]]=1,0,1))))</f>
        <v>1</v>
      </c>
      <c r="B156" s="6" t="s">
        <v>149</v>
      </c>
      <c r="D156" s="6" t="s">
        <v>149</v>
      </c>
      <c r="E156" s="6">
        <v>155</v>
      </c>
      <c r="G156" s="9" t="s">
        <v>74</v>
      </c>
      <c r="H156" s="10" t="s">
        <v>150</v>
      </c>
      <c r="I156" s="11" t="s">
        <v>393</v>
      </c>
      <c r="K156" s="11" t="str">
        <f>CONCATENATE(Table3[[#This Row],[Type]]," "&amp;TEXT(Table3[[#This Row],[Diameter]],".0000")&amp;""," "&amp;Table3[[#This Row],[NumFlutes]]&amp;"FL")</f>
        <v>CD .1142 2FL</v>
      </c>
      <c r="M156" s="13">
        <v>0.1142</v>
      </c>
      <c r="N156" s="13">
        <v>0.125</v>
      </c>
      <c r="O156" s="6">
        <v>0.1142</v>
      </c>
      <c r="P156" s="6">
        <v>0.82499999999999996</v>
      </c>
      <c r="R156" s="14">
        <f>IF(Table3[[#This Row],[ShoulderLenEnd]]="",0,90-(DEGREES(ATAN((Q156-P156)/((N156-O156)/2)))))</f>
        <v>0</v>
      </c>
      <c r="S156" s="15">
        <v>0.8</v>
      </c>
      <c r="T156" s="6">
        <v>2</v>
      </c>
      <c r="U156" s="6">
        <v>1.5</v>
      </c>
      <c r="V156" s="6">
        <v>0.39</v>
      </c>
      <c r="Z156" s="6">
        <v>150</v>
      </c>
      <c r="AA156" s="13">
        <f t="shared" si="2"/>
        <v>1.5299898887817104E-2</v>
      </c>
      <c r="AE156" s="6" t="s">
        <v>44</v>
      </c>
      <c r="AF156" s="6" t="s">
        <v>62</v>
      </c>
      <c r="AG156" s="6" t="s">
        <v>152</v>
      </c>
      <c r="AH156" s="6" t="s">
        <v>153</v>
      </c>
      <c r="AI156" s="6">
        <v>0</v>
      </c>
      <c r="AJ156" s="6">
        <v>1</v>
      </c>
      <c r="AK156" s="6">
        <v>0</v>
      </c>
      <c r="AL156" s="6">
        <v>1</v>
      </c>
      <c r="AM156" s="6">
        <v>1</v>
      </c>
      <c r="AN156" s="6">
        <v>1</v>
      </c>
      <c r="AO156" s="6">
        <v>1</v>
      </c>
      <c r="AP156" s="6">
        <v>1</v>
      </c>
      <c r="AQ156" s="6" t="s">
        <v>394</v>
      </c>
      <c r="AR156" s="6">
        <v>0</v>
      </c>
      <c r="AS156" s="6">
        <v>0</v>
      </c>
      <c r="AT156" s="6">
        <v>0</v>
      </c>
      <c r="AU156" s="6">
        <v>0</v>
      </c>
      <c r="AV156" s="6">
        <f>IF(Table3[[#This Row],[ShankDiameter]]&gt;0.5,0,IF(Table3[[#This Row],[Type]]="CD",0,1))</f>
        <v>0</v>
      </c>
      <c r="AW156" s="6">
        <v>0</v>
      </c>
      <c r="AX156" s="6">
        <v>0</v>
      </c>
      <c r="AY156" s="6">
        <v>0</v>
      </c>
      <c r="AZ156" s="6">
        <v>2</v>
      </c>
      <c r="BA156" s="6">
        <v>0</v>
      </c>
      <c r="BB156" s="6">
        <v>0</v>
      </c>
      <c r="BC156" s="6">
        <v>0</v>
      </c>
      <c r="BD156" s="6">
        <v>0</v>
      </c>
      <c r="BE156" s="6">
        <v>0</v>
      </c>
      <c r="BF156" s="6">
        <v>0</v>
      </c>
      <c r="BG156" s="6">
        <v>0</v>
      </c>
      <c r="BH156" s="6">
        <v>0</v>
      </c>
      <c r="BI156" s="6">
        <v>0</v>
      </c>
      <c r="BJ156" s="6">
        <v>0</v>
      </c>
      <c r="BK156" s="6">
        <v>0</v>
      </c>
      <c r="BL156" s="6">
        <v>0</v>
      </c>
      <c r="BM156" s="6">
        <f>IF(Table3[[#This Row],[Type]]="EM",IF((Table3[[#This Row],[Diameter]]/2)-Table3[[#This Row],[CornerRadius]]-0.012&gt;0,(Table3[[#This Row],[Diameter]]/2)-Table3[[#This Row],[CornerRadius]]-0.012,0),)</f>
        <v>0</v>
      </c>
      <c r="BO156" s="6" t="str">
        <f>IF(Table3[[#This Row],[ShoulderLength]]="","",IF(Table3[[#This Row],[ShoulderLength]]&lt;Table3[[#This Row],[LOC]],"FIX",""))</f>
        <v/>
      </c>
    </row>
    <row r="157" spans="1:67" x14ac:dyDescent="0.25">
      <c r="A157" s="7">
        <f>IF(Table3[[#This Row],[SoflexRule]]="",1,IF(Table3[[#This Row],[MinOHL]]="",1,IF(Table3[[#This Row],[Type]]="CT",1,IF(Table3[[#This Row],[I]]=1,0,1))))</f>
        <v>1</v>
      </c>
      <c r="B157" s="6" t="s">
        <v>149</v>
      </c>
      <c r="D157" s="6" t="s">
        <v>149</v>
      </c>
      <c r="E157" s="6">
        <v>156</v>
      </c>
      <c r="G157" s="9" t="s">
        <v>74</v>
      </c>
      <c r="H157" s="10" t="s">
        <v>150</v>
      </c>
      <c r="I157" s="11" t="s">
        <v>395</v>
      </c>
      <c r="K157" s="11" t="str">
        <f>CONCATENATE(Table3[[#This Row],[Type]]," "&amp;TEXT(Table3[[#This Row],[Diameter]],".0000")&amp;""," "&amp;Table3[[#This Row],[NumFlutes]]&amp;"FL")</f>
        <v>CD .1160 2FL</v>
      </c>
      <c r="M157" s="13">
        <v>0.11600000000000001</v>
      </c>
      <c r="N157" s="13">
        <v>0.125</v>
      </c>
      <c r="O157" s="6">
        <v>0.11600000000000001</v>
      </c>
      <c r="P157" s="6">
        <v>0.82499999999999996</v>
      </c>
      <c r="R157" s="14">
        <f>IF(Table3[[#This Row],[ShoulderLenEnd]]="",0,90-(DEGREES(ATAN((Q157-P157)/((N157-O157)/2)))))</f>
        <v>0</v>
      </c>
      <c r="S157" s="15">
        <v>0.8</v>
      </c>
      <c r="T157" s="6">
        <v>2</v>
      </c>
      <c r="U157" s="6">
        <v>1.5</v>
      </c>
      <c r="V157" s="6">
        <v>0.33</v>
      </c>
      <c r="Z157" s="6">
        <v>150</v>
      </c>
      <c r="AA157" s="13">
        <f t="shared" si="2"/>
        <v>1.5541053161005116E-2</v>
      </c>
      <c r="AE157" s="6" t="s">
        <v>44</v>
      </c>
      <c r="AF157" s="6" t="s">
        <v>62</v>
      </c>
      <c r="AG157" s="6" t="s">
        <v>152</v>
      </c>
      <c r="AH157" s="6" t="s">
        <v>153</v>
      </c>
      <c r="AI157" s="6">
        <v>0</v>
      </c>
      <c r="AJ157" s="6">
        <v>1</v>
      </c>
      <c r="AK157" s="6">
        <v>0</v>
      </c>
      <c r="AL157" s="6">
        <v>1</v>
      </c>
      <c r="AM157" s="6">
        <v>1</v>
      </c>
      <c r="AN157" s="6">
        <v>1</v>
      </c>
      <c r="AO157" s="6">
        <v>1</v>
      </c>
      <c r="AP157" s="6">
        <v>1</v>
      </c>
      <c r="AQ157" s="6" t="s">
        <v>396</v>
      </c>
      <c r="AR157" s="6">
        <v>0</v>
      </c>
      <c r="AS157" s="6">
        <v>0</v>
      </c>
      <c r="AT157" s="6">
        <v>0</v>
      </c>
      <c r="AU157" s="6">
        <v>0</v>
      </c>
      <c r="AV157" s="6">
        <f>IF(Table3[[#This Row],[ShankDiameter]]&gt;0.5,0,IF(Table3[[#This Row],[Type]]="CD",0,1))</f>
        <v>0</v>
      </c>
      <c r="AW157" s="6">
        <v>0</v>
      </c>
      <c r="AX157" s="6">
        <v>0</v>
      </c>
      <c r="AY157" s="6">
        <v>0</v>
      </c>
      <c r="AZ157" s="6">
        <v>2</v>
      </c>
      <c r="BA157" s="6">
        <v>0</v>
      </c>
      <c r="BB157" s="6">
        <v>0</v>
      </c>
      <c r="BC157" s="6">
        <v>0</v>
      </c>
      <c r="BD157" s="6">
        <v>0</v>
      </c>
      <c r="BE157" s="6">
        <v>0</v>
      </c>
      <c r="BF157" s="6">
        <v>0</v>
      </c>
      <c r="BG157" s="6">
        <v>0</v>
      </c>
      <c r="BH157" s="6">
        <v>0</v>
      </c>
      <c r="BI157" s="6">
        <v>0</v>
      </c>
      <c r="BJ157" s="6">
        <v>0</v>
      </c>
      <c r="BK157" s="6">
        <v>0</v>
      </c>
      <c r="BL157" s="6">
        <v>0</v>
      </c>
      <c r="BM157" s="6">
        <f>IF(Table3[[#This Row],[Type]]="EM",IF((Table3[[#This Row],[Diameter]]/2)-Table3[[#This Row],[CornerRadius]]-0.012&gt;0,(Table3[[#This Row],[Diameter]]/2)-Table3[[#This Row],[CornerRadius]]-0.012,0),)</f>
        <v>0</v>
      </c>
      <c r="BO157" s="6" t="str">
        <f>IF(Table3[[#This Row],[ShoulderLength]]="","",IF(Table3[[#This Row],[ShoulderLength]]&lt;Table3[[#This Row],[LOC]],"FIX",""))</f>
        <v/>
      </c>
    </row>
    <row r="158" spans="1:67" x14ac:dyDescent="0.25">
      <c r="A158" s="7">
        <f>IF(Table3[[#This Row],[SoflexRule]]="",1,IF(Table3[[#This Row],[MinOHL]]="",1,IF(Table3[[#This Row],[Type]]="CT",1,IF(Table3[[#This Row],[I]]=1,0,1))))</f>
        <v>1</v>
      </c>
      <c r="B158" s="6" t="s">
        <v>149</v>
      </c>
      <c r="D158" s="6" t="s">
        <v>149</v>
      </c>
      <c r="E158" s="6">
        <v>157</v>
      </c>
      <c r="G158" s="9" t="s">
        <v>74</v>
      </c>
      <c r="H158" s="10" t="s">
        <v>150</v>
      </c>
      <c r="I158" s="11" t="s">
        <v>397</v>
      </c>
      <c r="K158" s="11" t="str">
        <f>CONCATENATE(Table3[[#This Row],[Type]]," "&amp;TEXT(Table3[[#This Row],[Diameter]],".0000")&amp;""," "&amp;Table3[[#This Row],[NumFlutes]]&amp;"FL")</f>
        <v>CD .1181 2FL</v>
      </c>
      <c r="M158" s="13">
        <v>0.1181</v>
      </c>
      <c r="N158" s="13">
        <v>0.125</v>
      </c>
      <c r="O158" s="6">
        <v>0.1181</v>
      </c>
      <c r="P158" s="6">
        <v>0.82499999999999996</v>
      </c>
      <c r="R158" s="14">
        <f>IF(Table3[[#This Row],[ShoulderLenEnd]]="",0,90-(DEGREES(ATAN((Q158-P158)/((N158-O158)/2)))))</f>
        <v>0</v>
      </c>
      <c r="S158" s="15">
        <v>0.8</v>
      </c>
      <c r="T158" s="6">
        <v>2</v>
      </c>
      <c r="U158" s="6">
        <v>1.5</v>
      </c>
      <c r="V158" s="6">
        <v>0.34</v>
      </c>
      <c r="Z158" s="6">
        <v>150</v>
      </c>
      <c r="AA158" s="13">
        <f t="shared" si="2"/>
        <v>1.5822399813057796E-2</v>
      </c>
      <c r="AE158" s="6" t="s">
        <v>44</v>
      </c>
      <c r="AF158" s="6" t="s">
        <v>62</v>
      </c>
      <c r="AG158" s="6" t="s">
        <v>152</v>
      </c>
      <c r="AH158" s="6" t="s">
        <v>153</v>
      </c>
      <c r="AI158" s="6">
        <v>0</v>
      </c>
      <c r="AJ158" s="6">
        <v>1</v>
      </c>
      <c r="AK158" s="6">
        <v>0</v>
      </c>
      <c r="AL158" s="6">
        <v>1</v>
      </c>
      <c r="AM158" s="6">
        <v>1</v>
      </c>
      <c r="AN158" s="6">
        <v>1</v>
      </c>
      <c r="AO158" s="6">
        <v>1</v>
      </c>
      <c r="AP158" s="6">
        <v>1</v>
      </c>
      <c r="AQ158" s="6" t="s">
        <v>398</v>
      </c>
      <c r="AR158" s="6">
        <v>0</v>
      </c>
      <c r="AS158" s="6">
        <v>0</v>
      </c>
      <c r="AT158" s="6">
        <v>0</v>
      </c>
      <c r="AU158" s="6">
        <v>0</v>
      </c>
      <c r="AV158" s="6">
        <f>IF(Table3[[#This Row],[ShankDiameter]]&gt;0.5,0,IF(Table3[[#This Row],[Type]]="CD",0,1))</f>
        <v>0</v>
      </c>
      <c r="AW158" s="6">
        <v>0</v>
      </c>
      <c r="AX158" s="6">
        <v>0</v>
      </c>
      <c r="AY158" s="6">
        <v>0</v>
      </c>
      <c r="AZ158" s="6">
        <v>2</v>
      </c>
      <c r="BA158" s="6">
        <v>0</v>
      </c>
      <c r="BB158" s="6">
        <v>0</v>
      </c>
      <c r="BC158" s="6">
        <v>0</v>
      </c>
      <c r="BD158" s="6">
        <v>0</v>
      </c>
      <c r="BE158" s="6">
        <v>0</v>
      </c>
      <c r="BF158" s="6">
        <v>0</v>
      </c>
      <c r="BG158" s="6">
        <v>0</v>
      </c>
      <c r="BH158" s="6">
        <v>0</v>
      </c>
      <c r="BI158" s="6">
        <v>0</v>
      </c>
      <c r="BJ158" s="6">
        <v>0</v>
      </c>
      <c r="BK158" s="6">
        <v>0</v>
      </c>
      <c r="BL158" s="6">
        <v>0</v>
      </c>
      <c r="BM158" s="6">
        <f>IF(Table3[[#This Row],[Type]]="EM",IF((Table3[[#This Row],[Diameter]]/2)-Table3[[#This Row],[CornerRadius]]-0.012&gt;0,(Table3[[#This Row],[Diameter]]/2)-Table3[[#This Row],[CornerRadius]]-0.012,0),)</f>
        <v>0</v>
      </c>
      <c r="BO158" s="6" t="str">
        <f>IF(Table3[[#This Row],[ShoulderLength]]="","",IF(Table3[[#This Row],[ShoulderLength]]&lt;Table3[[#This Row],[LOC]],"FIX",""))</f>
        <v/>
      </c>
    </row>
    <row r="159" spans="1:67" x14ac:dyDescent="0.25">
      <c r="A159" s="7">
        <f>IF(Table3[[#This Row],[SoflexRule]]="",1,IF(Table3[[#This Row],[MinOHL]]="",1,IF(Table3[[#This Row],[Type]]="CT",1,IF(Table3[[#This Row],[I]]=1,0,1))))</f>
        <v>1</v>
      </c>
      <c r="B159" s="6" t="s">
        <v>149</v>
      </c>
      <c r="D159" s="6" t="s">
        <v>149</v>
      </c>
      <c r="E159" s="6">
        <v>158</v>
      </c>
      <c r="G159" s="9" t="s">
        <v>74</v>
      </c>
      <c r="H159" s="10" t="s">
        <v>150</v>
      </c>
      <c r="I159" s="11" t="s">
        <v>399</v>
      </c>
      <c r="K159" s="11" t="str">
        <f>CONCATENATE(Table3[[#This Row],[Type]]," "&amp;TEXT(Table3[[#This Row],[Diameter]],".0000")&amp;""," "&amp;Table3[[#This Row],[NumFlutes]]&amp;"FL")</f>
        <v>CD .1200 2FL</v>
      </c>
      <c r="M159" s="13">
        <v>0.12</v>
      </c>
      <c r="N159" s="13">
        <v>0.125</v>
      </c>
      <c r="O159" s="6">
        <v>0.12</v>
      </c>
      <c r="P159" s="6">
        <v>0.82499999999999996</v>
      </c>
      <c r="R159" s="14">
        <f>IF(Table3[[#This Row],[ShoulderLenEnd]]="",0,90-(DEGREES(ATAN((Q159-P159)/((N159-O159)/2)))))</f>
        <v>0</v>
      </c>
      <c r="S159" s="15">
        <v>0.8</v>
      </c>
      <c r="T159" s="6">
        <v>2</v>
      </c>
      <c r="U159" s="6">
        <v>1.5</v>
      </c>
      <c r="V159" s="6">
        <v>0.32</v>
      </c>
      <c r="Z159" s="6">
        <v>150</v>
      </c>
      <c r="AA159" s="13">
        <f t="shared" si="2"/>
        <v>1.6076951545867361E-2</v>
      </c>
      <c r="AE159" s="6" t="s">
        <v>44</v>
      </c>
      <c r="AF159" s="6" t="s">
        <v>62</v>
      </c>
      <c r="AG159" s="6" t="s">
        <v>152</v>
      </c>
      <c r="AH159" s="6" t="s">
        <v>153</v>
      </c>
      <c r="AI159" s="6">
        <v>0</v>
      </c>
      <c r="AJ159" s="6">
        <v>1</v>
      </c>
      <c r="AK159" s="6">
        <v>0</v>
      </c>
      <c r="AL159" s="6">
        <v>1</v>
      </c>
      <c r="AM159" s="6">
        <v>1</v>
      </c>
      <c r="AN159" s="6">
        <v>1</v>
      </c>
      <c r="AO159" s="6">
        <v>1</v>
      </c>
      <c r="AP159" s="6">
        <v>1</v>
      </c>
      <c r="AQ159" s="6" t="s">
        <v>400</v>
      </c>
      <c r="AR159" s="6">
        <v>0</v>
      </c>
      <c r="AS159" s="6">
        <v>0</v>
      </c>
      <c r="AT159" s="6">
        <v>0</v>
      </c>
      <c r="AU159" s="6">
        <v>0</v>
      </c>
      <c r="AV159" s="6">
        <f>IF(Table3[[#This Row],[ShankDiameter]]&gt;0.5,0,IF(Table3[[#This Row],[Type]]="CD",0,1))</f>
        <v>0</v>
      </c>
      <c r="AW159" s="6">
        <v>0</v>
      </c>
      <c r="AX159" s="6">
        <v>0</v>
      </c>
      <c r="AY159" s="6">
        <v>0</v>
      </c>
      <c r="AZ159" s="6">
        <v>2</v>
      </c>
      <c r="BA159" s="6">
        <v>0</v>
      </c>
      <c r="BB159" s="6">
        <v>0</v>
      </c>
      <c r="BC159" s="6">
        <v>0</v>
      </c>
      <c r="BD159" s="6">
        <v>0</v>
      </c>
      <c r="BE159" s="6">
        <v>0</v>
      </c>
      <c r="BF159" s="6">
        <v>0</v>
      </c>
      <c r="BG159" s="6">
        <v>0</v>
      </c>
      <c r="BH159" s="6">
        <v>0</v>
      </c>
      <c r="BI159" s="6">
        <v>0</v>
      </c>
      <c r="BJ159" s="6">
        <v>0</v>
      </c>
      <c r="BK159" s="6">
        <v>0</v>
      </c>
      <c r="BL159" s="6">
        <v>0</v>
      </c>
      <c r="BM159" s="6">
        <f>IF(Table3[[#This Row],[Type]]="EM",IF((Table3[[#This Row],[Diameter]]/2)-Table3[[#This Row],[CornerRadius]]-0.012&gt;0,(Table3[[#This Row],[Diameter]]/2)-Table3[[#This Row],[CornerRadius]]-0.012,0),)</f>
        <v>0</v>
      </c>
      <c r="BO159" s="6" t="str">
        <f>IF(Table3[[#This Row],[ShoulderLength]]="","",IF(Table3[[#This Row],[ShoulderLength]]&lt;Table3[[#This Row],[LOC]],"FIX",""))</f>
        <v/>
      </c>
    </row>
    <row r="160" spans="1:67" x14ac:dyDescent="0.25">
      <c r="A160" s="7">
        <f>IF(Table3[[#This Row],[SoflexRule]]="",1,IF(Table3[[#This Row],[MinOHL]]="",1,IF(Table3[[#This Row],[Type]]="CT",1,IF(Table3[[#This Row],[I]]=1,0,1))))</f>
        <v>1</v>
      </c>
      <c r="B160" s="6" t="s">
        <v>149</v>
      </c>
      <c r="D160" s="6" t="s">
        <v>149</v>
      </c>
      <c r="E160" s="6">
        <v>159</v>
      </c>
      <c r="G160" s="9" t="s">
        <v>74</v>
      </c>
      <c r="H160" s="10" t="s">
        <v>150</v>
      </c>
      <c r="I160" s="11" t="s">
        <v>401</v>
      </c>
      <c r="K160" s="11" t="str">
        <f>CONCATENATE(Table3[[#This Row],[Type]]," "&amp;TEXT(Table3[[#This Row],[Diameter]],".0000")&amp;""," "&amp;Table3[[#This Row],[NumFlutes]]&amp;"FL")</f>
        <v>CD .1220 2FL</v>
      </c>
      <c r="M160" s="13">
        <v>0.122</v>
      </c>
      <c r="N160" s="13">
        <v>0.125</v>
      </c>
      <c r="O160" s="6">
        <v>0.122</v>
      </c>
      <c r="P160" s="6">
        <v>0.82499999999999996</v>
      </c>
      <c r="R160" s="14">
        <f>IF(Table3[[#This Row],[ShoulderLenEnd]]="",0,90-(DEGREES(ATAN((Q160-P160)/((N160-O160)/2)))))</f>
        <v>0</v>
      </c>
      <c r="S160" s="15">
        <v>0.8</v>
      </c>
      <c r="T160" s="6">
        <v>2</v>
      </c>
      <c r="U160" s="6">
        <v>1.5</v>
      </c>
      <c r="V160" s="6">
        <v>0.33</v>
      </c>
      <c r="Z160" s="6">
        <v>150</v>
      </c>
      <c r="AA160" s="13">
        <f t="shared" si="2"/>
        <v>1.6344900738298484E-2</v>
      </c>
      <c r="AE160" s="6" t="s">
        <v>44</v>
      </c>
      <c r="AF160" s="6" t="s">
        <v>62</v>
      </c>
      <c r="AG160" s="6" t="s">
        <v>152</v>
      </c>
      <c r="AH160" s="6" t="s">
        <v>153</v>
      </c>
      <c r="AI160" s="6">
        <v>0</v>
      </c>
      <c r="AJ160" s="6">
        <v>1</v>
      </c>
      <c r="AK160" s="6">
        <v>0</v>
      </c>
      <c r="AL160" s="6">
        <v>1</v>
      </c>
      <c r="AM160" s="6">
        <v>1</v>
      </c>
      <c r="AN160" s="6">
        <v>1</v>
      </c>
      <c r="AO160" s="6">
        <v>1</v>
      </c>
      <c r="AP160" s="6">
        <v>1</v>
      </c>
      <c r="AQ160" s="6" t="s">
        <v>402</v>
      </c>
      <c r="AR160" s="6">
        <v>0</v>
      </c>
      <c r="AS160" s="6">
        <v>0</v>
      </c>
      <c r="AT160" s="6">
        <v>0</v>
      </c>
      <c r="AU160" s="6">
        <v>0</v>
      </c>
      <c r="AV160" s="6">
        <f>IF(Table3[[#This Row],[ShankDiameter]]&gt;0.5,0,IF(Table3[[#This Row],[Type]]="CD",0,1))</f>
        <v>0</v>
      </c>
      <c r="AW160" s="6">
        <v>0</v>
      </c>
      <c r="AX160" s="6">
        <v>0</v>
      </c>
      <c r="AY160" s="6">
        <v>0</v>
      </c>
      <c r="AZ160" s="6">
        <v>2</v>
      </c>
      <c r="BA160" s="6">
        <v>0</v>
      </c>
      <c r="BB160" s="6">
        <v>0</v>
      </c>
      <c r="BC160" s="6">
        <v>0</v>
      </c>
      <c r="BD160" s="6">
        <v>0</v>
      </c>
      <c r="BE160" s="6">
        <v>0</v>
      </c>
      <c r="BF160" s="6">
        <v>0</v>
      </c>
      <c r="BG160" s="6">
        <v>0</v>
      </c>
      <c r="BH160" s="6">
        <v>0</v>
      </c>
      <c r="BI160" s="6">
        <v>0</v>
      </c>
      <c r="BJ160" s="6">
        <v>0</v>
      </c>
      <c r="BK160" s="6">
        <v>0</v>
      </c>
      <c r="BL160" s="6">
        <v>0</v>
      </c>
      <c r="BM160" s="6">
        <f>IF(Table3[[#This Row],[Type]]="EM",IF((Table3[[#This Row],[Diameter]]/2)-Table3[[#This Row],[CornerRadius]]-0.012&gt;0,(Table3[[#This Row],[Diameter]]/2)-Table3[[#This Row],[CornerRadius]]-0.012,0),)</f>
        <v>0</v>
      </c>
      <c r="BO160" s="6" t="str">
        <f>IF(Table3[[#This Row],[ShoulderLength]]="","",IF(Table3[[#This Row],[ShoulderLength]]&lt;Table3[[#This Row],[LOC]],"FIX",""))</f>
        <v/>
      </c>
    </row>
    <row r="161" spans="1:67" x14ac:dyDescent="0.25">
      <c r="A161" s="7">
        <f>IF(Table3[[#This Row],[SoflexRule]]="",1,IF(Table3[[#This Row],[MinOHL]]="",1,IF(Table3[[#This Row],[Type]]="CT",1,IF(Table3[[#This Row],[I]]=1,0,1))))</f>
        <v>1</v>
      </c>
      <c r="B161" s="6" t="s">
        <v>149</v>
      </c>
      <c r="D161" s="6" t="s">
        <v>149</v>
      </c>
      <c r="E161" s="6">
        <v>160</v>
      </c>
      <c r="G161" s="9" t="s">
        <v>74</v>
      </c>
      <c r="H161" s="10" t="s">
        <v>150</v>
      </c>
      <c r="I161" s="11" t="s">
        <v>403</v>
      </c>
      <c r="K161" s="11" t="str">
        <f>CONCATENATE(Table3[[#This Row],[Type]]," "&amp;TEXT(Table3[[#This Row],[Diameter]],".0000")&amp;""," "&amp;Table3[[#This Row],[NumFlutes]]&amp;"FL")</f>
        <v>CD .1240 2FL</v>
      </c>
      <c r="M161" s="13">
        <v>0.124</v>
      </c>
      <c r="N161" s="13">
        <v>0.125</v>
      </c>
      <c r="O161" s="6">
        <v>0.124</v>
      </c>
      <c r="P161" s="6">
        <v>0.82499999999999996</v>
      </c>
      <c r="R161" s="14">
        <f>IF(Table3[[#This Row],[ShoulderLenEnd]]="",0,90-(DEGREES(ATAN((Q161-P161)/((N161-O161)/2)))))</f>
        <v>0</v>
      </c>
      <c r="S161" s="15">
        <v>0.8</v>
      </c>
      <c r="T161" s="6">
        <v>2</v>
      </c>
      <c r="U161" s="6">
        <v>1.5</v>
      </c>
      <c r="V161" s="6">
        <v>0.31</v>
      </c>
      <c r="Z161" s="6">
        <v>150</v>
      </c>
      <c r="AA161" s="13">
        <f t="shared" si="2"/>
        <v>1.6612849930729607E-2</v>
      </c>
      <c r="AE161" s="6" t="s">
        <v>44</v>
      </c>
      <c r="AF161" s="6" t="s">
        <v>62</v>
      </c>
      <c r="AG161" s="6" t="s">
        <v>152</v>
      </c>
      <c r="AH161" s="6" t="s">
        <v>153</v>
      </c>
      <c r="AI161" s="6">
        <v>0</v>
      </c>
      <c r="AJ161" s="6">
        <v>1</v>
      </c>
      <c r="AK161" s="6">
        <v>0</v>
      </c>
      <c r="AL161" s="6">
        <v>1</v>
      </c>
      <c r="AM161" s="6">
        <v>1</v>
      </c>
      <c r="AN161" s="6">
        <v>1</v>
      </c>
      <c r="AO161" s="6">
        <v>1</v>
      </c>
      <c r="AP161" s="6">
        <v>1</v>
      </c>
      <c r="AQ161" s="6" t="s">
        <v>404</v>
      </c>
      <c r="AR161" s="6">
        <v>0</v>
      </c>
      <c r="AS161" s="6">
        <v>0</v>
      </c>
      <c r="AT161" s="6">
        <v>0</v>
      </c>
      <c r="AU161" s="6">
        <v>0</v>
      </c>
      <c r="AV161" s="6">
        <f>IF(Table3[[#This Row],[ShankDiameter]]&gt;0.5,0,IF(Table3[[#This Row],[Type]]="CD",0,1))</f>
        <v>0</v>
      </c>
      <c r="AW161" s="6">
        <v>0</v>
      </c>
      <c r="AX161" s="6">
        <v>0</v>
      </c>
      <c r="AY161" s="6">
        <v>0</v>
      </c>
      <c r="AZ161" s="6">
        <v>2</v>
      </c>
      <c r="BA161" s="6">
        <v>0</v>
      </c>
      <c r="BB161" s="6">
        <v>0</v>
      </c>
      <c r="BC161" s="6">
        <v>0</v>
      </c>
      <c r="BD161" s="6">
        <v>0</v>
      </c>
      <c r="BE161" s="6">
        <v>0</v>
      </c>
      <c r="BF161" s="6">
        <v>0</v>
      </c>
      <c r="BG161" s="6">
        <v>0</v>
      </c>
      <c r="BH161" s="6">
        <v>0</v>
      </c>
      <c r="BI161" s="6">
        <v>0</v>
      </c>
      <c r="BJ161" s="6">
        <v>0</v>
      </c>
      <c r="BK161" s="6">
        <v>0</v>
      </c>
      <c r="BL161" s="6">
        <v>0</v>
      </c>
      <c r="BM161" s="6">
        <f>IF(Table3[[#This Row],[Type]]="EM",IF((Table3[[#This Row],[Diameter]]/2)-Table3[[#This Row],[CornerRadius]]-0.012&gt;0,(Table3[[#This Row],[Diameter]]/2)-Table3[[#This Row],[CornerRadius]]-0.012,0),)</f>
        <v>0</v>
      </c>
      <c r="BO161" s="6" t="str">
        <f>IF(Table3[[#This Row],[ShoulderLength]]="","",IF(Table3[[#This Row],[ShoulderLength]]&lt;Table3[[#This Row],[LOC]],"FIX",""))</f>
        <v/>
      </c>
    </row>
    <row r="162" spans="1:67" x14ac:dyDescent="0.25">
      <c r="A162" s="7">
        <f>IF(Table3[[#This Row],[SoflexRule]]="",1,IF(Table3[[#This Row],[MinOHL]]="",1,IF(Table3[[#This Row],[Type]]="CT",1,IF(Table3[[#This Row],[I]]=1,0,1))))</f>
        <v>1</v>
      </c>
      <c r="B162" s="6" t="s">
        <v>149</v>
      </c>
      <c r="D162" s="6" t="s">
        <v>149</v>
      </c>
      <c r="E162" s="6">
        <v>161</v>
      </c>
      <c r="G162" s="9" t="s">
        <v>74</v>
      </c>
      <c r="H162" s="10" t="s">
        <v>150</v>
      </c>
      <c r="I162" s="11" t="s">
        <v>405</v>
      </c>
      <c r="K162" s="11" t="str">
        <f>CONCATENATE(Table3[[#This Row],[Type]]," "&amp;TEXT(Table3[[#This Row],[Diameter]],".0000")&amp;""," "&amp;Table3[[#This Row],[NumFlutes]]&amp;"FL")</f>
        <v>CD .1250 2FL</v>
      </c>
      <c r="M162" s="13">
        <v>0.125</v>
      </c>
      <c r="N162" s="13">
        <v>0.125</v>
      </c>
      <c r="O162" s="6">
        <v>0.125</v>
      </c>
      <c r="P162" s="6">
        <v>0.82499999999999996</v>
      </c>
      <c r="R162" s="14">
        <f>IF(Table3[[#This Row],[ShoulderLenEnd]]="",0,90-(DEGREES(ATAN((Q162-P162)/((N162-O162)/2)))))</f>
        <v>0</v>
      </c>
      <c r="S162" s="15">
        <v>0.8</v>
      </c>
      <c r="T162" s="6">
        <v>2</v>
      </c>
      <c r="U162" s="6">
        <v>1.5</v>
      </c>
      <c r="V162" s="6">
        <v>0.32</v>
      </c>
      <c r="Z162" s="6">
        <v>150</v>
      </c>
      <c r="AA162" s="13">
        <f t="shared" si="2"/>
        <v>1.6746824526945168E-2</v>
      </c>
      <c r="AE162" s="6" t="s">
        <v>44</v>
      </c>
      <c r="AF162" s="6" t="s">
        <v>62</v>
      </c>
      <c r="AG162" s="6" t="s">
        <v>152</v>
      </c>
      <c r="AH162" s="6" t="s">
        <v>153</v>
      </c>
      <c r="AI162" s="6">
        <v>0</v>
      </c>
      <c r="AJ162" s="6">
        <v>1</v>
      </c>
      <c r="AK162" s="6">
        <v>0</v>
      </c>
      <c r="AL162" s="6">
        <v>1</v>
      </c>
      <c r="AM162" s="6">
        <v>1</v>
      </c>
      <c r="AN162" s="6">
        <v>1</v>
      </c>
      <c r="AO162" s="6">
        <v>1</v>
      </c>
      <c r="AP162" s="6">
        <v>1</v>
      </c>
      <c r="AQ162" s="6" t="s">
        <v>406</v>
      </c>
      <c r="AR162" s="6">
        <v>0</v>
      </c>
      <c r="AS162" s="6">
        <v>0</v>
      </c>
      <c r="AT162" s="6">
        <v>0</v>
      </c>
      <c r="AU162" s="6">
        <v>0</v>
      </c>
      <c r="AV162" s="6">
        <f>IF(Table3[[#This Row],[ShankDiameter]]&gt;0.5,0,IF(Table3[[#This Row],[Type]]="CD",0,1))</f>
        <v>0</v>
      </c>
      <c r="AW162" s="6">
        <v>0</v>
      </c>
      <c r="AX162" s="6">
        <v>0</v>
      </c>
      <c r="AY162" s="6">
        <v>0</v>
      </c>
      <c r="AZ162" s="6">
        <v>2</v>
      </c>
      <c r="BA162" s="6">
        <v>0</v>
      </c>
      <c r="BB162" s="6">
        <v>0</v>
      </c>
      <c r="BC162" s="6">
        <v>0</v>
      </c>
      <c r="BD162" s="6">
        <v>0</v>
      </c>
      <c r="BE162" s="6">
        <v>0</v>
      </c>
      <c r="BF162" s="6">
        <v>0</v>
      </c>
      <c r="BG162" s="6">
        <v>0</v>
      </c>
      <c r="BH162" s="6">
        <v>0</v>
      </c>
      <c r="BI162" s="6">
        <v>0</v>
      </c>
      <c r="BJ162" s="6">
        <v>0</v>
      </c>
      <c r="BK162" s="6">
        <v>0</v>
      </c>
      <c r="BL162" s="6">
        <v>0</v>
      </c>
      <c r="BM162" s="6">
        <f>IF(Table3[[#This Row],[Type]]="EM",IF((Table3[[#This Row],[Diameter]]/2)-Table3[[#This Row],[CornerRadius]]-0.012&gt;0,(Table3[[#This Row],[Diameter]]/2)-Table3[[#This Row],[CornerRadius]]-0.012,0),)</f>
        <v>0</v>
      </c>
      <c r="BO162" s="6" t="str">
        <f>IF(Table3[[#This Row],[ShoulderLength]]="","",IF(Table3[[#This Row],[ShoulderLength]]&lt;Table3[[#This Row],[LOC]],"FIX",""))</f>
        <v/>
      </c>
    </row>
    <row r="163" spans="1:67" x14ac:dyDescent="0.25">
      <c r="A163" s="7">
        <f>IF(Table3[[#This Row],[SoflexRule]]="",1,IF(Table3[[#This Row],[MinOHL]]="",1,IF(Table3[[#This Row],[Type]]="CT",1,IF(Table3[[#This Row],[I]]=1,0,1))))</f>
        <v>1</v>
      </c>
      <c r="B163" s="6" t="s">
        <v>149</v>
      </c>
      <c r="D163" s="6" t="s">
        <v>149</v>
      </c>
      <c r="E163" s="6">
        <v>162</v>
      </c>
      <c r="G163" s="9" t="s">
        <v>74</v>
      </c>
      <c r="H163" s="10" t="s">
        <v>150</v>
      </c>
      <c r="I163" s="11" t="s">
        <v>407</v>
      </c>
      <c r="K163" s="11" t="str">
        <f>CONCATENATE(Table3[[#This Row],[Type]]," "&amp;TEXT(Table3[[#This Row],[Diameter]],".0000")&amp;""," "&amp;Table3[[#This Row],[NumFlutes]]&amp;"FL")</f>
        <v>CD .1260 2FL</v>
      </c>
      <c r="M163" s="13">
        <v>0.126</v>
      </c>
      <c r="N163" s="13">
        <v>0.125</v>
      </c>
      <c r="O163" s="6">
        <v>0.126</v>
      </c>
      <c r="P163" s="6">
        <v>0.82499999999999996</v>
      </c>
      <c r="R163" s="14">
        <f>IF(Table3[[#This Row],[ShoulderLenEnd]]="",0,90-(DEGREES(ATAN((Q163-P163)/((N163-O163)/2)))))</f>
        <v>0</v>
      </c>
      <c r="S163" s="15">
        <v>0.8</v>
      </c>
      <c r="T163" s="6">
        <v>2</v>
      </c>
      <c r="U163" s="6">
        <v>1.5</v>
      </c>
      <c r="V163" s="6">
        <v>0.38</v>
      </c>
      <c r="Z163" s="6">
        <v>165</v>
      </c>
      <c r="AA163" s="13">
        <f t="shared" si="2"/>
        <v>8.2941073480059472E-3</v>
      </c>
      <c r="AE163" s="6" t="s">
        <v>44</v>
      </c>
      <c r="AF163" s="6" t="s">
        <v>62</v>
      </c>
      <c r="AG163" s="6" t="s">
        <v>152</v>
      </c>
      <c r="AH163" s="6" t="s">
        <v>153</v>
      </c>
      <c r="AI163" s="6">
        <v>0</v>
      </c>
      <c r="AJ163" s="6">
        <v>1</v>
      </c>
      <c r="AK163" s="6">
        <v>0</v>
      </c>
      <c r="AL163" s="6">
        <v>1</v>
      </c>
      <c r="AM163" s="6">
        <v>1</v>
      </c>
      <c r="AN163" s="6">
        <v>1</v>
      </c>
      <c r="AO163" s="6">
        <v>1</v>
      </c>
      <c r="AP163" s="6">
        <v>1</v>
      </c>
      <c r="AQ163" s="6" t="s">
        <v>408</v>
      </c>
      <c r="AR163" s="6">
        <v>0</v>
      </c>
      <c r="AS163" s="6">
        <v>0</v>
      </c>
      <c r="AT163" s="6">
        <v>0</v>
      </c>
      <c r="AU163" s="6">
        <v>0</v>
      </c>
      <c r="AV163" s="6">
        <f>IF(Table3[[#This Row],[ShankDiameter]]&gt;0.5,0,IF(Table3[[#This Row],[Type]]="CD",0,1))</f>
        <v>0</v>
      </c>
      <c r="AW163" s="6">
        <v>0</v>
      </c>
      <c r="AX163" s="6">
        <v>0</v>
      </c>
      <c r="AY163" s="6">
        <v>0</v>
      </c>
      <c r="AZ163" s="6">
        <v>2</v>
      </c>
      <c r="BA163" s="6">
        <v>0</v>
      </c>
      <c r="BB163" s="6">
        <v>0</v>
      </c>
      <c r="BC163" s="6">
        <v>0</v>
      </c>
      <c r="BD163" s="6">
        <v>0</v>
      </c>
      <c r="BE163" s="6">
        <v>0</v>
      </c>
      <c r="BF163" s="6">
        <v>0</v>
      </c>
      <c r="BG163" s="6">
        <v>0</v>
      </c>
      <c r="BH163" s="6">
        <v>0</v>
      </c>
      <c r="BI163" s="6">
        <v>0</v>
      </c>
      <c r="BJ163" s="6">
        <v>0</v>
      </c>
      <c r="BK163" s="6">
        <v>0</v>
      </c>
      <c r="BL163" s="6">
        <v>0</v>
      </c>
      <c r="BM163" s="6">
        <f>IF(Table3[[#This Row],[Type]]="EM",IF((Table3[[#This Row],[Diameter]]/2)-Table3[[#This Row],[CornerRadius]]-0.012&gt;0,(Table3[[#This Row],[Diameter]]/2)-Table3[[#This Row],[CornerRadius]]-0.012,0),)</f>
        <v>0</v>
      </c>
      <c r="BO163" s="6" t="str">
        <f>IF(Table3[[#This Row],[ShoulderLength]]="","",IF(Table3[[#This Row],[ShoulderLength]]&lt;Table3[[#This Row],[LOC]],"FIX",""))</f>
        <v/>
      </c>
    </row>
    <row r="164" spans="1:67" x14ac:dyDescent="0.25">
      <c r="A164" s="7">
        <f>IF(Table3[[#This Row],[SoflexRule]]="",1,IF(Table3[[#This Row],[MinOHL]]="",1,IF(Table3[[#This Row],[Type]]="CT",1,IF(Table3[[#This Row],[I]]=1,0,1))))</f>
        <v>1</v>
      </c>
      <c r="B164" s="6" t="s">
        <v>149</v>
      </c>
      <c r="D164" s="6" t="s">
        <v>149</v>
      </c>
      <c r="E164" s="6">
        <v>163</v>
      </c>
      <c r="G164" s="9" t="s">
        <v>74</v>
      </c>
      <c r="H164" s="10" t="s">
        <v>150</v>
      </c>
      <c r="I164" s="11" t="s">
        <v>409</v>
      </c>
      <c r="K164" s="11" t="str">
        <f>CONCATENATE(Table3[[#This Row],[Type]]," "&amp;TEXT(Table3[[#This Row],[Diameter]],".0000")&amp;""," "&amp;Table3[[#This Row],[NumFlutes]]&amp;"FL")</f>
        <v>CD .1285 2FL</v>
      </c>
      <c r="M164" s="13">
        <v>0.1285</v>
      </c>
      <c r="N164" s="13">
        <v>0.125</v>
      </c>
      <c r="O164" s="6">
        <v>0.1285</v>
      </c>
      <c r="P164" s="6">
        <v>0.82499999999999996</v>
      </c>
      <c r="R164" s="14">
        <f>IF(Table3[[#This Row],[ShoulderLenEnd]]="",0,90-(DEGREES(ATAN((Q164-P164)/((N164-O164)/2)))))</f>
        <v>0</v>
      </c>
      <c r="S164" s="15">
        <v>0.8</v>
      </c>
      <c r="T164" s="6">
        <v>2</v>
      </c>
      <c r="U164" s="6">
        <v>1.5</v>
      </c>
      <c r="V164" s="6">
        <v>0.35</v>
      </c>
      <c r="Z164" s="6">
        <v>165</v>
      </c>
      <c r="AA164" s="13">
        <f t="shared" si="2"/>
        <v>8.4586729699901927E-3</v>
      </c>
      <c r="AE164" s="6" t="s">
        <v>44</v>
      </c>
      <c r="AF164" s="6" t="s">
        <v>62</v>
      </c>
      <c r="AG164" s="6" t="s">
        <v>152</v>
      </c>
      <c r="AH164" s="6" t="s">
        <v>153</v>
      </c>
      <c r="AI164" s="6">
        <v>0</v>
      </c>
      <c r="AJ164" s="6">
        <v>1</v>
      </c>
      <c r="AK164" s="6">
        <v>0</v>
      </c>
      <c r="AL164" s="6">
        <v>1</v>
      </c>
      <c r="AM164" s="6">
        <v>1</v>
      </c>
      <c r="AN164" s="6">
        <v>1</v>
      </c>
      <c r="AO164" s="6">
        <v>1</v>
      </c>
      <c r="AP164" s="6">
        <v>1</v>
      </c>
      <c r="AQ164" s="6" t="s">
        <v>410</v>
      </c>
      <c r="AR164" s="6">
        <v>0</v>
      </c>
      <c r="AS164" s="6">
        <v>0</v>
      </c>
      <c r="AT164" s="6">
        <v>0</v>
      </c>
      <c r="AU164" s="6">
        <v>0</v>
      </c>
      <c r="AV164" s="6">
        <f>IF(Table3[[#This Row],[ShankDiameter]]&gt;0.5,0,2)</f>
        <v>2</v>
      </c>
      <c r="AW164" s="6">
        <v>0</v>
      </c>
      <c r="AX164" s="6">
        <v>0</v>
      </c>
      <c r="AY164" s="6">
        <v>0</v>
      </c>
      <c r="AZ164" s="6">
        <v>2</v>
      </c>
      <c r="BA164" s="6">
        <v>0</v>
      </c>
      <c r="BB164" s="6">
        <v>0</v>
      </c>
      <c r="BC164" s="6">
        <v>0</v>
      </c>
      <c r="BD164" s="6">
        <v>0</v>
      </c>
      <c r="BE164" s="6">
        <v>0</v>
      </c>
      <c r="BF164" s="6">
        <v>0</v>
      </c>
      <c r="BG164" s="6">
        <v>0</v>
      </c>
      <c r="BH164" s="6">
        <v>0</v>
      </c>
      <c r="BI164" s="6">
        <v>0</v>
      </c>
      <c r="BJ164" s="6">
        <v>0</v>
      </c>
      <c r="BK164" s="6">
        <v>0</v>
      </c>
      <c r="BL164" s="6">
        <v>0</v>
      </c>
      <c r="BM164" s="6">
        <f>IF(Table3[[#This Row],[Type]]="EM",IF((Table3[[#This Row],[Diameter]]/2)-Table3[[#This Row],[CornerRadius]]-0.012&gt;0,(Table3[[#This Row],[Diameter]]/2)-Table3[[#This Row],[CornerRadius]]-0.012,0),)</f>
        <v>0</v>
      </c>
      <c r="BO164" s="6" t="str">
        <f>IF(Table3[[#This Row],[ShoulderLength]]="","",IF(Table3[[#This Row],[ShoulderLength]]&lt;Table3[[#This Row],[LOC]],"FIX",""))</f>
        <v/>
      </c>
    </row>
    <row r="165" spans="1:67" x14ac:dyDescent="0.25">
      <c r="A165" s="7">
        <f>IF(Table3[[#This Row],[SoflexRule]]="",1,IF(Table3[[#This Row],[MinOHL]]="",1,IF(Table3[[#This Row],[Type]]="CT",1,IF(Table3[[#This Row],[I]]=1,0,1))))</f>
        <v>1</v>
      </c>
      <c r="B165" s="6" t="s">
        <v>149</v>
      </c>
      <c r="D165" s="6" t="s">
        <v>149</v>
      </c>
      <c r="E165" s="6">
        <v>164</v>
      </c>
      <c r="G165" s="9" t="s">
        <v>74</v>
      </c>
      <c r="H165" s="10" t="s">
        <v>150</v>
      </c>
      <c r="I165" s="11" t="s">
        <v>411</v>
      </c>
      <c r="K165" s="11" t="str">
        <f>CONCATENATE(Table3[[#This Row],[Type]]," "&amp;TEXT(Table3[[#This Row],[Diameter]],".0000")&amp;""," "&amp;Table3[[#This Row],[NumFlutes]]&amp;"FL")</f>
        <v>CD .1299 2FL</v>
      </c>
      <c r="M165" s="13">
        <v>0.12989999999999999</v>
      </c>
      <c r="N165" s="13">
        <v>0.125</v>
      </c>
      <c r="O165" s="6">
        <v>0.12989999999999999</v>
      </c>
      <c r="P165" s="6">
        <v>0.82499999999999996</v>
      </c>
      <c r="R165" s="14">
        <f>IF(Table3[[#This Row],[ShoulderLenEnd]]="",0,90-(DEGREES(ATAN((Q165-P165)/((N165-O165)/2)))))</f>
        <v>0</v>
      </c>
      <c r="S165" s="15">
        <v>0.8</v>
      </c>
      <c r="T165" s="6">
        <v>2</v>
      </c>
      <c r="U165" s="6">
        <v>1.5</v>
      </c>
      <c r="V165" s="6">
        <v>0.36</v>
      </c>
      <c r="Z165" s="6">
        <v>165</v>
      </c>
      <c r="AA165" s="13">
        <f t="shared" si="2"/>
        <v>8.5508297183013691E-3</v>
      </c>
      <c r="AE165" s="6" t="s">
        <v>44</v>
      </c>
      <c r="AF165" s="6" t="s">
        <v>62</v>
      </c>
      <c r="AG165" s="6" t="s">
        <v>152</v>
      </c>
      <c r="AH165" s="6" t="s">
        <v>153</v>
      </c>
      <c r="AI165" s="6">
        <v>0</v>
      </c>
      <c r="AJ165" s="6">
        <v>1</v>
      </c>
      <c r="AK165" s="6">
        <v>0</v>
      </c>
      <c r="AL165" s="6">
        <v>1</v>
      </c>
      <c r="AM165" s="6">
        <v>1</v>
      </c>
      <c r="AN165" s="6">
        <v>1</v>
      </c>
      <c r="AO165" s="6">
        <v>1</v>
      </c>
      <c r="AP165" s="6">
        <v>1</v>
      </c>
      <c r="AQ165" s="6" t="s">
        <v>412</v>
      </c>
      <c r="AR165" s="6">
        <v>0</v>
      </c>
      <c r="AS165" s="6">
        <v>0</v>
      </c>
      <c r="AT165" s="6">
        <v>0</v>
      </c>
      <c r="AU165" s="6">
        <v>0</v>
      </c>
      <c r="AV165" s="6">
        <f>IF(Table3[[#This Row],[ShankDiameter]]&gt;0.5,0,IF(Table3[[#This Row],[Type]]="CD",0,1))</f>
        <v>0</v>
      </c>
      <c r="AW165" s="6">
        <v>0</v>
      </c>
      <c r="AX165" s="6">
        <v>0</v>
      </c>
      <c r="AY165" s="6">
        <v>0</v>
      </c>
      <c r="AZ165" s="6">
        <v>2</v>
      </c>
      <c r="BA165" s="6">
        <v>0</v>
      </c>
      <c r="BB165" s="6">
        <v>0</v>
      </c>
      <c r="BC165" s="6">
        <v>0</v>
      </c>
      <c r="BD165" s="6">
        <v>0</v>
      </c>
      <c r="BE165" s="6">
        <v>0</v>
      </c>
      <c r="BF165" s="6">
        <v>0</v>
      </c>
      <c r="BG165" s="6">
        <v>0</v>
      </c>
      <c r="BH165" s="6">
        <v>0</v>
      </c>
      <c r="BI165" s="6">
        <v>0</v>
      </c>
      <c r="BJ165" s="6">
        <v>0</v>
      </c>
      <c r="BK165" s="6">
        <v>0</v>
      </c>
      <c r="BL165" s="6">
        <v>0</v>
      </c>
      <c r="BM165" s="6">
        <f>IF(Table3[[#This Row],[Type]]="EM",IF((Table3[[#This Row],[Diameter]]/2)-Table3[[#This Row],[CornerRadius]]-0.012&gt;0,(Table3[[#This Row],[Diameter]]/2)-Table3[[#This Row],[CornerRadius]]-0.012,0),)</f>
        <v>0</v>
      </c>
      <c r="BO165" s="6" t="str">
        <f>IF(Table3[[#This Row],[ShoulderLength]]="","",IF(Table3[[#This Row],[ShoulderLength]]&lt;Table3[[#This Row],[LOC]],"FIX",""))</f>
        <v/>
      </c>
    </row>
    <row r="166" spans="1:67" x14ac:dyDescent="0.25">
      <c r="A166" s="7">
        <f>IF(Table3[[#This Row],[SoflexRule]]="",1,IF(Table3[[#This Row],[MinOHL]]="",1,IF(Table3[[#This Row],[Type]]="CT",1,IF(Table3[[#This Row],[I]]=1,0,1))))</f>
        <v>1</v>
      </c>
      <c r="B166" s="6" t="s">
        <v>149</v>
      </c>
      <c r="D166" s="6" t="s">
        <v>149</v>
      </c>
      <c r="E166" s="6">
        <v>165</v>
      </c>
      <c r="G166" s="9" t="s">
        <v>74</v>
      </c>
      <c r="H166" s="10" t="s">
        <v>150</v>
      </c>
      <c r="I166" s="11" t="s">
        <v>413</v>
      </c>
      <c r="K166" s="11" t="str">
        <f>CONCATENATE(Table3[[#This Row],[Type]]," "&amp;TEXT(Table3[[#This Row],[Diameter]],".0000")&amp;""," "&amp;Table3[[#This Row],[NumFlutes]]&amp;"FL")</f>
        <v>CD .1319 2FL</v>
      </c>
      <c r="M166" s="13">
        <v>0.13189999999999999</v>
      </c>
      <c r="N166" s="13">
        <v>0.125</v>
      </c>
      <c r="O166" s="6">
        <v>0.13189999999999999</v>
      </c>
      <c r="P166" s="6">
        <v>0.82499999999999996</v>
      </c>
      <c r="R166" s="14">
        <f>IF(Table3[[#This Row],[ShoulderLenEnd]]="",0,90-(DEGREES(ATAN((Q166-P166)/((N166-O166)/2)))))</f>
        <v>0</v>
      </c>
      <c r="S166" s="15">
        <v>0.8</v>
      </c>
      <c r="T166" s="6">
        <v>2</v>
      </c>
      <c r="U166" s="6">
        <v>1.5</v>
      </c>
      <c r="V166" s="6">
        <v>0.35</v>
      </c>
      <c r="Z166" s="6">
        <v>165</v>
      </c>
      <c r="AA166" s="13">
        <f t="shared" si="2"/>
        <v>8.6824822158887652E-3</v>
      </c>
      <c r="AE166" s="6" t="s">
        <v>44</v>
      </c>
      <c r="AF166" s="6" t="s">
        <v>62</v>
      </c>
      <c r="AG166" s="6" t="s">
        <v>152</v>
      </c>
      <c r="AH166" s="6" t="s">
        <v>153</v>
      </c>
      <c r="AI166" s="6">
        <v>0</v>
      </c>
      <c r="AJ166" s="6">
        <v>1</v>
      </c>
      <c r="AK166" s="6">
        <v>0</v>
      </c>
      <c r="AL166" s="6">
        <v>1</v>
      </c>
      <c r="AM166" s="6">
        <v>1</v>
      </c>
      <c r="AN166" s="6">
        <v>1</v>
      </c>
      <c r="AO166" s="6">
        <v>1</v>
      </c>
      <c r="AP166" s="6">
        <v>1</v>
      </c>
      <c r="AQ166" s="6" t="s">
        <v>414</v>
      </c>
      <c r="AR166" s="6">
        <v>0</v>
      </c>
      <c r="AS166" s="6">
        <v>0</v>
      </c>
      <c r="AT166" s="6">
        <v>0</v>
      </c>
      <c r="AU166" s="6">
        <v>0</v>
      </c>
      <c r="AV166" s="6">
        <f>IF(Table3[[#This Row],[ShankDiameter]]&gt;0.5,0,IF(Table3[[#This Row],[Type]]="CD",0,1))</f>
        <v>0</v>
      </c>
      <c r="AW166" s="6">
        <v>0</v>
      </c>
      <c r="AX166" s="6">
        <v>0</v>
      </c>
      <c r="AY166" s="6">
        <v>0</v>
      </c>
      <c r="AZ166" s="6">
        <v>2</v>
      </c>
      <c r="BA166" s="6">
        <v>0</v>
      </c>
      <c r="BB166" s="6">
        <v>0</v>
      </c>
      <c r="BC166" s="6">
        <v>0</v>
      </c>
      <c r="BD166" s="6">
        <v>0</v>
      </c>
      <c r="BE166" s="6">
        <v>0</v>
      </c>
      <c r="BF166" s="6">
        <v>0</v>
      </c>
      <c r="BG166" s="6">
        <v>0</v>
      </c>
      <c r="BH166" s="6">
        <v>0</v>
      </c>
      <c r="BI166" s="6">
        <v>0</v>
      </c>
      <c r="BJ166" s="6">
        <v>0</v>
      </c>
      <c r="BK166" s="6">
        <v>0</v>
      </c>
      <c r="BL166" s="6">
        <v>0</v>
      </c>
      <c r="BM166" s="6">
        <f>IF(Table3[[#This Row],[Type]]="EM",IF((Table3[[#This Row],[Diameter]]/2)-Table3[[#This Row],[CornerRadius]]-0.012&gt;0,(Table3[[#This Row],[Diameter]]/2)-Table3[[#This Row],[CornerRadius]]-0.012,0),)</f>
        <v>0</v>
      </c>
      <c r="BO166" s="6" t="str">
        <f>IF(Table3[[#This Row],[ShoulderLength]]="","",IF(Table3[[#This Row],[ShoulderLength]]&lt;Table3[[#This Row],[LOC]],"FIX",""))</f>
        <v/>
      </c>
    </row>
    <row r="167" spans="1:67" x14ac:dyDescent="0.25">
      <c r="A167" s="7">
        <f>IF(Table3[[#This Row],[SoflexRule]]="",1,IF(Table3[[#This Row],[MinOHL]]="",1,IF(Table3[[#This Row],[Type]]="CT",1,IF(Table3[[#This Row],[I]]=1,0,1))))</f>
        <v>1</v>
      </c>
      <c r="B167" s="6" t="s">
        <v>149</v>
      </c>
      <c r="D167" s="6" t="s">
        <v>149</v>
      </c>
      <c r="E167" s="6">
        <v>166</v>
      </c>
      <c r="G167" s="9" t="s">
        <v>74</v>
      </c>
      <c r="H167" s="10" t="s">
        <v>150</v>
      </c>
      <c r="I167" s="11" t="s">
        <v>415</v>
      </c>
      <c r="K167" s="11" t="str">
        <f>CONCATENATE(Table3[[#This Row],[Type]]," "&amp;TEXT(Table3[[#This Row],[Diameter]],".0000")&amp;""," "&amp;Table3[[#This Row],[NumFlutes]]&amp;"FL")</f>
        <v>CD .1339 2FL</v>
      </c>
      <c r="M167" s="13">
        <v>0.13389999999999999</v>
      </c>
      <c r="N167" s="13">
        <v>0.125</v>
      </c>
      <c r="O167" s="6">
        <v>0.13389999999999999</v>
      </c>
      <c r="P167" s="6">
        <v>0.82499999999999996</v>
      </c>
      <c r="R167" s="14">
        <f>IF(Table3[[#This Row],[ShoulderLenEnd]]="",0,90-(DEGREES(ATAN((Q167-P167)/((N167-O167)/2)))))</f>
        <v>0</v>
      </c>
      <c r="S167" s="15">
        <v>0.8</v>
      </c>
      <c r="T167" s="6">
        <v>2</v>
      </c>
      <c r="U167" s="6">
        <v>1.5</v>
      </c>
      <c r="V167" s="6">
        <v>0.35</v>
      </c>
      <c r="Z167" s="6">
        <v>165</v>
      </c>
      <c r="AA167" s="13">
        <f t="shared" si="2"/>
        <v>8.8141347134761613E-3</v>
      </c>
      <c r="AE167" s="6" t="s">
        <v>44</v>
      </c>
      <c r="AF167" s="6" t="s">
        <v>62</v>
      </c>
      <c r="AG167" s="6" t="s">
        <v>152</v>
      </c>
      <c r="AH167" s="6" t="s">
        <v>153</v>
      </c>
      <c r="AI167" s="6">
        <v>0</v>
      </c>
      <c r="AJ167" s="6">
        <v>1</v>
      </c>
      <c r="AK167" s="6">
        <v>0</v>
      </c>
      <c r="AL167" s="6">
        <v>1</v>
      </c>
      <c r="AM167" s="6">
        <v>1</v>
      </c>
      <c r="AN167" s="6">
        <v>1</v>
      </c>
      <c r="AO167" s="6">
        <v>1</v>
      </c>
      <c r="AP167" s="6">
        <v>1</v>
      </c>
      <c r="AQ167" s="6" t="s">
        <v>416</v>
      </c>
      <c r="AR167" s="6">
        <v>0</v>
      </c>
      <c r="AS167" s="6">
        <v>0</v>
      </c>
      <c r="AT167" s="6">
        <v>0</v>
      </c>
      <c r="AU167" s="6">
        <v>0</v>
      </c>
      <c r="AV167" s="6">
        <f>IF(Table3[[#This Row],[ShankDiameter]]&gt;0.5,0,2)</f>
        <v>2</v>
      </c>
      <c r="AW167" s="6">
        <v>0</v>
      </c>
      <c r="AX167" s="6">
        <v>0</v>
      </c>
      <c r="AY167" s="6">
        <v>0</v>
      </c>
      <c r="AZ167" s="6">
        <v>2</v>
      </c>
      <c r="BA167" s="6">
        <v>0</v>
      </c>
      <c r="BB167" s="6">
        <v>0</v>
      </c>
      <c r="BC167" s="6">
        <v>0</v>
      </c>
      <c r="BD167" s="6">
        <v>0</v>
      </c>
      <c r="BE167" s="6">
        <v>0</v>
      </c>
      <c r="BF167" s="6">
        <v>0</v>
      </c>
      <c r="BG167" s="6">
        <v>0</v>
      </c>
      <c r="BH167" s="6">
        <v>0</v>
      </c>
      <c r="BI167" s="6">
        <v>0</v>
      </c>
      <c r="BJ167" s="6">
        <v>0</v>
      </c>
      <c r="BK167" s="6">
        <v>0</v>
      </c>
      <c r="BL167" s="6">
        <v>0</v>
      </c>
      <c r="BM167" s="6">
        <f>IF(Table3[[#This Row],[Type]]="EM",IF((Table3[[#This Row],[Diameter]]/2)-Table3[[#This Row],[CornerRadius]]-0.012&gt;0,(Table3[[#This Row],[Diameter]]/2)-Table3[[#This Row],[CornerRadius]]-0.012,0),)</f>
        <v>0</v>
      </c>
      <c r="BO167" s="6" t="str">
        <f>IF(Table3[[#This Row],[ShoulderLength]]="","",IF(Table3[[#This Row],[ShoulderLength]]&lt;Table3[[#This Row],[LOC]],"FIX",""))</f>
        <v/>
      </c>
    </row>
    <row r="168" spans="1:67" x14ac:dyDescent="0.25">
      <c r="A168" s="7">
        <f>IF(Table3[[#This Row],[SoflexRule]]="",1,IF(Table3[[#This Row],[MinOHL]]="",1,IF(Table3[[#This Row],[Type]]="CT",1,IF(Table3[[#This Row],[I]]=1,0,1))))</f>
        <v>1</v>
      </c>
      <c r="B168" s="6" t="s">
        <v>149</v>
      </c>
      <c r="D168" s="6" t="s">
        <v>149</v>
      </c>
      <c r="E168" s="6">
        <v>167</v>
      </c>
      <c r="G168" s="9" t="s">
        <v>74</v>
      </c>
      <c r="H168" s="10" t="s">
        <v>150</v>
      </c>
      <c r="I168" s="11" t="s">
        <v>417</v>
      </c>
      <c r="K168" s="11" t="str">
        <f>CONCATENATE(Table3[[#This Row],[Type]]," "&amp;TEXT(Table3[[#This Row],[Diameter]],".0000")&amp;""," "&amp;Table3[[#This Row],[NumFlutes]]&amp;"FL")</f>
        <v>CD .1360 2FL</v>
      </c>
      <c r="M168" s="13">
        <v>0.13600000000000001</v>
      </c>
      <c r="N168" s="13">
        <v>0.125</v>
      </c>
      <c r="O168" s="6">
        <v>0.13600000000000001</v>
      </c>
      <c r="P168" s="6">
        <v>0.82499999999999996</v>
      </c>
      <c r="R168" s="14">
        <f>IF(Table3[[#This Row],[ShoulderLenEnd]]="",0,90-(DEGREES(ATAN((Q168-P168)/((N168-O168)/2)))))</f>
        <v>0</v>
      </c>
      <c r="S168" s="15">
        <v>0.8</v>
      </c>
      <c r="T168" s="6">
        <v>2</v>
      </c>
      <c r="U168" s="6">
        <v>1.5</v>
      </c>
      <c r="V168" s="6">
        <v>0.35</v>
      </c>
      <c r="Z168" s="6">
        <v>165</v>
      </c>
      <c r="AA168" s="13">
        <f t="shared" si="2"/>
        <v>8.9523698359429277E-3</v>
      </c>
      <c r="AE168" s="6" t="s">
        <v>44</v>
      </c>
      <c r="AF168" s="6" t="s">
        <v>62</v>
      </c>
      <c r="AG168" s="6" t="s">
        <v>152</v>
      </c>
      <c r="AH168" s="6" t="s">
        <v>153</v>
      </c>
      <c r="AI168" s="6">
        <v>0</v>
      </c>
      <c r="AJ168" s="6">
        <v>1</v>
      </c>
      <c r="AK168" s="6">
        <v>0</v>
      </c>
      <c r="AL168" s="6">
        <v>1</v>
      </c>
      <c r="AM168" s="6">
        <v>1</v>
      </c>
      <c r="AN168" s="6">
        <v>1</v>
      </c>
      <c r="AO168" s="6">
        <v>1</v>
      </c>
      <c r="AP168" s="6">
        <v>1</v>
      </c>
      <c r="AQ168" s="6" t="s">
        <v>418</v>
      </c>
      <c r="AR168" s="6">
        <v>0</v>
      </c>
      <c r="AS168" s="6">
        <v>0</v>
      </c>
      <c r="AT168" s="6">
        <v>0</v>
      </c>
      <c r="AU168" s="6">
        <v>0</v>
      </c>
      <c r="AV168" s="6">
        <f>IF(Table3[[#This Row],[ShankDiameter]]&gt;0.5,0,IF(Table3[[#This Row],[Type]]="CD",0,1))</f>
        <v>0</v>
      </c>
      <c r="AW168" s="6">
        <v>0</v>
      </c>
      <c r="AX168" s="6">
        <v>0</v>
      </c>
      <c r="AY168" s="6">
        <v>0</v>
      </c>
      <c r="AZ168" s="6">
        <v>2</v>
      </c>
      <c r="BA168" s="6">
        <v>0</v>
      </c>
      <c r="BB168" s="6">
        <v>0</v>
      </c>
      <c r="BC168" s="6">
        <v>0</v>
      </c>
      <c r="BD168" s="6">
        <v>0</v>
      </c>
      <c r="BE168" s="6">
        <v>0</v>
      </c>
      <c r="BF168" s="6">
        <v>0</v>
      </c>
      <c r="BG168" s="6">
        <v>0</v>
      </c>
      <c r="BH168" s="6">
        <v>0</v>
      </c>
      <c r="BI168" s="6">
        <v>0</v>
      </c>
      <c r="BJ168" s="6">
        <v>0</v>
      </c>
      <c r="BK168" s="6">
        <v>0</v>
      </c>
      <c r="BL168" s="6">
        <v>0</v>
      </c>
      <c r="BM168" s="6">
        <f>IF(Table3[[#This Row],[Type]]="EM",IF((Table3[[#This Row],[Diameter]]/2)-Table3[[#This Row],[CornerRadius]]-0.012&gt;0,(Table3[[#This Row],[Diameter]]/2)-Table3[[#This Row],[CornerRadius]]-0.012,0),)</f>
        <v>0</v>
      </c>
      <c r="BO168" s="6" t="str">
        <f>IF(Table3[[#This Row],[ShoulderLength]]="","",IF(Table3[[#This Row],[ShoulderLength]]&lt;Table3[[#This Row],[LOC]],"FIX",""))</f>
        <v/>
      </c>
    </row>
    <row r="169" spans="1:67" x14ac:dyDescent="0.25">
      <c r="A169" s="7">
        <f>IF(Table3[[#This Row],[SoflexRule]]="",1,IF(Table3[[#This Row],[MinOHL]]="",1,IF(Table3[[#This Row],[Type]]="CT",1,IF(Table3[[#This Row],[I]]=1,0,1))))</f>
        <v>1</v>
      </c>
      <c r="B169" s="6" t="s">
        <v>149</v>
      </c>
      <c r="D169" s="6" t="s">
        <v>149</v>
      </c>
      <c r="E169" s="6">
        <v>168</v>
      </c>
      <c r="G169" s="9" t="s">
        <v>74</v>
      </c>
      <c r="H169" s="10" t="s">
        <v>150</v>
      </c>
      <c r="I169" s="11" t="s">
        <v>419</v>
      </c>
      <c r="K169" s="11" t="str">
        <f>CONCATENATE(Table3[[#This Row],[Type]]," "&amp;TEXT(Table3[[#This Row],[Diameter]],".0000")&amp;""," "&amp;Table3[[#This Row],[NumFlutes]]&amp;"FL")</f>
        <v>CD .1406 2FL</v>
      </c>
      <c r="M169" s="13">
        <v>0.1406</v>
      </c>
      <c r="N169" s="13">
        <v>0.125</v>
      </c>
      <c r="O169" s="6">
        <v>0.1406</v>
      </c>
      <c r="P169" s="6">
        <v>0.82499999999999996</v>
      </c>
      <c r="R169" s="14">
        <f>IF(Table3[[#This Row],[ShoulderLenEnd]]="",0,90-(DEGREES(ATAN((Q169-P169)/((N169-O169)/2)))))</f>
        <v>0</v>
      </c>
      <c r="S169" s="15">
        <v>0.8</v>
      </c>
      <c r="T169" s="6">
        <v>2</v>
      </c>
      <c r="U169" s="6">
        <v>1.5</v>
      </c>
      <c r="V169" s="6">
        <v>0.36</v>
      </c>
      <c r="Z169" s="6">
        <v>165</v>
      </c>
      <c r="AA169" s="13">
        <f t="shared" si="2"/>
        <v>9.2551705803939378E-3</v>
      </c>
      <c r="AE169" s="6" t="s">
        <v>44</v>
      </c>
      <c r="AF169" s="6" t="s">
        <v>62</v>
      </c>
      <c r="AG169" s="6" t="s">
        <v>152</v>
      </c>
      <c r="AH169" s="6" t="s">
        <v>153</v>
      </c>
      <c r="AI169" s="6">
        <v>0</v>
      </c>
      <c r="AJ169" s="6">
        <v>1</v>
      </c>
      <c r="AK169" s="6">
        <v>0</v>
      </c>
      <c r="AL169" s="6">
        <v>1</v>
      </c>
      <c r="AM169" s="6">
        <v>1</v>
      </c>
      <c r="AN169" s="6">
        <v>1</v>
      </c>
      <c r="AO169" s="6">
        <v>1</v>
      </c>
      <c r="AP169" s="6">
        <v>1</v>
      </c>
      <c r="AQ169" s="6" t="s">
        <v>420</v>
      </c>
      <c r="AR169" s="6">
        <v>0</v>
      </c>
      <c r="AS169" s="6">
        <v>0</v>
      </c>
      <c r="AT169" s="6">
        <v>0</v>
      </c>
      <c r="AU169" s="6">
        <v>0</v>
      </c>
      <c r="AV169" s="6">
        <f>IF(Table3[[#This Row],[ShankDiameter]]&gt;0.5,0,IF(Table3[[#This Row],[Type]]="CD",0,1))</f>
        <v>0</v>
      </c>
      <c r="AW169" s="6">
        <v>0</v>
      </c>
      <c r="AX169" s="6">
        <v>0</v>
      </c>
      <c r="AY169" s="6">
        <v>0</v>
      </c>
      <c r="AZ169" s="6">
        <v>2</v>
      </c>
      <c r="BA169" s="6">
        <v>0</v>
      </c>
      <c r="BB169" s="6">
        <v>0</v>
      </c>
      <c r="BC169" s="6">
        <v>0</v>
      </c>
      <c r="BD169" s="6">
        <v>0</v>
      </c>
      <c r="BE169" s="6">
        <v>0</v>
      </c>
      <c r="BF169" s="6">
        <v>0</v>
      </c>
      <c r="BG169" s="6">
        <v>0</v>
      </c>
      <c r="BH169" s="6">
        <v>0</v>
      </c>
      <c r="BI169" s="6">
        <v>0</v>
      </c>
      <c r="BJ169" s="6">
        <v>0</v>
      </c>
      <c r="BK169" s="6">
        <v>0</v>
      </c>
      <c r="BL169" s="6">
        <v>0</v>
      </c>
      <c r="BM169" s="6">
        <f>IF(Table3[[#This Row],[Type]]="EM",IF((Table3[[#This Row],[Diameter]]/2)-Table3[[#This Row],[CornerRadius]]-0.012&gt;0,(Table3[[#This Row],[Diameter]]/2)-Table3[[#This Row],[CornerRadius]]-0.012,0),)</f>
        <v>0</v>
      </c>
      <c r="BO169" s="6" t="str">
        <f>IF(Table3[[#This Row],[ShoulderLength]]="","",IF(Table3[[#This Row],[ShoulderLength]]&lt;Table3[[#This Row],[LOC]],"FIX",""))</f>
        <v/>
      </c>
    </row>
    <row r="170" spans="1:67" x14ac:dyDescent="0.25">
      <c r="A170" s="7">
        <f>IF(Table3[[#This Row],[SoflexRule]]="",1,IF(Table3[[#This Row],[MinOHL]]="",1,IF(Table3[[#This Row],[Type]]="CT",1,IF(Table3[[#This Row],[I]]=1,0,1))))</f>
        <v>1</v>
      </c>
      <c r="B170" s="32" t="s">
        <v>421</v>
      </c>
      <c r="C170" s="32" t="s">
        <v>421</v>
      </c>
      <c r="D170" s="31"/>
      <c r="E170" s="6">
        <v>169</v>
      </c>
      <c r="G170" s="9" t="s">
        <v>74</v>
      </c>
      <c r="H170" s="10" t="s">
        <v>421</v>
      </c>
      <c r="I170" s="11" t="s">
        <v>422</v>
      </c>
      <c r="J170" s="12" t="s">
        <v>423</v>
      </c>
      <c r="K170" s="11" t="str">
        <f>CONCATENATE(Table3[[#This Row],[Type]]," "&amp;TEXT(Table3[[#This Row],[Diameter]],".0000")&amp;""," "&amp;Table3[[#This Row],[NumFlutes]]&amp;"FL")</f>
        <v>CM .1250 2FL</v>
      </c>
      <c r="M170" s="13">
        <v>0.125</v>
      </c>
      <c r="N170" s="13">
        <v>0.125</v>
      </c>
      <c r="O170" s="6">
        <v>0.125</v>
      </c>
      <c r="P170" s="6">
        <v>0.45</v>
      </c>
      <c r="R170" s="14">
        <f>IF(Table3[[#This Row],[ShoulderLenEnd]]="",0,90-(DEGREES(ATAN((Q170-P170)/((N170-O170)/2)))))</f>
        <v>0</v>
      </c>
      <c r="S170" s="15">
        <v>0.45</v>
      </c>
      <c r="T170" s="6">
        <v>2</v>
      </c>
      <c r="U170" s="6">
        <v>1.5</v>
      </c>
      <c r="V170" s="6">
        <v>0.23300000000000001</v>
      </c>
      <c r="Z170" s="6">
        <v>30</v>
      </c>
      <c r="AA170" s="13">
        <f t="shared" si="2"/>
        <v>0.23325317547305485</v>
      </c>
      <c r="AE170" s="6" t="s">
        <v>44</v>
      </c>
      <c r="AF170" s="6" t="s">
        <v>73</v>
      </c>
      <c r="AG170" s="6" t="s">
        <v>66</v>
      </c>
      <c r="AI170" s="6">
        <v>0</v>
      </c>
      <c r="AJ170" s="6">
        <v>0</v>
      </c>
      <c r="AK170" s="6">
        <v>1</v>
      </c>
      <c r="AL170" s="6">
        <v>1</v>
      </c>
      <c r="AM170" s="6">
        <v>0</v>
      </c>
      <c r="AN170" s="6">
        <v>1</v>
      </c>
      <c r="AO170" s="6">
        <v>1</v>
      </c>
      <c r="AP170" s="6">
        <v>1</v>
      </c>
      <c r="AR170" s="6">
        <v>0</v>
      </c>
      <c r="AS170" s="6">
        <v>0</v>
      </c>
      <c r="AT170" s="6">
        <v>0</v>
      </c>
      <c r="AU170" s="6">
        <v>0</v>
      </c>
      <c r="AV170" s="6">
        <f>IF(Table3[[#This Row],[ShankDiameter]]&gt;0.5,0,2)</f>
        <v>2</v>
      </c>
      <c r="AW170" s="6">
        <v>0</v>
      </c>
      <c r="AX170" s="6">
        <v>0</v>
      </c>
      <c r="AY170" s="6">
        <v>2</v>
      </c>
      <c r="AZ170" s="6">
        <f>IF(Table3[[#This Row],[ShankDiameter]]=0.225,2,IF(Table3[[#This Row],[ShankDiameter]]=0.25,2,IF(Table3[[#This Row],[ShankDiameter]]=0.2875,2,0)))</f>
        <v>0</v>
      </c>
      <c r="BA170" s="6">
        <v>0</v>
      </c>
      <c r="BB170" s="6">
        <v>0</v>
      </c>
      <c r="BC170" s="6">
        <v>0</v>
      </c>
      <c r="BD170" s="6">
        <v>0</v>
      </c>
      <c r="BE170" s="6">
        <v>0</v>
      </c>
      <c r="BF170" s="6">
        <v>0</v>
      </c>
      <c r="BG170" s="6">
        <v>0</v>
      </c>
      <c r="BH170" s="6">
        <v>0</v>
      </c>
      <c r="BI170" s="6">
        <v>0</v>
      </c>
      <c r="BJ170" s="6">
        <v>0</v>
      </c>
      <c r="BK170" s="6">
        <v>0</v>
      </c>
      <c r="BL170" s="6">
        <v>0</v>
      </c>
      <c r="BM170" s="6">
        <f>IF(Table3[[#This Row],[Type]]="EM",IF((Table3[[#This Row],[Diameter]]/2)-Table3[[#This Row],[CornerRadius]]-0.012&gt;0,(Table3[[#This Row],[Diameter]]/2)-Table3[[#This Row],[CornerRadius]]-0.012,0),)</f>
        <v>0</v>
      </c>
      <c r="BO170" s="6" t="str">
        <f>IF(Table3[[#This Row],[ShoulderLength]]="","",IF(Table3[[#This Row],[ShoulderLength]]&lt;Table3[[#This Row],[LOC]],"FIX",""))</f>
        <v/>
      </c>
    </row>
    <row r="171" spans="1:67" x14ac:dyDescent="0.25">
      <c r="A171" s="7">
        <f>IF(Table3[[#This Row],[SoflexRule]]="",1,IF(Table3[[#This Row],[MinOHL]]="",1,IF(Table3[[#This Row],[Type]]="CT",1,IF(Table3[[#This Row],[I]]=1,0,1))))</f>
        <v>1</v>
      </c>
      <c r="B171" s="32" t="s">
        <v>421</v>
      </c>
      <c r="C171" s="32" t="s">
        <v>421</v>
      </c>
      <c r="E171" s="6">
        <v>170</v>
      </c>
      <c r="G171" s="9" t="s">
        <v>74</v>
      </c>
      <c r="H171" s="10" t="s">
        <v>421</v>
      </c>
      <c r="I171" s="11" t="s">
        <v>424</v>
      </c>
      <c r="J171" s="12" t="s">
        <v>425</v>
      </c>
      <c r="K171" s="11" t="str">
        <f>CONCATENATE(Table3[[#This Row],[Type]]," "&amp;TEXT(Table3[[#This Row],[Diameter]],".0000")&amp;""," "&amp;Table3[[#This Row],[NumFlutes]]&amp;"FL")</f>
        <v>CM .1250 2FL</v>
      </c>
      <c r="M171" s="13">
        <v>0.125</v>
      </c>
      <c r="N171" s="13">
        <v>0.125</v>
      </c>
      <c r="O171" s="6">
        <v>0.125</v>
      </c>
      <c r="P171" s="6">
        <v>0.3</v>
      </c>
      <c r="R171" s="14">
        <f>IF(Table3[[#This Row],[ShoulderLenEnd]]="",0,90-(DEGREES(ATAN((Q171-P171)/((N171-O171)/2)))))</f>
        <v>0</v>
      </c>
      <c r="S171" s="15">
        <v>0.3</v>
      </c>
      <c r="T171" s="6">
        <v>2</v>
      </c>
      <c r="U171" s="6">
        <v>1.5</v>
      </c>
      <c r="V171" s="6">
        <v>7.1900000000000006E-2</v>
      </c>
      <c r="Z171" s="6">
        <v>60</v>
      </c>
      <c r="AA171" s="13">
        <f t="shared" si="2"/>
        <v>0.10825317547305484</v>
      </c>
      <c r="AE171" s="6" t="s">
        <v>44</v>
      </c>
      <c r="AF171" s="6" t="s">
        <v>73</v>
      </c>
      <c r="AG171" s="6" t="s">
        <v>66</v>
      </c>
      <c r="AI171" s="6">
        <v>0</v>
      </c>
      <c r="AJ171" s="6">
        <v>0</v>
      </c>
      <c r="AK171" s="6">
        <v>1</v>
      </c>
      <c r="AL171" s="6">
        <v>1</v>
      </c>
      <c r="AM171" s="6">
        <v>0</v>
      </c>
      <c r="AN171" s="6">
        <v>1</v>
      </c>
      <c r="AO171" s="6">
        <v>0</v>
      </c>
      <c r="AP171" s="6">
        <v>1</v>
      </c>
      <c r="AR171" s="6">
        <v>0</v>
      </c>
      <c r="AS171" s="6">
        <v>0</v>
      </c>
      <c r="AT171" s="6">
        <v>0</v>
      </c>
      <c r="AU171" s="6">
        <v>0</v>
      </c>
      <c r="AV171" s="6">
        <f>IF(Table3[[#This Row],[ShankDiameter]]&gt;0.5,0,2)</f>
        <v>2</v>
      </c>
      <c r="AW171" s="6">
        <v>0</v>
      </c>
      <c r="AX171" s="6">
        <v>0</v>
      </c>
      <c r="AY171" s="6">
        <v>2</v>
      </c>
      <c r="AZ171" s="6">
        <f>IF(Table3[[#This Row],[ShankDiameter]]=0.225,2,IF(Table3[[#This Row],[ShankDiameter]]=0.25,2,IF(Table3[[#This Row],[ShankDiameter]]=0.2875,2,0)))</f>
        <v>0</v>
      </c>
      <c r="BA171" s="6">
        <v>0</v>
      </c>
      <c r="BB171" s="6">
        <v>0</v>
      </c>
      <c r="BC171" s="6">
        <v>0</v>
      </c>
      <c r="BD171" s="6">
        <v>0</v>
      </c>
      <c r="BE171" s="6">
        <v>0</v>
      </c>
      <c r="BF171" s="6">
        <v>0</v>
      </c>
      <c r="BG171" s="6">
        <v>0</v>
      </c>
      <c r="BH171" s="6">
        <v>0</v>
      </c>
      <c r="BI171" s="6">
        <v>0</v>
      </c>
      <c r="BJ171" s="6">
        <v>0</v>
      </c>
      <c r="BK171" s="6">
        <v>0</v>
      </c>
      <c r="BL171" s="6">
        <v>0</v>
      </c>
      <c r="BM171" s="6">
        <f>IF(Table3[[#This Row],[Type]]="EM",IF((Table3[[#This Row],[Diameter]]/2)-Table3[[#This Row],[CornerRadius]]-0.012&gt;0,(Table3[[#This Row],[Diameter]]/2)-Table3[[#This Row],[CornerRadius]]-0.012,0),)</f>
        <v>0</v>
      </c>
      <c r="BO171" s="6" t="str">
        <f>IF(Table3[[#This Row],[ShoulderLength]]="","",IF(Table3[[#This Row],[ShoulderLength]]&lt;Table3[[#This Row],[LOC]],"FIX",""))</f>
        <v/>
      </c>
    </row>
    <row r="172" spans="1:67" x14ac:dyDescent="0.25">
      <c r="A172" s="7">
        <f>IF(Table3[[#This Row],[SoflexRule]]="",1,IF(Table3[[#This Row],[MinOHL]]="",1,IF(Table3[[#This Row],[Type]]="CT",1,IF(Table3[[#This Row],[I]]=1,0,1))))</f>
        <v>1</v>
      </c>
      <c r="B172" s="32" t="s">
        <v>421</v>
      </c>
      <c r="C172" s="32" t="s">
        <v>421</v>
      </c>
      <c r="E172" s="6">
        <v>171</v>
      </c>
      <c r="G172" s="9" t="s">
        <v>74</v>
      </c>
      <c r="H172" s="10" t="s">
        <v>421</v>
      </c>
      <c r="I172" s="11" t="s">
        <v>426</v>
      </c>
      <c r="J172" s="12" t="s">
        <v>427</v>
      </c>
      <c r="K172" s="11" t="str">
        <f>CONCATENATE(Table3[[#This Row],[Type]]," "&amp;TEXT(Table3[[#This Row],[Diameter]],".0000")&amp;""," "&amp;Table3[[#This Row],[NumFlutes]]&amp;"FL")</f>
        <v>CM .1250 2FL</v>
      </c>
      <c r="M172" s="13">
        <v>0.125</v>
      </c>
      <c r="N172" s="13">
        <v>0.125</v>
      </c>
      <c r="O172" s="6">
        <v>0.125</v>
      </c>
      <c r="P172" s="6">
        <v>0.25</v>
      </c>
      <c r="R172" s="14">
        <f>IF(Table3[[#This Row],[ShoulderLenEnd]]="",0,90-(DEGREES(ATAN((Q172-P172)/((N172-O172)/2)))))</f>
        <v>0</v>
      </c>
      <c r="S172" s="15">
        <v>0.27500000000000002</v>
      </c>
      <c r="T172" s="6">
        <v>2</v>
      </c>
      <c r="U172" s="6">
        <v>1.5</v>
      </c>
      <c r="V172" s="6">
        <v>6.25E-2</v>
      </c>
      <c r="Z172" s="6">
        <v>90</v>
      </c>
      <c r="AA172" s="13">
        <f t="shared" si="2"/>
        <v>6.25E-2</v>
      </c>
      <c r="AE172" s="6" t="s">
        <v>44</v>
      </c>
      <c r="AF172" s="6" t="s">
        <v>73</v>
      </c>
      <c r="AG172" s="6" t="s">
        <v>66</v>
      </c>
      <c r="AI172" s="6">
        <v>0</v>
      </c>
      <c r="AJ172" s="6">
        <v>0</v>
      </c>
      <c r="AK172" s="6">
        <v>1</v>
      </c>
      <c r="AL172" s="6">
        <v>1</v>
      </c>
      <c r="AM172" s="6">
        <v>0</v>
      </c>
      <c r="AN172" s="6">
        <v>1</v>
      </c>
      <c r="AO172" s="6">
        <v>0</v>
      </c>
      <c r="AP172" s="6">
        <v>1</v>
      </c>
      <c r="AR172" s="6">
        <v>0</v>
      </c>
      <c r="AS172" s="6">
        <v>0</v>
      </c>
      <c r="AT172" s="6">
        <v>0</v>
      </c>
      <c r="AU172" s="6">
        <v>0</v>
      </c>
      <c r="AV172" s="6">
        <f>IF(Table3[[#This Row],[ShankDiameter]]&gt;0.5,0,2)</f>
        <v>2</v>
      </c>
      <c r="AW172" s="6">
        <v>0</v>
      </c>
      <c r="AX172" s="6">
        <v>0</v>
      </c>
      <c r="AY172" s="6">
        <v>2</v>
      </c>
      <c r="AZ172" s="6">
        <f>IF(Table3[[#This Row],[ShankDiameter]]=0.225,2,IF(Table3[[#This Row],[ShankDiameter]]=0.25,2,IF(Table3[[#This Row],[ShankDiameter]]=0.2875,2,0)))</f>
        <v>0</v>
      </c>
      <c r="BA172" s="6">
        <v>0</v>
      </c>
      <c r="BB172" s="6">
        <v>0</v>
      </c>
      <c r="BC172" s="6">
        <v>0</v>
      </c>
      <c r="BD172" s="6">
        <v>0</v>
      </c>
      <c r="BE172" s="6">
        <v>0</v>
      </c>
      <c r="BF172" s="6">
        <v>0</v>
      </c>
      <c r="BG172" s="6">
        <v>0</v>
      </c>
      <c r="BH172" s="6">
        <v>0</v>
      </c>
      <c r="BI172" s="6">
        <v>0</v>
      </c>
      <c r="BJ172" s="6">
        <v>0</v>
      </c>
      <c r="BK172" s="6">
        <v>0</v>
      </c>
      <c r="BL172" s="6">
        <v>0</v>
      </c>
      <c r="BM172" s="6">
        <f>IF(Table3[[#This Row],[Type]]="EM",IF((Table3[[#This Row],[Diameter]]/2)-Table3[[#This Row],[CornerRadius]]-0.012&gt;0,(Table3[[#This Row],[Diameter]]/2)-Table3[[#This Row],[CornerRadius]]-0.012,0),)</f>
        <v>0</v>
      </c>
      <c r="BO172" s="6" t="str">
        <f>IF(Table3[[#This Row],[ShoulderLength]]="","",IF(Table3[[#This Row],[ShoulderLength]]&lt;Table3[[#This Row],[LOC]],"FIX",""))</f>
        <v/>
      </c>
    </row>
    <row r="173" spans="1:67" x14ac:dyDescent="0.25">
      <c r="A173" s="7">
        <f>IF(Table3[[#This Row],[SoflexRule]]="",1,IF(Table3[[#This Row],[MinOHL]]="",1,IF(Table3[[#This Row],[Type]]="CT",1,IF(Table3[[#This Row],[I]]=1,0,1))))</f>
        <v>1</v>
      </c>
      <c r="B173" s="32" t="s">
        <v>421</v>
      </c>
      <c r="C173" s="32" t="s">
        <v>421</v>
      </c>
      <c r="E173" s="6">
        <v>172</v>
      </c>
      <c r="G173" s="9" t="s">
        <v>74</v>
      </c>
      <c r="H173" s="10" t="s">
        <v>421</v>
      </c>
      <c r="I173" s="11" t="s">
        <v>428</v>
      </c>
      <c r="J173" s="12" t="s">
        <v>429</v>
      </c>
      <c r="K173" s="11" t="str">
        <f>CONCATENATE(Table3[[#This Row],[Type]]," "&amp;TEXT(Table3[[#This Row],[Diameter]],".0000")&amp;""," "&amp;Table3[[#This Row],[NumFlutes]]&amp;"FL")</f>
        <v>CM .1250 2FL</v>
      </c>
      <c r="M173" s="13">
        <v>0.125</v>
      </c>
      <c r="N173" s="13">
        <v>0.125</v>
      </c>
      <c r="O173" s="6">
        <v>0.125</v>
      </c>
      <c r="P173" s="6">
        <v>0.19</v>
      </c>
      <c r="R173" s="14">
        <f>IF(Table3[[#This Row],[ShoulderLenEnd]]="",0,90-(DEGREES(ATAN((Q173-P173)/((N173-O173)/2)))))</f>
        <v>0</v>
      </c>
      <c r="S173" s="15">
        <v>0.2</v>
      </c>
      <c r="T173" s="6">
        <v>2</v>
      </c>
      <c r="U173" s="6">
        <v>1.5</v>
      </c>
      <c r="V173" s="6">
        <v>3.5999999999999997E-2</v>
      </c>
      <c r="Z173" s="6">
        <v>120</v>
      </c>
      <c r="AA173" s="13">
        <f t="shared" si="2"/>
        <v>3.6084391824351622E-2</v>
      </c>
      <c r="AE173" s="6" t="s">
        <v>44</v>
      </c>
      <c r="AF173" s="6" t="s">
        <v>73</v>
      </c>
      <c r="AG173" s="6" t="s">
        <v>66</v>
      </c>
      <c r="AI173" s="6">
        <v>0</v>
      </c>
      <c r="AJ173" s="6">
        <v>0</v>
      </c>
      <c r="AK173" s="6">
        <v>1</v>
      </c>
      <c r="AL173" s="6">
        <v>1</v>
      </c>
      <c r="AM173" s="6">
        <v>0</v>
      </c>
      <c r="AN173" s="6">
        <v>1</v>
      </c>
      <c r="AO173" s="6">
        <v>0</v>
      </c>
      <c r="AP173" s="6">
        <v>1</v>
      </c>
      <c r="AR173" s="6">
        <v>0</v>
      </c>
      <c r="AS173" s="6">
        <v>0</v>
      </c>
      <c r="AT173" s="6">
        <v>0</v>
      </c>
      <c r="AU173" s="6">
        <v>0</v>
      </c>
      <c r="AV173" s="6">
        <f>IF(Table3[[#This Row],[ShankDiameter]]&gt;0.5,0,2)</f>
        <v>2</v>
      </c>
      <c r="AW173" s="6">
        <v>0</v>
      </c>
      <c r="AX173" s="6">
        <v>0</v>
      </c>
      <c r="AY173" s="6">
        <v>2</v>
      </c>
      <c r="AZ173" s="6">
        <f>IF(Table3[[#This Row],[ShankDiameter]]=0.225,2,IF(Table3[[#This Row],[ShankDiameter]]=0.25,2,IF(Table3[[#This Row],[ShankDiameter]]=0.2875,2,0)))</f>
        <v>0</v>
      </c>
      <c r="BA173" s="6">
        <v>0</v>
      </c>
      <c r="BB173" s="6">
        <v>0</v>
      </c>
      <c r="BC173" s="6">
        <v>0</v>
      </c>
      <c r="BD173" s="6">
        <v>0</v>
      </c>
      <c r="BE173" s="6">
        <v>0</v>
      </c>
      <c r="BF173" s="6">
        <v>0</v>
      </c>
      <c r="BG173" s="6">
        <v>0</v>
      </c>
      <c r="BH173" s="6">
        <v>0</v>
      </c>
      <c r="BI173" s="6">
        <v>0</v>
      </c>
      <c r="BJ173" s="6">
        <v>0</v>
      </c>
      <c r="BK173" s="6">
        <v>0</v>
      </c>
      <c r="BL173" s="6">
        <v>0</v>
      </c>
      <c r="BM173" s="6">
        <f>IF(Table3[[#This Row],[Type]]="EM",IF((Table3[[#This Row],[Diameter]]/2)-Table3[[#This Row],[CornerRadius]]-0.012&gt;0,(Table3[[#This Row],[Diameter]]/2)-Table3[[#This Row],[CornerRadius]]-0.012,0),)</f>
        <v>0</v>
      </c>
      <c r="BO173" s="6" t="str">
        <f>IF(Table3[[#This Row],[ShoulderLength]]="","",IF(Table3[[#This Row],[ShoulderLength]]&lt;Table3[[#This Row],[LOC]],"FIX",""))</f>
        <v/>
      </c>
    </row>
    <row r="174" spans="1:67" x14ac:dyDescent="0.25">
      <c r="A174" s="7">
        <f>IF(Table3[[#This Row],[SoflexRule]]="",1,IF(Table3[[#This Row],[MinOHL]]="",1,IF(Table3[[#This Row],[Type]]="CT",1,IF(Table3[[#This Row],[I]]=1,0,1))))</f>
        <v>1</v>
      </c>
      <c r="B174" s="32" t="s">
        <v>421</v>
      </c>
      <c r="C174" s="32" t="s">
        <v>421</v>
      </c>
      <c r="E174" s="6">
        <v>173</v>
      </c>
      <c r="F174" s="22"/>
      <c r="G174" s="23"/>
      <c r="H174" s="10" t="s">
        <v>421</v>
      </c>
      <c r="I174" s="11" t="s">
        <v>430</v>
      </c>
      <c r="J174" s="12" t="s">
        <v>431</v>
      </c>
      <c r="K174" s="11" t="str">
        <f>CONCATENATE(Table3[[#This Row],[Type]]," "&amp;TEXT(Table3[[#This Row],[Diameter]],".0000")&amp;""," "&amp;Table3[[#This Row],[NumFlutes]]&amp;"FL")</f>
        <v>CM .1250 2FL</v>
      </c>
      <c r="M174" s="13">
        <v>0.125</v>
      </c>
      <c r="N174" s="13">
        <v>0.125</v>
      </c>
      <c r="R174" s="14">
        <f>IF(Table3[[#This Row],[ShoulderLenEnd]]="",0,90-(DEGREES(ATAN((Q174-P174)/((N174-O174)/2)))))</f>
        <v>0</v>
      </c>
      <c r="T174" s="6">
        <v>2</v>
      </c>
      <c r="U174" s="6">
        <v>1.5</v>
      </c>
      <c r="V174" s="6">
        <v>0.10829999999999999</v>
      </c>
      <c r="Z174" s="6">
        <v>82</v>
      </c>
      <c r="AA174" s="13">
        <f t="shared" si="2"/>
        <v>7.1898025451313102E-2</v>
      </c>
      <c r="AE174" s="6" t="s">
        <v>44</v>
      </c>
      <c r="AF174" s="6" t="s">
        <v>432</v>
      </c>
      <c r="AG174" s="6" t="s">
        <v>124</v>
      </c>
      <c r="AI174" s="6">
        <v>0</v>
      </c>
      <c r="AJ174" s="6">
        <v>1</v>
      </c>
      <c r="AK174" s="6">
        <v>1</v>
      </c>
      <c r="AL174" s="6">
        <v>0</v>
      </c>
      <c r="AM174" s="6">
        <v>0</v>
      </c>
      <c r="AN174" s="6">
        <v>0</v>
      </c>
      <c r="AO174" s="6">
        <v>0</v>
      </c>
      <c r="AP174" s="6">
        <v>1</v>
      </c>
      <c r="AR174" s="6">
        <v>0</v>
      </c>
      <c r="AS174" s="6">
        <v>0</v>
      </c>
      <c r="AT174" s="6">
        <v>0</v>
      </c>
      <c r="AU174" s="6">
        <v>0</v>
      </c>
      <c r="AV174" s="6">
        <f>IF(Table3[[#This Row],[ShankDiameter]]&gt;0.5,0,2)</f>
        <v>2</v>
      </c>
      <c r="AW174" s="6">
        <v>0</v>
      </c>
      <c r="AX174" s="6">
        <v>0</v>
      </c>
      <c r="AY174" s="6">
        <v>2</v>
      </c>
      <c r="AZ174" s="6">
        <f>IF(Table3[[#This Row],[ShankDiameter]]=0.225,2,IF(Table3[[#This Row],[ShankDiameter]]=0.25,2,IF(Table3[[#This Row],[ShankDiameter]]=0.2875,2,0)))</f>
        <v>0</v>
      </c>
      <c r="BA174" s="6">
        <v>0</v>
      </c>
      <c r="BB174" s="6">
        <v>0</v>
      </c>
      <c r="BC174" s="6">
        <v>0</v>
      </c>
      <c r="BD174" s="6">
        <v>0</v>
      </c>
      <c r="BE174" s="6">
        <v>0</v>
      </c>
      <c r="BF174" s="6">
        <v>0</v>
      </c>
      <c r="BG174" s="6">
        <v>0</v>
      </c>
      <c r="BH174" s="6">
        <v>0</v>
      </c>
      <c r="BI174" s="6">
        <v>0</v>
      </c>
      <c r="BJ174" s="6">
        <v>0</v>
      </c>
      <c r="BK174" s="6">
        <v>0</v>
      </c>
      <c r="BL174" s="6">
        <v>0</v>
      </c>
      <c r="BM174" s="6">
        <f>IF(Table3[[#This Row],[Type]]="EM",IF((Table3[[#This Row],[Diameter]]/2)-Table3[[#This Row],[CornerRadius]]-0.012&gt;0,(Table3[[#This Row],[Diameter]]/2)-Table3[[#This Row],[CornerRadius]]-0.012,0),)</f>
        <v>0</v>
      </c>
      <c r="BO174" s="6" t="str">
        <f>IF(Table3[[#This Row],[ShoulderLength]]="","",IF(Table3[[#This Row],[ShoulderLength]]&lt;Table3[[#This Row],[LOC]],"FIX",""))</f>
        <v/>
      </c>
    </row>
    <row r="175" spans="1:67" x14ac:dyDescent="0.25">
      <c r="A175" s="7">
        <f>IF(Table3[[#This Row],[SoflexRule]]="",1,IF(Table3[[#This Row],[MinOHL]]="",1,IF(Table3[[#This Row],[Type]]="CT",1,IF(Table3[[#This Row],[I]]=1,0,1))))</f>
        <v>1</v>
      </c>
      <c r="B175" s="32" t="s">
        <v>421</v>
      </c>
      <c r="C175" s="32" t="s">
        <v>421</v>
      </c>
      <c r="E175" s="6">
        <v>174</v>
      </c>
      <c r="G175" s="9" t="s">
        <v>74</v>
      </c>
      <c r="H175" s="10" t="s">
        <v>421</v>
      </c>
      <c r="I175" s="11" t="s">
        <v>433</v>
      </c>
      <c r="J175" s="12" t="s">
        <v>434</v>
      </c>
      <c r="K175" s="11" t="str">
        <f>CONCATENATE(Table3[[#This Row],[Type]]," "&amp;TEXT(Table3[[#This Row],[Diameter]],".0000")&amp;""," "&amp;Table3[[#This Row],[NumFlutes]]&amp;"FL")</f>
        <v>CM .1250 2FL</v>
      </c>
      <c r="M175" s="13">
        <v>0.125</v>
      </c>
      <c r="N175" s="13">
        <v>0.125</v>
      </c>
      <c r="O175" s="6">
        <v>0.125</v>
      </c>
      <c r="P175" s="6">
        <v>0.25</v>
      </c>
      <c r="R175" s="14">
        <f>IF(Table3[[#This Row],[ShoulderLenEnd]]="",0,90-(DEGREES(ATAN((Q175-P175)/((N175-O175)/2)))))</f>
        <v>0</v>
      </c>
      <c r="S175" s="15">
        <v>0.25</v>
      </c>
      <c r="T175" s="6">
        <v>2</v>
      </c>
      <c r="U175" s="6">
        <v>1.5</v>
      </c>
      <c r="V175" s="6">
        <v>6.25E-2</v>
      </c>
      <c r="Z175" s="6">
        <v>82</v>
      </c>
      <c r="AA175" s="13">
        <f t="shared" si="2"/>
        <v>7.1898025451313102E-2</v>
      </c>
      <c r="AE175" s="6" t="s">
        <v>44</v>
      </c>
      <c r="AF175" s="6" t="s">
        <v>123</v>
      </c>
      <c r="AG175" s="6" t="s">
        <v>124</v>
      </c>
      <c r="AI175" s="6">
        <v>0</v>
      </c>
      <c r="AJ175" s="6">
        <v>1</v>
      </c>
      <c r="AK175" s="6">
        <v>1</v>
      </c>
      <c r="AL175" s="6">
        <v>0</v>
      </c>
      <c r="AM175" s="6">
        <v>0</v>
      </c>
      <c r="AN175" s="6">
        <v>0</v>
      </c>
      <c r="AO175" s="6">
        <v>0</v>
      </c>
      <c r="AP175" s="6">
        <v>1</v>
      </c>
      <c r="AR175" s="6">
        <v>0</v>
      </c>
      <c r="AS175" s="6">
        <v>0</v>
      </c>
      <c r="AT175" s="6">
        <v>0</v>
      </c>
      <c r="AU175" s="6">
        <v>0</v>
      </c>
      <c r="AV175" s="6">
        <f>IF(Table3[[#This Row],[ShankDiameter]]&gt;0.5,0,2)</f>
        <v>2</v>
      </c>
      <c r="AW175" s="6">
        <v>0</v>
      </c>
      <c r="AX175" s="6">
        <v>0</v>
      </c>
      <c r="AY175" s="6">
        <v>2</v>
      </c>
      <c r="AZ175" s="6">
        <f>IF(Table3[[#This Row],[ShankDiameter]]=0.225,2,IF(Table3[[#This Row],[ShankDiameter]]=0.25,2,IF(Table3[[#This Row],[ShankDiameter]]=0.2875,2,0)))</f>
        <v>0</v>
      </c>
      <c r="BA175" s="6">
        <v>0</v>
      </c>
      <c r="BB175" s="6">
        <v>0</v>
      </c>
      <c r="BC175" s="6">
        <v>0</v>
      </c>
      <c r="BD175" s="6">
        <v>0</v>
      </c>
      <c r="BE175" s="6">
        <v>0</v>
      </c>
      <c r="BF175" s="6">
        <v>0</v>
      </c>
      <c r="BG175" s="6">
        <v>0</v>
      </c>
      <c r="BH175" s="6">
        <v>0</v>
      </c>
      <c r="BI175" s="6">
        <v>0</v>
      </c>
      <c r="BJ175" s="6">
        <v>0</v>
      </c>
      <c r="BK175" s="6">
        <v>0</v>
      </c>
      <c r="BL175" s="6">
        <v>0</v>
      </c>
      <c r="BM175" s="6">
        <f>IF(Table3[[#This Row],[Type]]="EM",IF((Table3[[#This Row],[Diameter]]/2)-Table3[[#This Row],[CornerRadius]]-0.012&gt;0,(Table3[[#This Row],[Diameter]]/2)-Table3[[#This Row],[CornerRadius]]-0.012,0),)</f>
        <v>0</v>
      </c>
      <c r="BO175" s="6" t="str">
        <f>IF(Table3[[#This Row],[ShoulderLength]]="","",IF(Table3[[#This Row],[ShoulderLength]]&lt;Table3[[#This Row],[LOC]],"FIX",""))</f>
        <v/>
      </c>
    </row>
    <row r="176" spans="1:67" x14ac:dyDescent="0.25">
      <c r="A176" s="7">
        <f>IF(Table3[[#This Row],[SoflexRule]]="",1,IF(Table3[[#This Row],[MinOHL]]="",1,IF(Table3[[#This Row],[Type]]="CT",1,IF(Table3[[#This Row],[I]]=1,0,1))))</f>
        <v>1</v>
      </c>
      <c r="B176" s="32" t="s">
        <v>421</v>
      </c>
      <c r="C176" s="32" t="s">
        <v>421</v>
      </c>
      <c r="E176" s="6">
        <v>175</v>
      </c>
      <c r="G176" s="9" t="s">
        <v>74</v>
      </c>
      <c r="H176" s="10" t="s">
        <v>421</v>
      </c>
      <c r="I176" s="11" t="s">
        <v>435</v>
      </c>
      <c r="J176" s="12" t="s">
        <v>436</v>
      </c>
      <c r="K176" s="11" t="str">
        <f>CONCATENATE(Table3[[#This Row],[Type]]," "&amp;TEXT(Table3[[#This Row],[Diameter]],".0000")&amp;""," "&amp;Table3[[#This Row],[NumFlutes]]&amp;"FL")</f>
        <v>CM .1250 2FL</v>
      </c>
      <c r="M176" s="13">
        <v>0.125</v>
      </c>
      <c r="N176" s="13">
        <v>0.125</v>
      </c>
      <c r="O176" s="6">
        <v>0.125</v>
      </c>
      <c r="P176" s="6">
        <v>0.3</v>
      </c>
      <c r="R176" s="14">
        <f>IF(Table3[[#This Row],[ShoulderLenEnd]]="",0,90-(DEGREES(ATAN((Q176-P176)/((N176-O176)/2)))))</f>
        <v>0</v>
      </c>
      <c r="S176" s="15">
        <v>0.32500000000000001</v>
      </c>
      <c r="T176" s="6">
        <v>2</v>
      </c>
      <c r="U176" s="6">
        <v>1.5</v>
      </c>
      <c r="V176" s="6">
        <v>0.105</v>
      </c>
      <c r="Z176" s="6">
        <v>60</v>
      </c>
      <c r="AA176" s="13">
        <f t="shared" si="2"/>
        <v>0.10825317547305484</v>
      </c>
      <c r="AE176" s="6" t="s">
        <v>44</v>
      </c>
      <c r="AF176" s="6" t="s">
        <v>62</v>
      </c>
      <c r="AG176" s="6" t="s">
        <v>437</v>
      </c>
      <c r="AI176" s="6">
        <v>0</v>
      </c>
      <c r="AJ176" s="6">
        <v>1</v>
      </c>
      <c r="AK176" s="6">
        <v>1</v>
      </c>
      <c r="AL176" s="6">
        <v>1</v>
      </c>
      <c r="AM176" s="6">
        <v>1</v>
      </c>
      <c r="AN176" s="6">
        <v>1</v>
      </c>
      <c r="AO176" s="6">
        <v>0</v>
      </c>
      <c r="AP176" s="6">
        <v>1</v>
      </c>
      <c r="AR176" s="6">
        <v>0</v>
      </c>
      <c r="AS176" s="6">
        <v>0</v>
      </c>
      <c r="AT176" s="6">
        <v>0</v>
      </c>
      <c r="AU176" s="6">
        <v>0</v>
      </c>
      <c r="AV176" s="6">
        <f>IF(Table3[[#This Row],[ShankDiameter]]&gt;0.5,0,2)</f>
        <v>2</v>
      </c>
      <c r="AW176" s="6">
        <v>0</v>
      </c>
      <c r="AX176" s="6">
        <v>0</v>
      </c>
      <c r="AY176" s="6">
        <v>2</v>
      </c>
      <c r="AZ176" s="6">
        <f>IF(Table3[[#This Row],[ShankDiameter]]=0.225,2,IF(Table3[[#This Row],[ShankDiameter]]=0.25,2,IF(Table3[[#This Row],[ShankDiameter]]=0.2875,2,0)))</f>
        <v>0</v>
      </c>
      <c r="BA176" s="6">
        <v>0</v>
      </c>
      <c r="BB176" s="6">
        <v>0</v>
      </c>
      <c r="BC176" s="6">
        <v>0</v>
      </c>
      <c r="BD176" s="6">
        <v>0</v>
      </c>
      <c r="BE176" s="6">
        <v>0</v>
      </c>
      <c r="BF176" s="6">
        <v>0</v>
      </c>
      <c r="BG176" s="6">
        <v>0</v>
      </c>
      <c r="BH176" s="6">
        <v>0</v>
      </c>
      <c r="BI176" s="6">
        <v>0</v>
      </c>
      <c r="BJ176" s="6">
        <v>0</v>
      </c>
      <c r="BK176" s="6">
        <v>0</v>
      </c>
      <c r="BL176" s="6">
        <v>0</v>
      </c>
      <c r="BM176" s="6">
        <f>IF(Table3[[#This Row],[Type]]="EM",IF((Table3[[#This Row],[Diameter]]/2)-Table3[[#This Row],[CornerRadius]]-0.012&gt;0,(Table3[[#This Row],[Diameter]]/2)-Table3[[#This Row],[CornerRadius]]-0.012,0),)</f>
        <v>0</v>
      </c>
      <c r="BO176" s="6" t="str">
        <f>IF(Table3[[#This Row],[ShoulderLength]]="","",IF(Table3[[#This Row],[ShoulderLength]]&lt;Table3[[#This Row],[LOC]],"FIX",""))</f>
        <v/>
      </c>
    </row>
    <row r="177" spans="1:67" x14ac:dyDescent="0.25">
      <c r="A177" s="7">
        <v>1</v>
      </c>
      <c r="B177" s="32" t="s">
        <v>2216</v>
      </c>
      <c r="C177" s="32" t="s">
        <v>2216</v>
      </c>
      <c r="E177" s="6">
        <v>176</v>
      </c>
      <c r="G177" s="9" t="s">
        <v>74</v>
      </c>
      <c r="H177" s="10" t="s">
        <v>2216</v>
      </c>
      <c r="I177" s="11" t="s">
        <v>438</v>
      </c>
      <c r="J177" s="12">
        <v>968615</v>
      </c>
      <c r="K177" s="11" t="str">
        <f>CONCATENATE(Table3[[#This Row],[Type]]," "&amp;TEXT(Table3[[#This Row],[Diameter]],".0000")&amp;""," "&amp;Table3[[#This Row],[NumFlutes]]&amp;"FL")</f>
        <v>TE .1250 3FL</v>
      </c>
      <c r="M177" s="13">
        <v>0.125</v>
      </c>
      <c r="N177" s="13">
        <v>0.125</v>
      </c>
      <c r="O177" s="6">
        <v>0.125</v>
      </c>
      <c r="P177" s="6">
        <v>0.375</v>
      </c>
      <c r="R177" s="14">
        <f>IF(Table3[[#This Row],[ShoulderLenEnd]]="",0,90-(DEGREES(ATAN((Q177-P177)/((N177-O177)/2)))))</f>
        <v>0</v>
      </c>
      <c r="S177" s="15">
        <v>0.375</v>
      </c>
      <c r="T177" s="6">
        <v>3</v>
      </c>
      <c r="U177" s="6">
        <v>1.5</v>
      </c>
      <c r="V177" s="6">
        <v>0.159</v>
      </c>
      <c r="Z177" s="6">
        <v>15</v>
      </c>
      <c r="AA177" s="13">
        <f t="shared" si="2"/>
        <v>0.47473463204532196</v>
      </c>
      <c r="AB177" s="6">
        <v>0.04</v>
      </c>
      <c r="AE177" s="6" t="s">
        <v>44</v>
      </c>
      <c r="AF177" s="6" t="s">
        <v>73</v>
      </c>
      <c r="AG177" s="6" t="s">
        <v>66</v>
      </c>
      <c r="AI177" s="6">
        <v>0</v>
      </c>
      <c r="AJ177" s="6">
        <v>1</v>
      </c>
      <c r="AK177" s="6">
        <v>1</v>
      </c>
      <c r="AL177" s="6">
        <v>1</v>
      </c>
      <c r="AM177" s="6">
        <v>0</v>
      </c>
      <c r="AN177" s="6">
        <v>1</v>
      </c>
      <c r="AO177" s="6">
        <v>1</v>
      </c>
      <c r="AP177" s="6">
        <v>1</v>
      </c>
      <c r="AR177" s="6">
        <v>0</v>
      </c>
      <c r="AS177" s="6">
        <v>0</v>
      </c>
      <c r="AT177" s="6">
        <v>0</v>
      </c>
      <c r="AU177" s="6">
        <v>0</v>
      </c>
      <c r="AV177" s="6">
        <v>1</v>
      </c>
      <c r="AW177" s="6">
        <v>0</v>
      </c>
      <c r="AX177" s="6">
        <v>0</v>
      </c>
      <c r="AY177" s="6">
        <v>0</v>
      </c>
      <c r="AZ177" s="6">
        <v>1</v>
      </c>
      <c r="BA177" s="6">
        <v>0</v>
      </c>
      <c r="BB177" s="6">
        <v>0</v>
      </c>
      <c r="BC177" s="6">
        <v>0</v>
      </c>
      <c r="BD177" s="6">
        <v>0</v>
      </c>
      <c r="BE177" s="6">
        <v>0</v>
      </c>
      <c r="BF177" s="6">
        <v>0</v>
      </c>
      <c r="BG177" s="6">
        <v>0</v>
      </c>
      <c r="BH177" s="6">
        <v>0</v>
      </c>
      <c r="BI177" s="6">
        <v>0</v>
      </c>
      <c r="BJ177" s="6">
        <v>0</v>
      </c>
      <c r="BK177" s="6">
        <v>0</v>
      </c>
      <c r="BL177" s="6">
        <v>0</v>
      </c>
      <c r="BM177" s="6">
        <f>IF(Table3[[#This Row],[Type]]="EM",IF((Table3[[#This Row],[Diameter]]/2)-Table3[[#This Row],[CornerRadius]]-0.012&gt;0,(Table3[[#This Row],[Diameter]]/2)-Table3[[#This Row],[CornerRadius]]-0.012,0),)</f>
        <v>0</v>
      </c>
      <c r="BO177" s="6" t="str">
        <f>IF(Table3[[#This Row],[ShoulderLength]]="","",IF(Table3[[#This Row],[ShoulderLength]]&lt;Table3[[#This Row],[LOC]],"FIX",""))</f>
        <v/>
      </c>
    </row>
    <row r="178" spans="1:67" x14ac:dyDescent="0.25">
      <c r="A178" s="7">
        <f>IF(Table3[[#This Row],[SoflexRule]]="",1,IF(Table3[[#This Row],[MinOHL]]="",1,IF(Table3[[#This Row],[Type]]="CT",1,IF(Table3[[#This Row],[I]]=1,0,1))))</f>
        <v>1</v>
      </c>
      <c r="B178" s="32" t="s">
        <v>421</v>
      </c>
      <c r="C178" s="32" t="s">
        <v>421</v>
      </c>
      <c r="E178" s="6">
        <v>177</v>
      </c>
      <c r="F178" s="8" t="s">
        <v>60</v>
      </c>
      <c r="H178" s="10" t="s">
        <v>421</v>
      </c>
      <c r="I178" s="11" t="s">
        <v>439</v>
      </c>
      <c r="J178" s="12">
        <v>968630</v>
      </c>
      <c r="K178" s="11" t="str">
        <f>CONCATENATE(Table3[[#This Row],[Type]]," "&amp;TEXT(Table3[[#This Row],[Diameter]],".0000")&amp;""," "&amp;Table3[[#This Row],[NumFlutes]]&amp;"FL")</f>
        <v>CM .1250 3FL</v>
      </c>
      <c r="M178" s="13">
        <v>0.125</v>
      </c>
      <c r="N178" s="13">
        <v>0.125</v>
      </c>
      <c r="O178" s="6">
        <v>0.125</v>
      </c>
      <c r="P178" s="6">
        <v>0.17499999999999999</v>
      </c>
      <c r="R178" s="14">
        <f>IF(Table3[[#This Row],[ShoulderLenEnd]]="",0,90-(DEGREES(ATAN((Q178-P178)/((N178-O178)/2)))))</f>
        <v>0</v>
      </c>
      <c r="S178" s="15">
        <v>0.20200000000000001</v>
      </c>
      <c r="T178" s="6">
        <v>3</v>
      </c>
      <c r="U178" s="6">
        <v>1.5</v>
      </c>
      <c r="V178" s="6">
        <v>7.3999999999999996E-2</v>
      </c>
      <c r="Z178" s="6">
        <v>60</v>
      </c>
      <c r="AA178" s="13">
        <f t="shared" si="2"/>
        <v>0.10825317547305484</v>
      </c>
      <c r="AE178" s="6" t="s">
        <v>44</v>
      </c>
      <c r="AF178" s="6" t="s">
        <v>62</v>
      </c>
      <c r="AG178" s="6" t="s">
        <v>66</v>
      </c>
      <c r="AI178" s="6">
        <v>0</v>
      </c>
      <c r="AJ178" s="6">
        <v>1</v>
      </c>
      <c r="AK178" s="6">
        <v>1</v>
      </c>
      <c r="AL178" s="6">
        <v>0</v>
      </c>
      <c r="AM178" s="6">
        <v>0</v>
      </c>
      <c r="AN178" s="6">
        <v>1</v>
      </c>
      <c r="AO178" s="6">
        <v>1</v>
      </c>
      <c r="AP178" s="6">
        <v>1</v>
      </c>
      <c r="AR178" s="6">
        <v>0</v>
      </c>
      <c r="AS178" s="6">
        <v>0</v>
      </c>
      <c r="AT178" s="6">
        <v>0</v>
      </c>
      <c r="AU178" s="6">
        <v>0</v>
      </c>
      <c r="AV178" s="6">
        <f>IF(Table3[[#This Row],[ShankDiameter]]&gt;0.5,0,2)</f>
        <v>2</v>
      </c>
      <c r="AW178" s="6">
        <v>0</v>
      </c>
      <c r="AX178" s="6">
        <v>0</v>
      </c>
      <c r="AY178" s="6">
        <v>2</v>
      </c>
      <c r="AZ178" s="6">
        <f>IF(Table3[[#This Row],[ShankDiameter]]=0.225,2,IF(Table3[[#This Row],[ShankDiameter]]=0.25,2,IF(Table3[[#This Row],[ShankDiameter]]=0.2875,2,0)))</f>
        <v>0</v>
      </c>
      <c r="BA178" s="6">
        <v>0</v>
      </c>
      <c r="BB178" s="6">
        <v>0</v>
      </c>
      <c r="BC178" s="6">
        <v>0</v>
      </c>
      <c r="BD178" s="6">
        <v>0</v>
      </c>
      <c r="BE178" s="6">
        <v>0</v>
      </c>
      <c r="BF178" s="6">
        <v>0</v>
      </c>
      <c r="BG178" s="6">
        <v>0</v>
      </c>
      <c r="BH178" s="6">
        <v>0</v>
      </c>
      <c r="BI178" s="6">
        <v>0</v>
      </c>
      <c r="BJ178" s="6">
        <v>0</v>
      </c>
      <c r="BK178" s="6">
        <v>0</v>
      </c>
      <c r="BL178" s="6">
        <v>0</v>
      </c>
      <c r="BM178" s="6">
        <f>IF(Table3[[#This Row],[Type]]="EM",IF((Table3[[#This Row],[Diameter]]/2)-Table3[[#This Row],[CornerRadius]]-0.012&gt;0,(Table3[[#This Row],[Diameter]]/2)-Table3[[#This Row],[CornerRadius]]-0.012,0),)</f>
        <v>0</v>
      </c>
      <c r="BO178" s="6" t="str">
        <f>IF(Table3[[#This Row],[ShoulderLength]]="","",IF(Table3[[#This Row],[ShoulderLength]]&lt;Table3[[#This Row],[LOC]],"FIX",""))</f>
        <v/>
      </c>
    </row>
    <row r="179" spans="1:67" x14ac:dyDescent="0.25">
      <c r="A179" s="7">
        <f>IF(Table3[[#This Row],[SoflexRule]]="",1,IF(Table3[[#This Row],[MinOHL]]="",1,IF(Table3[[#This Row],[Type]]="CT",1,IF(Table3[[#This Row],[I]]=1,0,1))))</f>
        <v>1</v>
      </c>
      <c r="B179" s="32" t="s">
        <v>421</v>
      </c>
      <c r="C179" s="32" t="s">
        <v>421</v>
      </c>
      <c r="E179" s="6">
        <v>178</v>
      </c>
      <c r="G179" s="9" t="s">
        <v>74</v>
      </c>
      <c r="H179" s="10" t="s">
        <v>421</v>
      </c>
      <c r="I179" s="11" t="s">
        <v>440</v>
      </c>
      <c r="J179" s="12" t="s">
        <v>441</v>
      </c>
      <c r="K179" s="11" t="str">
        <f>CONCATENATE(Table3[[#This Row],[Type]]," "&amp;TEXT(Table3[[#This Row],[Diameter]],".0000")&amp;""," "&amp;Table3[[#This Row],[NumFlutes]]&amp;"FL")</f>
        <v>CM .1875 2FL</v>
      </c>
      <c r="M179" s="13">
        <v>0.1875</v>
      </c>
      <c r="N179" s="13">
        <v>0.1875</v>
      </c>
      <c r="O179" s="6">
        <v>0.1875</v>
      </c>
      <c r="P179" s="6">
        <v>0.35</v>
      </c>
      <c r="R179" s="14">
        <f>IF(Table3[[#This Row],[ShoulderLenEnd]]="",0,90-(DEGREES(ATAN((Q179-P179)/((N179-O179)/2)))))</f>
        <v>0</v>
      </c>
      <c r="S179" s="15">
        <v>0.35</v>
      </c>
      <c r="T179" s="6">
        <v>2</v>
      </c>
      <c r="U179" s="6">
        <v>2</v>
      </c>
      <c r="V179" s="6">
        <v>0.16239999999999999</v>
      </c>
      <c r="Z179" s="6">
        <v>90</v>
      </c>
      <c r="AA179" s="13">
        <f t="shared" si="2"/>
        <v>9.3750000000000014E-2</v>
      </c>
      <c r="AE179" s="6" t="s">
        <v>44</v>
      </c>
      <c r="AF179" s="6" t="s">
        <v>123</v>
      </c>
      <c r="AG179" s="6" t="s">
        <v>124</v>
      </c>
      <c r="AI179" s="6">
        <v>0</v>
      </c>
      <c r="AJ179" s="6">
        <v>1</v>
      </c>
      <c r="AK179" s="6">
        <v>1</v>
      </c>
      <c r="AL179" s="6">
        <v>0</v>
      </c>
      <c r="AM179" s="6">
        <v>0</v>
      </c>
      <c r="AN179" s="6">
        <v>0</v>
      </c>
      <c r="AO179" s="6">
        <v>0</v>
      </c>
      <c r="AP179" s="6">
        <v>1</v>
      </c>
      <c r="AR179" s="6">
        <v>0</v>
      </c>
      <c r="AS179" s="6">
        <v>0</v>
      </c>
      <c r="AT179" s="6">
        <v>0</v>
      </c>
      <c r="AU179" s="6">
        <v>0</v>
      </c>
      <c r="AV179" s="6">
        <f>IF(Table3[[#This Row],[ShankDiameter]]&gt;0.5,0,2)</f>
        <v>2</v>
      </c>
      <c r="AW179" s="6">
        <v>0</v>
      </c>
      <c r="AX179" s="6">
        <v>0</v>
      </c>
      <c r="AY179" s="6">
        <v>2</v>
      </c>
      <c r="AZ179" s="6">
        <f>IF(Table3[[#This Row],[ShankDiameter]]=0.225,2,IF(Table3[[#This Row],[ShankDiameter]]=0.25,2,IF(Table3[[#This Row],[ShankDiameter]]=0.2875,2,0)))</f>
        <v>0</v>
      </c>
      <c r="BA179" s="6">
        <v>0</v>
      </c>
      <c r="BB179" s="6">
        <v>0</v>
      </c>
      <c r="BC179" s="6">
        <v>0</v>
      </c>
      <c r="BD179" s="6">
        <v>0</v>
      </c>
      <c r="BE179" s="6">
        <v>0</v>
      </c>
      <c r="BF179" s="6">
        <v>0</v>
      </c>
      <c r="BG179" s="6">
        <v>0</v>
      </c>
      <c r="BH179" s="6">
        <v>0</v>
      </c>
      <c r="BI179" s="6">
        <v>0</v>
      </c>
      <c r="BJ179" s="6">
        <v>0</v>
      </c>
      <c r="BK179" s="6">
        <v>0</v>
      </c>
      <c r="BL179" s="6">
        <v>0</v>
      </c>
      <c r="BM179" s="6">
        <f>IF(Table3[[#This Row],[Type]]="EM",IF((Table3[[#This Row],[Diameter]]/2)-Table3[[#This Row],[CornerRadius]]-0.012&gt;0,(Table3[[#This Row],[Diameter]]/2)-Table3[[#This Row],[CornerRadius]]-0.012,0),)</f>
        <v>0</v>
      </c>
      <c r="BO179" s="6" t="str">
        <f>IF(Table3[[#This Row],[ShoulderLength]]="","",IF(Table3[[#This Row],[ShoulderLength]]&lt;Table3[[#This Row],[LOC]],"FIX",""))</f>
        <v/>
      </c>
    </row>
    <row r="180" spans="1:67" x14ac:dyDescent="0.25">
      <c r="A180" s="7">
        <f>IF(Table3[[#This Row],[SoflexRule]]="",1,IF(Table3[[#This Row],[MinOHL]]="",1,IF(Table3[[#This Row],[Type]]="CT",1,IF(Table3[[#This Row],[I]]=1,0,1))))</f>
        <v>1</v>
      </c>
      <c r="B180" s="32" t="s">
        <v>421</v>
      </c>
      <c r="C180" s="32" t="s">
        <v>421</v>
      </c>
      <c r="E180" s="6">
        <v>179</v>
      </c>
      <c r="G180" s="9" t="s">
        <v>74</v>
      </c>
      <c r="H180" s="10" t="s">
        <v>421</v>
      </c>
      <c r="I180" s="11" t="s">
        <v>442</v>
      </c>
      <c r="J180" s="12" t="s">
        <v>443</v>
      </c>
      <c r="K180" s="11" t="str">
        <f>CONCATENATE(Table3[[#This Row],[Type]]," "&amp;TEXT(Table3[[#This Row],[Diameter]],".0000")&amp;""," "&amp;Table3[[#This Row],[NumFlutes]]&amp;"FL")</f>
        <v>CM .1875 2FL</v>
      </c>
      <c r="M180" s="13">
        <v>0.1875</v>
      </c>
      <c r="N180" s="13">
        <v>0.1875</v>
      </c>
      <c r="O180" s="6">
        <v>0.125</v>
      </c>
      <c r="P180" s="6">
        <v>0.42499999999999999</v>
      </c>
      <c r="R180" s="14">
        <f>IF(Table3[[#This Row],[ShoulderLenEnd]]="",0,90-(DEGREES(ATAN((Q180-P180)/((N180-O180)/2)))))</f>
        <v>0</v>
      </c>
      <c r="S180" s="15">
        <v>0.45</v>
      </c>
      <c r="T180" s="6">
        <v>2</v>
      </c>
      <c r="U180" s="6">
        <v>2</v>
      </c>
      <c r="V180" s="6">
        <v>9.3799999999999994E-2</v>
      </c>
      <c r="Z180" s="6">
        <v>60</v>
      </c>
      <c r="AA180" s="13">
        <f t="shared" si="2"/>
        <v>0.16237976320958225</v>
      </c>
      <c r="AE180" s="6" t="s">
        <v>44</v>
      </c>
      <c r="AF180" s="6" t="s">
        <v>62</v>
      </c>
      <c r="AG180" s="6" t="s">
        <v>132</v>
      </c>
      <c r="AI180" s="6">
        <v>0</v>
      </c>
      <c r="AJ180" s="6">
        <v>1</v>
      </c>
      <c r="AK180" s="6">
        <v>0</v>
      </c>
      <c r="AL180" s="6">
        <v>0</v>
      </c>
      <c r="AM180" s="6">
        <v>1</v>
      </c>
      <c r="AN180" s="6">
        <v>1</v>
      </c>
      <c r="AO180" s="6">
        <v>0</v>
      </c>
      <c r="AP180" s="6">
        <v>1</v>
      </c>
      <c r="AR180" s="6">
        <v>0</v>
      </c>
      <c r="AS180" s="6">
        <v>0</v>
      </c>
      <c r="AT180" s="6">
        <v>0</v>
      </c>
      <c r="AU180" s="6">
        <v>0</v>
      </c>
      <c r="AV180" s="6">
        <f>IF(Table3[[#This Row],[ShankDiameter]]&gt;0.5,0,2)</f>
        <v>2</v>
      </c>
      <c r="AW180" s="6">
        <v>0</v>
      </c>
      <c r="AX180" s="6">
        <v>0</v>
      </c>
      <c r="AY180" s="6">
        <v>2</v>
      </c>
      <c r="AZ180" s="6">
        <f>IF(Table3[[#This Row],[ShankDiameter]]=0.225,2,IF(Table3[[#This Row],[ShankDiameter]]=0.25,2,IF(Table3[[#This Row],[ShankDiameter]]=0.2875,2,0)))</f>
        <v>0</v>
      </c>
      <c r="BA180" s="6">
        <v>0</v>
      </c>
      <c r="BB180" s="6">
        <v>0</v>
      </c>
      <c r="BC180" s="6">
        <v>0</v>
      </c>
      <c r="BD180" s="6">
        <v>0</v>
      </c>
      <c r="BE180" s="6">
        <v>0</v>
      </c>
      <c r="BF180" s="6">
        <v>0</v>
      </c>
      <c r="BG180" s="6">
        <v>0</v>
      </c>
      <c r="BH180" s="6">
        <v>0</v>
      </c>
      <c r="BI180" s="6">
        <v>0</v>
      </c>
      <c r="BJ180" s="6">
        <v>0</v>
      </c>
      <c r="BK180" s="6">
        <v>0</v>
      </c>
      <c r="BL180" s="6">
        <v>0</v>
      </c>
      <c r="BM180" s="6">
        <f>IF(Table3[[#This Row],[Type]]="EM",IF((Table3[[#This Row],[Diameter]]/2)-Table3[[#This Row],[CornerRadius]]-0.012&gt;0,(Table3[[#This Row],[Diameter]]/2)-Table3[[#This Row],[CornerRadius]]-0.012,0),)</f>
        <v>0</v>
      </c>
      <c r="BO180" s="6" t="str">
        <f>IF(Table3[[#This Row],[ShoulderLength]]="","",IF(Table3[[#This Row],[ShoulderLength]]&lt;Table3[[#This Row],[LOC]],"FIX",""))</f>
        <v/>
      </c>
    </row>
    <row r="181" spans="1:67" x14ac:dyDescent="0.25">
      <c r="A181" s="7">
        <f>IF(Table3[[#This Row],[SoflexRule]]="",1,IF(Table3[[#This Row],[MinOHL]]="",1,IF(Table3[[#This Row],[Type]]="CT",1,IF(Table3[[#This Row],[I]]=1,0,1))))</f>
        <v>1</v>
      </c>
      <c r="B181" s="32" t="s">
        <v>421</v>
      </c>
      <c r="C181" s="32" t="s">
        <v>421</v>
      </c>
      <c r="E181" s="6">
        <v>180</v>
      </c>
      <c r="G181" s="9" t="s">
        <v>74</v>
      </c>
      <c r="H181" s="10" t="s">
        <v>421</v>
      </c>
      <c r="I181" s="11" t="s">
        <v>444</v>
      </c>
      <c r="J181" s="12">
        <v>47630</v>
      </c>
      <c r="K181" s="11" t="str">
        <f>CONCATENATE(Table3[[#This Row],[Type]]," "&amp;TEXT(Table3[[#This Row],[Diameter]],".0000")&amp;""," "&amp;Table3[[#This Row],[NumFlutes]]&amp;"FL")</f>
        <v>CM .2500 2FL</v>
      </c>
      <c r="M181" s="13">
        <v>0.25</v>
      </c>
      <c r="N181" s="13">
        <v>0.25</v>
      </c>
      <c r="O181" s="6">
        <v>0.25</v>
      </c>
      <c r="P181" s="6">
        <v>0.52500000000000002</v>
      </c>
      <c r="R181" s="14">
        <f>IF(Table3[[#This Row],[ShoulderLenEnd]]="",0,90-(DEGREES(ATAN((Q181-P181)/((N181-O181)/2)))))</f>
        <v>0</v>
      </c>
      <c r="S181" s="15">
        <v>0.52500000000000002</v>
      </c>
      <c r="T181" s="6">
        <v>2</v>
      </c>
      <c r="U181" s="6">
        <v>2.5</v>
      </c>
      <c r="V181" s="6">
        <v>0.125</v>
      </c>
      <c r="Z181" s="6">
        <v>60</v>
      </c>
      <c r="AA181" s="13">
        <f t="shared" si="2"/>
        <v>0.21650635094610968</v>
      </c>
      <c r="AE181" s="6" t="s">
        <v>44</v>
      </c>
      <c r="AF181" s="6" t="s">
        <v>62</v>
      </c>
      <c r="AG181" s="6" t="s">
        <v>66</v>
      </c>
      <c r="AI181" s="6">
        <v>0</v>
      </c>
      <c r="AJ181" s="6">
        <v>1</v>
      </c>
      <c r="AK181" s="6">
        <v>1</v>
      </c>
      <c r="AL181" s="6">
        <v>0</v>
      </c>
      <c r="AM181" s="6">
        <v>0</v>
      </c>
      <c r="AN181" s="6">
        <v>1</v>
      </c>
      <c r="AO181" s="6">
        <v>0</v>
      </c>
      <c r="AP181" s="6">
        <v>1</v>
      </c>
      <c r="AR181" s="6">
        <v>0</v>
      </c>
      <c r="AS181" s="6">
        <v>0</v>
      </c>
      <c r="AT181" s="6">
        <v>0</v>
      </c>
      <c r="AU181" s="6">
        <v>0</v>
      </c>
      <c r="AV181" s="6">
        <f>IF(Table3[[#This Row],[ShankDiameter]]&gt;0.5,0,2)</f>
        <v>2</v>
      </c>
      <c r="AW181" s="6">
        <v>0</v>
      </c>
      <c r="AX181" s="6">
        <v>0</v>
      </c>
      <c r="AY181" s="6">
        <v>2</v>
      </c>
      <c r="AZ181" s="6">
        <f>IF(Table3[[#This Row],[ShankDiameter]]=0.225,2,IF(Table3[[#This Row],[ShankDiameter]]=0.25,2,IF(Table3[[#This Row],[ShankDiameter]]=0.2875,2,0)))</f>
        <v>2</v>
      </c>
      <c r="BA181" s="6">
        <v>0</v>
      </c>
      <c r="BB181" s="6">
        <v>0</v>
      </c>
      <c r="BC181" s="6">
        <v>0</v>
      </c>
      <c r="BD181" s="6">
        <v>0</v>
      </c>
      <c r="BE181" s="6">
        <v>0</v>
      </c>
      <c r="BF181" s="6">
        <v>0</v>
      </c>
      <c r="BG181" s="6">
        <v>0</v>
      </c>
      <c r="BH181" s="6">
        <v>0</v>
      </c>
      <c r="BI181" s="6">
        <v>0</v>
      </c>
      <c r="BJ181" s="6">
        <v>0</v>
      </c>
      <c r="BK181" s="6">
        <v>0</v>
      </c>
      <c r="BL181" s="6">
        <v>0</v>
      </c>
      <c r="BM181" s="6">
        <f>IF(Table3[[#This Row],[Type]]="EM",IF((Table3[[#This Row],[Diameter]]/2)-Table3[[#This Row],[CornerRadius]]-0.012&gt;0,(Table3[[#This Row],[Diameter]]/2)-Table3[[#This Row],[CornerRadius]]-0.012,0),)</f>
        <v>0</v>
      </c>
      <c r="BO181" s="6" t="str">
        <f>IF(Table3[[#This Row],[ShoulderLength]]="","",IF(Table3[[#This Row],[ShoulderLength]]&lt;Table3[[#This Row],[LOC]],"FIX",""))</f>
        <v/>
      </c>
    </row>
    <row r="182" spans="1:67" x14ac:dyDescent="0.25">
      <c r="A182" s="7">
        <f>IF(Table3[[#This Row],[SoflexRule]]="",1,IF(Table3[[#This Row],[MinOHL]]="",1,IF(Table3[[#This Row],[Type]]="CT",1,IF(Table3[[#This Row],[I]]=1,0,1))))</f>
        <v>1</v>
      </c>
      <c r="B182" s="32" t="s">
        <v>421</v>
      </c>
      <c r="C182" s="32" t="s">
        <v>421</v>
      </c>
      <c r="E182" s="6">
        <v>181</v>
      </c>
      <c r="G182" s="9" t="s">
        <v>74</v>
      </c>
      <c r="H182" s="10" t="s">
        <v>421</v>
      </c>
      <c r="I182" s="11" t="s">
        <v>445</v>
      </c>
      <c r="J182" s="12" t="s">
        <v>446</v>
      </c>
      <c r="K182" s="11" t="str">
        <f>CONCATENATE(Table3[[#This Row],[Type]]," "&amp;TEXT(Table3[[#This Row],[Diameter]],".0000")&amp;""," "&amp;Table3[[#This Row],[NumFlutes]]&amp;"FL")</f>
        <v>CM .2500 2FL</v>
      </c>
      <c r="M182" s="13">
        <v>0.25</v>
      </c>
      <c r="N182" s="13">
        <v>0.25</v>
      </c>
      <c r="O182" s="6">
        <v>0.25</v>
      </c>
      <c r="P182" s="6">
        <v>0.55000000000000004</v>
      </c>
      <c r="R182" s="14">
        <f>IF(Table3[[#This Row],[ShoulderLenEnd]]="",0,90-(DEGREES(ATAN((Q182-P182)/((N182-O182)/2)))))</f>
        <v>0</v>
      </c>
      <c r="S182" s="15">
        <v>0.55000000000000004</v>
      </c>
      <c r="T182" s="6">
        <v>2</v>
      </c>
      <c r="U182" s="6">
        <v>2.5</v>
      </c>
      <c r="V182" s="6">
        <v>3.3500000000000002E-2</v>
      </c>
      <c r="Z182" s="6">
        <v>82</v>
      </c>
      <c r="AA182" s="13">
        <f t="shared" si="2"/>
        <v>0.1437960509026262</v>
      </c>
      <c r="AE182" s="6" t="s">
        <v>44</v>
      </c>
      <c r="AF182" s="6" t="s">
        <v>62</v>
      </c>
      <c r="AG182" s="6" t="s">
        <v>124</v>
      </c>
      <c r="AI182" s="6">
        <v>0</v>
      </c>
      <c r="AJ182" s="6">
        <v>1</v>
      </c>
      <c r="AK182" s="6">
        <v>0</v>
      </c>
      <c r="AL182" s="6">
        <v>0</v>
      </c>
      <c r="AM182" s="6">
        <v>1</v>
      </c>
      <c r="AN182" s="6">
        <v>1</v>
      </c>
      <c r="AO182" s="6">
        <v>0</v>
      </c>
      <c r="AP182" s="6">
        <v>1</v>
      </c>
      <c r="AR182" s="6">
        <v>0</v>
      </c>
      <c r="AS182" s="6">
        <v>0</v>
      </c>
      <c r="AT182" s="6">
        <v>0</v>
      </c>
      <c r="AU182" s="6">
        <v>0</v>
      </c>
      <c r="AV182" s="6">
        <f>IF(Table3[[#This Row],[ShankDiameter]]&gt;0.5,0,2)</f>
        <v>2</v>
      </c>
      <c r="AW182" s="6">
        <v>0</v>
      </c>
      <c r="AX182" s="6">
        <v>0</v>
      </c>
      <c r="AY182" s="6">
        <v>2</v>
      </c>
      <c r="AZ182" s="6">
        <f>IF(Table3[[#This Row],[ShankDiameter]]=0.225,2,IF(Table3[[#This Row],[ShankDiameter]]=0.25,2,IF(Table3[[#This Row],[ShankDiameter]]=0.2875,2,0)))</f>
        <v>2</v>
      </c>
      <c r="BA182" s="6">
        <v>0</v>
      </c>
      <c r="BB182" s="6">
        <v>0</v>
      </c>
      <c r="BC182" s="6">
        <v>0</v>
      </c>
      <c r="BD182" s="6">
        <v>0</v>
      </c>
      <c r="BE182" s="6">
        <v>0</v>
      </c>
      <c r="BF182" s="6">
        <v>0</v>
      </c>
      <c r="BG182" s="6">
        <v>0</v>
      </c>
      <c r="BH182" s="6">
        <v>0</v>
      </c>
      <c r="BI182" s="6">
        <v>0</v>
      </c>
      <c r="BJ182" s="6">
        <v>0</v>
      </c>
      <c r="BK182" s="6">
        <v>0</v>
      </c>
      <c r="BL182" s="6">
        <v>0</v>
      </c>
      <c r="BM182" s="6">
        <f>IF(Table3[[#This Row],[Type]]="EM",IF((Table3[[#This Row],[Diameter]]/2)-Table3[[#This Row],[CornerRadius]]-0.012&gt;0,(Table3[[#This Row],[Diameter]]/2)-Table3[[#This Row],[CornerRadius]]-0.012,0),)</f>
        <v>0</v>
      </c>
      <c r="BO182" s="6" t="str">
        <f>IF(Table3[[#This Row],[ShoulderLength]]="","",IF(Table3[[#This Row],[ShoulderLength]]&lt;Table3[[#This Row],[LOC]],"FIX",""))</f>
        <v/>
      </c>
    </row>
    <row r="183" spans="1:67" x14ac:dyDescent="0.25">
      <c r="A183" s="7">
        <f>IF(Table3[[#This Row],[SoflexRule]]="",1,IF(Table3[[#This Row],[MinOHL]]="",1,IF(Table3[[#This Row],[Type]]="CT",1,IF(Table3[[#This Row],[I]]=1,0,1))))</f>
        <v>1</v>
      </c>
      <c r="B183" s="32" t="s">
        <v>421</v>
      </c>
      <c r="C183" s="32" t="s">
        <v>421</v>
      </c>
      <c r="E183" s="6">
        <v>182</v>
      </c>
      <c r="F183" s="8" t="s">
        <v>60</v>
      </c>
      <c r="H183" s="10" t="s">
        <v>421</v>
      </c>
      <c r="I183" s="11" t="s">
        <v>447</v>
      </c>
      <c r="J183" s="12" t="s">
        <v>448</v>
      </c>
      <c r="K183" s="11" t="str">
        <f>CONCATENATE(Table3[[#This Row],[Type]]," "&amp;TEXT(Table3[[#This Row],[Diameter]],".0000")&amp;""," "&amp;Table3[[#This Row],[NumFlutes]]&amp;"FL")</f>
        <v>CM .2500 2FL</v>
      </c>
      <c r="M183" s="13">
        <v>0.25</v>
      </c>
      <c r="N183" s="13">
        <v>0.25</v>
      </c>
      <c r="O183" s="6">
        <v>0.25</v>
      </c>
      <c r="P183" s="6">
        <v>0.4</v>
      </c>
      <c r="R183" s="14">
        <f>IF(Table3[[#This Row],[ShoulderLenEnd]]="",0,90-(DEGREES(ATAN((Q183-P183)/((N183-O183)/2)))))</f>
        <v>0</v>
      </c>
      <c r="S183" s="15">
        <v>0.44</v>
      </c>
      <c r="T183" s="6">
        <v>2</v>
      </c>
      <c r="U183" s="6">
        <v>2.5</v>
      </c>
      <c r="V183" s="6">
        <v>0.2165</v>
      </c>
      <c r="Z183" s="6">
        <v>82</v>
      </c>
      <c r="AA183" s="13">
        <f t="shared" si="2"/>
        <v>0.1437960509026262</v>
      </c>
      <c r="AE183" s="6" t="s">
        <v>44</v>
      </c>
      <c r="AF183" s="6" t="s">
        <v>123</v>
      </c>
      <c r="AG183" s="6" t="s">
        <v>124</v>
      </c>
      <c r="AI183" s="6">
        <v>0</v>
      </c>
      <c r="AJ183" s="6">
        <v>1</v>
      </c>
      <c r="AK183" s="6">
        <v>0</v>
      </c>
      <c r="AL183" s="6">
        <v>0</v>
      </c>
      <c r="AM183" s="6">
        <v>1</v>
      </c>
      <c r="AN183" s="6">
        <v>1</v>
      </c>
      <c r="AO183" s="6">
        <v>0</v>
      </c>
      <c r="AP183" s="6">
        <v>1</v>
      </c>
      <c r="AR183" s="6">
        <v>0</v>
      </c>
      <c r="AS183" s="6">
        <v>0</v>
      </c>
      <c r="AT183" s="6">
        <v>0</v>
      </c>
      <c r="AU183" s="6">
        <v>0</v>
      </c>
      <c r="AV183" s="6">
        <f>IF(Table3[[#This Row],[ShankDiameter]]&gt;0.5,0,2)</f>
        <v>2</v>
      </c>
      <c r="AW183" s="6">
        <v>0</v>
      </c>
      <c r="AX183" s="6">
        <v>0</v>
      </c>
      <c r="AY183" s="6">
        <v>2</v>
      </c>
      <c r="AZ183" s="6">
        <f>IF(Table3[[#This Row],[ShankDiameter]]=0.225,2,IF(Table3[[#This Row],[ShankDiameter]]=0.25,2,IF(Table3[[#This Row],[ShankDiameter]]=0.2875,2,0)))</f>
        <v>2</v>
      </c>
      <c r="BA183" s="6">
        <v>0</v>
      </c>
      <c r="BB183" s="6">
        <v>0</v>
      </c>
      <c r="BC183" s="6">
        <v>0</v>
      </c>
      <c r="BD183" s="6">
        <v>0</v>
      </c>
      <c r="BE183" s="6">
        <v>0</v>
      </c>
      <c r="BF183" s="6">
        <v>0</v>
      </c>
      <c r="BG183" s="6">
        <v>0</v>
      </c>
      <c r="BH183" s="6">
        <v>0</v>
      </c>
      <c r="BI183" s="6">
        <v>0</v>
      </c>
      <c r="BJ183" s="6">
        <v>0</v>
      </c>
      <c r="BK183" s="6">
        <v>0</v>
      </c>
      <c r="BL183" s="6">
        <v>0</v>
      </c>
      <c r="BM183" s="6">
        <f>IF(Table3[[#This Row],[Type]]="EM",IF((Table3[[#This Row],[Diameter]]/2)-Table3[[#This Row],[CornerRadius]]-0.012&gt;0,(Table3[[#This Row],[Diameter]]/2)-Table3[[#This Row],[CornerRadius]]-0.012,0),)</f>
        <v>0</v>
      </c>
      <c r="BO183" s="6" t="str">
        <f>IF(Table3[[#This Row],[ShoulderLength]]="","",IF(Table3[[#This Row],[ShoulderLength]]&lt;Table3[[#This Row],[LOC]],"FIX",""))</f>
        <v/>
      </c>
    </row>
    <row r="184" spans="1:67" x14ac:dyDescent="0.25">
      <c r="A184" s="7">
        <f>IF(Table3[[#This Row],[SoflexRule]]="",1,IF(Table3[[#This Row],[MinOHL]]="",1,IF(Table3[[#This Row],[Type]]="CT",1,IF(Table3[[#This Row],[I]]=1,0,1))))</f>
        <v>1</v>
      </c>
      <c r="B184" s="32" t="s">
        <v>421</v>
      </c>
      <c r="C184" s="32" t="s">
        <v>421</v>
      </c>
      <c r="E184" s="6">
        <v>183</v>
      </c>
      <c r="G184" s="9" t="s">
        <v>74</v>
      </c>
      <c r="H184" s="10" t="s">
        <v>421</v>
      </c>
      <c r="I184" s="11" t="s">
        <v>449</v>
      </c>
      <c r="J184" s="12" t="s">
        <v>450</v>
      </c>
      <c r="K184" s="11" t="str">
        <f>CONCATENATE(Table3[[#This Row],[Type]]," "&amp;TEXT(Table3[[#This Row],[Diameter]],".0000")&amp;""," "&amp;Table3[[#This Row],[NumFlutes]]&amp;"FL")</f>
        <v>CM .2500 2FL</v>
      </c>
      <c r="M184" s="13">
        <v>0.25</v>
      </c>
      <c r="N184" s="13">
        <v>0.25</v>
      </c>
      <c r="O184" s="6">
        <v>0.25</v>
      </c>
      <c r="P184" s="6">
        <v>0.4</v>
      </c>
      <c r="R184" s="14">
        <f>IF(Table3[[#This Row],[ShoulderLenEnd]]="",0,90-(DEGREES(ATAN((Q184-P184)/((N184-O184)/2)))))</f>
        <v>0</v>
      </c>
      <c r="S184" s="15">
        <v>0.4</v>
      </c>
      <c r="T184" s="6">
        <v>2</v>
      </c>
      <c r="U184" s="6">
        <v>2.5</v>
      </c>
      <c r="V184" s="6">
        <v>0.14380000000000001</v>
      </c>
      <c r="Z184" s="6">
        <v>90</v>
      </c>
      <c r="AA184" s="13">
        <f t="shared" si="2"/>
        <v>0.125</v>
      </c>
      <c r="AE184" s="6" t="s">
        <v>44</v>
      </c>
      <c r="AF184" s="6" t="s">
        <v>62</v>
      </c>
      <c r="AG184" s="6" t="s">
        <v>124</v>
      </c>
      <c r="AI184" s="6">
        <v>0</v>
      </c>
      <c r="AJ184" s="6">
        <v>1</v>
      </c>
      <c r="AK184" s="6">
        <v>1</v>
      </c>
      <c r="AL184" s="6">
        <v>0</v>
      </c>
      <c r="AM184" s="6">
        <v>1</v>
      </c>
      <c r="AN184" s="6">
        <v>1</v>
      </c>
      <c r="AO184" s="6">
        <v>0</v>
      </c>
      <c r="AP184" s="6">
        <v>1</v>
      </c>
      <c r="AR184" s="6">
        <v>0</v>
      </c>
      <c r="AS184" s="6">
        <v>0</v>
      </c>
      <c r="AT184" s="6">
        <v>0</v>
      </c>
      <c r="AU184" s="6">
        <v>0</v>
      </c>
      <c r="AV184" s="6">
        <f>IF(Table3[[#This Row],[ShankDiameter]]&gt;0.5,0,2)</f>
        <v>2</v>
      </c>
      <c r="AW184" s="6">
        <v>0</v>
      </c>
      <c r="AX184" s="6">
        <v>0</v>
      </c>
      <c r="AY184" s="6">
        <v>2</v>
      </c>
      <c r="AZ184" s="6">
        <f>IF(Table3[[#This Row],[ShankDiameter]]=0.225,2,IF(Table3[[#This Row],[ShankDiameter]]=0.25,2,IF(Table3[[#This Row],[ShankDiameter]]=0.2875,2,0)))</f>
        <v>2</v>
      </c>
      <c r="BA184" s="6">
        <v>0</v>
      </c>
      <c r="BB184" s="6">
        <v>0</v>
      </c>
      <c r="BC184" s="6">
        <v>0</v>
      </c>
      <c r="BD184" s="6">
        <v>0</v>
      </c>
      <c r="BE184" s="6">
        <v>0</v>
      </c>
      <c r="BF184" s="6">
        <v>0</v>
      </c>
      <c r="BG184" s="6">
        <v>0</v>
      </c>
      <c r="BH184" s="6">
        <v>0</v>
      </c>
      <c r="BI184" s="6">
        <v>0</v>
      </c>
      <c r="BJ184" s="6">
        <v>0</v>
      </c>
      <c r="BK184" s="6">
        <v>0</v>
      </c>
      <c r="BL184" s="6">
        <v>0</v>
      </c>
      <c r="BM184" s="6">
        <f>IF(Table3[[#This Row],[Type]]="EM",IF((Table3[[#This Row],[Diameter]]/2)-Table3[[#This Row],[CornerRadius]]-0.012&gt;0,(Table3[[#This Row],[Diameter]]/2)-Table3[[#This Row],[CornerRadius]]-0.012,0),)</f>
        <v>0</v>
      </c>
      <c r="BO184" s="6" t="str">
        <f>IF(Table3[[#This Row],[ShoulderLength]]="","",IF(Table3[[#This Row],[ShoulderLength]]&lt;Table3[[#This Row],[LOC]],"FIX",""))</f>
        <v/>
      </c>
    </row>
    <row r="185" spans="1:67" x14ac:dyDescent="0.25">
      <c r="A185" s="7">
        <f>IF(Table3[[#This Row],[SoflexRule]]="",1,IF(Table3[[#This Row],[MinOHL]]="",1,IF(Table3[[#This Row],[Type]]="CT",1,IF(Table3[[#This Row],[I]]=1,0,1))))</f>
        <v>1</v>
      </c>
      <c r="B185" s="32" t="s">
        <v>421</v>
      </c>
      <c r="C185" s="32" t="s">
        <v>421</v>
      </c>
      <c r="E185" s="6">
        <v>184</v>
      </c>
      <c r="G185" s="9" t="s">
        <v>74</v>
      </c>
      <c r="H185" s="10" t="s">
        <v>421</v>
      </c>
      <c r="I185" s="11" t="s">
        <v>451</v>
      </c>
      <c r="J185" s="12" t="s">
        <v>452</v>
      </c>
      <c r="K185" s="11" t="str">
        <f>CONCATENATE(Table3[[#This Row],[Type]]," "&amp;TEXT(Table3[[#This Row],[Diameter]],".0000")&amp;""," "&amp;Table3[[#This Row],[NumFlutes]]&amp;"FL")</f>
        <v>CM .2500 2FL</v>
      </c>
      <c r="M185" s="13">
        <v>0.25</v>
      </c>
      <c r="N185" s="13">
        <v>0.25</v>
      </c>
      <c r="O185" s="6">
        <v>0.25</v>
      </c>
      <c r="P185" s="6">
        <v>0.55000000000000004</v>
      </c>
      <c r="R185" s="14">
        <f>IF(Table3[[#This Row],[ShoulderLenEnd]]="",0,90-(DEGREES(ATAN((Q185-P185)/((N185-O185)/2)))))</f>
        <v>0</v>
      </c>
      <c r="S185" s="15">
        <v>0.55000000000000004</v>
      </c>
      <c r="T185" s="6">
        <v>2</v>
      </c>
      <c r="U185" s="6">
        <v>2.5</v>
      </c>
      <c r="V185" s="6">
        <v>0.125</v>
      </c>
      <c r="Z185" s="6">
        <v>90</v>
      </c>
      <c r="AA185" s="13">
        <f t="shared" si="2"/>
        <v>0.125</v>
      </c>
      <c r="AE185" s="6" t="s">
        <v>44</v>
      </c>
      <c r="AF185" s="6" t="s">
        <v>123</v>
      </c>
      <c r="AG185" s="6" t="s">
        <v>124</v>
      </c>
      <c r="AI185" s="6">
        <v>0</v>
      </c>
      <c r="AJ185" s="6">
        <v>1</v>
      </c>
      <c r="AK185" s="6">
        <v>1</v>
      </c>
      <c r="AL185" s="6">
        <v>1</v>
      </c>
      <c r="AM185" s="6">
        <v>1</v>
      </c>
      <c r="AN185" s="6">
        <v>1</v>
      </c>
      <c r="AO185" s="6">
        <v>0</v>
      </c>
      <c r="AP185" s="6">
        <v>1</v>
      </c>
      <c r="AR185" s="6">
        <v>0</v>
      </c>
      <c r="AS185" s="6">
        <v>0</v>
      </c>
      <c r="AT185" s="6">
        <v>0</v>
      </c>
      <c r="AU185" s="6">
        <v>0</v>
      </c>
      <c r="AV185" s="6">
        <f>IF(Table3[[#This Row],[ShankDiameter]]&gt;0.5,0,2)</f>
        <v>2</v>
      </c>
      <c r="AW185" s="6">
        <v>0</v>
      </c>
      <c r="AX185" s="6">
        <v>0</v>
      </c>
      <c r="AY185" s="6">
        <v>2</v>
      </c>
      <c r="AZ185" s="6">
        <f>IF(Table3[[#This Row],[ShankDiameter]]=0.225,2,IF(Table3[[#This Row],[ShankDiameter]]=0.25,2,IF(Table3[[#This Row],[ShankDiameter]]=0.2875,2,0)))</f>
        <v>2</v>
      </c>
      <c r="BA185" s="6">
        <v>0</v>
      </c>
      <c r="BB185" s="6">
        <v>0</v>
      </c>
      <c r="BC185" s="6">
        <v>0</v>
      </c>
      <c r="BD185" s="6">
        <v>0</v>
      </c>
      <c r="BE185" s="6">
        <v>0</v>
      </c>
      <c r="BF185" s="6">
        <v>0</v>
      </c>
      <c r="BG185" s="6">
        <v>0</v>
      </c>
      <c r="BH185" s="6">
        <v>0</v>
      </c>
      <c r="BI185" s="6">
        <v>0</v>
      </c>
      <c r="BJ185" s="6">
        <v>0</v>
      </c>
      <c r="BK185" s="6">
        <v>0</v>
      </c>
      <c r="BL185" s="6">
        <v>0</v>
      </c>
      <c r="BM185" s="6">
        <f>IF(Table3[[#This Row],[Type]]="EM",IF((Table3[[#This Row],[Diameter]]/2)-Table3[[#This Row],[CornerRadius]]-0.012&gt;0,(Table3[[#This Row],[Diameter]]/2)-Table3[[#This Row],[CornerRadius]]-0.012,0),)</f>
        <v>0</v>
      </c>
      <c r="BO185" s="6" t="str">
        <f>IF(Table3[[#This Row],[ShoulderLength]]="","",IF(Table3[[#This Row],[ShoulderLength]]&lt;Table3[[#This Row],[LOC]],"FIX",""))</f>
        <v/>
      </c>
    </row>
    <row r="186" spans="1:67" x14ac:dyDescent="0.25">
      <c r="A186" s="7">
        <f>IF(Table3[[#This Row],[SoflexRule]]="",1,IF(Table3[[#This Row],[MinOHL]]="",1,IF(Table3[[#This Row],[Type]]="CT",1,IF(Table3[[#This Row],[I]]=1,0,1))))</f>
        <v>1</v>
      </c>
      <c r="B186" s="32" t="s">
        <v>421</v>
      </c>
      <c r="C186" s="32" t="s">
        <v>421</v>
      </c>
      <c r="D186" s="31"/>
      <c r="E186" s="6">
        <v>185</v>
      </c>
      <c r="F186" s="8" t="s">
        <v>60</v>
      </c>
      <c r="H186" s="10" t="s">
        <v>421</v>
      </c>
      <c r="I186" s="11" t="s">
        <v>453</v>
      </c>
      <c r="J186" s="12" t="s">
        <v>454</v>
      </c>
      <c r="K186" s="11" t="str">
        <f>CONCATENATE(Table3[[#This Row],[Type]]," "&amp;TEXT(Table3[[#This Row],[Diameter]],".0000")&amp;""," "&amp;Table3[[#This Row],[NumFlutes]]&amp;"FL")</f>
        <v>CM .2500 2FL</v>
      </c>
      <c r="M186" s="13">
        <v>0.25</v>
      </c>
      <c r="N186" s="13">
        <v>0.25</v>
      </c>
      <c r="O186" s="6">
        <v>0.25</v>
      </c>
      <c r="P186" s="6">
        <v>0.48</v>
      </c>
      <c r="R186" s="14">
        <f>IF(Table3[[#This Row],[ShoulderLenEnd]]="",0,90-(DEGREES(ATAN((Q186-P186)/((N186-O186)/2)))))</f>
        <v>0</v>
      </c>
      <c r="S186" s="15">
        <v>0.52</v>
      </c>
      <c r="T186" s="6">
        <v>2</v>
      </c>
      <c r="U186" s="6">
        <v>4</v>
      </c>
      <c r="V186" s="6">
        <v>0.125</v>
      </c>
      <c r="Z186" s="6">
        <v>90</v>
      </c>
      <c r="AA186" s="13">
        <f t="shared" si="2"/>
        <v>0.125</v>
      </c>
      <c r="AE186" s="6" t="s">
        <v>44</v>
      </c>
      <c r="AF186" s="6" t="s">
        <v>123</v>
      </c>
      <c r="AG186" s="6" t="s">
        <v>124</v>
      </c>
      <c r="AI186" s="6">
        <v>0</v>
      </c>
      <c r="AJ186" s="6">
        <v>1</v>
      </c>
      <c r="AK186" s="6">
        <v>0</v>
      </c>
      <c r="AL186" s="6">
        <v>0</v>
      </c>
      <c r="AM186" s="6">
        <v>1</v>
      </c>
      <c r="AN186" s="6">
        <v>1</v>
      </c>
      <c r="AO186" s="6">
        <v>0</v>
      </c>
      <c r="AP186" s="6">
        <v>1</v>
      </c>
      <c r="AR186" s="6">
        <v>0</v>
      </c>
      <c r="AS186" s="6">
        <v>0</v>
      </c>
      <c r="AT186" s="6">
        <v>0</v>
      </c>
      <c r="AU186" s="6">
        <v>0</v>
      </c>
      <c r="AV186" s="6">
        <f>IF(Table3[[#This Row],[ShankDiameter]]&gt;0.5,0,2)</f>
        <v>2</v>
      </c>
      <c r="AW186" s="6">
        <v>0</v>
      </c>
      <c r="AX186" s="6">
        <v>0</v>
      </c>
      <c r="AY186" s="6">
        <v>2</v>
      </c>
      <c r="AZ186" s="6">
        <f>IF(Table3[[#This Row],[ShankDiameter]]=0.225,2,IF(Table3[[#This Row],[ShankDiameter]]=0.25,2,IF(Table3[[#This Row],[ShankDiameter]]=0.2875,2,0)))</f>
        <v>2</v>
      </c>
      <c r="BA186" s="6">
        <v>0</v>
      </c>
      <c r="BB186" s="6">
        <v>0</v>
      </c>
      <c r="BC186" s="6">
        <v>0</v>
      </c>
      <c r="BD186" s="6">
        <v>0</v>
      </c>
      <c r="BE186" s="6">
        <v>0</v>
      </c>
      <c r="BF186" s="6">
        <v>0</v>
      </c>
      <c r="BG186" s="6">
        <v>0</v>
      </c>
      <c r="BH186" s="6">
        <v>0</v>
      </c>
      <c r="BI186" s="6">
        <v>0</v>
      </c>
      <c r="BJ186" s="6">
        <v>0</v>
      </c>
      <c r="BK186" s="6">
        <v>0</v>
      </c>
      <c r="BL186" s="6">
        <v>0</v>
      </c>
      <c r="BM186" s="6">
        <f>IF(Table3[[#This Row],[Type]]="EM",IF((Table3[[#This Row],[Diameter]]/2)-Table3[[#This Row],[CornerRadius]]-0.012&gt;0,(Table3[[#This Row],[Diameter]]/2)-Table3[[#This Row],[CornerRadius]]-0.012,0),)</f>
        <v>0</v>
      </c>
      <c r="BO186" s="6" t="str">
        <f>IF(Table3[[#This Row],[ShoulderLength]]="","",IF(Table3[[#This Row],[ShoulderLength]]&lt;Table3[[#This Row],[LOC]],"FIX",""))</f>
        <v/>
      </c>
    </row>
    <row r="187" spans="1:67" x14ac:dyDescent="0.25">
      <c r="A187" s="7">
        <f>IF(Table3[[#This Row],[SoflexRule]]="",1,IF(Table3[[#This Row],[MinOHL]]="",1,IF(Table3[[#This Row],[Type]]="CT",1,IF(Table3[[#This Row],[I]]=1,0,1))))</f>
        <v>1</v>
      </c>
      <c r="B187" s="32" t="s">
        <v>421</v>
      </c>
      <c r="C187" s="32" t="s">
        <v>421</v>
      </c>
      <c r="E187" s="6">
        <v>186</v>
      </c>
      <c r="G187" s="9" t="s">
        <v>74</v>
      </c>
      <c r="H187" s="10" t="s">
        <v>421</v>
      </c>
      <c r="I187" s="11" t="s">
        <v>455</v>
      </c>
      <c r="J187" s="12">
        <v>18575</v>
      </c>
      <c r="K187" s="11" t="str">
        <f>CONCATENATE(Table3[[#This Row],[Type]]," "&amp;TEXT(Table3[[#This Row],[Diameter]],".0000")&amp;""," "&amp;Table3[[#This Row],[NumFlutes]]&amp;"FL")</f>
        <v>CM .2500 3FL</v>
      </c>
      <c r="M187" s="13">
        <v>0.25</v>
      </c>
      <c r="N187" s="13">
        <v>0.25</v>
      </c>
      <c r="O187" s="6">
        <v>0.25</v>
      </c>
      <c r="P187" s="6">
        <v>0.3</v>
      </c>
      <c r="R187" s="14">
        <f>IF(Table3[[#This Row],[ShoulderLenEnd]]="",0,90-(DEGREES(ATAN((Q187-P187)/((N187-O187)/2)))))</f>
        <v>0</v>
      </c>
      <c r="S187" s="15">
        <v>0.3</v>
      </c>
      <c r="T187" s="6">
        <v>3</v>
      </c>
      <c r="U187" s="6">
        <v>2.5</v>
      </c>
      <c r="V187" s="6">
        <v>7.22E-2</v>
      </c>
      <c r="Z187" s="6">
        <v>150</v>
      </c>
      <c r="AA187" s="13">
        <f t="shared" si="2"/>
        <v>3.3493649053890337E-2</v>
      </c>
      <c r="AE187" s="6" t="s">
        <v>44</v>
      </c>
      <c r="AF187" s="6" t="s">
        <v>62</v>
      </c>
      <c r="AG187" s="6" t="s">
        <v>66</v>
      </c>
      <c r="AI187" s="6">
        <v>0</v>
      </c>
      <c r="AJ187" s="6">
        <v>1</v>
      </c>
      <c r="AK187" s="6">
        <v>1</v>
      </c>
      <c r="AL187" s="6">
        <v>0</v>
      </c>
      <c r="AM187" s="6">
        <v>0</v>
      </c>
      <c r="AN187" s="6">
        <v>1</v>
      </c>
      <c r="AO187" s="6">
        <v>0</v>
      </c>
      <c r="AP187" s="6">
        <v>1</v>
      </c>
      <c r="AR187" s="6">
        <v>0</v>
      </c>
      <c r="AS187" s="6">
        <v>0</v>
      </c>
      <c r="AT187" s="6">
        <v>0</v>
      </c>
      <c r="AU187" s="6">
        <v>0</v>
      </c>
      <c r="AV187" s="6">
        <f>IF(Table3[[#This Row],[ShankDiameter]]&gt;0.5,0,2)</f>
        <v>2</v>
      </c>
      <c r="AW187" s="6">
        <v>0</v>
      </c>
      <c r="AX187" s="6">
        <v>0</v>
      </c>
      <c r="AY187" s="6">
        <v>2</v>
      </c>
      <c r="AZ187" s="6">
        <f>IF(Table3[[#This Row],[ShankDiameter]]=0.225,2,IF(Table3[[#This Row],[ShankDiameter]]=0.25,2,IF(Table3[[#This Row],[ShankDiameter]]=0.2875,2,0)))</f>
        <v>2</v>
      </c>
      <c r="BA187" s="6">
        <v>0</v>
      </c>
      <c r="BB187" s="6">
        <v>0</v>
      </c>
      <c r="BC187" s="6">
        <v>0</v>
      </c>
      <c r="BD187" s="6">
        <v>0</v>
      </c>
      <c r="BE187" s="6">
        <v>0</v>
      </c>
      <c r="BF187" s="6">
        <v>0</v>
      </c>
      <c r="BG187" s="6">
        <v>0</v>
      </c>
      <c r="BH187" s="6">
        <v>0</v>
      </c>
      <c r="BI187" s="6">
        <v>0</v>
      </c>
      <c r="BJ187" s="6">
        <v>0</v>
      </c>
      <c r="BK187" s="6">
        <v>0</v>
      </c>
      <c r="BL187" s="6">
        <v>0</v>
      </c>
      <c r="BM187" s="6">
        <f>IF(Table3[[#This Row],[Type]]="EM",IF((Table3[[#This Row],[Diameter]]/2)-Table3[[#This Row],[CornerRadius]]-0.012&gt;0,(Table3[[#This Row],[Diameter]]/2)-Table3[[#This Row],[CornerRadius]]-0.012,0),)</f>
        <v>0</v>
      </c>
      <c r="BO187" s="6" t="str">
        <f>IF(Table3[[#This Row],[ShoulderLength]]="","",IF(Table3[[#This Row],[ShoulderLength]]&lt;Table3[[#This Row],[LOC]],"FIX",""))</f>
        <v/>
      </c>
    </row>
    <row r="188" spans="1:67" x14ac:dyDescent="0.25">
      <c r="A188" s="7">
        <f>IF(Table3[[#This Row],[SoflexRule]]="",1,IF(Table3[[#This Row],[MinOHL]]="",1,IF(Table3[[#This Row],[Type]]="CT",1,IF(Table3[[#This Row],[I]]=1,0,1))))</f>
        <v>1</v>
      </c>
      <c r="B188" s="32" t="s">
        <v>421</v>
      </c>
      <c r="C188" s="32" t="s">
        <v>421</v>
      </c>
      <c r="E188" s="6">
        <v>187</v>
      </c>
      <c r="F188" s="8" t="s">
        <v>60</v>
      </c>
      <c r="H188" s="10" t="s">
        <v>421</v>
      </c>
      <c r="I188" s="11" t="s">
        <v>456</v>
      </c>
      <c r="J188" s="12" t="s">
        <v>457</v>
      </c>
      <c r="K188" s="11" t="str">
        <f>CONCATENATE(Table3[[#This Row],[Type]]," "&amp;TEXT(Table3[[#This Row],[Diameter]],".0000")&amp;""," "&amp;Table3[[#This Row],[NumFlutes]]&amp;"FL")</f>
        <v>CM .5000 4FL</v>
      </c>
      <c r="M188" s="13">
        <v>0.5</v>
      </c>
      <c r="N188" s="13">
        <v>0.5</v>
      </c>
      <c r="O188" s="6">
        <v>0.5</v>
      </c>
      <c r="P188" s="6">
        <v>0.46</v>
      </c>
      <c r="R188" s="14">
        <f>IF(Table3[[#This Row],[ShoulderLenEnd]]="",0,90-(DEGREES(ATAN((Q188-P188)/((N188-O188)/2)))))</f>
        <v>0</v>
      </c>
      <c r="S188" s="15">
        <v>0.52</v>
      </c>
      <c r="T188" s="6">
        <v>4</v>
      </c>
      <c r="U188" s="6">
        <v>3</v>
      </c>
      <c r="V188" s="6">
        <v>0.433</v>
      </c>
      <c r="Z188" s="6">
        <v>120</v>
      </c>
      <c r="AA188" s="13">
        <f t="shared" si="2"/>
        <v>0.14433756729740649</v>
      </c>
      <c r="AE188" s="6" t="s">
        <v>44</v>
      </c>
      <c r="AF188" s="6" t="s">
        <v>123</v>
      </c>
      <c r="AG188" s="6" t="s">
        <v>124</v>
      </c>
      <c r="AI188" s="6">
        <v>0</v>
      </c>
      <c r="AJ188" s="6">
        <v>0</v>
      </c>
      <c r="AK188" s="6">
        <v>1</v>
      </c>
      <c r="AL188" s="6">
        <v>1</v>
      </c>
      <c r="AM188" s="6">
        <v>0</v>
      </c>
      <c r="AN188" s="6">
        <v>0</v>
      </c>
      <c r="AO188" s="6">
        <v>0</v>
      </c>
      <c r="AP188" s="6">
        <v>1</v>
      </c>
      <c r="AR188" s="6">
        <v>0</v>
      </c>
      <c r="AS188" s="6">
        <v>0</v>
      </c>
      <c r="AT188" s="6">
        <v>0</v>
      </c>
      <c r="AU188" s="6">
        <v>0</v>
      </c>
      <c r="AV188" s="6">
        <f>IF(Table3[[#This Row],[ShankDiameter]]&gt;0.5,0,2)</f>
        <v>2</v>
      </c>
      <c r="AW188" s="6">
        <v>0</v>
      </c>
      <c r="AX188" s="6">
        <v>0</v>
      </c>
      <c r="AY188" s="6">
        <v>2</v>
      </c>
      <c r="AZ188" s="6">
        <f>IF(Table3[[#This Row],[ShankDiameter]]=0.225,2,IF(Table3[[#This Row],[ShankDiameter]]=0.25,2,IF(Table3[[#This Row],[ShankDiameter]]=0.2875,2,0)))</f>
        <v>0</v>
      </c>
      <c r="BA188" s="6">
        <v>0</v>
      </c>
      <c r="BB188" s="6">
        <v>0</v>
      </c>
      <c r="BC188" s="6">
        <v>0</v>
      </c>
      <c r="BD188" s="6">
        <v>0</v>
      </c>
      <c r="BE188" s="6">
        <v>0</v>
      </c>
      <c r="BF188" s="6">
        <v>0</v>
      </c>
      <c r="BG188" s="6">
        <v>0</v>
      </c>
      <c r="BH188" s="6">
        <v>0</v>
      </c>
      <c r="BI188" s="6">
        <v>0</v>
      </c>
      <c r="BJ188" s="6">
        <v>0</v>
      </c>
      <c r="BK188" s="6">
        <v>0</v>
      </c>
      <c r="BL188" s="6">
        <v>0</v>
      </c>
      <c r="BM188" s="6">
        <f>IF(Table3[[#This Row],[Type]]="EM",IF((Table3[[#This Row],[Diameter]]/2)-Table3[[#This Row],[CornerRadius]]-0.012&gt;0,(Table3[[#This Row],[Diameter]]/2)-Table3[[#This Row],[CornerRadius]]-0.012,0),)</f>
        <v>0</v>
      </c>
      <c r="BO188" s="6" t="str">
        <f>IF(Table3[[#This Row],[ShoulderLength]]="","",IF(Table3[[#This Row],[ShoulderLength]]&lt;Table3[[#This Row],[LOC]],"FIX",""))</f>
        <v/>
      </c>
    </row>
    <row r="189" spans="1:67" x14ac:dyDescent="0.25">
      <c r="A189" s="7">
        <f>IF(Table3[[#This Row],[SoflexRule]]="",1,IF(Table3[[#This Row],[MinOHL]]="",1,IF(Table3[[#This Row],[Type]]="CT",1,IF(Table3[[#This Row],[I]]=1,0,1))))</f>
        <v>1</v>
      </c>
      <c r="B189" s="32" t="s">
        <v>421</v>
      </c>
      <c r="C189" s="32" t="s">
        <v>421</v>
      </c>
      <c r="E189" s="6">
        <v>188</v>
      </c>
      <c r="F189" s="8" t="s">
        <v>60</v>
      </c>
      <c r="H189" s="10" t="s">
        <v>421</v>
      </c>
      <c r="I189" s="11" t="s">
        <v>458</v>
      </c>
      <c r="J189" s="12" t="s">
        <v>459</v>
      </c>
      <c r="K189" s="11" t="str">
        <f>CONCATENATE(Table3[[#This Row],[Type]]," "&amp;TEXT(Table3[[#This Row],[Diameter]],".0000")&amp;""," "&amp;Table3[[#This Row],[NumFlutes]]&amp;"FL")</f>
        <v>CM .3750 4FL</v>
      </c>
      <c r="M189" s="13">
        <v>0.375</v>
      </c>
      <c r="N189" s="13">
        <v>0.375</v>
      </c>
      <c r="O189" s="6">
        <v>0.375</v>
      </c>
      <c r="P189" s="6">
        <v>0.47499999999999998</v>
      </c>
      <c r="R189" s="14">
        <f>IF(Table3[[#This Row],[ShoulderLenEnd]]="",0,90-(DEGREES(ATAN((Q189-P189)/((N189-O189)/2)))))</f>
        <v>0</v>
      </c>
      <c r="S189" s="15">
        <v>0.52500000000000002</v>
      </c>
      <c r="T189" s="6">
        <v>4</v>
      </c>
      <c r="U189" s="6">
        <v>2.5</v>
      </c>
      <c r="V189" s="6">
        <v>0.1875</v>
      </c>
      <c r="Z189" s="6">
        <v>82</v>
      </c>
      <c r="AA189" s="13">
        <f t="shared" si="2"/>
        <v>0.21569407635393928</v>
      </c>
      <c r="AE189" s="6" t="s">
        <v>44</v>
      </c>
      <c r="AF189" s="6" t="s">
        <v>62</v>
      </c>
      <c r="AG189" s="6" t="s">
        <v>124</v>
      </c>
      <c r="AI189" s="6">
        <v>0</v>
      </c>
      <c r="AJ189" s="6">
        <v>0</v>
      </c>
      <c r="AK189" s="6">
        <v>1</v>
      </c>
      <c r="AL189" s="6">
        <v>1</v>
      </c>
      <c r="AM189" s="6">
        <v>0</v>
      </c>
      <c r="AN189" s="6">
        <v>0</v>
      </c>
      <c r="AO189" s="6">
        <v>0</v>
      </c>
      <c r="AP189" s="6">
        <v>1</v>
      </c>
      <c r="AR189" s="6">
        <v>0</v>
      </c>
      <c r="AS189" s="6">
        <v>0</v>
      </c>
      <c r="AT189" s="6">
        <v>0</v>
      </c>
      <c r="AU189" s="6">
        <v>0</v>
      </c>
      <c r="AV189" s="6">
        <f>IF(Table3[[#This Row],[ShankDiameter]]&gt;0.5,0,2)</f>
        <v>2</v>
      </c>
      <c r="AW189" s="6">
        <v>0</v>
      </c>
      <c r="AX189" s="6">
        <v>0</v>
      </c>
      <c r="AY189" s="6">
        <v>2</v>
      </c>
      <c r="AZ189" s="6">
        <f>IF(Table3[[#This Row],[ShankDiameter]]=0.225,2,IF(Table3[[#This Row],[ShankDiameter]]=0.25,2,IF(Table3[[#This Row],[ShankDiameter]]=0.2875,2,0)))</f>
        <v>0</v>
      </c>
      <c r="BA189" s="6">
        <v>0</v>
      </c>
      <c r="BB189" s="6">
        <v>0</v>
      </c>
      <c r="BC189" s="6">
        <v>0</v>
      </c>
      <c r="BD189" s="6">
        <v>0</v>
      </c>
      <c r="BE189" s="6">
        <v>0</v>
      </c>
      <c r="BF189" s="6">
        <v>0</v>
      </c>
      <c r="BG189" s="6">
        <v>0</v>
      </c>
      <c r="BH189" s="6">
        <v>0</v>
      </c>
      <c r="BI189" s="6">
        <v>0</v>
      </c>
      <c r="BJ189" s="6">
        <v>0</v>
      </c>
      <c r="BK189" s="6">
        <v>0</v>
      </c>
      <c r="BL189" s="6">
        <v>0</v>
      </c>
      <c r="BM189" s="6">
        <f>IF(Table3[[#This Row],[Type]]="EM",IF((Table3[[#This Row],[Diameter]]/2)-Table3[[#This Row],[CornerRadius]]-0.012&gt;0,(Table3[[#This Row],[Diameter]]/2)-Table3[[#This Row],[CornerRadius]]-0.012,0),)</f>
        <v>0</v>
      </c>
      <c r="BO189" s="6" t="str">
        <f>IF(Table3[[#This Row],[ShoulderLength]]="","",IF(Table3[[#This Row],[ShoulderLength]]&lt;Table3[[#This Row],[LOC]],"FIX",""))</f>
        <v/>
      </c>
    </row>
    <row r="190" spans="1:67" x14ac:dyDescent="0.25">
      <c r="A190" s="7">
        <f>IF(Table3[[#This Row],[SoflexRule]]="",1,IF(Table3[[#This Row],[MinOHL]]="",1,IF(Table3[[#This Row],[Type]]="CT",1,IF(Table3[[#This Row],[I]]=1,0,1))))</f>
        <v>1</v>
      </c>
      <c r="B190" s="32" t="s">
        <v>421</v>
      </c>
      <c r="C190" s="32" t="s">
        <v>421</v>
      </c>
      <c r="E190" s="6">
        <v>189</v>
      </c>
      <c r="G190" s="9" t="s">
        <v>74</v>
      </c>
      <c r="H190" s="10" t="s">
        <v>421</v>
      </c>
      <c r="I190" s="11" t="s">
        <v>460</v>
      </c>
      <c r="J190" s="12" t="s">
        <v>461</v>
      </c>
      <c r="K190" s="11" t="str">
        <f>CONCATENATE(Table3[[#This Row],[Type]]," "&amp;TEXT(Table3[[#This Row],[Diameter]],".0000")&amp;""," "&amp;Table3[[#This Row],[NumFlutes]]&amp;"FL")</f>
        <v>CM .3750 4FL</v>
      </c>
      <c r="M190" s="13">
        <v>0.375</v>
      </c>
      <c r="N190" s="13">
        <v>0.375</v>
      </c>
      <c r="O190" s="6">
        <v>0.375</v>
      </c>
      <c r="P190" s="6">
        <v>0.52500000000000002</v>
      </c>
      <c r="R190" s="14">
        <f>IF(Table3[[#This Row],[ShoulderLenEnd]]="",0,90-(DEGREES(ATAN((Q190-P190)/((N190-O190)/2)))))</f>
        <v>0</v>
      </c>
      <c r="S190" s="15">
        <v>0.52500000000000002</v>
      </c>
      <c r="T190" s="6">
        <v>4</v>
      </c>
      <c r="U190" s="6">
        <v>2.5</v>
      </c>
      <c r="V190" s="6">
        <v>0.3125</v>
      </c>
      <c r="Z190" s="6">
        <v>60</v>
      </c>
      <c r="AA190" s="13">
        <f t="shared" si="2"/>
        <v>0.3247595264191645</v>
      </c>
      <c r="AE190" s="6" t="s">
        <v>44</v>
      </c>
      <c r="AF190" s="6" t="s">
        <v>432</v>
      </c>
      <c r="AG190" s="6" t="s">
        <v>132</v>
      </c>
      <c r="AI190" s="6">
        <v>0</v>
      </c>
      <c r="AJ190" s="6">
        <v>0</v>
      </c>
      <c r="AK190" s="6">
        <v>1</v>
      </c>
      <c r="AL190" s="6">
        <v>1</v>
      </c>
      <c r="AM190" s="6">
        <v>0</v>
      </c>
      <c r="AN190" s="6">
        <v>0</v>
      </c>
      <c r="AO190" s="6">
        <v>0</v>
      </c>
      <c r="AP190" s="6">
        <v>1</v>
      </c>
      <c r="AR190" s="6">
        <v>0</v>
      </c>
      <c r="AS190" s="6">
        <v>0</v>
      </c>
      <c r="AT190" s="6">
        <v>0</v>
      </c>
      <c r="AU190" s="6">
        <v>0</v>
      </c>
      <c r="AV190" s="6">
        <f>IF(Table3[[#This Row],[ShankDiameter]]&gt;0.5,0,2)</f>
        <v>2</v>
      </c>
      <c r="AW190" s="6">
        <v>0</v>
      </c>
      <c r="AX190" s="6">
        <v>0</v>
      </c>
      <c r="AY190" s="6">
        <v>2</v>
      </c>
      <c r="AZ190" s="6">
        <f>IF(Table3[[#This Row],[ShankDiameter]]=0.225,2,IF(Table3[[#This Row],[ShankDiameter]]=0.25,2,IF(Table3[[#This Row],[ShankDiameter]]=0.2875,2,0)))</f>
        <v>0</v>
      </c>
      <c r="BA190" s="6">
        <v>0</v>
      </c>
      <c r="BB190" s="6">
        <v>0</v>
      </c>
      <c r="BC190" s="6">
        <v>0</v>
      </c>
      <c r="BD190" s="6">
        <v>0</v>
      </c>
      <c r="BE190" s="6">
        <v>0</v>
      </c>
      <c r="BF190" s="6">
        <v>0</v>
      </c>
      <c r="BG190" s="6">
        <v>0</v>
      </c>
      <c r="BH190" s="6">
        <v>0</v>
      </c>
      <c r="BI190" s="6">
        <v>0</v>
      </c>
      <c r="BJ190" s="6">
        <v>0</v>
      </c>
      <c r="BK190" s="6">
        <v>0</v>
      </c>
      <c r="BL190" s="6">
        <v>0</v>
      </c>
      <c r="BM190" s="6">
        <f>IF(Table3[[#This Row],[Type]]="EM",IF((Table3[[#This Row],[Diameter]]/2)-Table3[[#This Row],[CornerRadius]]-0.012&gt;0,(Table3[[#This Row],[Diameter]]/2)-Table3[[#This Row],[CornerRadius]]-0.012,0),)</f>
        <v>0</v>
      </c>
      <c r="BO190" s="6" t="str">
        <f>IF(Table3[[#This Row],[ShoulderLength]]="","",IF(Table3[[#This Row],[ShoulderLength]]&lt;Table3[[#This Row],[LOC]],"FIX",""))</f>
        <v/>
      </c>
    </row>
    <row r="191" spans="1:67" x14ac:dyDescent="0.25">
      <c r="A191" s="7">
        <f>IF(Table3[[#This Row],[SoflexRule]]="",1,IF(Table3[[#This Row],[MinOHL]]="",1,IF(Table3[[#This Row],[Type]]="CT",1,IF(Table3[[#This Row],[I]]=1,0,1))))</f>
        <v>1</v>
      </c>
      <c r="B191" s="32" t="s">
        <v>421</v>
      </c>
      <c r="C191" s="32" t="s">
        <v>421</v>
      </c>
      <c r="E191" s="6">
        <v>190</v>
      </c>
      <c r="G191" s="9" t="s">
        <v>74</v>
      </c>
      <c r="H191" s="10" t="s">
        <v>421</v>
      </c>
      <c r="I191" s="11" t="s">
        <v>462</v>
      </c>
      <c r="J191" s="12" t="s">
        <v>463</v>
      </c>
      <c r="K191" s="11" t="str">
        <f>CONCATENATE(Table3[[#This Row],[Type]]," "&amp;TEXT(Table3[[#This Row],[Diameter]],".0000")&amp;""," "&amp;Table3[[#This Row],[NumFlutes]]&amp;"FL")</f>
        <v>CM .3750 4FL</v>
      </c>
      <c r="M191" s="13">
        <v>0.375</v>
      </c>
      <c r="N191" s="13">
        <v>0.375</v>
      </c>
      <c r="O191" s="6">
        <v>0.375</v>
      </c>
      <c r="P191" s="6">
        <v>0.4</v>
      </c>
      <c r="R191" s="14">
        <f>IF(Table3[[#This Row],[ShoulderLenEnd]]="",0,90-(DEGREES(ATAN((Q191-P191)/((N191-O191)/2)))))</f>
        <v>0</v>
      </c>
      <c r="S191" s="15">
        <v>0.4</v>
      </c>
      <c r="T191" s="6">
        <v>4</v>
      </c>
      <c r="U191" s="6">
        <v>2.5</v>
      </c>
      <c r="V191" s="6">
        <v>0.1875</v>
      </c>
      <c r="Z191" s="6">
        <v>90</v>
      </c>
      <c r="AA191" s="13">
        <f t="shared" si="2"/>
        <v>0.18750000000000003</v>
      </c>
      <c r="AE191" s="6" t="s">
        <v>44</v>
      </c>
      <c r="AF191" s="6" t="s">
        <v>432</v>
      </c>
      <c r="AG191" s="6" t="s">
        <v>132</v>
      </c>
      <c r="AI191" s="6">
        <v>0</v>
      </c>
      <c r="AJ191" s="6">
        <v>0</v>
      </c>
      <c r="AK191" s="6">
        <v>1</v>
      </c>
      <c r="AL191" s="6">
        <v>1</v>
      </c>
      <c r="AM191" s="6">
        <v>0</v>
      </c>
      <c r="AN191" s="6">
        <v>0</v>
      </c>
      <c r="AO191" s="6">
        <v>0</v>
      </c>
      <c r="AP191" s="6">
        <v>1</v>
      </c>
      <c r="AR191" s="6">
        <v>0</v>
      </c>
      <c r="AS191" s="6">
        <v>0</v>
      </c>
      <c r="AT191" s="6">
        <v>0</v>
      </c>
      <c r="AU191" s="6">
        <v>0</v>
      </c>
      <c r="AV191" s="6">
        <f>IF(Table3[[#This Row],[ShankDiameter]]&gt;0.5,0,2)</f>
        <v>2</v>
      </c>
      <c r="AW191" s="6">
        <v>0</v>
      </c>
      <c r="AX191" s="6">
        <v>0</v>
      </c>
      <c r="AY191" s="6">
        <v>2</v>
      </c>
      <c r="AZ191" s="6">
        <f>IF(Table3[[#This Row],[ShankDiameter]]=0.225,2,IF(Table3[[#This Row],[ShankDiameter]]=0.25,2,IF(Table3[[#This Row],[ShankDiameter]]=0.2875,2,0)))</f>
        <v>0</v>
      </c>
      <c r="BA191" s="6">
        <v>0</v>
      </c>
      <c r="BB191" s="6">
        <v>0</v>
      </c>
      <c r="BC191" s="6">
        <v>0</v>
      </c>
      <c r="BD191" s="6">
        <v>0</v>
      </c>
      <c r="BE191" s="6">
        <v>0</v>
      </c>
      <c r="BF191" s="6">
        <v>0</v>
      </c>
      <c r="BG191" s="6">
        <v>0</v>
      </c>
      <c r="BH191" s="6">
        <v>0</v>
      </c>
      <c r="BI191" s="6">
        <v>0</v>
      </c>
      <c r="BJ191" s="6">
        <v>0</v>
      </c>
      <c r="BK191" s="6">
        <v>0</v>
      </c>
      <c r="BL191" s="6">
        <v>0</v>
      </c>
      <c r="BM191" s="6">
        <f>IF(Table3[[#This Row],[Type]]="EM",IF((Table3[[#This Row],[Diameter]]/2)-Table3[[#This Row],[CornerRadius]]-0.012&gt;0,(Table3[[#This Row],[Diameter]]/2)-Table3[[#This Row],[CornerRadius]]-0.012,0),)</f>
        <v>0</v>
      </c>
      <c r="BO191" s="6" t="str">
        <f>IF(Table3[[#This Row],[ShoulderLength]]="","",IF(Table3[[#This Row],[ShoulderLength]]&lt;Table3[[#This Row],[LOC]],"FIX",""))</f>
        <v/>
      </c>
    </row>
    <row r="192" spans="1:67" x14ac:dyDescent="0.25">
      <c r="A192" s="7">
        <f>IF(Table3[[#This Row],[SoflexRule]]="",1,IF(Table3[[#This Row],[MinOHL]]="",1,IF(Table3[[#This Row],[Type]]="CT",1,IF(Table3[[#This Row],[I]]=1,0,1))))</f>
        <v>1</v>
      </c>
      <c r="B192" s="32" t="s">
        <v>421</v>
      </c>
      <c r="C192" s="32" t="s">
        <v>421</v>
      </c>
      <c r="E192" s="6">
        <v>191</v>
      </c>
      <c r="G192" s="9" t="s">
        <v>74</v>
      </c>
      <c r="H192" s="10" t="s">
        <v>421</v>
      </c>
      <c r="I192" s="11" t="s">
        <v>464</v>
      </c>
      <c r="J192" s="12" t="s">
        <v>465</v>
      </c>
      <c r="K192" s="11" t="str">
        <f>CONCATENATE(Table3[[#This Row],[Type]]," "&amp;TEXT(Table3[[#This Row],[Diameter]],".0000")&amp;""," "&amp;Table3[[#This Row],[NumFlutes]]&amp;"FL")</f>
        <v>CM .3750 4FL</v>
      </c>
      <c r="M192" s="13">
        <v>0.375</v>
      </c>
      <c r="N192" s="13">
        <v>0.375</v>
      </c>
      <c r="O192" s="6">
        <v>0.375</v>
      </c>
      <c r="P192" s="6">
        <v>0.42499999999999999</v>
      </c>
      <c r="R192" s="14">
        <f>IF(Table3[[#This Row],[ShoulderLenEnd]]="",0,90-(DEGREES(ATAN((Q192-P192)/((N192-O192)/2)))))</f>
        <v>0</v>
      </c>
      <c r="S192" s="15">
        <v>0.42499999999999999</v>
      </c>
      <c r="T192" s="6">
        <v>4</v>
      </c>
      <c r="U192" s="6">
        <v>2.5</v>
      </c>
      <c r="V192" s="6">
        <v>0.105</v>
      </c>
      <c r="Z192" s="6">
        <v>120</v>
      </c>
      <c r="AA192" s="13">
        <f t="shared" si="2"/>
        <v>0.10825317547305487</v>
      </c>
      <c r="AE192" s="6" t="s">
        <v>44</v>
      </c>
      <c r="AF192" s="6" t="s">
        <v>62</v>
      </c>
      <c r="AG192" s="6" t="s">
        <v>466</v>
      </c>
      <c r="AI192" s="6">
        <v>0</v>
      </c>
      <c r="AJ192" s="6">
        <v>1</v>
      </c>
      <c r="AK192" s="6">
        <v>1</v>
      </c>
      <c r="AL192" s="6">
        <v>1</v>
      </c>
      <c r="AM192" s="6">
        <v>1</v>
      </c>
      <c r="AN192" s="6">
        <v>1</v>
      </c>
      <c r="AO192" s="6">
        <v>0</v>
      </c>
      <c r="AP192" s="6">
        <v>1</v>
      </c>
      <c r="AR192" s="6">
        <v>0</v>
      </c>
      <c r="AS192" s="6">
        <v>0</v>
      </c>
      <c r="AT192" s="6">
        <v>0</v>
      </c>
      <c r="AU192" s="6">
        <v>0</v>
      </c>
      <c r="AV192" s="6">
        <f>IF(Table3[[#This Row],[ShankDiameter]]&gt;0.5,0,2)</f>
        <v>2</v>
      </c>
      <c r="AW192" s="6">
        <v>0</v>
      </c>
      <c r="AX192" s="6">
        <v>0</v>
      </c>
      <c r="AY192" s="6">
        <v>2</v>
      </c>
      <c r="AZ192" s="6">
        <f>IF(Table3[[#This Row],[ShankDiameter]]=0.225,2,IF(Table3[[#This Row],[ShankDiameter]]=0.25,2,IF(Table3[[#This Row],[ShankDiameter]]=0.2875,2,0)))</f>
        <v>0</v>
      </c>
      <c r="BA192" s="6">
        <v>0</v>
      </c>
      <c r="BB192" s="6">
        <v>0</v>
      </c>
      <c r="BC192" s="6">
        <v>0</v>
      </c>
      <c r="BD192" s="6">
        <v>0</v>
      </c>
      <c r="BE192" s="6">
        <v>0</v>
      </c>
      <c r="BF192" s="6">
        <v>0</v>
      </c>
      <c r="BG192" s="6">
        <v>0</v>
      </c>
      <c r="BH192" s="6">
        <v>0</v>
      </c>
      <c r="BI192" s="6">
        <v>0</v>
      </c>
      <c r="BJ192" s="6">
        <v>0</v>
      </c>
      <c r="BK192" s="6">
        <v>0</v>
      </c>
      <c r="BL192" s="6">
        <v>0</v>
      </c>
      <c r="BM192" s="6">
        <f>IF(Table3[[#This Row],[Type]]="EM",IF((Table3[[#This Row],[Diameter]]/2)-Table3[[#This Row],[CornerRadius]]-0.012&gt;0,(Table3[[#This Row],[Diameter]]/2)-Table3[[#This Row],[CornerRadius]]-0.012,0),)</f>
        <v>0</v>
      </c>
      <c r="BO192" s="6" t="str">
        <f>IF(Table3[[#This Row],[ShoulderLength]]="","",IF(Table3[[#This Row],[ShoulderLength]]&lt;Table3[[#This Row],[LOC]],"FIX",""))</f>
        <v/>
      </c>
    </row>
    <row r="193" spans="1:67" x14ac:dyDescent="0.25">
      <c r="A193" s="7">
        <f>IF(Table3[[#This Row],[SoflexRule]]="",1,IF(Table3[[#This Row],[MinOHL]]="",1,IF(Table3[[#This Row],[Type]]="CT",1,IF(Table3[[#This Row],[I]]=1,0,1))))</f>
        <v>1</v>
      </c>
      <c r="B193" s="32" t="s">
        <v>421</v>
      </c>
      <c r="C193" s="32" t="s">
        <v>421</v>
      </c>
      <c r="E193" s="6">
        <v>192</v>
      </c>
      <c r="F193" s="8" t="s">
        <v>60</v>
      </c>
      <c r="H193" s="10" t="s">
        <v>421</v>
      </c>
      <c r="I193" s="11" t="s">
        <v>467</v>
      </c>
      <c r="J193" s="12" t="s">
        <v>468</v>
      </c>
      <c r="K193" s="11" t="str">
        <f>CONCATENATE(Table3[[#This Row],[Type]]," "&amp;TEXT(Table3[[#This Row],[Diameter]],".0000")&amp;""," "&amp;Table3[[#This Row],[NumFlutes]]&amp;"FL")</f>
        <v>CM .5000 4FL</v>
      </c>
      <c r="M193" s="13">
        <v>0.5</v>
      </c>
      <c r="N193" s="13">
        <v>0.5</v>
      </c>
      <c r="O193" s="6">
        <v>0.5</v>
      </c>
      <c r="P193" s="6">
        <v>0.27</v>
      </c>
      <c r="R193" s="14">
        <f>IF(Table3[[#This Row],[ShoulderLenEnd]]="",0,90-(DEGREES(ATAN((Q193-P193)/((N193-O193)/2)))))</f>
        <v>0</v>
      </c>
      <c r="S193" s="15">
        <v>0.32</v>
      </c>
      <c r="T193" s="6">
        <v>4</v>
      </c>
      <c r="U193" s="6">
        <v>3</v>
      </c>
      <c r="V193" s="6">
        <v>0.14430000000000001</v>
      </c>
      <c r="Z193" s="6">
        <v>120</v>
      </c>
      <c r="AA193" s="13">
        <f t="shared" si="2"/>
        <v>0.14433756729740649</v>
      </c>
      <c r="AE193" s="6" t="s">
        <v>44</v>
      </c>
      <c r="AF193" s="6" t="s">
        <v>62</v>
      </c>
      <c r="AI193" s="6">
        <v>0</v>
      </c>
      <c r="AJ193" s="6">
        <v>0</v>
      </c>
      <c r="AK193" s="6">
        <v>1</v>
      </c>
      <c r="AL193" s="6">
        <v>1</v>
      </c>
      <c r="AM193" s="6">
        <v>0</v>
      </c>
      <c r="AN193" s="6">
        <v>0</v>
      </c>
      <c r="AO193" s="6">
        <v>0</v>
      </c>
      <c r="AP193" s="6">
        <v>1</v>
      </c>
      <c r="AR193" s="6">
        <v>0</v>
      </c>
      <c r="AS193" s="6">
        <v>0</v>
      </c>
      <c r="AT193" s="6">
        <v>0</v>
      </c>
      <c r="AU193" s="6">
        <v>0</v>
      </c>
      <c r="AV193" s="6">
        <f>IF(Table3[[#This Row],[ShankDiameter]]&gt;0.5,0,2)</f>
        <v>2</v>
      </c>
      <c r="AW193" s="6">
        <v>0</v>
      </c>
      <c r="AX193" s="6">
        <v>0</v>
      </c>
      <c r="AY193" s="6">
        <v>2</v>
      </c>
      <c r="AZ193" s="6">
        <f>IF(Table3[[#This Row],[ShankDiameter]]=0.225,2,IF(Table3[[#This Row],[ShankDiameter]]=0.25,2,IF(Table3[[#This Row],[ShankDiameter]]=0.2875,2,0)))</f>
        <v>0</v>
      </c>
      <c r="BA193" s="6">
        <v>0</v>
      </c>
      <c r="BB193" s="6">
        <v>0</v>
      </c>
      <c r="BC193" s="6">
        <v>0</v>
      </c>
      <c r="BD193" s="6">
        <v>0</v>
      </c>
      <c r="BE193" s="6">
        <v>0</v>
      </c>
      <c r="BF193" s="6">
        <v>0</v>
      </c>
      <c r="BG193" s="6">
        <v>0</v>
      </c>
      <c r="BH193" s="6">
        <v>0</v>
      </c>
      <c r="BI193" s="6">
        <v>0</v>
      </c>
      <c r="BJ193" s="6">
        <v>0</v>
      </c>
      <c r="BK193" s="6">
        <v>0</v>
      </c>
      <c r="BL193" s="6">
        <v>0</v>
      </c>
      <c r="BM193" s="6">
        <f>IF(Table3[[#This Row],[Type]]="EM",IF((Table3[[#This Row],[Diameter]]/2)-Table3[[#This Row],[CornerRadius]]-0.012&gt;0,(Table3[[#This Row],[Diameter]]/2)-Table3[[#This Row],[CornerRadius]]-0.012,0),)</f>
        <v>0</v>
      </c>
      <c r="BO193" s="6" t="str">
        <f>IF(Table3[[#This Row],[ShoulderLength]]="","",IF(Table3[[#This Row],[ShoulderLength]]&lt;Table3[[#This Row],[LOC]],"FIX",""))</f>
        <v/>
      </c>
    </row>
    <row r="194" spans="1:67" x14ac:dyDescent="0.25">
      <c r="A194" s="7">
        <f>IF(Table3[[#This Row],[SoflexRule]]="",1,IF(Table3[[#This Row],[MinOHL]]="",1,IF(Table3[[#This Row],[Type]]="CT",1,IF(Table3[[#This Row],[I]]=1,0,1))))</f>
        <v>1</v>
      </c>
      <c r="B194" s="32" t="s">
        <v>421</v>
      </c>
      <c r="C194" s="32" t="s">
        <v>421</v>
      </c>
      <c r="E194" s="6">
        <v>193</v>
      </c>
      <c r="F194" s="8" t="s">
        <v>60</v>
      </c>
      <c r="H194" s="10" t="s">
        <v>421</v>
      </c>
      <c r="I194" s="11" t="s">
        <v>469</v>
      </c>
      <c r="J194" s="12" t="s">
        <v>470</v>
      </c>
      <c r="K194" s="11" t="str">
        <f>CONCATENATE(Table3[[#This Row],[Type]]," "&amp;TEXT(Table3[[#This Row],[Diameter]],".0000")&amp;""," "&amp;Table3[[#This Row],[NumFlutes]]&amp;"FL")</f>
        <v>CM .5000 4FL</v>
      </c>
      <c r="M194" s="13">
        <v>0.5</v>
      </c>
      <c r="N194" s="13">
        <v>0.5</v>
      </c>
      <c r="O194" s="6">
        <v>0.5</v>
      </c>
      <c r="P194" s="6">
        <v>0.51</v>
      </c>
      <c r="R194" s="14">
        <f>IF(Table3[[#This Row],[ShoulderLenEnd]]="",0,90-(DEGREES(ATAN((Q194-P194)/((N194-O194)/2)))))</f>
        <v>0</v>
      </c>
      <c r="S194" s="15">
        <v>0.56000000000000005</v>
      </c>
      <c r="T194" s="6">
        <v>4</v>
      </c>
      <c r="U194" s="6">
        <v>3</v>
      </c>
      <c r="V194" s="6">
        <v>0.25</v>
      </c>
      <c r="Z194" s="6">
        <v>90</v>
      </c>
      <c r="AA194" s="13">
        <f t="shared" ref="AA194:AA257" si="3">IF(Z194 &lt; 1, "", (M194/2)/TAN(RADIANS(Z194/2)))</f>
        <v>0.25</v>
      </c>
      <c r="AE194" s="6" t="s">
        <v>44</v>
      </c>
      <c r="AF194" s="6" t="s">
        <v>432</v>
      </c>
      <c r="AG194" s="6" t="s">
        <v>132</v>
      </c>
      <c r="AI194" s="6">
        <v>0</v>
      </c>
      <c r="AJ194" s="6">
        <v>0</v>
      </c>
      <c r="AK194" s="6">
        <v>1</v>
      </c>
      <c r="AL194" s="6">
        <v>1</v>
      </c>
      <c r="AM194" s="6">
        <v>0</v>
      </c>
      <c r="AN194" s="6">
        <v>0</v>
      </c>
      <c r="AO194" s="6">
        <v>0</v>
      </c>
      <c r="AP194" s="6">
        <v>1</v>
      </c>
      <c r="AR194" s="6">
        <v>0</v>
      </c>
      <c r="AS194" s="6">
        <v>0</v>
      </c>
      <c r="AT194" s="6">
        <v>0</v>
      </c>
      <c r="AU194" s="6">
        <v>0</v>
      </c>
      <c r="AV194" s="6">
        <f>IF(Table3[[#This Row],[ShankDiameter]]&gt;0.5,0,2)</f>
        <v>2</v>
      </c>
      <c r="AW194" s="6">
        <v>0</v>
      </c>
      <c r="AX194" s="6">
        <v>0</v>
      </c>
      <c r="AY194" s="6">
        <v>2</v>
      </c>
      <c r="AZ194" s="6">
        <f>IF(Table3[[#This Row],[ShankDiameter]]=0.225,2,IF(Table3[[#This Row],[ShankDiameter]]=0.25,2,IF(Table3[[#This Row],[ShankDiameter]]=0.2875,2,0)))</f>
        <v>0</v>
      </c>
      <c r="BA194" s="6">
        <v>0</v>
      </c>
      <c r="BB194" s="6">
        <v>0</v>
      </c>
      <c r="BC194" s="6">
        <v>0</v>
      </c>
      <c r="BD194" s="6">
        <v>0</v>
      </c>
      <c r="BE194" s="6">
        <v>0</v>
      </c>
      <c r="BF194" s="6">
        <v>0</v>
      </c>
      <c r="BG194" s="6">
        <v>0</v>
      </c>
      <c r="BH194" s="6">
        <v>0</v>
      </c>
      <c r="BI194" s="6">
        <v>0</v>
      </c>
      <c r="BJ194" s="6">
        <v>0</v>
      </c>
      <c r="BK194" s="6">
        <v>0</v>
      </c>
      <c r="BL194" s="6">
        <v>0</v>
      </c>
      <c r="BM194" s="6">
        <f>IF(Table3[[#This Row],[Type]]="EM",IF((Table3[[#This Row],[Diameter]]/2)-Table3[[#This Row],[CornerRadius]]-0.012&gt;0,(Table3[[#This Row],[Diameter]]/2)-Table3[[#This Row],[CornerRadius]]-0.012,0),)</f>
        <v>0</v>
      </c>
      <c r="BO194" s="6" t="str">
        <f>IF(Table3[[#This Row],[ShoulderLength]]="","",IF(Table3[[#This Row],[ShoulderLength]]&lt;Table3[[#This Row],[LOC]],"FIX",""))</f>
        <v/>
      </c>
    </row>
    <row r="195" spans="1:67" x14ac:dyDescent="0.25">
      <c r="A195" s="7">
        <f>IF(Table3[[#This Row],[SoflexRule]]="",1,IF(Table3[[#This Row],[MinOHL]]="",1,IF(Table3[[#This Row],[Type]]="CT",1,IF(Table3[[#This Row],[I]]=1,0,1))))</f>
        <v>1</v>
      </c>
      <c r="B195" s="32" t="s">
        <v>421</v>
      </c>
      <c r="C195" s="32" t="s">
        <v>421</v>
      </c>
      <c r="D195" s="31"/>
      <c r="E195" s="6">
        <v>194</v>
      </c>
      <c r="F195" s="22"/>
      <c r="G195" s="23"/>
      <c r="H195" s="10" t="s">
        <v>421</v>
      </c>
      <c r="I195" s="11" t="s">
        <v>472</v>
      </c>
      <c r="J195" s="12" t="s">
        <v>473</v>
      </c>
      <c r="K195" s="11" t="str">
        <f>CONCATENATE(Table3[[#This Row],[Type]]," "&amp;TEXT(Table3[[#This Row],[Diameter]],".0000")&amp;""," "&amp;Table3[[#This Row],[NumFlutes]]&amp;"FL")</f>
        <v>CM .7500 FL</v>
      </c>
      <c r="M195" s="13">
        <v>0.75</v>
      </c>
      <c r="R195" s="14">
        <f>IF(Table3[[#This Row],[ShoulderLenEnd]]="",0,90-(DEGREES(ATAN((Q195-P195)/((N195-O195)/2)))))</f>
        <v>0</v>
      </c>
      <c r="W195" s="6">
        <v>0</v>
      </c>
      <c r="AA195" s="13" t="str">
        <f t="shared" si="3"/>
        <v/>
      </c>
      <c r="AE195" s="6" t="s">
        <v>118</v>
      </c>
      <c r="AI195" s="6">
        <v>0</v>
      </c>
      <c r="AJ195" s="6">
        <v>0</v>
      </c>
      <c r="AK195" s="6">
        <v>0</v>
      </c>
      <c r="AL195" s="6">
        <v>0</v>
      </c>
      <c r="AM195" s="6">
        <v>0</v>
      </c>
      <c r="AN195" s="6">
        <v>0</v>
      </c>
      <c r="AO195" s="6">
        <v>0</v>
      </c>
      <c r="AP195" s="6">
        <v>0</v>
      </c>
      <c r="AR195" s="6">
        <v>0</v>
      </c>
      <c r="AS195" s="6">
        <v>0</v>
      </c>
      <c r="AT195" s="6">
        <v>0</v>
      </c>
      <c r="AU195" s="6">
        <v>0</v>
      </c>
      <c r="AV195" s="6">
        <f>IF(Table3[[#This Row],[ShankDiameter]]&gt;0.5,0,2)</f>
        <v>2</v>
      </c>
      <c r="AW195" s="6">
        <v>0</v>
      </c>
      <c r="AX195" s="6">
        <v>0</v>
      </c>
      <c r="AY195" s="6">
        <v>2</v>
      </c>
      <c r="AZ195" s="6">
        <f>IF(Table3[[#This Row],[ShankDiameter]]=0.225,2,IF(Table3[[#This Row],[ShankDiameter]]=0.25,2,IF(Table3[[#This Row],[ShankDiameter]]=0.2875,2,0)))</f>
        <v>0</v>
      </c>
      <c r="BA195" s="6">
        <v>0</v>
      </c>
      <c r="BB195" s="6">
        <v>0</v>
      </c>
      <c r="BC195" s="6">
        <v>0</v>
      </c>
      <c r="BD195" s="6">
        <v>0</v>
      </c>
      <c r="BE195" s="6">
        <v>0</v>
      </c>
      <c r="BF195" s="6">
        <v>0</v>
      </c>
      <c r="BG195" s="6">
        <v>0</v>
      </c>
      <c r="BH195" s="6">
        <v>0</v>
      </c>
      <c r="BI195" s="6">
        <v>0</v>
      </c>
      <c r="BJ195" s="6">
        <v>0</v>
      </c>
      <c r="BK195" s="6">
        <v>0</v>
      </c>
      <c r="BL195" s="6">
        <v>0</v>
      </c>
      <c r="BM195" s="6">
        <f>IF(Table3[[#This Row],[Type]]="EM",IF((Table3[[#This Row],[Diameter]]/2)-Table3[[#This Row],[CornerRadius]]-0.012&gt;0,(Table3[[#This Row],[Diameter]]/2)-Table3[[#This Row],[CornerRadius]]-0.012,0),)</f>
        <v>0</v>
      </c>
      <c r="BO195" s="6" t="str">
        <f>IF(Table3[[#This Row],[ShoulderLength]]="","",IF(Table3[[#This Row],[ShoulderLength]]&lt;Table3[[#This Row],[LOC]],"FIX",""))</f>
        <v/>
      </c>
    </row>
    <row r="196" spans="1:67" x14ac:dyDescent="0.25">
      <c r="A196" s="7">
        <f>IF(Table3[[#This Row],[SoflexRule]]="",1,IF(Table3[[#This Row],[MinOHL]]="",1,IF(Table3[[#This Row],[Type]]="CT",1,IF(Table3[[#This Row],[I]]=1,0,1))))</f>
        <v>1</v>
      </c>
      <c r="E196" s="6">
        <v>195</v>
      </c>
      <c r="F196" s="27"/>
      <c r="G196" s="28"/>
      <c r="H196" s="10" t="s">
        <v>474</v>
      </c>
      <c r="I196" s="11" t="s">
        <v>475</v>
      </c>
      <c r="J196" s="12">
        <v>45308</v>
      </c>
      <c r="K196" s="11" t="str">
        <f>CONCATENATE(Table3[[#This Row],[Type]]," "&amp;TEXT(Table3[[#This Row],[Diameter]],".0000")&amp;""," "&amp;Table3[[#This Row],[NumFlutes]]&amp;"FL")</f>
        <v>CR .0200 2FL</v>
      </c>
      <c r="M196" s="13">
        <v>0.02</v>
      </c>
      <c r="N196" s="13">
        <v>0.125</v>
      </c>
      <c r="R196" s="14">
        <f>IF(Table3[[#This Row],[ShoulderLenEnd]]="",0,90-(DEGREES(ATAN((Q196-P196)/((N196-O196)/2)))))</f>
        <v>0</v>
      </c>
      <c r="T196" s="6">
        <v>2</v>
      </c>
      <c r="U196" s="6">
        <v>1.5</v>
      </c>
      <c r="V196" s="6">
        <v>8.0000000000000002E-3</v>
      </c>
      <c r="W196" s="6">
        <v>8.0000000000000002E-3</v>
      </c>
      <c r="AA196" s="13" t="str">
        <f t="shared" si="3"/>
        <v/>
      </c>
      <c r="AE196" s="6" t="s">
        <v>44</v>
      </c>
      <c r="AF196" s="6" t="s">
        <v>62</v>
      </c>
      <c r="AG196" s="6" t="s">
        <v>66</v>
      </c>
      <c r="AI196" s="6">
        <v>0</v>
      </c>
      <c r="AJ196" s="6">
        <v>1</v>
      </c>
      <c r="AK196" s="6">
        <v>1</v>
      </c>
      <c r="AL196" s="6">
        <v>0</v>
      </c>
      <c r="AM196" s="6">
        <v>0</v>
      </c>
      <c r="AN196" s="6">
        <v>1</v>
      </c>
      <c r="AO196" s="6">
        <v>1</v>
      </c>
      <c r="AP196" s="6">
        <v>1</v>
      </c>
      <c r="AR196" s="6">
        <v>0</v>
      </c>
      <c r="AS196" s="6">
        <v>0</v>
      </c>
      <c r="AT196" s="6">
        <v>0</v>
      </c>
      <c r="AU196" s="6">
        <v>0</v>
      </c>
      <c r="AV196" s="6">
        <f>IF(Table3[[#This Row],[ShankDiameter]]&gt;0.5,0,2)</f>
        <v>2</v>
      </c>
      <c r="AW196" s="6">
        <v>0</v>
      </c>
      <c r="AX196" s="6">
        <v>0</v>
      </c>
      <c r="AY196" s="6">
        <v>2</v>
      </c>
      <c r="AZ196" s="6">
        <f>IF(Table3[[#This Row],[ShankDiameter]]=0.225,2,IF(Table3[[#This Row],[ShankDiameter]]=0.25,2,IF(Table3[[#This Row],[ShankDiameter]]=0.2875,2,0)))</f>
        <v>0</v>
      </c>
      <c r="BA196" s="6">
        <v>0</v>
      </c>
      <c r="BB196" s="6">
        <v>0</v>
      </c>
      <c r="BC196" s="6">
        <v>0</v>
      </c>
      <c r="BD196" s="6">
        <v>0</v>
      </c>
      <c r="BE196" s="6">
        <v>0</v>
      </c>
      <c r="BF196" s="6">
        <v>0</v>
      </c>
      <c r="BG196" s="6">
        <v>0</v>
      </c>
      <c r="BH196" s="6">
        <v>0</v>
      </c>
      <c r="BI196" s="6">
        <v>0</v>
      </c>
      <c r="BJ196" s="6">
        <v>0</v>
      </c>
      <c r="BK196" s="6">
        <v>0</v>
      </c>
      <c r="BL196" s="6">
        <v>0</v>
      </c>
      <c r="BM196" s="6">
        <f>IF(Table3[[#This Row],[Type]]="EM",IF((Table3[[#This Row],[Diameter]]/2)-Table3[[#This Row],[CornerRadius]]-0.012&gt;0,(Table3[[#This Row],[Diameter]]/2)-Table3[[#This Row],[CornerRadius]]-0.012,0),)</f>
        <v>0</v>
      </c>
      <c r="BO196" s="6" t="str">
        <f>IF(Table3[[#This Row],[ShoulderLength]]="","",IF(Table3[[#This Row],[ShoulderLength]]&lt;Table3[[#This Row],[LOC]],"FIX",""))</f>
        <v/>
      </c>
    </row>
    <row r="197" spans="1:67" x14ac:dyDescent="0.25">
      <c r="A197" s="7">
        <f>IF(Table3[[#This Row],[SoflexRule]]="",1,IF(Table3[[#This Row],[MinOHL]]="",1,IF(Table3[[#This Row],[Type]]="CT",1,IF(Table3[[#This Row],[I]]=1,0,1))))</f>
        <v>1</v>
      </c>
      <c r="E197" s="6">
        <v>196</v>
      </c>
      <c r="F197" s="27"/>
      <c r="G197" s="28"/>
      <c r="H197" s="10" t="s">
        <v>474</v>
      </c>
      <c r="I197" s="11" t="s">
        <v>476</v>
      </c>
      <c r="J197" s="12" t="s">
        <v>477</v>
      </c>
      <c r="K197" s="11" t="str">
        <f>CONCATENATE(Table3[[#This Row],[Type]]," "&amp;TEXT(Table3[[#This Row],[Diameter]],".0000")&amp;""," "&amp;Table3[[#This Row],[NumFlutes]]&amp;"FL")</f>
        <v>CR .0460 2FL</v>
      </c>
      <c r="M197" s="13">
        <v>4.5999999999999999E-2</v>
      </c>
      <c r="N197" s="13">
        <v>0.125</v>
      </c>
      <c r="R197" s="14">
        <f>IF(Table3[[#This Row],[ShoulderLenEnd]]="",0,90-(DEGREES(ATAN((Q197-P197)/((N197-O197)/2)))))</f>
        <v>0</v>
      </c>
      <c r="T197" s="6">
        <v>2</v>
      </c>
      <c r="U197" s="6">
        <v>1.5</v>
      </c>
      <c r="W197" s="6">
        <v>5.0000000000000001E-3</v>
      </c>
      <c r="AA197" s="13" t="str">
        <f t="shared" si="3"/>
        <v/>
      </c>
      <c r="AE197" s="6" t="s">
        <v>44</v>
      </c>
      <c r="AF197" s="6" t="s">
        <v>73</v>
      </c>
      <c r="AG197" s="6" t="s">
        <v>66</v>
      </c>
      <c r="AI197" s="6">
        <v>0</v>
      </c>
      <c r="AJ197" s="6">
        <v>0</v>
      </c>
      <c r="AK197" s="6">
        <v>1</v>
      </c>
      <c r="AL197" s="6">
        <v>1</v>
      </c>
      <c r="AM197" s="6">
        <v>0</v>
      </c>
      <c r="AN197" s="6">
        <v>1</v>
      </c>
      <c r="AO197" s="6">
        <v>0</v>
      </c>
      <c r="AP197" s="6">
        <v>1</v>
      </c>
      <c r="AR197" s="6">
        <v>0</v>
      </c>
      <c r="AS197" s="6">
        <v>0</v>
      </c>
      <c r="AT197" s="6">
        <v>0</v>
      </c>
      <c r="AU197" s="6">
        <v>0</v>
      </c>
      <c r="AV197" s="6">
        <f>IF(Table3[[#This Row],[ShankDiameter]]&gt;0.5,0,2)</f>
        <v>2</v>
      </c>
      <c r="AW197" s="6">
        <v>0</v>
      </c>
      <c r="AX197" s="6">
        <v>0</v>
      </c>
      <c r="AY197" s="6">
        <v>2</v>
      </c>
      <c r="AZ197" s="6">
        <f>IF(Table3[[#This Row],[ShankDiameter]]=0.225,2,IF(Table3[[#This Row],[ShankDiameter]]=0.25,2,IF(Table3[[#This Row],[ShankDiameter]]=0.2875,2,0)))</f>
        <v>0</v>
      </c>
      <c r="BA197" s="6">
        <v>0</v>
      </c>
      <c r="BB197" s="6">
        <v>0</v>
      </c>
      <c r="BC197" s="6">
        <v>0</v>
      </c>
      <c r="BD197" s="6">
        <v>0</v>
      </c>
      <c r="BE197" s="6">
        <v>0</v>
      </c>
      <c r="BF197" s="6">
        <v>0</v>
      </c>
      <c r="BG197" s="6">
        <v>0</v>
      </c>
      <c r="BH197" s="6">
        <v>0</v>
      </c>
      <c r="BI197" s="6">
        <v>0</v>
      </c>
      <c r="BJ197" s="6">
        <v>0</v>
      </c>
      <c r="BK197" s="6">
        <v>0</v>
      </c>
      <c r="BL197" s="6">
        <v>0</v>
      </c>
      <c r="BM197" s="6">
        <f>IF(Table3[[#This Row],[Type]]="EM",IF((Table3[[#This Row],[Diameter]]/2)-Table3[[#This Row],[CornerRadius]]-0.012&gt;0,(Table3[[#This Row],[Diameter]]/2)-Table3[[#This Row],[CornerRadius]]-0.012,0),)</f>
        <v>0</v>
      </c>
      <c r="BO197" s="6" t="str">
        <f>IF(Table3[[#This Row],[ShoulderLength]]="","",IF(Table3[[#This Row],[ShoulderLength]]&lt;Table3[[#This Row],[LOC]],"FIX",""))</f>
        <v/>
      </c>
    </row>
    <row r="198" spans="1:67" x14ac:dyDescent="0.25">
      <c r="A198" s="7">
        <f>IF(Table3[[#This Row],[SoflexRule]]="",1,IF(Table3[[#This Row],[MinOHL]]="",1,IF(Table3[[#This Row],[Type]]="CT",1,IF(Table3[[#This Row],[I]]=1,0,1))))</f>
        <v>1</v>
      </c>
      <c r="E198" s="6">
        <v>197</v>
      </c>
      <c r="F198" s="27"/>
      <c r="G198" s="28"/>
      <c r="H198" s="10" t="s">
        <v>474</v>
      </c>
      <c r="I198" s="11" t="s">
        <v>478</v>
      </c>
      <c r="J198" s="12" t="s">
        <v>479</v>
      </c>
      <c r="K198" s="11" t="str">
        <f>CONCATENATE(Table3[[#This Row],[Type]]," "&amp;TEXT(Table3[[#This Row],[Diameter]],".0000")&amp;""," "&amp;Table3[[#This Row],[NumFlutes]]&amp;"FL")</f>
        <v>CR .0470 2FL</v>
      </c>
      <c r="M198" s="13">
        <v>4.7E-2</v>
      </c>
      <c r="N198" s="13">
        <v>0.125</v>
      </c>
      <c r="R198" s="14">
        <f>IF(Table3[[#This Row],[ShoulderLenEnd]]="",0,90-(DEGREES(ATAN((Q198-P198)/((N198-O198)/2)))))</f>
        <v>0</v>
      </c>
      <c r="T198" s="6">
        <v>2</v>
      </c>
      <c r="U198" s="6">
        <v>1.5</v>
      </c>
      <c r="W198" s="6">
        <v>5.0000000000000001E-3</v>
      </c>
      <c r="AA198" s="13" t="str">
        <f t="shared" si="3"/>
        <v/>
      </c>
      <c r="AE198" s="6" t="s">
        <v>44</v>
      </c>
      <c r="AF198" s="6" t="s">
        <v>369</v>
      </c>
      <c r="AG198" s="6" t="s">
        <v>66</v>
      </c>
      <c r="AI198" s="6">
        <v>0</v>
      </c>
      <c r="AJ198" s="6">
        <v>0</v>
      </c>
      <c r="AK198" s="6">
        <v>1</v>
      </c>
      <c r="AL198" s="6">
        <v>1</v>
      </c>
      <c r="AM198" s="6">
        <v>0</v>
      </c>
      <c r="AN198" s="6">
        <v>1</v>
      </c>
      <c r="AO198" s="6">
        <v>0</v>
      </c>
      <c r="AP198" s="6">
        <v>1</v>
      </c>
      <c r="AR198" s="6">
        <v>0</v>
      </c>
      <c r="AS198" s="6">
        <v>0</v>
      </c>
      <c r="AT198" s="6">
        <v>0</v>
      </c>
      <c r="AU198" s="6">
        <v>0</v>
      </c>
      <c r="AV198" s="6">
        <f>IF(Table3[[#This Row],[ShankDiameter]]&gt;0.5,0,2)</f>
        <v>2</v>
      </c>
      <c r="AW198" s="6">
        <v>0</v>
      </c>
      <c r="AX198" s="6">
        <v>0</v>
      </c>
      <c r="AY198" s="6">
        <v>2</v>
      </c>
      <c r="AZ198" s="6">
        <f>IF(Table3[[#This Row],[ShankDiameter]]=0.225,2,IF(Table3[[#This Row],[ShankDiameter]]=0.25,2,IF(Table3[[#This Row],[ShankDiameter]]=0.2875,2,0)))</f>
        <v>0</v>
      </c>
      <c r="BA198" s="6">
        <v>0</v>
      </c>
      <c r="BB198" s="6">
        <v>0</v>
      </c>
      <c r="BC198" s="6">
        <v>0</v>
      </c>
      <c r="BD198" s="6">
        <v>0</v>
      </c>
      <c r="BE198" s="6">
        <v>0</v>
      </c>
      <c r="BF198" s="6">
        <v>0</v>
      </c>
      <c r="BG198" s="6">
        <v>0</v>
      </c>
      <c r="BH198" s="6">
        <v>0</v>
      </c>
      <c r="BI198" s="6">
        <v>0</v>
      </c>
      <c r="BJ198" s="6">
        <v>0</v>
      </c>
      <c r="BK198" s="6">
        <v>0</v>
      </c>
      <c r="BL198" s="6">
        <v>0</v>
      </c>
      <c r="BM198" s="6">
        <f>IF(Table3[[#This Row],[Type]]="EM",IF((Table3[[#This Row],[Diameter]]/2)-Table3[[#This Row],[CornerRadius]]-0.012&gt;0,(Table3[[#This Row],[Diameter]]/2)-Table3[[#This Row],[CornerRadius]]-0.012,0),)</f>
        <v>0</v>
      </c>
      <c r="BO198" s="6" t="str">
        <f>IF(Table3[[#This Row],[ShoulderLength]]="","",IF(Table3[[#This Row],[ShoulderLength]]&lt;Table3[[#This Row],[LOC]],"FIX",""))</f>
        <v/>
      </c>
    </row>
    <row r="199" spans="1:67" x14ac:dyDescent="0.25">
      <c r="A199" s="7">
        <f>IF(Table3[[#This Row],[SoflexRule]]="",1,IF(Table3[[#This Row],[MinOHL]]="",1,IF(Table3[[#This Row],[Type]]="CT",1,IF(Table3[[#This Row],[I]]=1,0,1))))</f>
        <v>1</v>
      </c>
      <c r="E199" s="6">
        <v>198</v>
      </c>
      <c r="F199" s="27"/>
      <c r="G199" s="28"/>
      <c r="H199" s="10" t="s">
        <v>474</v>
      </c>
      <c r="I199" s="11" t="s">
        <v>480</v>
      </c>
      <c r="J199" s="12" t="s">
        <v>481</v>
      </c>
      <c r="K199" s="11" t="str">
        <f>CONCATENATE(Table3[[#This Row],[Type]]," "&amp;TEXT(Table3[[#This Row],[Diameter]],".0000")&amp;""," "&amp;Table3[[#This Row],[NumFlutes]]&amp;"FL")</f>
        <v>CR .0470 2FL</v>
      </c>
      <c r="M199" s="13">
        <v>4.7E-2</v>
      </c>
      <c r="N199" s="13">
        <v>0.125</v>
      </c>
      <c r="R199" s="14">
        <f>IF(Table3[[#This Row],[ShoulderLenEnd]]="",0,90-(DEGREES(ATAN((Q199-P199)/((N199-O199)/2)))))</f>
        <v>0</v>
      </c>
      <c r="T199" s="6">
        <v>2</v>
      </c>
      <c r="U199" s="6">
        <v>1.5</v>
      </c>
      <c r="W199" s="6">
        <v>0.02</v>
      </c>
      <c r="AA199" s="13" t="str">
        <f t="shared" si="3"/>
        <v/>
      </c>
      <c r="AE199" s="6" t="s">
        <v>44</v>
      </c>
      <c r="AF199" s="6" t="s">
        <v>369</v>
      </c>
      <c r="AG199" s="6" t="s">
        <v>66</v>
      </c>
      <c r="AI199" s="6">
        <v>0</v>
      </c>
      <c r="AJ199" s="6">
        <v>0</v>
      </c>
      <c r="AK199" s="6">
        <v>1</v>
      </c>
      <c r="AL199" s="6">
        <v>1</v>
      </c>
      <c r="AM199" s="6">
        <v>0</v>
      </c>
      <c r="AN199" s="6">
        <v>1</v>
      </c>
      <c r="AO199" s="6">
        <v>0</v>
      </c>
      <c r="AP199" s="6">
        <v>1</v>
      </c>
      <c r="AR199" s="6">
        <v>0</v>
      </c>
      <c r="AS199" s="6">
        <v>0</v>
      </c>
      <c r="AT199" s="6">
        <v>0</v>
      </c>
      <c r="AU199" s="6">
        <v>0</v>
      </c>
      <c r="AV199" s="6">
        <f>IF(Table3[[#This Row],[ShankDiameter]]&gt;0.5,0,2)</f>
        <v>2</v>
      </c>
      <c r="AW199" s="6">
        <v>0</v>
      </c>
      <c r="AX199" s="6">
        <v>0</v>
      </c>
      <c r="AY199" s="6">
        <v>2</v>
      </c>
      <c r="AZ199" s="6">
        <f>IF(Table3[[#This Row],[ShankDiameter]]=0.225,2,IF(Table3[[#This Row],[ShankDiameter]]=0.25,2,IF(Table3[[#This Row],[ShankDiameter]]=0.2875,2,0)))</f>
        <v>0</v>
      </c>
      <c r="BA199" s="6">
        <v>0</v>
      </c>
      <c r="BB199" s="6">
        <v>0</v>
      </c>
      <c r="BC199" s="6">
        <v>0</v>
      </c>
      <c r="BD199" s="6">
        <v>0</v>
      </c>
      <c r="BE199" s="6">
        <v>0</v>
      </c>
      <c r="BF199" s="6">
        <v>0</v>
      </c>
      <c r="BG199" s="6">
        <v>0</v>
      </c>
      <c r="BH199" s="6">
        <v>0</v>
      </c>
      <c r="BI199" s="6">
        <v>0</v>
      </c>
      <c r="BJ199" s="6">
        <v>0</v>
      </c>
      <c r="BK199" s="6">
        <v>0</v>
      </c>
      <c r="BL199" s="6">
        <v>0</v>
      </c>
      <c r="BM199" s="6">
        <f>IF(Table3[[#This Row],[Type]]="EM",IF((Table3[[#This Row],[Diameter]]/2)-Table3[[#This Row],[CornerRadius]]-0.012&gt;0,(Table3[[#This Row],[Diameter]]/2)-Table3[[#This Row],[CornerRadius]]-0.012,0),)</f>
        <v>0</v>
      </c>
      <c r="BO199" s="6" t="str">
        <f>IF(Table3[[#This Row],[ShoulderLength]]="","",IF(Table3[[#This Row],[ShoulderLength]]&lt;Table3[[#This Row],[LOC]],"FIX",""))</f>
        <v/>
      </c>
    </row>
    <row r="200" spans="1:67" x14ac:dyDescent="0.25">
      <c r="A200" s="7">
        <f>IF(Table3[[#This Row],[SoflexRule]]="",1,IF(Table3[[#This Row],[MinOHL]]="",1,IF(Table3[[#This Row],[Type]]="CT",1,IF(Table3[[#This Row],[I]]=1,0,1))))</f>
        <v>1</v>
      </c>
      <c r="B200" s="31"/>
      <c r="C200" s="31"/>
      <c r="D200" s="31"/>
      <c r="E200" s="6">
        <v>199</v>
      </c>
      <c r="F200" s="27"/>
      <c r="G200" s="28"/>
      <c r="H200" s="10" t="s">
        <v>474</v>
      </c>
      <c r="I200" s="11" t="s">
        <v>482</v>
      </c>
      <c r="J200" s="12">
        <v>46031</v>
      </c>
      <c r="K200" s="11" t="str">
        <f>CONCATENATE(Table3[[#This Row],[Type]]," "&amp;TEXT(Table3[[#This Row],[Diameter]],".0000")&amp;""," "&amp;Table3[[#This Row],[NumFlutes]]&amp;"FL")</f>
        <v>CR .0470 2FL</v>
      </c>
      <c r="M200" s="13">
        <v>4.7E-2</v>
      </c>
      <c r="N200" s="13">
        <v>0.125</v>
      </c>
      <c r="R200" s="14">
        <f>IF(Table3[[#This Row],[ShoulderLenEnd]]="",0,90-(DEGREES(ATAN((Q200-P200)/((N200-O200)/2)))))</f>
        <v>0</v>
      </c>
      <c r="T200" s="6">
        <v>2</v>
      </c>
      <c r="U200" s="6">
        <v>1.5</v>
      </c>
      <c r="V200" s="6">
        <v>3.1E-2</v>
      </c>
      <c r="W200" s="6">
        <v>3.1E-2</v>
      </c>
      <c r="AA200" s="13" t="str">
        <f t="shared" si="3"/>
        <v/>
      </c>
      <c r="AE200" s="6" t="s">
        <v>44</v>
      </c>
      <c r="AF200" s="6" t="s">
        <v>62</v>
      </c>
      <c r="AG200" s="6" t="s">
        <v>66</v>
      </c>
      <c r="AI200" s="6">
        <v>0</v>
      </c>
      <c r="AJ200" s="6">
        <v>1</v>
      </c>
      <c r="AK200" s="6">
        <v>1</v>
      </c>
      <c r="AL200" s="6">
        <v>0</v>
      </c>
      <c r="AM200" s="6">
        <v>0</v>
      </c>
      <c r="AN200" s="6">
        <v>1</v>
      </c>
      <c r="AO200" s="6">
        <v>1</v>
      </c>
      <c r="AP200" s="6">
        <v>1</v>
      </c>
      <c r="AR200" s="6">
        <v>0</v>
      </c>
      <c r="AS200" s="6">
        <v>0</v>
      </c>
      <c r="AT200" s="6">
        <v>0</v>
      </c>
      <c r="AU200" s="6">
        <v>0</v>
      </c>
      <c r="AV200" s="6">
        <f>IF(Table3[[#This Row],[ShankDiameter]]&gt;0.5,0,2)</f>
        <v>2</v>
      </c>
      <c r="AW200" s="6">
        <v>0</v>
      </c>
      <c r="AX200" s="6">
        <v>0</v>
      </c>
      <c r="AY200" s="6">
        <v>2</v>
      </c>
      <c r="AZ200" s="6">
        <f>IF(Table3[[#This Row],[ShankDiameter]]=0.225,2,IF(Table3[[#This Row],[ShankDiameter]]=0.25,2,IF(Table3[[#This Row],[ShankDiameter]]=0.2875,2,0)))</f>
        <v>0</v>
      </c>
      <c r="BA200" s="6">
        <v>0</v>
      </c>
      <c r="BB200" s="6">
        <v>0</v>
      </c>
      <c r="BC200" s="6">
        <v>0</v>
      </c>
      <c r="BD200" s="6">
        <v>0</v>
      </c>
      <c r="BE200" s="6">
        <v>0</v>
      </c>
      <c r="BF200" s="6">
        <v>0</v>
      </c>
      <c r="BG200" s="6">
        <v>0</v>
      </c>
      <c r="BH200" s="6">
        <v>0</v>
      </c>
      <c r="BI200" s="6">
        <v>0</v>
      </c>
      <c r="BJ200" s="6">
        <v>0</v>
      </c>
      <c r="BK200" s="6">
        <v>0</v>
      </c>
      <c r="BL200" s="6">
        <v>0</v>
      </c>
      <c r="BM200" s="6">
        <f>IF(Table3[[#This Row],[Type]]="EM",IF((Table3[[#This Row],[Diameter]]/2)-Table3[[#This Row],[CornerRadius]]-0.012&gt;0,(Table3[[#This Row],[Diameter]]/2)-Table3[[#This Row],[CornerRadius]]-0.012,0),)</f>
        <v>0</v>
      </c>
      <c r="BO200" s="6" t="str">
        <f>IF(Table3[[#This Row],[ShoulderLength]]="","",IF(Table3[[#This Row],[ShoulderLength]]&lt;Table3[[#This Row],[LOC]],"FIX",""))</f>
        <v/>
      </c>
    </row>
    <row r="201" spans="1:67" x14ac:dyDescent="0.25">
      <c r="A201" s="7">
        <f>IF(Table3[[#This Row],[SoflexRule]]="",1,IF(Table3[[#This Row],[MinOHL]]="",1,IF(Table3[[#This Row],[Type]]="CT",1,IF(Table3[[#This Row],[I]]=1,0,1))))</f>
        <v>1</v>
      </c>
      <c r="E201" s="6">
        <v>200</v>
      </c>
      <c r="F201" s="27"/>
      <c r="G201" s="28"/>
      <c r="H201" s="10" t="s">
        <v>474</v>
      </c>
      <c r="I201" s="11" t="s">
        <v>483</v>
      </c>
      <c r="J201" s="12" t="s">
        <v>484</v>
      </c>
      <c r="K201" s="11" t="str">
        <f>CONCATENATE(Table3[[#This Row],[Type]]," "&amp;TEXT(Table3[[#This Row],[Diameter]],".0000")&amp;""," "&amp;Table3[[#This Row],[NumFlutes]]&amp;"FL")</f>
        <v>CR .0400 2FL</v>
      </c>
      <c r="M201" s="13">
        <v>0.04</v>
      </c>
      <c r="N201" s="13">
        <v>0.187</v>
      </c>
      <c r="R201" s="14">
        <f>IF(Table3[[#This Row],[ShoulderLenEnd]]="",0,90-(DEGREES(ATAN((Q201-P201)/((N201-O201)/2)))))</f>
        <v>0</v>
      </c>
      <c r="T201" s="6">
        <v>2</v>
      </c>
      <c r="U201" s="6">
        <v>2.5</v>
      </c>
      <c r="V201" s="6">
        <v>6.25E-2</v>
      </c>
      <c r="W201" s="6">
        <v>6.3E-2</v>
      </c>
      <c r="AA201" s="13" t="str">
        <f t="shared" si="3"/>
        <v/>
      </c>
      <c r="AE201" s="6" t="s">
        <v>44</v>
      </c>
      <c r="AF201" s="6" t="s">
        <v>62</v>
      </c>
      <c r="AG201" s="6" t="s">
        <v>466</v>
      </c>
      <c r="AI201" s="6">
        <v>0</v>
      </c>
      <c r="AJ201" s="6">
        <v>1</v>
      </c>
      <c r="AK201" s="6">
        <v>1</v>
      </c>
      <c r="AL201" s="6">
        <v>1</v>
      </c>
      <c r="AM201" s="6">
        <v>1</v>
      </c>
      <c r="AN201" s="6">
        <v>1</v>
      </c>
      <c r="AO201" s="6">
        <v>0</v>
      </c>
      <c r="AP201" s="6">
        <v>1</v>
      </c>
      <c r="AR201" s="6">
        <v>0</v>
      </c>
      <c r="AS201" s="6">
        <v>0</v>
      </c>
      <c r="AT201" s="6">
        <v>0</v>
      </c>
      <c r="AU201" s="6">
        <v>0</v>
      </c>
      <c r="AV201" s="6">
        <f>IF(Table3[[#This Row],[ShankDiameter]]&gt;0.5,0,2)</f>
        <v>2</v>
      </c>
      <c r="AW201" s="6">
        <v>0</v>
      </c>
      <c r="AX201" s="6">
        <v>0</v>
      </c>
      <c r="AY201" s="6">
        <v>2</v>
      </c>
      <c r="AZ201" s="6">
        <f>IF(Table3[[#This Row],[ShankDiameter]]=0.225,2,IF(Table3[[#This Row],[ShankDiameter]]=0.25,2,IF(Table3[[#This Row],[ShankDiameter]]=0.2875,2,0)))</f>
        <v>0</v>
      </c>
      <c r="BA201" s="6">
        <v>0</v>
      </c>
      <c r="BB201" s="6">
        <v>0</v>
      </c>
      <c r="BC201" s="6">
        <v>0</v>
      </c>
      <c r="BD201" s="6">
        <v>0</v>
      </c>
      <c r="BE201" s="6">
        <v>0</v>
      </c>
      <c r="BF201" s="6">
        <v>0</v>
      </c>
      <c r="BG201" s="6">
        <v>0</v>
      </c>
      <c r="BH201" s="6">
        <v>0</v>
      </c>
      <c r="BI201" s="6">
        <v>0</v>
      </c>
      <c r="BJ201" s="6">
        <v>0</v>
      </c>
      <c r="BK201" s="6">
        <v>0</v>
      </c>
      <c r="BL201" s="6">
        <v>0</v>
      </c>
      <c r="BM201" s="6">
        <f>IF(Table3[[#This Row],[Type]]="EM",IF((Table3[[#This Row],[Diameter]]/2)-Table3[[#This Row],[CornerRadius]]-0.012&gt;0,(Table3[[#This Row],[Diameter]]/2)-Table3[[#This Row],[CornerRadius]]-0.012,0),)</f>
        <v>0</v>
      </c>
      <c r="BO201" s="6" t="str">
        <f>IF(Table3[[#This Row],[ShoulderLength]]="","",IF(Table3[[#This Row],[ShoulderLength]]&lt;Table3[[#This Row],[LOC]],"FIX",""))</f>
        <v/>
      </c>
    </row>
    <row r="202" spans="1:67" x14ac:dyDescent="0.25">
      <c r="A202" s="7">
        <v>1</v>
      </c>
      <c r="B202" s="6" t="s">
        <v>1565</v>
      </c>
      <c r="C202" s="6" t="s">
        <v>1565</v>
      </c>
      <c r="E202" s="6">
        <v>201</v>
      </c>
      <c r="F202" s="27"/>
      <c r="G202" s="28"/>
      <c r="H202" s="10" t="s">
        <v>474</v>
      </c>
      <c r="I202" s="11" t="s">
        <v>485</v>
      </c>
      <c r="J202" s="12">
        <v>46062</v>
      </c>
      <c r="K202" s="11" t="str">
        <f>CONCATENATE(Table3[[#This Row],[Type]]," "&amp;TEXT(Table3[[#This Row],[Diameter]],".0000")&amp;""," "&amp;Table3[[#This Row],[NumFlutes]]&amp;"FL")</f>
        <v>CR .0470 2FL</v>
      </c>
      <c r="M202" s="13">
        <v>4.7E-2</v>
      </c>
      <c r="N202" s="13">
        <v>0.1875</v>
      </c>
      <c r="O202" s="6">
        <v>0.1875</v>
      </c>
      <c r="P202" s="6">
        <v>6.9000000000000006E-2</v>
      </c>
      <c r="R202" s="14">
        <f>IF(Table3[[#This Row],[ShoulderLenEnd]]="",0,90-(DEGREES(ATAN((Q202-P202)/((N202-O202)/2)))))</f>
        <v>0</v>
      </c>
      <c r="S202" s="15">
        <v>7.4999999999999997E-2</v>
      </c>
      <c r="T202" s="6">
        <v>2</v>
      </c>
      <c r="U202" s="6">
        <v>2</v>
      </c>
      <c r="V202" s="6">
        <v>6.8000000000000005E-2</v>
      </c>
      <c r="W202" s="6">
        <v>6.2E-2</v>
      </c>
      <c r="AA202" s="13" t="str">
        <f t="shared" si="3"/>
        <v/>
      </c>
      <c r="AE202" s="6" t="s">
        <v>44</v>
      </c>
      <c r="AF202" s="6" t="s">
        <v>62</v>
      </c>
      <c r="AG202" s="6" t="s">
        <v>66</v>
      </c>
      <c r="AI202" s="6">
        <v>0</v>
      </c>
      <c r="AJ202" s="6">
        <v>1</v>
      </c>
      <c r="AK202" s="6">
        <v>1</v>
      </c>
      <c r="AL202" s="6">
        <v>0</v>
      </c>
      <c r="AM202" s="6">
        <v>1</v>
      </c>
      <c r="AN202" s="6">
        <v>1</v>
      </c>
      <c r="AO202" s="6">
        <v>1</v>
      </c>
      <c r="AP202" s="6">
        <v>1</v>
      </c>
      <c r="AQ202" s="6" t="s">
        <v>3536</v>
      </c>
      <c r="AR202" s="6">
        <v>0</v>
      </c>
      <c r="AS202" s="6">
        <v>0</v>
      </c>
      <c r="AT202" s="6">
        <v>0</v>
      </c>
      <c r="AU202" s="6">
        <v>0</v>
      </c>
      <c r="AV202" s="6">
        <v>1</v>
      </c>
      <c r="AW202" s="6">
        <v>0</v>
      </c>
      <c r="AX202" s="6">
        <v>0</v>
      </c>
      <c r="AY202" s="6">
        <v>1</v>
      </c>
      <c r="AZ202" s="6">
        <f>IF(Table3[[#This Row],[ShankDiameter]]=0.225,2,IF(Table3[[#This Row],[ShankDiameter]]=0.25,2,IF(Table3[[#This Row],[ShankDiameter]]=0.2875,2,0)))</f>
        <v>0</v>
      </c>
      <c r="BA202" s="6">
        <v>0</v>
      </c>
      <c r="BB202" s="6">
        <v>1</v>
      </c>
      <c r="BC202" s="6">
        <v>0</v>
      </c>
      <c r="BD202" s="6">
        <v>0</v>
      </c>
      <c r="BE202" s="6">
        <v>0</v>
      </c>
      <c r="BF202" s="6">
        <v>0</v>
      </c>
      <c r="BG202" s="6">
        <v>0</v>
      </c>
      <c r="BH202" s="6">
        <v>0</v>
      </c>
      <c r="BI202" s="6">
        <v>0</v>
      </c>
      <c r="BJ202" s="6">
        <v>0</v>
      </c>
      <c r="BK202" s="6">
        <v>0</v>
      </c>
      <c r="BL202" s="6">
        <v>0</v>
      </c>
      <c r="BM202" s="6">
        <f>IF(Table3[[#This Row],[Type]]="EM",IF((Table3[[#This Row],[Diameter]]/2)-Table3[[#This Row],[CornerRadius]]-0.012&gt;0,(Table3[[#This Row],[Diameter]]/2)-Table3[[#This Row],[CornerRadius]]-0.012,0),)</f>
        <v>0</v>
      </c>
      <c r="BO202" s="6" t="str">
        <f>IF(Table3[[#This Row],[ShoulderLength]]="","",IF(Table3[[#This Row],[ShoulderLength]]&lt;Table3[[#This Row],[LOC]],"FIX",""))</f>
        <v/>
      </c>
    </row>
    <row r="203" spans="1:67" x14ac:dyDescent="0.25">
      <c r="A203" s="7">
        <f>IF(Table3[[#This Row],[SoflexRule]]="",1,IF(Table3[[#This Row],[MinOHL]]="",1,IF(Table3[[#This Row],[Type]]="CT",1,IF(Table3[[#This Row],[I]]=1,0,1))))</f>
        <v>1</v>
      </c>
      <c r="B203" s="31"/>
      <c r="C203" s="31"/>
      <c r="D203" s="31"/>
      <c r="E203" s="6">
        <v>202</v>
      </c>
      <c r="F203" s="27"/>
      <c r="G203" s="28"/>
      <c r="H203" s="10" t="s">
        <v>474</v>
      </c>
      <c r="I203" s="11" t="s">
        <v>486</v>
      </c>
      <c r="J203" s="12" t="s">
        <v>487</v>
      </c>
      <c r="K203" s="11" t="str">
        <f>CONCATENATE(Table3[[#This Row],[Type]]," "&amp;TEXT(Table3[[#This Row],[Diameter]],".0000")&amp;""," "&amp;Table3[[#This Row],[NumFlutes]]&amp;"FL")</f>
        <v>CR .0450 2FL</v>
      </c>
      <c r="M203" s="13">
        <v>4.4999999999999998E-2</v>
      </c>
      <c r="N203" s="13">
        <v>0.25</v>
      </c>
      <c r="R203" s="14">
        <f>IF(Table3[[#This Row],[ShoulderLenEnd]]="",0,90-(DEGREES(ATAN((Q203-P203)/((N203-O203)/2)))))</f>
        <v>0</v>
      </c>
      <c r="T203" s="6">
        <v>2</v>
      </c>
      <c r="U203" s="6">
        <v>2</v>
      </c>
      <c r="W203" s="6">
        <v>9.2999999999999999E-2</v>
      </c>
      <c r="AA203" s="13" t="str">
        <f t="shared" si="3"/>
        <v/>
      </c>
      <c r="AE203" s="6" t="s">
        <v>44</v>
      </c>
      <c r="AF203" s="6" t="s">
        <v>73</v>
      </c>
      <c r="AG203" s="6" t="s">
        <v>66</v>
      </c>
      <c r="AI203" s="6">
        <v>0</v>
      </c>
      <c r="AJ203" s="6">
        <v>0</v>
      </c>
      <c r="AK203" s="6">
        <v>1</v>
      </c>
      <c r="AL203" s="6">
        <v>1</v>
      </c>
      <c r="AM203" s="6">
        <v>0</v>
      </c>
      <c r="AN203" s="6">
        <v>1</v>
      </c>
      <c r="AO203" s="6">
        <v>0</v>
      </c>
      <c r="AP203" s="6">
        <v>1</v>
      </c>
      <c r="AR203" s="6">
        <v>0</v>
      </c>
      <c r="AS203" s="6">
        <v>0</v>
      </c>
      <c r="AT203" s="6">
        <v>0</v>
      </c>
      <c r="AU203" s="6">
        <v>0</v>
      </c>
      <c r="AV203" s="6">
        <f>IF(Table3[[#This Row],[ShankDiameter]]&gt;0.5,0,2)</f>
        <v>2</v>
      </c>
      <c r="AW203" s="6">
        <v>0</v>
      </c>
      <c r="AX203" s="6">
        <v>0</v>
      </c>
      <c r="AY203" s="6">
        <v>2</v>
      </c>
      <c r="AZ203" s="6">
        <f>IF(Table3[[#This Row],[ShankDiameter]]=0.225,2,IF(Table3[[#This Row],[ShankDiameter]]=0.25,2,IF(Table3[[#This Row],[ShankDiameter]]=0.2875,2,0)))</f>
        <v>2</v>
      </c>
      <c r="BA203" s="6">
        <v>0</v>
      </c>
      <c r="BB203" s="6">
        <v>0</v>
      </c>
      <c r="BC203" s="6">
        <v>0</v>
      </c>
      <c r="BD203" s="6">
        <v>0</v>
      </c>
      <c r="BE203" s="6">
        <v>0</v>
      </c>
      <c r="BF203" s="6">
        <v>0</v>
      </c>
      <c r="BG203" s="6">
        <v>0</v>
      </c>
      <c r="BH203" s="6">
        <v>0</v>
      </c>
      <c r="BI203" s="6">
        <v>0</v>
      </c>
      <c r="BJ203" s="6">
        <v>0</v>
      </c>
      <c r="BK203" s="6">
        <v>0</v>
      </c>
      <c r="BL203" s="6">
        <v>0</v>
      </c>
      <c r="BM203" s="6">
        <f>IF(Table3[[#This Row],[Type]]="EM",IF((Table3[[#This Row],[Diameter]]/2)-Table3[[#This Row],[CornerRadius]]-0.012&gt;0,(Table3[[#This Row],[Diameter]]/2)-Table3[[#This Row],[CornerRadius]]-0.012,0),)</f>
        <v>0</v>
      </c>
      <c r="BO203" s="6" t="str">
        <f>IF(Table3[[#This Row],[ShoulderLength]]="","",IF(Table3[[#This Row],[ShoulderLength]]&lt;Table3[[#This Row],[LOC]],"FIX",""))</f>
        <v/>
      </c>
    </row>
    <row r="204" spans="1:67" x14ac:dyDescent="0.25">
      <c r="A204" s="7">
        <f>IF(Table3[[#This Row],[SoflexRule]]="",1,IF(Table3[[#This Row],[MinOHL]]="",1,IF(Table3[[#This Row],[Type]]="CT",1,IF(Table3[[#This Row],[I]]=1,0,1))))</f>
        <v>1</v>
      </c>
      <c r="E204" s="6">
        <v>203</v>
      </c>
      <c r="F204" s="27"/>
      <c r="G204" s="28"/>
      <c r="H204" s="10" t="s">
        <v>474</v>
      </c>
      <c r="I204" s="11" t="s">
        <v>488</v>
      </c>
      <c r="J204" s="12">
        <v>46125</v>
      </c>
      <c r="K204" s="11" t="str">
        <f>CONCATENATE(Table3[[#This Row],[Type]]," "&amp;TEXT(Table3[[#This Row],[Diameter]],".0000")&amp;""," "&amp;Table3[[#This Row],[NumFlutes]]&amp;"FL")</f>
        <v>CR .0600 2FL</v>
      </c>
      <c r="M204" s="13">
        <v>0.06</v>
      </c>
      <c r="N204" s="13">
        <v>0.3125</v>
      </c>
      <c r="R204" s="14">
        <f>IF(Table3[[#This Row],[ShoulderLenEnd]]="",0,90-(DEGREES(ATAN((Q204-P204)/((N204-O204)/2)))))</f>
        <v>0</v>
      </c>
      <c r="T204" s="6">
        <v>2</v>
      </c>
      <c r="U204" s="6">
        <v>2.5</v>
      </c>
      <c r="V204" s="6">
        <v>0.125</v>
      </c>
      <c r="W204" s="6">
        <v>0.125</v>
      </c>
      <c r="AA204" s="13" t="str">
        <f t="shared" si="3"/>
        <v/>
      </c>
      <c r="AE204" s="6" t="s">
        <v>44</v>
      </c>
      <c r="AF204" s="6" t="s">
        <v>62</v>
      </c>
      <c r="AG204" s="6" t="s">
        <v>66</v>
      </c>
      <c r="AI204" s="6">
        <v>0</v>
      </c>
      <c r="AJ204" s="6">
        <v>1</v>
      </c>
      <c r="AK204" s="6">
        <v>1</v>
      </c>
      <c r="AL204" s="6">
        <v>0</v>
      </c>
      <c r="AM204" s="6">
        <v>0</v>
      </c>
      <c r="AN204" s="6">
        <v>1</v>
      </c>
      <c r="AO204" s="6">
        <v>1</v>
      </c>
      <c r="AP204" s="6">
        <v>1</v>
      </c>
      <c r="AR204" s="6">
        <v>0</v>
      </c>
      <c r="AS204" s="6">
        <v>0</v>
      </c>
      <c r="AT204" s="6">
        <v>0</v>
      </c>
      <c r="AU204" s="6">
        <v>0</v>
      </c>
      <c r="AV204" s="6">
        <f>IF(Table3[[#This Row],[ShankDiameter]]&gt;0.5,0,2)</f>
        <v>2</v>
      </c>
      <c r="AW204" s="6">
        <v>0</v>
      </c>
      <c r="AX204" s="6">
        <v>0</v>
      </c>
      <c r="AY204" s="6">
        <v>2</v>
      </c>
      <c r="AZ204" s="6">
        <f>IF(Table3[[#This Row],[ShankDiameter]]=0.225,2,IF(Table3[[#This Row],[ShankDiameter]]=0.25,2,IF(Table3[[#This Row],[ShankDiameter]]=0.2875,2,0)))</f>
        <v>0</v>
      </c>
      <c r="BA204" s="6">
        <v>0</v>
      </c>
      <c r="BB204" s="6">
        <v>0</v>
      </c>
      <c r="BC204" s="6">
        <v>0</v>
      </c>
      <c r="BD204" s="6">
        <v>0</v>
      </c>
      <c r="BE204" s="6">
        <v>0</v>
      </c>
      <c r="BF204" s="6">
        <v>0</v>
      </c>
      <c r="BG204" s="6">
        <v>0</v>
      </c>
      <c r="BH204" s="6">
        <v>0</v>
      </c>
      <c r="BI204" s="6">
        <v>0</v>
      </c>
      <c r="BJ204" s="6">
        <v>0</v>
      </c>
      <c r="BK204" s="6">
        <v>0</v>
      </c>
      <c r="BL204" s="6">
        <v>0</v>
      </c>
      <c r="BM204" s="6">
        <f>IF(Table3[[#This Row],[Type]]="EM",IF((Table3[[#This Row],[Diameter]]/2)-Table3[[#This Row],[CornerRadius]]-0.012&gt;0,(Table3[[#This Row],[Diameter]]/2)-Table3[[#This Row],[CornerRadius]]-0.012,0),)</f>
        <v>0</v>
      </c>
      <c r="BO204" s="6" t="str">
        <f>IF(Table3[[#This Row],[ShoulderLength]]="","",IF(Table3[[#This Row],[ShoulderLength]]&lt;Table3[[#This Row],[LOC]],"FIX",""))</f>
        <v/>
      </c>
    </row>
    <row r="205" spans="1:67" x14ac:dyDescent="0.25">
      <c r="A205" s="7">
        <f>IF(Table3[[#This Row],[SoflexRule]]="",1,IF(Table3[[#This Row],[MinOHL]]="",1,IF(Table3[[#This Row],[Type]]="CT",1,IF(Table3[[#This Row],[I]]=1,0,1))))</f>
        <v>1</v>
      </c>
      <c r="B205" s="6" t="s">
        <v>2193</v>
      </c>
      <c r="D205" s="6" t="s">
        <v>2193</v>
      </c>
      <c r="E205" s="6">
        <v>204</v>
      </c>
      <c r="G205" s="9" t="s">
        <v>74</v>
      </c>
      <c r="H205" s="10" t="s">
        <v>489</v>
      </c>
      <c r="I205" s="11" t="s">
        <v>490</v>
      </c>
      <c r="J205" s="12" t="s">
        <v>491</v>
      </c>
      <c r="K205" s="11" t="str">
        <f>CONCATENATE(Table3[[#This Row],[Type]]," "&amp;TEXT(Table3[[#This Row],[Diameter]],".0000")&amp;""," "&amp;Table3[[#This Row],[NumFlutes]]&amp;"FL")</f>
        <v>CS .0400 1FL</v>
      </c>
      <c r="M205" s="13">
        <v>0.04</v>
      </c>
      <c r="N205" s="13">
        <v>0.125</v>
      </c>
      <c r="O205" s="6">
        <v>0.04</v>
      </c>
      <c r="P205" s="6">
        <v>0.15</v>
      </c>
      <c r="Q205" s="6">
        <v>0.187</v>
      </c>
      <c r="R205" s="14">
        <f>IF(Table3[[#This Row],[ShoulderLenEnd]]="",0,90-(DEGREES(ATAN((Q205-P205)/((N205-O205)/2)))))</f>
        <v>48.957553114127847</v>
      </c>
      <c r="S205" s="15">
        <v>0.2</v>
      </c>
      <c r="T205" s="6">
        <v>1</v>
      </c>
      <c r="U205" s="6">
        <v>1.5</v>
      </c>
      <c r="V205" s="6">
        <v>0.01</v>
      </c>
      <c r="Z205" s="6">
        <v>90</v>
      </c>
      <c r="AA205" s="13">
        <f t="shared" si="3"/>
        <v>2.0000000000000004E-2</v>
      </c>
      <c r="AE205" s="6" t="s">
        <v>44</v>
      </c>
      <c r="AF205" s="6" t="s">
        <v>62</v>
      </c>
      <c r="AI205" s="6">
        <v>0</v>
      </c>
      <c r="AJ205" s="6">
        <v>1</v>
      </c>
      <c r="AK205" s="6">
        <v>1</v>
      </c>
      <c r="AL205" s="6">
        <v>1</v>
      </c>
      <c r="AM205" s="6">
        <v>1</v>
      </c>
      <c r="AN205" s="6">
        <v>1</v>
      </c>
      <c r="AO205" s="6">
        <v>0</v>
      </c>
      <c r="AP205" s="6">
        <v>1</v>
      </c>
      <c r="AR205" s="6">
        <v>0</v>
      </c>
      <c r="AS205" s="6">
        <v>0</v>
      </c>
      <c r="AT205" s="6">
        <v>0</v>
      </c>
      <c r="AU205" s="6">
        <v>0</v>
      </c>
      <c r="AV205" s="6">
        <f>IF(Table3[[#This Row],[ShankDiameter]]&gt;0.5,0,2)</f>
        <v>2</v>
      </c>
      <c r="AW205" s="6">
        <v>0</v>
      </c>
      <c r="AX205" s="6">
        <v>0</v>
      </c>
      <c r="AY205" s="6">
        <v>2</v>
      </c>
      <c r="AZ205" s="6">
        <v>2</v>
      </c>
      <c r="BA205" s="6">
        <v>0</v>
      </c>
      <c r="BB205" s="6">
        <v>0</v>
      </c>
      <c r="BC205" s="6">
        <v>0</v>
      </c>
      <c r="BD205" s="6">
        <v>0</v>
      </c>
      <c r="BE205" s="6">
        <v>0</v>
      </c>
      <c r="BF205" s="6">
        <v>0</v>
      </c>
      <c r="BG205" s="6">
        <v>0</v>
      </c>
      <c r="BH205" s="6">
        <v>0</v>
      </c>
      <c r="BI205" s="6">
        <v>0</v>
      </c>
      <c r="BJ205" s="6">
        <v>0</v>
      </c>
      <c r="BK205" s="6">
        <v>0</v>
      </c>
      <c r="BL205" s="6">
        <v>0</v>
      </c>
      <c r="BM205" s="6">
        <f>IF(Table3[[#This Row],[Type]]="EM",IF((Table3[[#This Row],[Diameter]]/2)-Table3[[#This Row],[CornerRadius]]-0.012&gt;0,(Table3[[#This Row],[Diameter]]/2)-Table3[[#This Row],[CornerRadius]]-0.012,0),)</f>
        <v>0</v>
      </c>
      <c r="BO205" s="6" t="str">
        <f>IF(Table3[[#This Row],[ShoulderLength]]="","",IF(Table3[[#This Row],[ShoulderLength]]&lt;Table3[[#This Row],[LOC]],"FIX",""))</f>
        <v/>
      </c>
    </row>
    <row r="206" spans="1:67" x14ac:dyDescent="0.25">
      <c r="A206" s="7">
        <f>IF(Table3[[#This Row],[SoflexRule]]="",1,IF(Table3[[#This Row],[MinOHL]]="",1,IF(Table3[[#This Row],[Type]]="CT",1,IF(Table3[[#This Row],[I]]=1,0,1))))</f>
        <v>1</v>
      </c>
      <c r="B206" s="6" t="s">
        <v>2193</v>
      </c>
      <c r="D206" s="6" t="s">
        <v>2193</v>
      </c>
      <c r="E206" s="6">
        <v>205</v>
      </c>
      <c r="G206" s="9" t="s">
        <v>74</v>
      </c>
      <c r="H206" s="10" t="s">
        <v>489</v>
      </c>
      <c r="I206" s="11" t="s">
        <v>492</v>
      </c>
      <c r="J206" s="12" t="s">
        <v>493</v>
      </c>
      <c r="K206" s="11" t="str">
        <f>CONCATENATE(Table3[[#This Row],[Type]]," "&amp;TEXT(Table3[[#This Row],[Diameter]],".0000")&amp;""," "&amp;Table3[[#This Row],[NumFlutes]]&amp;"FL")</f>
        <v>CS .0625 1FL</v>
      </c>
      <c r="M206" s="13">
        <v>6.25E-2</v>
      </c>
      <c r="N206" s="13">
        <v>0.125</v>
      </c>
      <c r="O206" s="6">
        <v>6.0999999999999999E-2</v>
      </c>
      <c r="P206" s="6">
        <v>0.42</v>
      </c>
      <c r="Q206" s="6">
        <v>0.45</v>
      </c>
      <c r="R206" s="14">
        <f>IF(Table3[[#This Row],[ShoulderLenEnd]]="",0,90-(DEGREES(ATAN((Q206-P206)/((N206-O206)/2)))))</f>
        <v>46.847610265994568</v>
      </c>
      <c r="S206" s="15">
        <v>0.47499999999999998</v>
      </c>
      <c r="T206" s="6">
        <v>1</v>
      </c>
      <c r="U206" s="6">
        <v>1.5</v>
      </c>
      <c r="V206" s="6">
        <v>2.2499999999999999E-2</v>
      </c>
      <c r="Z206" s="6">
        <v>60</v>
      </c>
      <c r="AA206" s="13">
        <f t="shared" si="3"/>
        <v>5.4126587736527419E-2</v>
      </c>
      <c r="AE206" s="6" t="s">
        <v>44</v>
      </c>
      <c r="AF206" s="6" t="s">
        <v>62</v>
      </c>
      <c r="AI206" s="6">
        <v>0</v>
      </c>
      <c r="AJ206" s="6">
        <v>1</v>
      </c>
      <c r="AK206" s="6">
        <v>1</v>
      </c>
      <c r="AL206" s="6">
        <v>1</v>
      </c>
      <c r="AM206" s="6">
        <v>1</v>
      </c>
      <c r="AN206" s="6">
        <v>1</v>
      </c>
      <c r="AO206" s="6">
        <v>0</v>
      </c>
      <c r="AP206" s="6">
        <v>1</v>
      </c>
      <c r="AR206" s="6">
        <v>0</v>
      </c>
      <c r="AS206" s="6">
        <v>0</v>
      </c>
      <c r="AT206" s="6">
        <v>0</v>
      </c>
      <c r="AU206" s="6">
        <v>0</v>
      </c>
      <c r="AV206" s="6">
        <f>IF(Table3[[#This Row],[ShankDiameter]]&gt;0.5,0,2)</f>
        <v>2</v>
      </c>
      <c r="AW206" s="6">
        <v>0</v>
      </c>
      <c r="AX206" s="6">
        <v>0</v>
      </c>
      <c r="AY206" s="6">
        <v>2</v>
      </c>
      <c r="AZ206" s="6">
        <v>2</v>
      </c>
      <c r="BA206" s="6">
        <v>0</v>
      </c>
      <c r="BB206" s="6">
        <v>0</v>
      </c>
      <c r="BC206" s="6">
        <v>0</v>
      </c>
      <c r="BD206" s="6">
        <v>0</v>
      </c>
      <c r="BE206" s="6">
        <v>0</v>
      </c>
      <c r="BF206" s="6">
        <v>0</v>
      </c>
      <c r="BG206" s="6">
        <v>0</v>
      </c>
      <c r="BH206" s="6">
        <v>0</v>
      </c>
      <c r="BI206" s="6">
        <v>0</v>
      </c>
      <c r="BJ206" s="6">
        <v>0</v>
      </c>
      <c r="BK206" s="6">
        <v>0</v>
      </c>
      <c r="BL206" s="6">
        <v>0</v>
      </c>
      <c r="BM206" s="6">
        <f>IF(Table3[[#This Row],[Type]]="EM",IF((Table3[[#This Row],[Diameter]]/2)-Table3[[#This Row],[CornerRadius]]-0.012&gt;0,(Table3[[#This Row],[Diameter]]/2)-Table3[[#This Row],[CornerRadius]]-0.012,0),)</f>
        <v>0</v>
      </c>
      <c r="BO206" s="6" t="str">
        <f>IF(Table3[[#This Row],[ShoulderLength]]="","",IF(Table3[[#This Row],[ShoulderLength]]&lt;Table3[[#This Row],[LOC]],"FIX",""))</f>
        <v/>
      </c>
    </row>
    <row r="207" spans="1:67" x14ac:dyDescent="0.25">
      <c r="A207" s="7">
        <f>IF(Table3[[#This Row],[SoflexRule]]="",1,IF(Table3[[#This Row],[MinOHL]]="",1,IF(Table3[[#This Row],[Type]]="CT",1,IF(Table3[[#This Row],[I]]=1,0,1))))</f>
        <v>1</v>
      </c>
      <c r="B207" s="6" t="s">
        <v>2193</v>
      </c>
      <c r="D207" s="6" t="s">
        <v>2193</v>
      </c>
      <c r="E207" s="6">
        <v>206</v>
      </c>
      <c r="G207" s="9" t="s">
        <v>74</v>
      </c>
      <c r="H207" s="10" t="s">
        <v>489</v>
      </c>
      <c r="I207" s="11" t="s">
        <v>494</v>
      </c>
      <c r="J207" s="12">
        <v>60012501</v>
      </c>
      <c r="K207" s="11" t="str">
        <f>CONCATENATE(Table3[[#This Row],[Type]]," "&amp;TEXT(Table3[[#This Row],[Diameter]],".0000")&amp;""," "&amp;Table3[[#This Row],[NumFlutes]]&amp;"FL")</f>
        <v>CS .1250 1FL</v>
      </c>
      <c r="M207" s="13">
        <v>0.125</v>
      </c>
      <c r="N207" s="13">
        <v>0.125</v>
      </c>
      <c r="O207" s="6">
        <v>0.125</v>
      </c>
      <c r="P207" s="6">
        <v>0.4</v>
      </c>
      <c r="R207" s="14">
        <f>IF(Table3[[#This Row],[ShoulderLenEnd]]="",0,90-(DEGREES(ATAN((Q207-P207)/((N207-O207)/2)))))</f>
        <v>0</v>
      </c>
      <c r="S207" s="15">
        <v>0.42499999999999999</v>
      </c>
      <c r="T207" s="6">
        <v>1</v>
      </c>
      <c r="U207" s="6">
        <v>1.5</v>
      </c>
      <c r="V207" s="6">
        <v>0.10829999999999999</v>
      </c>
      <c r="Z207" s="6">
        <v>60</v>
      </c>
      <c r="AA207" s="13">
        <f t="shared" si="3"/>
        <v>0.10825317547305484</v>
      </c>
      <c r="AE207" s="6" t="s">
        <v>44</v>
      </c>
      <c r="AF207" s="6" t="s">
        <v>62</v>
      </c>
      <c r="AG207" s="6" t="s">
        <v>495</v>
      </c>
      <c r="AI207" s="6">
        <v>0</v>
      </c>
      <c r="AJ207" s="6">
        <v>0</v>
      </c>
      <c r="AK207" s="6">
        <v>1</v>
      </c>
      <c r="AL207" s="6">
        <v>1</v>
      </c>
      <c r="AM207" s="6">
        <v>0</v>
      </c>
      <c r="AN207" s="6">
        <v>0</v>
      </c>
      <c r="AO207" s="6">
        <v>0</v>
      </c>
      <c r="AP207" s="6">
        <v>1</v>
      </c>
      <c r="AR207" s="6">
        <v>0</v>
      </c>
      <c r="AS207" s="6">
        <v>0</v>
      </c>
      <c r="AT207" s="6">
        <v>0</v>
      </c>
      <c r="AU207" s="6">
        <v>0</v>
      </c>
      <c r="AV207" s="6">
        <f>IF(Table3[[#This Row],[ShankDiameter]]&gt;0.5,0,2)</f>
        <v>2</v>
      </c>
      <c r="AW207" s="6">
        <v>0</v>
      </c>
      <c r="AX207" s="6">
        <v>0</v>
      </c>
      <c r="AY207" s="6">
        <v>2</v>
      </c>
      <c r="AZ207" s="6">
        <f>IF(Table3[[#This Row],[ShankDiameter]]=0.225,2,IF(Table3[[#This Row],[ShankDiameter]]=0.25,2,IF(Table3[[#This Row],[ShankDiameter]]=0.2875,2,0)))</f>
        <v>0</v>
      </c>
      <c r="BA207" s="6">
        <v>0</v>
      </c>
      <c r="BB207" s="6">
        <v>0</v>
      </c>
      <c r="BC207" s="6">
        <v>0</v>
      </c>
      <c r="BD207" s="6">
        <v>0</v>
      </c>
      <c r="BE207" s="6">
        <v>0</v>
      </c>
      <c r="BF207" s="6">
        <v>0</v>
      </c>
      <c r="BG207" s="6">
        <v>0</v>
      </c>
      <c r="BH207" s="6">
        <v>0</v>
      </c>
      <c r="BI207" s="6">
        <v>0</v>
      </c>
      <c r="BJ207" s="6">
        <v>0</v>
      </c>
      <c r="BK207" s="6">
        <v>0</v>
      </c>
      <c r="BL207" s="6">
        <v>0</v>
      </c>
      <c r="BM207" s="6">
        <f>IF(Table3[[#This Row],[Type]]="EM",IF((Table3[[#This Row],[Diameter]]/2)-Table3[[#This Row],[CornerRadius]]-0.012&gt;0,(Table3[[#This Row],[Diameter]]/2)-Table3[[#This Row],[CornerRadius]]-0.012,0),)</f>
        <v>0</v>
      </c>
      <c r="BO207" s="6" t="str">
        <f>IF(Table3[[#This Row],[ShoulderLength]]="","",IF(Table3[[#This Row],[ShoulderLength]]&lt;Table3[[#This Row],[LOC]],"FIX",""))</f>
        <v/>
      </c>
    </row>
    <row r="208" spans="1:67" x14ac:dyDescent="0.25">
      <c r="A208" s="7">
        <f>IF(Table3[[#This Row],[SoflexRule]]="",1,IF(Table3[[#This Row],[MinOHL]]="",1,IF(Table3[[#This Row],[Type]]="CT",1,IF(Table3[[#This Row],[I]]=1,0,1))))</f>
        <v>1</v>
      </c>
      <c r="B208" s="6" t="s">
        <v>2193</v>
      </c>
      <c r="D208" s="6" t="s">
        <v>2193</v>
      </c>
      <c r="E208" s="6">
        <v>207</v>
      </c>
      <c r="G208" s="9" t="s">
        <v>74</v>
      </c>
      <c r="H208" s="10" t="s">
        <v>489</v>
      </c>
      <c r="I208" s="11" t="s">
        <v>496</v>
      </c>
      <c r="J208" s="12">
        <v>74001</v>
      </c>
      <c r="K208" s="11" t="str">
        <f>CONCATENATE(Table3[[#This Row],[Type]]," "&amp;TEXT(Table3[[#This Row],[Diameter]],".0000")&amp;""," "&amp;Table3[[#This Row],[NumFlutes]]&amp;"FL")</f>
        <v>CS .1250 1FL</v>
      </c>
      <c r="M208" s="13">
        <v>0.125</v>
      </c>
      <c r="N208" s="13">
        <v>0.125</v>
      </c>
      <c r="O208" s="6">
        <v>0.125</v>
      </c>
      <c r="P208" s="6">
        <v>0.27500000000000002</v>
      </c>
      <c r="R208" s="14">
        <f>IF(Table3[[#This Row],[ShoulderLenEnd]]="",0,90-(DEGREES(ATAN((Q208-P208)/((N208-O208)/2)))))</f>
        <v>0</v>
      </c>
      <c r="S208" s="15">
        <v>0.27500000000000002</v>
      </c>
      <c r="T208" s="6">
        <v>1</v>
      </c>
      <c r="U208" s="6">
        <v>1.5</v>
      </c>
      <c r="V208" s="6">
        <v>5.91E-2</v>
      </c>
      <c r="Z208" s="6">
        <v>60</v>
      </c>
      <c r="AA208" s="13">
        <f t="shared" si="3"/>
        <v>0.10825317547305484</v>
      </c>
      <c r="AE208" s="6" t="s">
        <v>44</v>
      </c>
      <c r="AF208" s="6" t="s">
        <v>62</v>
      </c>
      <c r="AG208" s="6" t="s">
        <v>79</v>
      </c>
      <c r="AI208" s="6">
        <v>0</v>
      </c>
      <c r="AJ208" s="6">
        <v>1</v>
      </c>
      <c r="AK208" s="6">
        <v>1</v>
      </c>
      <c r="AL208" s="6">
        <v>1</v>
      </c>
      <c r="AM208" s="6">
        <v>1</v>
      </c>
      <c r="AN208" s="6">
        <v>1</v>
      </c>
      <c r="AO208" s="6">
        <v>0</v>
      </c>
      <c r="AP208" s="6">
        <v>1</v>
      </c>
      <c r="AR208" s="6">
        <v>0</v>
      </c>
      <c r="AS208" s="6">
        <v>0</v>
      </c>
      <c r="AT208" s="6">
        <v>0</v>
      </c>
      <c r="AU208" s="6">
        <v>0</v>
      </c>
      <c r="AV208" s="6">
        <f>IF(Table3[[#This Row],[ShankDiameter]]&gt;0.5,0,2)</f>
        <v>2</v>
      </c>
      <c r="AW208" s="6">
        <v>0</v>
      </c>
      <c r="AX208" s="6">
        <v>0</v>
      </c>
      <c r="AY208" s="6">
        <v>2</v>
      </c>
      <c r="AZ208" s="6">
        <f>IF(Table3[[#This Row],[ShankDiameter]]=0.225,2,IF(Table3[[#This Row],[ShankDiameter]]=0.25,2,IF(Table3[[#This Row],[ShankDiameter]]=0.2875,2,0)))</f>
        <v>0</v>
      </c>
      <c r="BA208" s="6">
        <v>0</v>
      </c>
      <c r="BB208" s="6">
        <v>0</v>
      </c>
      <c r="BC208" s="6">
        <v>0</v>
      </c>
      <c r="BD208" s="6">
        <v>0</v>
      </c>
      <c r="BE208" s="6">
        <v>0</v>
      </c>
      <c r="BF208" s="6">
        <v>0</v>
      </c>
      <c r="BG208" s="6">
        <v>0</v>
      </c>
      <c r="BH208" s="6">
        <v>0</v>
      </c>
      <c r="BI208" s="6">
        <v>0</v>
      </c>
      <c r="BJ208" s="6">
        <v>0</v>
      </c>
      <c r="BK208" s="6">
        <v>0</v>
      </c>
      <c r="BL208" s="6">
        <v>0</v>
      </c>
      <c r="BM208" s="6">
        <f>IF(Table3[[#This Row],[Type]]="EM",IF((Table3[[#This Row],[Diameter]]/2)-Table3[[#This Row],[CornerRadius]]-0.012&gt;0,(Table3[[#This Row],[Diameter]]/2)-Table3[[#This Row],[CornerRadius]]-0.012,0),)</f>
        <v>0</v>
      </c>
      <c r="BO208" s="6" t="str">
        <f>IF(Table3[[#This Row],[ShoulderLength]]="","",IF(Table3[[#This Row],[ShoulderLength]]&lt;Table3[[#This Row],[LOC]],"FIX",""))</f>
        <v/>
      </c>
    </row>
    <row r="209" spans="1:67" x14ac:dyDescent="0.25">
      <c r="A209" s="7">
        <f>IF(Table3[[#This Row],[SoflexRule]]="",1,IF(Table3[[#This Row],[MinOHL]]="",1,IF(Table3[[#This Row],[Type]]="CT",1,IF(Table3[[#This Row],[I]]=1,0,1))))</f>
        <v>1</v>
      </c>
      <c r="B209" s="6" t="s">
        <v>2193</v>
      </c>
      <c r="D209" s="6" t="s">
        <v>2193</v>
      </c>
      <c r="E209" s="6">
        <v>208</v>
      </c>
      <c r="G209" s="9" t="s">
        <v>74</v>
      </c>
      <c r="H209" s="10" t="s">
        <v>489</v>
      </c>
      <c r="I209" s="11" t="s">
        <v>497</v>
      </c>
      <c r="J209" s="12">
        <v>74101</v>
      </c>
      <c r="K209" s="11" t="str">
        <f>CONCATENATE(Table3[[#This Row],[Type]]," "&amp;TEXT(Table3[[#This Row],[Diameter]],".0000")&amp;""," "&amp;Table3[[#This Row],[NumFlutes]]&amp;"FL")</f>
        <v>CS .1250 1FL</v>
      </c>
      <c r="M209" s="13">
        <v>0.125</v>
      </c>
      <c r="N209" s="13">
        <v>0.125</v>
      </c>
      <c r="O209" s="6">
        <v>0.125</v>
      </c>
      <c r="P209" s="6">
        <v>0.22500000000000001</v>
      </c>
      <c r="R209" s="14">
        <f>IF(Table3[[#This Row],[ShoulderLenEnd]]="",0,90-(DEGREES(ATAN((Q209-P209)/((N209-O209)/2)))))</f>
        <v>0</v>
      </c>
      <c r="S209" s="15">
        <v>0.22500000000000001</v>
      </c>
      <c r="T209" s="6">
        <v>1</v>
      </c>
      <c r="U209" s="6">
        <v>1.5</v>
      </c>
      <c r="V209" s="6">
        <v>6.25E-2</v>
      </c>
      <c r="Z209" s="6">
        <v>82</v>
      </c>
      <c r="AA209" s="13">
        <f t="shared" si="3"/>
        <v>7.1898025451313102E-2</v>
      </c>
      <c r="AE209" s="6" t="s">
        <v>44</v>
      </c>
      <c r="AF209" s="6" t="s">
        <v>62</v>
      </c>
      <c r="AG209" s="6" t="s">
        <v>79</v>
      </c>
      <c r="AI209" s="6">
        <v>0</v>
      </c>
      <c r="AJ209" s="6">
        <v>1</v>
      </c>
      <c r="AK209" s="6">
        <v>1</v>
      </c>
      <c r="AL209" s="6">
        <v>1</v>
      </c>
      <c r="AM209" s="6">
        <v>1</v>
      </c>
      <c r="AN209" s="6">
        <v>1</v>
      </c>
      <c r="AO209" s="6">
        <v>0</v>
      </c>
      <c r="AP209" s="6">
        <v>1</v>
      </c>
      <c r="AR209" s="6">
        <v>0</v>
      </c>
      <c r="AS209" s="6">
        <v>0</v>
      </c>
      <c r="AT209" s="6">
        <v>0</v>
      </c>
      <c r="AU209" s="6">
        <v>0</v>
      </c>
      <c r="AV209" s="6">
        <f>IF(Table3[[#This Row],[ShankDiameter]]&gt;0.5,0,2)</f>
        <v>2</v>
      </c>
      <c r="AW209" s="6">
        <v>0</v>
      </c>
      <c r="AX209" s="6">
        <v>0</v>
      </c>
      <c r="AY209" s="6">
        <v>2</v>
      </c>
      <c r="AZ209" s="6">
        <v>2</v>
      </c>
      <c r="BA209" s="6">
        <v>0</v>
      </c>
      <c r="BB209" s="6">
        <v>0</v>
      </c>
      <c r="BC209" s="6">
        <v>0</v>
      </c>
      <c r="BD209" s="6">
        <v>0</v>
      </c>
      <c r="BE209" s="6">
        <v>0</v>
      </c>
      <c r="BF209" s="6">
        <v>0</v>
      </c>
      <c r="BG209" s="6">
        <v>0</v>
      </c>
      <c r="BH209" s="6">
        <v>0</v>
      </c>
      <c r="BI209" s="6">
        <v>0</v>
      </c>
      <c r="BJ209" s="6">
        <v>0</v>
      </c>
      <c r="BK209" s="6">
        <v>0</v>
      </c>
      <c r="BL209" s="6">
        <v>0</v>
      </c>
      <c r="BM209" s="6">
        <f>IF(Table3[[#This Row],[Type]]="EM",IF((Table3[[#This Row],[Diameter]]/2)-Table3[[#This Row],[CornerRadius]]-0.012&gt;0,(Table3[[#This Row],[Diameter]]/2)-Table3[[#This Row],[CornerRadius]]-0.012,0),)</f>
        <v>0</v>
      </c>
      <c r="BO209" s="6" t="str">
        <f>IF(Table3[[#This Row],[ShoulderLength]]="","",IF(Table3[[#This Row],[ShoulderLength]]&lt;Table3[[#This Row],[LOC]],"FIX",""))</f>
        <v/>
      </c>
    </row>
    <row r="210" spans="1:67" x14ac:dyDescent="0.25">
      <c r="A210" s="7">
        <f>IF(Table3[[#This Row],[SoflexRule]]="",1,IF(Table3[[#This Row],[MinOHL]]="",1,IF(Table3[[#This Row],[Type]]="CT",1,IF(Table3[[#This Row],[I]]=1,0,1))))</f>
        <v>1</v>
      </c>
      <c r="B210" s="6" t="s">
        <v>2193</v>
      </c>
      <c r="D210" s="6" t="s">
        <v>2193</v>
      </c>
      <c r="E210" s="6">
        <v>209</v>
      </c>
      <c r="H210" s="10" t="s">
        <v>489</v>
      </c>
      <c r="I210" s="11" t="s">
        <v>498</v>
      </c>
      <c r="J210" s="12">
        <v>61012502</v>
      </c>
      <c r="K210" s="11" t="str">
        <f>CONCATENATE(Table3[[#This Row],[Type]]," "&amp;TEXT(Table3[[#This Row],[Diameter]],".0000")&amp;""," "&amp;Table3[[#This Row],[NumFlutes]]&amp;"FL")</f>
        <v>CS .1250 1FL</v>
      </c>
      <c r="M210" s="13">
        <v>0.125</v>
      </c>
      <c r="N210" s="13">
        <v>0.125</v>
      </c>
      <c r="R210" s="14">
        <f>IF(Table3[[#This Row],[ShoulderLenEnd]]="",0,90-(DEGREES(ATAN((Q210-P210)/((N210-O210)/2)))))</f>
        <v>0</v>
      </c>
      <c r="T210" s="6">
        <v>1</v>
      </c>
      <c r="U210" s="6">
        <v>1.5</v>
      </c>
      <c r="V210" s="6">
        <v>6.25E-2</v>
      </c>
      <c r="AA210" s="13" t="str">
        <f t="shared" si="3"/>
        <v/>
      </c>
      <c r="AE210" s="6" t="s">
        <v>49</v>
      </c>
      <c r="AF210" s="6" t="s">
        <v>62</v>
      </c>
      <c r="AI210" s="6">
        <v>0</v>
      </c>
      <c r="AJ210" s="6">
        <v>1</v>
      </c>
      <c r="AK210" s="6">
        <v>1</v>
      </c>
      <c r="AL210" s="6">
        <v>1</v>
      </c>
      <c r="AM210" s="6">
        <v>1</v>
      </c>
      <c r="AN210" s="6">
        <v>1</v>
      </c>
      <c r="AO210" s="6">
        <v>0</v>
      </c>
      <c r="AP210" s="6">
        <v>1</v>
      </c>
      <c r="AR210" s="6">
        <v>0</v>
      </c>
      <c r="AS210" s="6">
        <v>0</v>
      </c>
      <c r="AT210" s="6">
        <v>0</v>
      </c>
      <c r="AU210" s="6">
        <v>0</v>
      </c>
      <c r="AV210" s="6">
        <f>IF(Table3[[#This Row],[ShankDiameter]]&gt;0.5,0,2)</f>
        <v>2</v>
      </c>
      <c r="AW210" s="6">
        <v>0</v>
      </c>
      <c r="AX210" s="6">
        <v>0</v>
      </c>
      <c r="AY210" s="6">
        <v>2</v>
      </c>
      <c r="AZ210" s="6">
        <f>IF(Table3[[#This Row],[ShankDiameter]]=0.225,2,IF(Table3[[#This Row],[ShankDiameter]]=0.25,2,IF(Table3[[#This Row],[ShankDiameter]]=0.2875,2,0)))</f>
        <v>0</v>
      </c>
      <c r="BA210" s="6">
        <v>0</v>
      </c>
      <c r="BB210" s="6">
        <v>0</v>
      </c>
      <c r="BC210" s="6">
        <v>0</v>
      </c>
      <c r="BD210" s="6">
        <v>0</v>
      </c>
      <c r="BE210" s="6">
        <v>0</v>
      </c>
      <c r="BF210" s="6">
        <v>0</v>
      </c>
      <c r="BG210" s="6">
        <v>0</v>
      </c>
      <c r="BH210" s="6">
        <v>0</v>
      </c>
      <c r="BI210" s="6">
        <v>0</v>
      </c>
      <c r="BJ210" s="6">
        <v>0</v>
      </c>
      <c r="BK210" s="6">
        <v>0</v>
      </c>
      <c r="BL210" s="6">
        <v>0</v>
      </c>
      <c r="BM210" s="6">
        <f>IF(Table3[[#This Row],[Type]]="EM",IF((Table3[[#This Row],[Diameter]]/2)-Table3[[#This Row],[CornerRadius]]-0.012&gt;0,(Table3[[#This Row],[Diameter]]/2)-Table3[[#This Row],[CornerRadius]]-0.012,0),)</f>
        <v>0</v>
      </c>
      <c r="BO210" s="6" t="str">
        <f>IF(Table3[[#This Row],[ShoulderLength]]="","",IF(Table3[[#This Row],[ShoulderLength]]&lt;Table3[[#This Row],[LOC]],"FIX",""))</f>
        <v/>
      </c>
    </row>
    <row r="211" spans="1:67" x14ac:dyDescent="0.25">
      <c r="A211" s="7">
        <f>IF(Table3[[#This Row],[SoflexRule]]="",1,IF(Table3[[#This Row],[MinOHL]]="",1,IF(Table3[[#This Row],[Type]]="CT",1,IF(Table3[[#This Row],[I]]=1,0,1))))</f>
        <v>1</v>
      </c>
      <c r="B211" s="6" t="s">
        <v>2193</v>
      </c>
      <c r="D211" s="6" t="s">
        <v>2193</v>
      </c>
      <c r="E211" s="6">
        <v>210</v>
      </c>
      <c r="G211" s="9" t="s">
        <v>74</v>
      </c>
      <c r="H211" s="10" t="s">
        <v>489</v>
      </c>
      <c r="I211" s="11" t="s">
        <v>499</v>
      </c>
      <c r="J211" s="12">
        <v>61012506</v>
      </c>
      <c r="K211" s="11" t="str">
        <f>CONCATENATE(Table3[[#This Row],[Type]]," "&amp;TEXT(Table3[[#This Row],[Diameter]],".0000")&amp;""," "&amp;Table3[[#This Row],[NumFlutes]]&amp;"FL")</f>
        <v>CS .1250 1FL</v>
      </c>
      <c r="M211" s="13">
        <v>0.125</v>
      </c>
      <c r="N211" s="13">
        <v>0.125</v>
      </c>
      <c r="O211" s="6">
        <v>0.125</v>
      </c>
      <c r="P211" s="6">
        <v>0.4</v>
      </c>
      <c r="R211" s="14">
        <f>IF(Table3[[#This Row],[ShoulderLenEnd]]="",0,90-(DEGREES(ATAN((Q211-P211)/((N211-O211)/2)))))</f>
        <v>0</v>
      </c>
      <c r="S211" s="15">
        <v>0.4</v>
      </c>
      <c r="T211" s="6">
        <v>1</v>
      </c>
      <c r="U211" s="6">
        <v>1.5</v>
      </c>
      <c r="V211" s="6">
        <v>7.1900000000000006E-2</v>
      </c>
      <c r="Z211" s="6">
        <v>120</v>
      </c>
      <c r="AA211" s="13">
        <f t="shared" si="3"/>
        <v>3.6084391824351622E-2</v>
      </c>
      <c r="AE211" s="6" t="s">
        <v>49</v>
      </c>
      <c r="AF211" s="6" t="s">
        <v>62</v>
      </c>
      <c r="AI211" s="6">
        <v>0</v>
      </c>
      <c r="AJ211" s="6">
        <v>1</v>
      </c>
      <c r="AK211" s="6">
        <v>1</v>
      </c>
      <c r="AL211" s="6">
        <v>1</v>
      </c>
      <c r="AM211" s="6">
        <v>1</v>
      </c>
      <c r="AN211" s="6">
        <v>1</v>
      </c>
      <c r="AO211" s="6">
        <v>0</v>
      </c>
      <c r="AP211" s="6">
        <v>1</v>
      </c>
      <c r="AR211" s="6">
        <v>0</v>
      </c>
      <c r="AS211" s="6">
        <v>0</v>
      </c>
      <c r="AT211" s="6">
        <v>0</v>
      </c>
      <c r="AU211" s="6">
        <v>0</v>
      </c>
      <c r="AV211" s="6">
        <f>IF(Table3[[#This Row],[ShankDiameter]]&gt;0.5,0,2)</f>
        <v>2</v>
      </c>
      <c r="AW211" s="6">
        <v>0</v>
      </c>
      <c r="AX211" s="6">
        <v>0</v>
      </c>
      <c r="AY211" s="6">
        <v>2</v>
      </c>
      <c r="AZ211" s="6">
        <f>IF(Table3[[#This Row],[ShankDiameter]]=0.225,2,IF(Table3[[#This Row],[ShankDiameter]]=0.25,2,IF(Table3[[#This Row],[ShankDiameter]]=0.2875,2,0)))</f>
        <v>0</v>
      </c>
      <c r="BA211" s="6">
        <v>0</v>
      </c>
      <c r="BB211" s="6">
        <v>0</v>
      </c>
      <c r="BC211" s="6">
        <v>0</v>
      </c>
      <c r="BD211" s="6">
        <v>0</v>
      </c>
      <c r="BE211" s="6">
        <v>0</v>
      </c>
      <c r="BF211" s="6">
        <v>0</v>
      </c>
      <c r="BG211" s="6">
        <v>0</v>
      </c>
      <c r="BH211" s="6">
        <v>0</v>
      </c>
      <c r="BI211" s="6">
        <v>0</v>
      </c>
      <c r="BJ211" s="6">
        <v>0</v>
      </c>
      <c r="BK211" s="6">
        <v>0</v>
      </c>
      <c r="BL211" s="6">
        <v>0</v>
      </c>
      <c r="BM211" s="6">
        <f>IF(Table3[[#This Row],[Type]]="EM",IF((Table3[[#This Row],[Diameter]]/2)-Table3[[#This Row],[CornerRadius]]-0.012&gt;0,(Table3[[#This Row],[Diameter]]/2)-Table3[[#This Row],[CornerRadius]]-0.012,0),)</f>
        <v>0</v>
      </c>
      <c r="BO211" s="6" t="str">
        <f>IF(Table3[[#This Row],[ShoulderLength]]="","",IF(Table3[[#This Row],[ShoulderLength]]&lt;Table3[[#This Row],[LOC]],"FIX",""))</f>
        <v/>
      </c>
    </row>
    <row r="212" spans="1:67" x14ac:dyDescent="0.25">
      <c r="A212" s="7">
        <f>IF(Table3[[#This Row],[SoflexRule]]="",1,IF(Table3[[#This Row],[MinOHL]]="",1,IF(Table3[[#This Row],[Type]]="CT",1,IF(Table3[[#This Row],[I]]=1,0,1))))</f>
        <v>1</v>
      </c>
      <c r="B212" s="6" t="s">
        <v>2193</v>
      </c>
      <c r="D212" s="6" t="s">
        <v>2193</v>
      </c>
      <c r="E212" s="6">
        <v>211</v>
      </c>
      <c r="G212" s="9" t="s">
        <v>74</v>
      </c>
      <c r="H212" s="10" t="s">
        <v>489</v>
      </c>
      <c r="I212" s="11" t="s">
        <v>500</v>
      </c>
      <c r="J212" s="12" t="s">
        <v>501</v>
      </c>
      <c r="K212" s="11" t="str">
        <f>CONCATENATE(Table3[[#This Row],[Type]]," "&amp;TEXT(Table3[[#This Row],[Diameter]],".0000")&amp;""," "&amp;Table3[[#This Row],[NumFlutes]]&amp;"FL")</f>
        <v>CS .1250 1FL</v>
      </c>
      <c r="M212" s="13">
        <v>0.125</v>
      </c>
      <c r="N212" s="13">
        <v>0.125</v>
      </c>
      <c r="O212" s="6">
        <v>0.125</v>
      </c>
      <c r="P212" s="6">
        <v>0.25</v>
      </c>
      <c r="R212" s="14">
        <f>IF(Table3[[#This Row],[ShoulderLenEnd]]="",0,90-(DEGREES(ATAN((Q212-P212)/((N212-O212)/2)))))</f>
        <v>0</v>
      </c>
      <c r="S212" s="15">
        <v>0.25</v>
      </c>
      <c r="T212" s="6">
        <v>1</v>
      </c>
      <c r="U212" s="6">
        <v>2.9</v>
      </c>
      <c r="V212" s="6">
        <v>0.10829999999999999</v>
      </c>
      <c r="Z212" s="6">
        <v>90</v>
      </c>
      <c r="AA212" s="13">
        <f t="shared" si="3"/>
        <v>6.25E-2</v>
      </c>
      <c r="AE212" s="6" t="s">
        <v>44</v>
      </c>
      <c r="AF212" s="6" t="s">
        <v>62</v>
      </c>
      <c r="AI212" s="6">
        <v>0</v>
      </c>
      <c r="AJ212" s="6">
        <v>1</v>
      </c>
      <c r="AK212" s="6">
        <v>1</v>
      </c>
      <c r="AL212" s="6">
        <v>1</v>
      </c>
      <c r="AM212" s="6">
        <v>1</v>
      </c>
      <c r="AN212" s="6">
        <v>1</v>
      </c>
      <c r="AO212" s="6">
        <v>0</v>
      </c>
      <c r="AP212" s="6">
        <v>1</v>
      </c>
      <c r="AR212" s="6">
        <v>0</v>
      </c>
      <c r="AS212" s="6">
        <v>0</v>
      </c>
      <c r="AT212" s="6">
        <v>0</v>
      </c>
      <c r="AU212" s="6">
        <v>0</v>
      </c>
      <c r="AV212" s="6">
        <f>IF(Table3[[#This Row],[ShankDiameter]]&gt;0.5,0,2)</f>
        <v>2</v>
      </c>
      <c r="AW212" s="6">
        <v>0</v>
      </c>
      <c r="AX212" s="6">
        <v>0</v>
      </c>
      <c r="AY212" s="6">
        <v>2</v>
      </c>
      <c r="AZ212" s="6">
        <f>IF(Table3[[#This Row],[ShankDiameter]]=0.225,2,IF(Table3[[#This Row],[ShankDiameter]]=0.25,2,IF(Table3[[#This Row],[ShankDiameter]]=0.2875,2,0)))</f>
        <v>0</v>
      </c>
      <c r="BA212" s="6">
        <v>0</v>
      </c>
      <c r="BB212" s="6">
        <v>0</v>
      </c>
      <c r="BC212" s="6">
        <v>0</v>
      </c>
      <c r="BD212" s="6">
        <v>0</v>
      </c>
      <c r="BE212" s="6">
        <v>0</v>
      </c>
      <c r="BF212" s="6">
        <v>0</v>
      </c>
      <c r="BG212" s="6">
        <v>0</v>
      </c>
      <c r="BH212" s="6">
        <v>0</v>
      </c>
      <c r="BI212" s="6">
        <v>0</v>
      </c>
      <c r="BJ212" s="6">
        <v>0</v>
      </c>
      <c r="BK212" s="6">
        <v>0</v>
      </c>
      <c r="BL212" s="6">
        <v>0</v>
      </c>
      <c r="BM212" s="6">
        <f>IF(Table3[[#This Row],[Type]]="EM",IF((Table3[[#This Row],[Diameter]]/2)-Table3[[#This Row],[CornerRadius]]-0.012&gt;0,(Table3[[#This Row],[Diameter]]/2)-Table3[[#This Row],[CornerRadius]]-0.012,0),)</f>
        <v>0</v>
      </c>
      <c r="BO212" s="6" t="str">
        <f>IF(Table3[[#This Row],[ShoulderLength]]="","",IF(Table3[[#This Row],[ShoulderLength]]&lt;Table3[[#This Row],[LOC]],"FIX",""))</f>
        <v/>
      </c>
    </row>
    <row r="213" spans="1:67" x14ac:dyDescent="0.25">
      <c r="A213" s="7">
        <f>IF(Table3[[#This Row],[SoflexRule]]="",1,IF(Table3[[#This Row],[MinOHL]]="",1,IF(Table3[[#This Row],[Type]]="CT",1,IF(Table3[[#This Row],[I]]=1,0,1))))</f>
        <v>1</v>
      </c>
      <c r="B213" s="6" t="s">
        <v>2193</v>
      </c>
      <c r="D213" s="6" t="s">
        <v>2193</v>
      </c>
      <c r="E213" s="6">
        <v>212</v>
      </c>
      <c r="G213" s="9" t="s">
        <v>74</v>
      </c>
      <c r="H213" s="10" t="s">
        <v>489</v>
      </c>
      <c r="I213" s="11" t="s">
        <v>502</v>
      </c>
      <c r="J213" s="12" t="s">
        <v>503</v>
      </c>
      <c r="K213" s="11" t="str">
        <f>CONCATENATE(Table3[[#This Row],[Type]]," "&amp;TEXT(Table3[[#This Row],[Diameter]],".0000")&amp;""," "&amp;Table3[[#This Row],[NumFlutes]]&amp;"FL")</f>
        <v>CS .1250 1FL</v>
      </c>
      <c r="M213" s="13">
        <v>0.125</v>
      </c>
      <c r="N213" s="13">
        <v>0.125</v>
      </c>
      <c r="O213" s="6">
        <v>0.125</v>
      </c>
      <c r="P213" s="6">
        <v>0.45</v>
      </c>
      <c r="R213" s="14">
        <f>IF(Table3[[#This Row],[ShoulderLenEnd]]="",0,90-(DEGREES(ATAN((Q213-P213)/((N213-O213)/2)))))</f>
        <v>0</v>
      </c>
      <c r="S213" s="15">
        <v>0.45</v>
      </c>
      <c r="T213" s="6">
        <v>1</v>
      </c>
      <c r="U213" s="6">
        <v>1.5</v>
      </c>
      <c r="V213" s="6">
        <v>3.61E-2</v>
      </c>
      <c r="Z213" s="6">
        <v>30</v>
      </c>
      <c r="AA213" s="13">
        <f t="shared" si="3"/>
        <v>0.23325317547305485</v>
      </c>
      <c r="AE213" s="6" t="s">
        <v>44</v>
      </c>
      <c r="AF213" s="6" t="s">
        <v>62</v>
      </c>
      <c r="AI213" s="6">
        <v>0</v>
      </c>
      <c r="AJ213" s="6">
        <v>1</v>
      </c>
      <c r="AK213" s="6">
        <v>1</v>
      </c>
      <c r="AL213" s="6">
        <v>1</v>
      </c>
      <c r="AM213" s="6">
        <v>1</v>
      </c>
      <c r="AN213" s="6">
        <v>1</v>
      </c>
      <c r="AO213" s="6">
        <v>0</v>
      </c>
      <c r="AP213" s="6">
        <v>1</v>
      </c>
      <c r="AR213" s="6">
        <v>0</v>
      </c>
      <c r="AS213" s="6">
        <v>0</v>
      </c>
      <c r="AT213" s="6">
        <v>0</v>
      </c>
      <c r="AU213" s="6">
        <v>0</v>
      </c>
      <c r="AV213" s="6">
        <f>IF(Table3[[#This Row],[ShankDiameter]]&gt;0.5,0,2)</f>
        <v>2</v>
      </c>
      <c r="AW213" s="6">
        <v>0</v>
      </c>
      <c r="AX213" s="6">
        <v>0</v>
      </c>
      <c r="AY213" s="6">
        <v>2</v>
      </c>
      <c r="AZ213" s="6">
        <v>2</v>
      </c>
      <c r="BA213" s="6">
        <v>0</v>
      </c>
      <c r="BB213" s="6">
        <v>0</v>
      </c>
      <c r="BC213" s="6">
        <v>0</v>
      </c>
      <c r="BD213" s="6">
        <v>0</v>
      </c>
      <c r="BE213" s="6">
        <v>0</v>
      </c>
      <c r="BF213" s="6">
        <v>0</v>
      </c>
      <c r="BG213" s="6">
        <v>0</v>
      </c>
      <c r="BH213" s="6">
        <v>0</v>
      </c>
      <c r="BI213" s="6">
        <v>0</v>
      </c>
      <c r="BJ213" s="6">
        <v>0</v>
      </c>
      <c r="BK213" s="6">
        <v>0</v>
      </c>
      <c r="BL213" s="6">
        <v>0</v>
      </c>
      <c r="BM213" s="6">
        <f>IF(Table3[[#This Row],[Type]]="EM",IF((Table3[[#This Row],[Diameter]]/2)-Table3[[#This Row],[CornerRadius]]-0.012&gt;0,(Table3[[#This Row],[Diameter]]/2)-Table3[[#This Row],[CornerRadius]]-0.012,0),)</f>
        <v>0</v>
      </c>
      <c r="BO213" s="6" t="str">
        <f>IF(Table3[[#This Row],[ShoulderLength]]="","",IF(Table3[[#This Row],[ShoulderLength]]&lt;Table3[[#This Row],[LOC]],"FIX",""))</f>
        <v/>
      </c>
    </row>
    <row r="214" spans="1:67" x14ac:dyDescent="0.25">
      <c r="A214" s="7">
        <f>IF(Table3[[#This Row],[SoflexRule]]="",1,IF(Table3[[#This Row],[MinOHL]]="",1,IF(Table3[[#This Row],[Type]]="CT",1,IF(Table3[[#This Row],[I]]=1,0,1))))</f>
        <v>1</v>
      </c>
      <c r="B214" s="6" t="s">
        <v>2193</v>
      </c>
      <c r="D214" s="6" t="s">
        <v>2193</v>
      </c>
      <c r="E214" s="6">
        <v>213</v>
      </c>
      <c r="F214" s="8" t="s">
        <v>60</v>
      </c>
      <c r="G214" s="9" t="s">
        <v>74</v>
      </c>
      <c r="H214" s="10" t="s">
        <v>489</v>
      </c>
      <c r="I214" s="11" t="s">
        <v>504</v>
      </c>
      <c r="J214" s="12">
        <v>74201</v>
      </c>
      <c r="K214" s="11" t="str">
        <f>CONCATENATE(Table3[[#This Row],[Type]]," "&amp;TEXT(Table3[[#This Row],[Diameter]],".0000")&amp;""," "&amp;Table3[[#This Row],[NumFlutes]]&amp;"FL")</f>
        <v>CS .1250 2FL</v>
      </c>
      <c r="M214" s="13">
        <v>0.125</v>
      </c>
      <c r="N214" s="13">
        <v>0.125</v>
      </c>
      <c r="O214" s="6">
        <v>0.125</v>
      </c>
      <c r="P214" s="6">
        <v>0.23</v>
      </c>
      <c r="R214" s="14">
        <f>IF(Table3[[#This Row],[ShoulderLenEnd]]="",0,90-(DEGREES(ATAN((Q214-P214)/((N214-O214)/2)))))</f>
        <v>0</v>
      </c>
      <c r="S214" s="15">
        <v>0.26</v>
      </c>
      <c r="T214" s="6">
        <v>2</v>
      </c>
      <c r="U214" s="6">
        <v>1.5</v>
      </c>
      <c r="V214" s="6">
        <v>2.7099999999999999E-2</v>
      </c>
      <c r="Z214" s="6">
        <v>90</v>
      </c>
      <c r="AA214" s="13">
        <f t="shared" si="3"/>
        <v>6.25E-2</v>
      </c>
      <c r="AE214" s="6" t="s">
        <v>44</v>
      </c>
      <c r="AF214" s="6" t="s">
        <v>62</v>
      </c>
      <c r="AG214" s="6" t="s">
        <v>79</v>
      </c>
      <c r="AI214" s="6">
        <v>0</v>
      </c>
      <c r="AJ214" s="6">
        <v>1</v>
      </c>
      <c r="AK214" s="6">
        <v>1</v>
      </c>
      <c r="AL214" s="6">
        <v>1</v>
      </c>
      <c r="AM214" s="6">
        <v>1</v>
      </c>
      <c r="AN214" s="6">
        <v>1</v>
      </c>
      <c r="AO214" s="6">
        <v>1</v>
      </c>
      <c r="AP214" s="6">
        <v>1</v>
      </c>
      <c r="AR214" s="6">
        <v>0</v>
      </c>
      <c r="AS214" s="6">
        <v>0</v>
      </c>
      <c r="AT214" s="6">
        <v>0</v>
      </c>
      <c r="AU214" s="6">
        <v>0</v>
      </c>
      <c r="AV214" s="6">
        <f>IF(Table3[[#This Row],[ShankDiameter]]&gt;0.5,0,2)</f>
        <v>2</v>
      </c>
      <c r="AW214" s="6">
        <v>0</v>
      </c>
      <c r="AX214" s="6">
        <v>0</v>
      </c>
      <c r="AY214" s="6">
        <v>2</v>
      </c>
      <c r="AZ214" s="6">
        <v>2</v>
      </c>
      <c r="BA214" s="6">
        <v>0</v>
      </c>
      <c r="BB214" s="6">
        <v>0</v>
      </c>
      <c r="BC214" s="6">
        <v>0</v>
      </c>
      <c r="BD214" s="6">
        <v>0</v>
      </c>
      <c r="BE214" s="6">
        <v>0</v>
      </c>
      <c r="BF214" s="6">
        <v>0</v>
      </c>
      <c r="BG214" s="6">
        <v>0</v>
      </c>
      <c r="BH214" s="6">
        <v>0</v>
      </c>
      <c r="BI214" s="6">
        <v>0</v>
      </c>
      <c r="BJ214" s="6">
        <v>0</v>
      </c>
      <c r="BK214" s="6">
        <v>0</v>
      </c>
      <c r="BL214" s="6">
        <v>0</v>
      </c>
      <c r="BM214" s="6">
        <f>IF(Table3[[#This Row],[Type]]="EM",IF((Table3[[#This Row],[Diameter]]/2)-Table3[[#This Row],[CornerRadius]]-0.012&gt;0,(Table3[[#This Row],[Diameter]]/2)-Table3[[#This Row],[CornerRadius]]-0.012,0),)</f>
        <v>0</v>
      </c>
      <c r="BO214" s="6" t="str">
        <f>IF(Table3[[#This Row],[ShoulderLength]]="","",IF(Table3[[#This Row],[ShoulderLength]]&lt;Table3[[#This Row],[LOC]],"FIX",""))</f>
        <v/>
      </c>
    </row>
    <row r="215" spans="1:67" x14ac:dyDescent="0.25">
      <c r="A215" s="7">
        <f>IF(Table3[[#This Row],[SoflexRule]]="",1,IF(Table3[[#This Row],[MinOHL]]="",1,IF(Table3[[#This Row],[Type]]="CT",1,IF(Table3[[#This Row],[I]]=1,0,1))))</f>
        <v>1</v>
      </c>
      <c r="B215" s="6" t="s">
        <v>2193</v>
      </c>
      <c r="D215" s="6" t="s">
        <v>2193</v>
      </c>
      <c r="E215" s="6">
        <v>214</v>
      </c>
      <c r="G215" s="9" t="s">
        <v>74</v>
      </c>
      <c r="H215" s="10" t="s">
        <v>489</v>
      </c>
      <c r="I215" s="11" t="s">
        <v>505</v>
      </c>
      <c r="J215" s="12">
        <v>74204</v>
      </c>
      <c r="K215" s="11" t="str">
        <f>CONCATENATE(Table3[[#This Row],[Type]]," "&amp;TEXT(Table3[[#This Row],[Diameter]],".0000")&amp;""," "&amp;Table3[[#This Row],[NumFlutes]]&amp;"FL")</f>
        <v>CS .1875 1FL</v>
      </c>
      <c r="M215" s="13">
        <v>0.1875</v>
      </c>
      <c r="N215" s="13">
        <v>0.1875</v>
      </c>
      <c r="O215" s="6">
        <v>0.1875</v>
      </c>
      <c r="P215" s="6">
        <v>0.45</v>
      </c>
      <c r="R215" s="14">
        <f>IF(Table3[[#This Row],[ShoulderLenEnd]]="",0,90-(DEGREES(ATAN((Q215-P215)/((N215-O215)/2)))))</f>
        <v>0</v>
      </c>
      <c r="S215" s="15">
        <v>0.45</v>
      </c>
      <c r="T215" s="6">
        <v>1</v>
      </c>
      <c r="U215" s="6">
        <v>1.5</v>
      </c>
      <c r="V215" s="6">
        <v>9.3799999999999994E-2</v>
      </c>
      <c r="Z215" s="6">
        <v>90</v>
      </c>
      <c r="AA215" s="13">
        <f t="shared" si="3"/>
        <v>9.3750000000000014E-2</v>
      </c>
      <c r="AE215" s="6" t="s">
        <v>44</v>
      </c>
      <c r="AF215" s="6" t="s">
        <v>62</v>
      </c>
      <c r="AG215" s="6" t="s">
        <v>79</v>
      </c>
      <c r="AI215" s="6">
        <v>0</v>
      </c>
      <c r="AJ215" s="6">
        <v>1</v>
      </c>
      <c r="AK215" s="6">
        <v>1</v>
      </c>
      <c r="AL215" s="6">
        <v>1</v>
      </c>
      <c r="AM215" s="6">
        <v>1</v>
      </c>
      <c r="AN215" s="6">
        <v>1</v>
      </c>
      <c r="AO215" s="6">
        <v>0</v>
      </c>
      <c r="AP215" s="6">
        <v>1</v>
      </c>
      <c r="AR215" s="6">
        <v>0</v>
      </c>
      <c r="AS215" s="6">
        <v>0</v>
      </c>
      <c r="AT215" s="6">
        <v>0</v>
      </c>
      <c r="AU215" s="6">
        <v>0</v>
      </c>
      <c r="AV215" s="6">
        <f>IF(Table3[[#This Row],[ShankDiameter]]&gt;0.5,0,2)</f>
        <v>2</v>
      </c>
      <c r="AW215" s="6">
        <v>0</v>
      </c>
      <c r="AX215" s="6">
        <v>0</v>
      </c>
      <c r="AY215" s="6">
        <v>2</v>
      </c>
      <c r="AZ215" s="6">
        <f>IF(Table3[[#This Row],[ShankDiameter]]=0.225,2,IF(Table3[[#This Row],[ShankDiameter]]=0.25,2,IF(Table3[[#This Row],[ShankDiameter]]=0.2875,2,0)))</f>
        <v>0</v>
      </c>
      <c r="BA215" s="6">
        <v>0</v>
      </c>
      <c r="BB215" s="6">
        <v>0</v>
      </c>
      <c r="BC215" s="6">
        <v>0</v>
      </c>
      <c r="BD215" s="6">
        <v>0</v>
      </c>
      <c r="BE215" s="6">
        <v>0</v>
      </c>
      <c r="BF215" s="6">
        <v>0</v>
      </c>
      <c r="BG215" s="6">
        <v>0</v>
      </c>
      <c r="BH215" s="6">
        <v>0</v>
      </c>
      <c r="BI215" s="6">
        <v>0</v>
      </c>
      <c r="BJ215" s="6">
        <v>0</v>
      </c>
      <c r="BK215" s="6">
        <v>0</v>
      </c>
      <c r="BL215" s="6">
        <v>0</v>
      </c>
      <c r="BM215" s="6">
        <f>IF(Table3[[#This Row],[Type]]="EM",IF((Table3[[#This Row],[Diameter]]/2)-Table3[[#This Row],[CornerRadius]]-0.012&gt;0,(Table3[[#This Row],[Diameter]]/2)-Table3[[#This Row],[CornerRadius]]-0.012,0),)</f>
        <v>0</v>
      </c>
      <c r="BO215" s="6" t="str">
        <f>IF(Table3[[#This Row],[ShoulderLength]]="","",IF(Table3[[#This Row],[ShoulderLength]]&lt;Table3[[#This Row],[LOC]],"FIX",""))</f>
        <v/>
      </c>
    </row>
    <row r="216" spans="1:67" x14ac:dyDescent="0.25">
      <c r="A216" s="7">
        <f>IF(Table3[[#This Row],[SoflexRule]]="",1,IF(Table3[[#This Row],[MinOHL]]="",1,IF(Table3[[#This Row],[Type]]="CT",1,IF(Table3[[#This Row],[I]]=1,0,1))))</f>
        <v>1</v>
      </c>
      <c r="B216" s="6" t="s">
        <v>2193</v>
      </c>
      <c r="D216" s="6" t="s">
        <v>2193</v>
      </c>
      <c r="E216" s="6">
        <v>215</v>
      </c>
      <c r="F216" s="8" t="s">
        <v>60</v>
      </c>
      <c r="H216" s="10" t="s">
        <v>489</v>
      </c>
      <c r="I216" s="11" t="s">
        <v>506</v>
      </c>
      <c r="J216" s="12">
        <v>61018701</v>
      </c>
      <c r="K216" s="11" t="str">
        <f>CONCATENATE(Table3[[#This Row],[Type]]," "&amp;TEXT(Table3[[#This Row],[Diameter]],".0000")&amp;""," "&amp;Table3[[#This Row],[NumFlutes]]&amp;"FL")</f>
        <v>CS .1875 1FL</v>
      </c>
      <c r="M216" s="13">
        <v>0.1875</v>
      </c>
      <c r="N216" s="13">
        <v>0.1875</v>
      </c>
      <c r="O216" s="6">
        <v>0.1875</v>
      </c>
      <c r="P216" s="6">
        <v>0.48</v>
      </c>
      <c r="R216" s="14">
        <f>IF(Table3[[#This Row],[ShoulderLenEnd]]="",0,90-(DEGREES(ATAN((Q216-P216)/((N216-O216)/2)))))</f>
        <v>0</v>
      </c>
      <c r="S216" s="15">
        <v>0.51</v>
      </c>
      <c r="T216" s="6">
        <v>1</v>
      </c>
      <c r="U216" s="6">
        <v>1.5</v>
      </c>
      <c r="V216" s="6">
        <v>5.4100000000000002E-2</v>
      </c>
      <c r="Z216" s="6">
        <v>60</v>
      </c>
      <c r="AA216" s="13">
        <f t="shared" si="3"/>
        <v>0.16237976320958225</v>
      </c>
      <c r="AE216" s="6" t="s">
        <v>49</v>
      </c>
      <c r="AF216" s="6" t="s">
        <v>62</v>
      </c>
      <c r="AI216" s="6">
        <v>0</v>
      </c>
      <c r="AJ216" s="6">
        <v>1</v>
      </c>
      <c r="AK216" s="6">
        <v>1</v>
      </c>
      <c r="AL216" s="6">
        <v>1</v>
      </c>
      <c r="AM216" s="6">
        <v>1</v>
      </c>
      <c r="AN216" s="6">
        <v>1</v>
      </c>
      <c r="AO216" s="6">
        <v>0</v>
      </c>
      <c r="AP216" s="6">
        <v>1</v>
      </c>
      <c r="AR216" s="6">
        <v>0</v>
      </c>
      <c r="AS216" s="6">
        <v>0</v>
      </c>
      <c r="AT216" s="6">
        <v>0</v>
      </c>
      <c r="AU216" s="6">
        <v>0</v>
      </c>
      <c r="AV216" s="6">
        <f>IF(Table3[[#This Row],[ShankDiameter]]&gt;0.5,0,2)</f>
        <v>2</v>
      </c>
      <c r="AW216" s="6">
        <v>0</v>
      </c>
      <c r="AX216" s="6">
        <v>0</v>
      </c>
      <c r="AY216" s="6">
        <v>2</v>
      </c>
      <c r="AZ216" s="6">
        <f>IF(Table3[[#This Row],[ShankDiameter]]=0.225,2,IF(Table3[[#This Row],[ShankDiameter]]=0.25,2,IF(Table3[[#This Row],[ShankDiameter]]=0.2875,2,0)))</f>
        <v>0</v>
      </c>
      <c r="BA216" s="6">
        <v>0</v>
      </c>
      <c r="BB216" s="6">
        <v>0</v>
      </c>
      <c r="BC216" s="6">
        <v>0</v>
      </c>
      <c r="BD216" s="6">
        <v>0</v>
      </c>
      <c r="BE216" s="6">
        <v>0</v>
      </c>
      <c r="BF216" s="6">
        <v>0</v>
      </c>
      <c r="BG216" s="6">
        <v>0</v>
      </c>
      <c r="BH216" s="6">
        <v>0</v>
      </c>
      <c r="BI216" s="6">
        <v>0</v>
      </c>
      <c r="BJ216" s="6">
        <v>0</v>
      </c>
      <c r="BK216" s="6">
        <v>0</v>
      </c>
      <c r="BL216" s="6">
        <v>0</v>
      </c>
      <c r="BM216" s="6">
        <f>IF(Table3[[#This Row],[Type]]="EM",IF((Table3[[#This Row],[Diameter]]/2)-Table3[[#This Row],[CornerRadius]]-0.012&gt;0,(Table3[[#This Row],[Diameter]]/2)-Table3[[#This Row],[CornerRadius]]-0.012,0),)</f>
        <v>0</v>
      </c>
      <c r="BO216" s="6" t="str">
        <f>IF(Table3[[#This Row],[ShoulderLength]]="","",IF(Table3[[#This Row],[ShoulderLength]]&lt;Table3[[#This Row],[LOC]],"FIX",""))</f>
        <v/>
      </c>
    </row>
    <row r="217" spans="1:67" x14ac:dyDescent="0.25">
      <c r="A217" s="7">
        <f>IF(Table3[[#This Row],[SoflexRule]]="",1,IF(Table3[[#This Row],[MinOHL]]="",1,IF(Table3[[#This Row],[Type]]="CT",1,IF(Table3[[#This Row],[I]]=1,0,1))))</f>
        <v>1</v>
      </c>
      <c r="B217" s="6" t="s">
        <v>2193</v>
      </c>
      <c r="D217" s="6" t="s">
        <v>2193</v>
      </c>
      <c r="E217" s="6">
        <v>216</v>
      </c>
      <c r="F217" s="8" t="s">
        <v>60</v>
      </c>
      <c r="H217" s="10" t="s">
        <v>489</v>
      </c>
      <c r="I217" s="11" t="s">
        <v>507</v>
      </c>
      <c r="J217" s="12">
        <v>61018702</v>
      </c>
      <c r="K217" s="11" t="str">
        <f>CONCATENATE(Table3[[#This Row],[Type]]," "&amp;TEXT(Table3[[#This Row],[Diameter]],".0000")&amp;""," "&amp;Table3[[#This Row],[NumFlutes]]&amp;"FL")</f>
        <v>CS .1875 1FL</v>
      </c>
      <c r="M217" s="13">
        <v>0.1875</v>
      </c>
      <c r="N217" s="13">
        <v>0.1875</v>
      </c>
      <c r="O217" s="6">
        <v>0.1875</v>
      </c>
      <c r="P217" s="6">
        <v>0.47</v>
      </c>
      <c r="R217" s="14">
        <f>IF(Table3[[#This Row],[ShoulderLenEnd]]="",0,90-(DEGREES(ATAN((Q217-P217)/((N217-O217)/2)))))</f>
        <v>0</v>
      </c>
      <c r="S217" s="15">
        <v>0.5</v>
      </c>
      <c r="T217" s="6">
        <v>1</v>
      </c>
      <c r="U217" s="6">
        <v>1.5</v>
      </c>
      <c r="V217" s="6">
        <v>0.23330000000000001</v>
      </c>
      <c r="Z217" s="6">
        <v>82</v>
      </c>
      <c r="AA217" s="13">
        <f t="shared" si="3"/>
        <v>0.10784703817696964</v>
      </c>
      <c r="AE217" s="6" t="s">
        <v>44</v>
      </c>
      <c r="AF217" s="6" t="s">
        <v>62</v>
      </c>
      <c r="AI217" s="6">
        <v>0</v>
      </c>
      <c r="AJ217" s="6">
        <v>1</v>
      </c>
      <c r="AK217" s="6">
        <v>1</v>
      </c>
      <c r="AL217" s="6">
        <v>1</v>
      </c>
      <c r="AM217" s="6">
        <v>1</v>
      </c>
      <c r="AN217" s="6">
        <v>1</v>
      </c>
      <c r="AO217" s="6">
        <v>0</v>
      </c>
      <c r="AP217" s="6">
        <v>1</v>
      </c>
      <c r="AR217" s="6">
        <v>0</v>
      </c>
      <c r="AS217" s="6">
        <v>0</v>
      </c>
      <c r="AT217" s="6">
        <v>0</v>
      </c>
      <c r="AU217" s="6">
        <v>0</v>
      </c>
      <c r="AV217" s="6">
        <f>IF(Table3[[#This Row],[ShankDiameter]]&gt;0.5,0,2)</f>
        <v>2</v>
      </c>
      <c r="AW217" s="6">
        <v>0</v>
      </c>
      <c r="AX217" s="6">
        <v>0</v>
      </c>
      <c r="AY217" s="6">
        <v>2</v>
      </c>
      <c r="AZ217" s="6">
        <f>IF(Table3[[#This Row],[ShankDiameter]]=0.225,2,IF(Table3[[#This Row],[ShankDiameter]]=0.25,2,IF(Table3[[#This Row],[ShankDiameter]]=0.2875,2,0)))</f>
        <v>0</v>
      </c>
      <c r="BA217" s="6">
        <v>0</v>
      </c>
      <c r="BB217" s="6">
        <v>0</v>
      </c>
      <c r="BC217" s="6">
        <v>0</v>
      </c>
      <c r="BD217" s="6">
        <v>0</v>
      </c>
      <c r="BE217" s="6">
        <v>0</v>
      </c>
      <c r="BF217" s="6">
        <v>0</v>
      </c>
      <c r="BG217" s="6">
        <v>0</v>
      </c>
      <c r="BH217" s="6">
        <v>0</v>
      </c>
      <c r="BI217" s="6">
        <v>0</v>
      </c>
      <c r="BJ217" s="6">
        <v>0</v>
      </c>
      <c r="BK217" s="6">
        <v>0</v>
      </c>
      <c r="BL217" s="6">
        <v>0</v>
      </c>
      <c r="BM217" s="6">
        <f>IF(Table3[[#This Row],[Type]]="EM",IF((Table3[[#This Row],[Diameter]]/2)-Table3[[#This Row],[CornerRadius]]-0.012&gt;0,(Table3[[#This Row],[Diameter]]/2)-Table3[[#This Row],[CornerRadius]]-0.012,0),)</f>
        <v>0</v>
      </c>
      <c r="BO217" s="6" t="str">
        <f>IF(Table3[[#This Row],[ShoulderLength]]="","",IF(Table3[[#This Row],[ShoulderLength]]&lt;Table3[[#This Row],[LOC]],"FIX",""))</f>
        <v/>
      </c>
    </row>
    <row r="218" spans="1:67" x14ac:dyDescent="0.25">
      <c r="A218" s="7">
        <f>IF(Table3[[#This Row],[SoflexRule]]="",1,IF(Table3[[#This Row],[MinOHL]]="",1,IF(Table3[[#This Row],[Type]]="CT",1,IF(Table3[[#This Row],[I]]=1,0,1))))</f>
        <v>1</v>
      </c>
      <c r="B218" s="6" t="s">
        <v>2193</v>
      </c>
      <c r="D218" s="6" t="s">
        <v>2193</v>
      </c>
      <c r="E218" s="6">
        <v>217</v>
      </c>
      <c r="F218" s="8" t="s">
        <v>60</v>
      </c>
      <c r="H218" s="10" t="s">
        <v>489</v>
      </c>
      <c r="I218" s="11" t="s">
        <v>508</v>
      </c>
      <c r="J218" s="12">
        <v>61018703</v>
      </c>
      <c r="K218" s="11" t="str">
        <f>CONCATENATE(Table3[[#This Row],[Type]]," "&amp;TEXT(Table3[[#This Row],[Diameter]],".0000")&amp;""," "&amp;Table3[[#This Row],[NumFlutes]]&amp;"FL")</f>
        <v>CS .1875 1FL</v>
      </c>
      <c r="M218" s="13">
        <v>0.1875</v>
      </c>
      <c r="N218" s="13">
        <v>0.1875</v>
      </c>
      <c r="O218" s="6">
        <v>0.1875</v>
      </c>
      <c r="P218" s="6">
        <v>0.45</v>
      </c>
      <c r="R218" s="14">
        <f>IF(Table3[[#This Row],[ShoulderLenEnd]]="",0,90-(DEGREES(ATAN((Q218-P218)/((N218-O218)/2)))))</f>
        <v>0</v>
      </c>
      <c r="S218" s="15">
        <v>0.48</v>
      </c>
      <c r="T218" s="6">
        <v>1</v>
      </c>
      <c r="U218" s="6">
        <v>1.5</v>
      </c>
      <c r="V218" s="6">
        <v>0.10780000000000001</v>
      </c>
      <c r="Z218" s="6">
        <v>90</v>
      </c>
      <c r="AA218" s="13">
        <f t="shared" si="3"/>
        <v>9.3750000000000014E-2</v>
      </c>
      <c r="AE218" s="6" t="s">
        <v>49</v>
      </c>
      <c r="AF218" s="6" t="s">
        <v>62</v>
      </c>
      <c r="AI218" s="6">
        <v>0</v>
      </c>
      <c r="AJ218" s="6">
        <v>1</v>
      </c>
      <c r="AK218" s="6">
        <v>1</v>
      </c>
      <c r="AL218" s="6">
        <v>1</v>
      </c>
      <c r="AM218" s="6">
        <v>1</v>
      </c>
      <c r="AN218" s="6">
        <v>1</v>
      </c>
      <c r="AO218" s="6">
        <v>0</v>
      </c>
      <c r="AP218" s="6">
        <v>1</v>
      </c>
      <c r="AR218" s="6">
        <v>0</v>
      </c>
      <c r="AS218" s="6">
        <v>0</v>
      </c>
      <c r="AT218" s="6">
        <v>0</v>
      </c>
      <c r="AU218" s="6">
        <v>0</v>
      </c>
      <c r="AV218" s="6">
        <f>IF(Table3[[#This Row],[ShankDiameter]]&gt;0.5,0,2)</f>
        <v>2</v>
      </c>
      <c r="AW218" s="6">
        <v>0</v>
      </c>
      <c r="AX218" s="6">
        <v>0</v>
      </c>
      <c r="AY218" s="6">
        <v>2</v>
      </c>
      <c r="AZ218" s="6">
        <f>IF(Table3[[#This Row],[ShankDiameter]]=0.225,2,IF(Table3[[#This Row],[ShankDiameter]]=0.25,2,IF(Table3[[#This Row],[ShankDiameter]]=0.2875,2,0)))</f>
        <v>0</v>
      </c>
      <c r="BA218" s="6">
        <v>0</v>
      </c>
      <c r="BB218" s="6">
        <v>0</v>
      </c>
      <c r="BC218" s="6">
        <v>0</v>
      </c>
      <c r="BD218" s="6">
        <v>0</v>
      </c>
      <c r="BE218" s="6">
        <v>0</v>
      </c>
      <c r="BF218" s="6">
        <v>0</v>
      </c>
      <c r="BG218" s="6">
        <v>0</v>
      </c>
      <c r="BH218" s="6">
        <v>0</v>
      </c>
      <c r="BI218" s="6">
        <v>0</v>
      </c>
      <c r="BJ218" s="6">
        <v>0</v>
      </c>
      <c r="BK218" s="6">
        <v>0</v>
      </c>
      <c r="BL218" s="6">
        <v>0</v>
      </c>
      <c r="BM218" s="6">
        <f>IF(Table3[[#This Row],[Type]]="EM",IF((Table3[[#This Row],[Diameter]]/2)-Table3[[#This Row],[CornerRadius]]-0.012&gt;0,(Table3[[#This Row],[Diameter]]/2)-Table3[[#This Row],[CornerRadius]]-0.012,0),)</f>
        <v>0</v>
      </c>
      <c r="BO218" s="6" t="str">
        <f>IF(Table3[[#This Row],[ShoulderLength]]="","",IF(Table3[[#This Row],[ShoulderLength]]&lt;Table3[[#This Row],[LOC]],"FIX",""))</f>
        <v/>
      </c>
    </row>
    <row r="219" spans="1:67" x14ac:dyDescent="0.25">
      <c r="A219" s="7">
        <f>IF(Table3[[#This Row],[SoflexRule]]="",1,IF(Table3[[#This Row],[MinOHL]]="",1,IF(Table3[[#This Row],[Type]]="CT",1,IF(Table3[[#This Row],[I]]=1,0,1))))</f>
        <v>1</v>
      </c>
      <c r="B219" s="6" t="s">
        <v>2193</v>
      </c>
      <c r="D219" s="6" t="s">
        <v>2193</v>
      </c>
      <c r="E219" s="6">
        <v>218</v>
      </c>
      <c r="F219" s="8" t="s">
        <v>60</v>
      </c>
      <c r="H219" s="10" t="s">
        <v>489</v>
      </c>
      <c r="I219" s="11" t="s">
        <v>509</v>
      </c>
      <c r="J219" s="12">
        <v>61018706</v>
      </c>
      <c r="K219" s="11" t="str">
        <f>CONCATENATE(Table3[[#This Row],[Type]]," "&amp;TEXT(Table3[[#This Row],[Diameter]],".0000")&amp;""," "&amp;Table3[[#This Row],[NumFlutes]]&amp;"FL")</f>
        <v>CS .1875 1FL</v>
      </c>
      <c r="M219" s="13">
        <v>0.1875</v>
      </c>
      <c r="N219" s="13">
        <v>0.1875</v>
      </c>
      <c r="O219" s="6">
        <v>0.1875</v>
      </c>
      <c r="P219" s="6">
        <v>0.46</v>
      </c>
      <c r="R219" s="14">
        <f>IF(Table3[[#This Row],[ShoulderLenEnd]]="",0,90-(DEGREES(ATAN((Q219-P219)/((N219-O219)/2)))))</f>
        <v>0</v>
      </c>
      <c r="S219" s="15">
        <v>0.49</v>
      </c>
      <c r="T219" s="6">
        <v>1</v>
      </c>
      <c r="U219" s="6">
        <v>1.5</v>
      </c>
      <c r="V219" s="6">
        <v>7.8100000000000003E-2</v>
      </c>
      <c r="Z219" s="6">
        <v>120</v>
      </c>
      <c r="AA219" s="13">
        <f t="shared" si="3"/>
        <v>5.4126587736527433E-2</v>
      </c>
      <c r="AE219" s="6" t="s">
        <v>49</v>
      </c>
      <c r="AF219" s="6" t="s">
        <v>62</v>
      </c>
      <c r="AI219" s="6">
        <v>0</v>
      </c>
      <c r="AJ219" s="6">
        <v>1</v>
      </c>
      <c r="AK219" s="6">
        <v>1</v>
      </c>
      <c r="AL219" s="6">
        <v>1</v>
      </c>
      <c r="AM219" s="6">
        <v>1</v>
      </c>
      <c r="AN219" s="6">
        <v>1</v>
      </c>
      <c r="AO219" s="6">
        <v>0</v>
      </c>
      <c r="AP219" s="6">
        <v>1</v>
      </c>
      <c r="AR219" s="6">
        <v>0</v>
      </c>
      <c r="AS219" s="6">
        <v>0</v>
      </c>
      <c r="AT219" s="6">
        <v>0</v>
      </c>
      <c r="AU219" s="6">
        <v>0</v>
      </c>
      <c r="AV219" s="6">
        <f>IF(Table3[[#This Row],[ShankDiameter]]&gt;0.5,0,2)</f>
        <v>2</v>
      </c>
      <c r="AW219" s="6">
        <v>0</v>
      </c>
      <c r="AX219" s="6">
        <v>0</v>
      </c>
      <c r="AY219" s="6">
        <v>2</v>
      </c>
      <c r="AZ219" s="6">
        <f>IF(Table3[[#This Row],[ShankDiameter]]=0.225,2,IF(Table3[[#This Row],[ShankDiameter]]=0.25,2,IF(Table3[[#This Row],[ShankDiameter]]=0.2875,2,0)))</f>
        <v>0</v>
      </c>
      <c r="BA219" s="6">
        <v>0</v>
      </c>
      <c r="BB219" s="6">
        <v>0</v>
      </c>
      <c r="BC219" s="6">
        <v>0</v>
      </c>
      <c r="BD219" s="6">
        <v>0</v>
      </c>
      <c r="BE219" s="6">
        <v>0</v>
      </c>
      <c r="BF219" s="6">
        <v>0</v>
      </c>
      <c r="BG219" s="6">
        <v>0</v>
      </c>
      <c r="BH219" s="6">
        <v>0</v>
      </c>
      <c r="BI219" s="6">
        <v>0</v>
      </c>
      <c r="BJ219" s="6">
        <v>0</v>
      </c>
      <c r="BK219" s="6">
        <v>0</v>
      </c>
      <c r="BL219" s="6">
        <v>0</v>
      </c>
      <c r="BM219" s="6">
        <f>IF(Table3[[#This Row],[Type]]="EM",IF((Table3[[#This Row],[Diameter]]/2)-Table3[[#This Row],[CornerRadius]]-0.012&gt;0,(Table3[[#This Row],[Diameter]]/2)-Table3[[#This Row],[CornerRadius]]-0.012,0),)</f>
        <v>0</v>
      </c>
      <c r="BO219" s="6" t="str">
        <f>IF(Table3[[#This Row],[ShoulderLength]]="","",IF(Table3[[#This Row],[ShoulderLength]]&lt;Table3[[#This Row],[LOC]],"FIX",""))</f>
        <v/>
      </c>
    </row>
    <row r="220" spans="1:67" x14ac:dyDescent="0.25">
      <c r="A220" s="7">
        <f>IF(Table3[[#This Row],[SoflexRule]]="",1,IF(Table3[[#This Row],[MinOHL]]="",1,IF(Table3[[#This Row],[Type]]="CT",1,IF(Table3[[#This Row],[I]]=1,0,1))))</f>
        <v>1</v>
      </c>
      <c r="B220" s="6" t="s">
        <v>2193</v>
      </c>
      <c r="D220" s="6" t="s">
        <v>2193</v>
      </c>
      <c r="E220" s="6">
        <v>219</v>
      </c>
      <c r="G220" s="9" t="s">
        <v>74</v>
      </c>
      <c r="H220" s="10" t="s">
        <v>489</v>
      </c>
      <c r="I220" s="11" t="s">
        <v>510</v>
      </c>
      <c r="J220" s="12">
        <v>74007</v>
      </c>
      <c r="K220" s="11" t="str">
        <f>CONCATENATE(Table3[[#This Row],[Type]]," "&amp;TEXT(Table3[[#This Row],[Diameter]],".0000")&amp;""," "&amp;Table3[[#This Row],[NumFlutes]]&amp;"FL")</f>
        <v>CS .2500 1FL</v>
      </c>
      <c r="M220" s="13">
        <v>0.25</v>
      </c>
      <c r="N220" s="13">
        <v>0.25</v>
      </c>
      <c r="O220" s="6">
        <v>0.25</v>
      </c>
      <c r="P220" s="6">
        <v>0.65</v>
      </c>
      <c r="R220" s="14">
        <f>IF(Table3[[#This Row],[ShoulderLenEnd]]="",0,90-(DEGREES(ATAN((Q220-P220)/((N220-O220)/2)))))</f>
        <v>0</v>
      </c>
      <c r="S220" s="15">
        <v>0.65</v>
      </c>
      <c r="T220" s="6">
        <v>1</v>
      </c>
      <c r="U220" s="6">
        <v>1.5</v>
      </c>
      <c r="V220" s="6">
        <v>7.22E-2</v>
      </c>
      <c r="Z220" s="6">
        <v>60</v>
      </c>
      <c r="AA220" s="13">
        <f t="shared" si="3"/>
        <v>0.21650635094610968</v>
      </c>
      <c r="AE220" s="6" t="s">
        <v>44</v>
      </c>
      <c r="AF220" s="6" t="s">
        <v>62</v>
      </c>
      <c r="AG220" s="6" t="s">
        <v>79</v>
      </c>
      <c r="AI220" s="6">
        <v>0</v>
      </c>
      <c r="AJ220" s="6">
        <v>1</v>
      </c>
      <c r="AK220" s="6">
        <v>1</v>
      </c>
      <c r="AL220" s="6">
        <v>1</v>
      </c>
      <c r="AM220" s="6">
        <v>1</v>
      </c>
      <c r="AN220" s="6">
        <v>1</v>
      </c>
      <c r="AO220" s="6">
        <v>0</v>
      </c>
      <c r="AP220" s="6">
        <v>1</v>
      </c>
      <c r="AR220" s="6">
        <v>0</v>
      </c>
      <c r="AS220" s="6">
        <v>0</v>
      </c>
      <c r="AT220" s="6">
        <v>0</v>
      </c>
      <c r="AU220" s="6">
        <v>0</v>
      </c>
      <c r="AV220" s="6">
        <f>IF(Table3[[#This Row],[ShankDiameter]]&gt;0.5,0,2)</f>
        <v>2</v>
      </c>
      <c r="AW220" s="6">
        <v>0</v>
      </c>
      <c r="AX220" s="6">
        <v>0</v>
      </c>
      <c r="AY220" s="6">
        <v>2</v>
      </c>
      <c r="AZ220" s="6">
        <v>2</v>
      </c>
      <c r="BA220" s="6">
        <v>0</v>
      </c>
      <c r="BB220" s="6">
        <v>0</v>
      </c>
      <c r="BC220" s="6">
        <v>0</v>
      </c>
      <c r="BD220" s="6">
        <v>0</v>
      </c>
      <c r="BE220" s="6">
        <v>0</v>
      </c>
      <c r="BF220" s="6">
        <v>0</v>
      </c>
      <c r="BG220" s="6">
        <v>0</v>
      </c>
      <c r="BH220" s="6">
        <v>0</v>
      </c>
      <c r="BI220" s="6">
        <v>0</v>
      </c>
      <c r="BJ220" s="6">
        <v>0</v>
      </c>
      <c r="BK220" s="6">
        <v>0</v>
      </c>
      <c r="BL220" s="6">
        <v>0</v>
      </c>
      <c r="BM220" s="6">
        <f>IF(Table3[[#This Row],[Type]]="EM",IF((Table3[[#This Row],[Diameter]]/2)-Table3[[#This Row],[CornerRadius]]-0.012&gt;0,(Table3[[#This Row],[Diameter]]/2)-Table3[[#This Row],[CornerRadius]]-0.012,0),)</f>
        <v>0</v>
      </c>
      <c r="BO220" s="6" t="str">
        <f>IF(Table3[[#This Row],[ShoulderLength]]="","",IF(Table3[[#This Row],[ShoulderLength]]&lt;Table3[[#This Row],[LOC]],"FIX",""))</f>
        <v/>
      </c>
    </row>
    <row r="221" spans="1:67" x14ac:dyDescent="0.25">
      <c r="A221" s="7">
        <f>IF(Table3[[#This Row],[SoflexRule]]="",1,IF(Table3[[#This Row],[MinOHL]]="",1,IF(Table3[[#This Row],[Type]]="CT",1,IF(Table3[[#This Row],[I]]=1,0,1))))</f>
        <v>1</v>
      </c>
      <c r="B221" s="6" t="s">
        <v>2193</v>
      </c>
      <c r="D221" s="6" t="s">
        <v>2193</v>
      </c>
      <c r="E221" s="6">
        <v>220</v>
      </c>
      <c r="G221" s="9" t="s">
        <v>74</v>
      </c>
      <c r="H221" s="10" t="s">
        <v>489</v>
      </c>
      <c r="I221" s="11" t="s">
        <v>511</v>
      </c>
      <c r="J221" s="12">
        <v>74107</v>
      </c>
      <c r="K221" s="11" t="str">
        <f>CONCATENATE(Table3[[#This Row],[Type]]," "&amp;TEXT(Table3[[#This Row],[Diameter]],".0000")&amp;""," "&amp;Table3[[#This Row],[NumFlutes]]&amp;"FL")</f>
        <v>CS .2500 1FL</v>
      </c>
      <c r="M221" s="13">
        <v>0.25</v>
      </c>
      <c r="N221" s="13">
        <v>0.25</v>
      </c>
      <c r="O221" s="6">
        <v>0.25</v>
      </c>
      <c r="P221" s="6">
        <v>0.55000000000000004</v>
      </c>
      <c r="R221" s="14">
        <f>IF(Table3[[#This Row],[ShoulderLenEnd]]="",0,90-(DEGREES(ATAN((Q221-P221)/((N221-O221)/2)))))</f>
        <v>0</v>
      </c>
      <c r="S221" s="15">
        <v>0.55000000000000004</v>
      </c>
      <c r="T221" s="6">
        <v>1</v>
      </c>
      <c r="U221" s="6">
        <v>2.5</v>
      </c>
      <c r="V221" s="6">
        <v>0.125</v>
      </c>
      <c r="Z221" s="6">
        <v>82</v>
      </c>
      <c r="AA221" s="13">
        <f t="shared" si="3"/>
        <v>0.1437960509026262</v>
      </c>
      <c r="AE221" s="6" t="s">
        <v>44</v>
      </c>
      <c r="AF221" s="6" t="s">
        <v>62</v>
      </c>
      <c r="AG221" s="6" t="s">
        <v>79</v>
      </c>
      <c r="AI221" s="6">
        <v>0</v>
      </c>
      <c r="AJ221" s="6">
        <v>1</v>
      </c>
      <c r="AK221" s="6">
        <v>1</v>
      </c>
      <c r="AL221" s="6">
        <v>1</v>
      </c>
      <c r="AM221" s="6">
        <v>1</v>
      </c>
      <c r="AN221" s="6">
        <v>1</v>
      </c>
      <c r="AO221" s="6">
        <v>0</v>
      </c>
      <c r="AP221" s="6">
        <v>1</v>
      </c>
      <c r="AR221" s="6">
        <v>0</v>
      </c>
      <c r="AS221" s="6">
        <v>0</v>
      </c>
      <c r="AT221" s="6">
        <v>0</v>
      </c>
      <c r="AU221" s="6">
        <v>0</v>
      </c>
      <c r="AV221" s="6">
        <f>IF(Table3[[#This Row],[ShankDiameter]]&gt;0.5,0,2)</f>
        <v>2</v>
      </c>
      <c r="AW221" s="6">
        <v>0</v>
      </c>
      <c r="AX221" s="6">
        <v>0</v>
      </c>
      <c r="AY221" s="6">
        <v>2</v>
      </c>
      <c r="AZ221" s="6">
        <v>2</v>
      </c>
      <c r="BA221" s="6">
        <v>0</v>
      </c>
      <c r="BB221" s="6">
        <v>0</v>
      </c>
      <c r="BC221" s="6">
        <v>0</v>
      </c>
      <c r="BD221" s="6">
        <v>0</v>
      </c>
      <c r="BE221" s="6">
        <v>0</v>
      </c>
      <c r="BF221" s="6">
        <v>0</v>
      </c>
      <c r="BG221" s="6">
        <v>0</v>
      </c>
      <c r="BH221" s="6">
        <v>0</v>
      </c>
      <c r="BI221" s="6">
        <v>0</v>
      </c>
      <c r="BJ221" s="6">
        <v>0</v>
      </c>
      <c r="BK221" s="6">
        <v>0</v>
      </c>
      <c r="BL221" s="6">
        <v>0</v>
      </c>
      <c r="BM221" s="6">
        <f>IF(Table3[[#This Row],[Type]]="EM",IF((Table3[[#This Row],[Diameter]]/2)-Table3[[#This Row],[CornerRadius]]-0.012&gt;0,(Table3[[#This Row],[Diameter]]/2)-Table3[[#This Row],[CornerRadius]]-0.012,0),)</f>
        <v>0</v>
      </c>
      <c r="BO221" s="6" t="str">
        <f>IF(Table3[[#This Row],[ShoulderLength]]="","",IF(Table3[[#This Row],[ShoulderLength]]&lt;Table3[[#This Row],[LOC]],"FIX",""))</f>
        <v/>
      </c>
    </row>
    <row r="222" spans="1:67" x14ac:dyDescent="0.25">
      <c r="A222" s="7">
        <f>IF(Table3[[#This Row],[SoflexRule]]="",1,IF(Table3[[#This Row],[MinOHL]]="",1,IF(Table3[[#This Row],[Type]]="CT",1,IF(Table3[[#This Row],[I]]=1,0,1))))</f>
        <v>1</v>
      </c>
      <c r="B222" s="6" t="s">
        <v>2193</v>
      </c>
      <c r="D222" s="6" t="s">
        <v>2193</v>
      </c>
      <c r="E222" s="6">
        <v>221</v>
      </c>
      <c r="F222" s="8" t="s">
        <v>60</v>
      </c>
      <c r="H222" s="10" t="s">
        <v>489</v>
      </c>
      <c r="I222" s="11" t="s">
        <v>512</v>
      </c>
      <c r="J222" s="12" t="s">
        <v>513</v>
      </c>
      <c r="K222" s="11" t="str">
        <f>CONCATENATE(Table3[[#This Row],[Type]]," "&amp;TEXT(Table3[[#This Row],[Diameter]],".0000")&amp;""," "&amp;Table3[[#This Row],[NumFlutes]]&amp;"FL")</f>
        <v>CS .2500 1FL</v>
      </c>
      <c r="M222" s="13">
        <v>0.25</v>
      </c>
      <c r="N222" s="13">
        <v>0.25</v>
      </c>
      <c r="O222" s="6">
        <v>0.25</v>
      </c>
      <c r="P222" s="6">
        <v>0.6</v>
      </c>
      <c r="R222" s="14">
        <f>IF(Table3[[#This Row],[ShoulderLenEnd]]="",0,90-(DEGREES(ATAN((Q222-P222)/((N222-O222)/2)))))</f>
        <v>0</v>
      </c>
      <c r="S222" s="15">
        <v>0.64</v>
      </c>
      <c r="T222" s="6">
        <v>1</v>
      </c>
      <c r="U222" s="6">
        <v>3</v>
      </c>
      <c r="V222" s="6">
        <v>0.14380000000000001</v>
      </c>
      <c r="Z222" s="6">
        <v>82</v>
      </c>
      <c r="AA222" s="13">
        <f t="shared" si="3"/>
        <v>0.1437960509026262</v>
      </c>
      <c r="AE222" s="6" t="s">
        <v>44</v>
      </c>
      <c r="AF222" s="6" t="s">
        <v>62</v>
      </c>
      <c r="AI222" s="6">
        <v>0</v>
      </c>
      <c r="AJ222" s="6">
        <v>1</v>
      </c>
      <c r="AK222" s="6">
        <v>1</v>
      </c>
      <c r="AL222" s="6">
        <v>1</v>
      </c>
      <c r="AM222" s="6">
        <v>1</v>
      </c>
      <c r="AN222" s="6">
        <v>1</v>
      </c>
      <c r="AO222" s="6">
        <v>0</v>
      </c>
      <c r="AP222" s="6">
        <v>1</v>
      </c>
      <c r="AR222" s="6">
        <v>0</v>
      </c>
      <c r="AS222" s="6">
        <v>0</v>
      </c>
      <c r="AT222" s="6">
        <v>0</v>
      </c>
      <c r="AU222" s="6">
        <v>0</v>
      </c>
      <c r="AV222" s="6">
        <f>IF(Table3[[#This Row],[ShankDiameter]]&gt;0.5,0,2)</f>
        <v>2</v>
      </c>
      <c r="AW222" s="6">
        <v>0</v>
      </c>
      <c r="AX222" s="6">
        <v>0</v>
      </c>
      <c r="AY222" s="6">
        <v>2</v>
      </c>
      <c r="AZ222" s="6">
        <f>IF(Table3[[#This Row],[ShankDiameter]]=0.225,2,IF(Table3[[#This Row],[ShankDiameter]]=0.25,2,IF(Table3[[#This Row],[ShankDiameter]]=0.2875,2,0)))</f>
        <v>2</v>
      </c>
      <c r="BA222" s="6">
        <v>0</v>
      </c>
      <c r="BB222" s="6">
        <v>0</v>
      </c>
      <c r="BC222" s="6">
        <v>0</v>
      </c>
      <c r="BD222" s="6">
        <v>0</v>
      </c>
      <c r="BE222" s="6">
        <v>0</v>
      </c>
      <c r="BF222" s="6">
        <v>0</v>
      </c>
      <c r="BG222" s="6">
        <v>0</v>
      </c>
      <c r="BH222" s="6">
        <v>0</v>
      </c>
      <c r="BI222" s="6">
        <v>0</v>
      </c>
      <c r="BJ222" s="6">
        <v>0</v>
      </c>
      <c r="BK222" s="6">
        <v>0</v>
      </c>
      <c r="BL222" s="6">
        <v>0</v>
      </c>
      <c r="BM222" s="6">
        <f>IF(Table3[[#This Row],[Type]]="EM",IF((Table3[[#This Row],[Diameter]]/2)-Table3[[#This Row],[CornerRadius]]-0.012&gt;0,(Table3[[#This Row],[Diameter]]/2)-Table3[[#This Row],[CornerRadius]]-0.012,0),)</f>
        <v>0</v>
      </c>
      <c r="BO222" s="6" t="str">
        <f>IF(Table3[[#This Row],[ShoulderLength]]="","",IF(Table3[[#This Row],[ShoulderLength]]&lt;Table3[[#This Row],[LOC]],"FIX",""))</f>
        <v/>
      </c>
    </row>
    <row r="223" spans="1:67" x14ac:dyDescent="0.25">
      <c r="A223" s="7">
        <f>IF(Table3[[#This Row],[SoflexRule]]="",1,IF(Table3[[#This Row],[MinOHL]]="",1,IF(Table3[[#This Row],[Type]]="CT",1,IF(Table3[[#This Row],[I]]=1,0,1))))</f>
        <v>1</v>
      </c>
      <c r="B223" s="6" t="s">
        <v>2193</v>
      </c>
      <c r="D223" s="6" t="s">
        <v>2193</v>
      </c>
      <c r="E223" s="6">
        <v>222</v>
      </c>
      <c r="G223" s="9" t="s">
        <v>74</v>
      </c>
      <c r="H223" s="10" t="s">
        <v>489</v>
      </c>
      <c r="I223" s="11" t="s">
        <v>514</v>
      </c>
      <c r="J223" s="12">
        <v>74207</v>
      </c>
      <c r="K223" s="11" t="str">
        <f>CONCATENATE(Table3[[#This Row],[Type]]," "&amp;TEXT(Table3[[#This Row],[Diameter]],".0000")&amp;""," "&amp;Table3[[#This Row],[NumFlutes]]&amp;"FL")</f>
        <v>CS .2500 2FL</v>
      </c>
      <c r="M223" s="13">
        <v>0.25</v>
      </c>
      <c r="N223" s="13">
        <v>0.25</v>
      </c>
      <c r="O223" s="6">
        <v>0.25</v>
      </c>
      <c r="P223" s="6">
        <v>0.55000000000000004</v>
      </c>
      <c r="R223" s="14">
        <f>IF(Table3[[#This Row],[ShoulderLenEnd]]="",0,90-(DEGREES(ATAN((Q223-P223)/((N223-O223)/2)))))</f>
        <v>0</v>
      </c>
      <c r="S223" s="15">
        <v>0.55000000000000004</v>
      </c>
      <c r="T223" s="6">
        <v>2</v>
      </c>
      <c r="U223" s="6">
        <v>2.5</v>
      </c>
      <c r="V223" s="6">
        <v>9.3799999999999994E-2</v>
      </c>
      <c r="Z223" s="6">
        <v>90</v>
      </c>
      <c r="AA223" s="13">
        <f t="shared" si="3"/>
        <v>0.125</v>
      </c>
      <c r="AE223" s="6" t="s">
        <v>44</v>
      </c>
      <c r="AF223" s="6" t="s">
        <v>62</v>
      </c>
      <c r="AG223" s="6" t="s">
        <v>79</v>
      </c>
      <c r="AI223" s="6">
        <v>0</v>
      </c>
      <c r="AJ223" s="6">
        <v>1</v>
      </c>
      <c r="AK223" s="6">
        <v>1</v>
      </c>
      <c r="AL223" s="6">
        <v>1</v>
      </c>
      <c r="AM223" s="6">
        <v>1</v>
      </c>
      <c r="AN223" s="6">
        <v>1</v>
      </c>
      <c r="AO223" s="6">
        <v>1</v>
      </c>
      <c r="AP223" s="6">
        <v>1</v>
      </c>
      <c r="AR223" s="6">
        <v>0</v>
      </c>
      <c r="AS223" s="6">
        <v>0</v>
      </c>
      <c r="AT223" s="6">
        <v>0</v>
      </c>
      <c r="AU223" s="6">
        <v>0</v>
      </c>
      <c r="AV223" s="6">
        <f>IF(Table3[[#This Row],[ShankDiameter]]&gt;0.5,0,2)</f>
        <v>2</v>
      </c>
      <c r="AW223" s="6">
        <v>0</v>
      </c>
      <c r="AX223" s="6">
        <v>0</v>
      </c>
      <c r="AY223" s="6">
        <v>2</v>
      </c>
      <c r="AZ223" s="6">
        <v>2</v>
      </c>
      <c r="BA223" s="6">
        <v>0</v>
      </c>
      <c r="BB223" s="6">
        <v>0</v>
      </c>
      <c r="BC223" s="6">
        <v>2</v>
      </c>
      <c r="BD223" s="6">
        <v>0</v>
      </c>
      <c r="BE223" s="6">
        <v>0</v>
      </c>
      <c r="BF223" s="6">
        <v>0</v>
      </c>
      <c r="BG223" s="6">
        <v>0</v>
      </c>
      <c r="BH223" s="6">
        <v>0</v>
      </c>
      <c r="BI223" s="6">
        <v>0</v>
      </c>
      <c r="BJ223" s="6">
        <v>0</v>
      </c>
      <c r="BK223" s="6">
        <v>0</v>
      </c>
      <c r="BL223" s="6">
        <v>0</v>
      </c>
      <c r="BM223" s="6">
        <f>IF(Table3[[#This Row],[Type]]="EM",IF((Table3[[#This Row],[Diameter]]/2)-Table3[[#This Row],[CornerRadius]]-0.012&gt;0,(Table3[[#This Row],[Diameter]]/2)-Table3[[#This Row],[CornerRadius]]-0.012,0),)</f>
        <v>0</v>
      </c>
      <c r="BO223" s="6" t="str">
        <f>IF(Table3[[#This Row],[ShoulderLength]]="","",IF(Table3[[#This Row],[ShoulderLength]]&lt;Table3[[#This Row],[LOC]],"FIX",""))</f>
        <v/>
      </c>
    </row>
    <row r="224" spans="1:67" x14ac:dyDescent="0.25">
      <c r="A224" s="7">
        <f>IF(Table3[[#This Row],[SoflexRule]]="",1,IF(Table3[[#This Row],[MinOHL]]="",1,IF(Table3[[#This Row],[Type]]="CT",1,IF(Table3[[#This Row],[I]]=1,0,1))))</f>
        <v>1</v>
      </c>
      <c r="B224" s="6" t="s">
        <v>2193</v>
      </c>
      <c r="D224" s="6" t="s">
        <v>2193</v>
      </c>
      <c r="E224" s="6">
        <v>223</v>
      </c>
      <c r="G224" s="9" t="s">
        <v>74</v>
      </c>
      <c r="H224" s="10" t="s">
        <v>489</v>
      </c>
      <c r="I224" s="11" t="s">
        <v>515</v>
      </c>
      <c r="J224" s="12">
        <v>61025006</v>
      </c>
      <c r="K224" s="11" t="str">
        <f>CONCATENATE(Table3[[#This Row],[Type]]," "&amp;TEXT(Table3[[#This Row],[Diameter]],".0000")&amp;""," "&amp;Table3[[#This Row],[NumFlutes]]&amp;"FL")</f>
        <v>CS .2500 2FL</v>
      </c>
      <c r="M224" s="13">
        <v>0.25</v>
      </c>
      <c r="N224" s="13">
        <v>0.25</v>
      </c>
      <c r="O224" s="6">
        <v>0.25</v>
      </c>
      <c r="P224" s="6">
        <v>0.67500000000000004</v>
      </c>
      <c r="R224" s="14">
        <f>IF(Table3[[#This Row],[ShoulderLenEnd]]="",0,90-(DEGREES(ATAN((Q224-P224)/((N224-O224)/2)))))</f>
        <v>0</v>
      </c>
      <c r="S224" s="15">
        <v>0.67500000000000004</v>
      </c>
      <c r="T224" s="6">
        <v>2</v>
      </c>
      <c r="U224" s="6">
        <v>2</v>
      </c>
      <c r="V224" s="6">
        <v>0.16239999999999999</v>
      </c>
      <c r="Z224" s="6">
        <v>120</v>
      </c>
      <c r="AA224" s="13">
        <f t="shared" si="3"/>
        <v>7.2168783648703244E-2</v>
      </c>
      <c r="AE224" s="6" t="s">
        <v>44</v>
      </c>
      <c r="AF224" s="6" t="s">
        <v>62</v>
      </c>
      <c r="AI224" s="6">
        <v>0</v>
      </c>
      <c r="AJ224" s="6">
        <v>1</v>
      </c>
      <c r="AK224" s="6">
        <v>1</v>
      </c>
      <c r="AL224" s="6">
        <v>1</v>
      </c>
      <c r="AM224" s="6">
        <v>1</v>
      </c>
      <c r="AN224" s="6">
        <v>1</v>
      </c>
      <c r="AO224" s="6">
        <v>0</v>
      </c>
      <c r="AP224" s="6">
        <v>1</v>
      </c>
      <c r="AR224" s="6">
        <v>0</v>
      </c>
      <c r="AS224" s="6">
        <v>0</v>
      </c>
      <c r="AT224" s="6">
        <v>0</v>
      </c>
      <c r="AU224" s="6">
        <v>0</v>
      </c>
      <c r="AV224" s="6">
        <f>IF(Table3[[#This Row],[ShankDiameter]]&gt;0.5,0,2)</f>
        <v>2</v>
      </c>
      <c r="AW224" s="6">
        <v>0</v>
      </c>
      <c r="AX224" s="6">
        <v>0</v>
      </c>
      <c r="AY224" s="6">
        <v>2</v>
      </c>
      <c r="AZ224" s="6">
        <f>IF(Table3[[#This Row],[ShankDiameter]]=0.225,2,IF(Table3[[#This Row],[ShankDiameter]]=0.25,2,IF(Table3[[#This Row],[ShankDiameter]]=0.2875,2,0)))</f>
        <v>2</v>
      </c>
      <c r="BA224" s="6">
        <v>0</v>
      </c>
      <c r="BB224" s="6">
        <v>0</v>
      </c>
      <c r="BC224" s="6">
        <v>0</v>
      </c>
      <c r="BD224" s="6">
        <v>0</v>
      </c>
      <c r="BE224" s="6">
        <v>0</v>
      </c>
      <c r="BF224" s="6">
        <v>0</v>
      </c>
      <c r="BG224" s="6">
        <v>0</v>
      </c>
      <c r="BH224" s="6">
        <v>0</v>
      </c>
      <c r="BI224" s="6">
        <v>0</v>
      </c>
      <c r="BJ224" s="6">
        <v>0</v>
      </c>
      <c r="BK224" s="6">
        <v>0</v>
      </c>
      <c r="BL224" s="6">
        <v>0</v>
      </c>
      <c r="BM224" s="6">
        <f>IF(Table3[[#This Row],[Type]]="EM",IF((Table3[[#This Row],[Diameter]]/2)-Table3[[#This Row],[CornerRadius]]-0.012&gt;0,(Table3[[#This Row],[Diameter]]/2)-Table3[[#This Row],[CornerRadius]]-0.012,0),)</f>
        <v>0</v>
      </c>
      <c r="BO224" s="6" t="str">
        <f>IF(Table3[[#This Row],[ShoulderLength]]="","",IF(Table3[[#This Row],[ShoulderLength]]&lt;Table3[[#This Row],[LOC]],"FIX",""))</f>
        <v/>
      </c>
    </row>
    <row r="225" spans="1:67" x14ac:dyDescent="0.25">
      <c r="A225" s="7">
        <f>IF(Table3[[#This Row],[SoflexRule]]="",1,IF(Table3[[#This Row],[MinOHL]]="",1,IF(Table3[[#This Row],[Type]]="CT",1,IF(Table3[[#This Row],[I]]=1,0,1))))</f>
        <v>1</v>
      </c>
      <c r="B225" s="6" t="s">
        <v>2193</v>
      </c>
      <c r="D225" s="6" t="s">
        <v>2193</v>
      </c>
      <c r="E225" s="6">
        <v>224</v>
      </c>
      <c r="F225" s="8" t="s">
        <v>60</v>
      </c>
      <c r="H225" s="10" t="s">
        <v>489</v>
      </c>
      <c r="I225" s="11" t="s">
        <v>516</v>
      </c>
      <c r="J225" s="12">
        <v>61037501</v>
      </c>
      <c r="K225" s="11" t="str">
        <f>CONCATENATE(Table3[[#This Row],[Type]]," "&amp;TEXT(Table3[[#This Row],[Diameter]],".0000")&amp;""," "&amp;Table3[[#This Row],[NumFlutes]]&amp;"FL")</f>
        <v>CS .3750 1FL</v>
      </c>
      <c r="M225" s="13">
        <v>0.375</v>
      </c>
      <c r="N225" s="13">
        <v>0.25</v>
      </c>
      <c r="O225" s="6">
        <v>0.375</v>
      </c>
      <c r="P225" s="6">
        <v>1</v>
      </c>
      <c r="Q225" s="6">
        <v>1.1000000000000001</v>
      </c>
      <c r="R225" s="14">
        <f>IF(Table3[[#This Row],[ShoulderLenEnd]]="",0,90-(DEGREES(ATAN((Q225-P225)/((N225-O225)/2)))))</f>
        <v>147.99461679191654</v>
      </c>
      <c r="S225" s="15">
        <v>1.1000000000000001</v>
      </c>
      <c r="T225" s="6">
        <v>1</v>
      </c>
      <c r="U225" s="6">
        <v>2</v>
      </c>
      <c r="V225" s="6">
        <v>0.125</v>
      </c>
      <c r="Z225" s="6">
        <v>60</v>
      </c>
      <c r="AA225" s="13">
        <f t="shared" si="3"/>
        <v>0.3247595264191645</v>
      </c>
      <c r="AE225" s="6" t="s">
        <v>49</v>
      </c>
      <c r="AF225" s="6" t="s">
        <v>62</v>
      </c>
      <c r="AI225" s="6">
        <v>0</v>
      </c>
      <c r="AJ225" s="6">
        <v>1</v>
      </c>
      <c r="AK225" s="6">
        <v>1</v>
      </c>
      <c r="AL225" s="6">
        <v>1</v>
      </c>
      <c r="AM225" s="6">
        <v>1</v>
      </c>
      <c r="AN225" s="6">
        <v>1</v>
      </c>
      <c r="AO225" s="6">
        <v>0</v>
      </c>
      <c r="AP225" s="6">
        <v>1</v>
      </c>
      <c r="AR225" s="6">
        <v>0</v>
      </c>
      <c r="AS225" s="6">
        <v>0</v>
      </c>
      <c r="AT225" s="6">
        <v>0</v>
      </c>
      <c r="AU225" s="6">
        <v>0</v>
      </c>
      <c r="AV225" s="6">
        <f>IF(Table3[[#This Row],[ShankDiameter]]&gt;0.5,0,2)</f>
        <v>2</v>
      </c>
      <c r="AW225" s="6">
        <v>0</v>
      </c>
      <c r="AX225" s="6">
        <v>0</v>
      </c>
      <c r="AY225" s="6">
        <v>2</v>
      </c>
      <c r="AZ225" s="6">
        <f>IF(Table3[[#This Row],[ShankDiameter]]=0.225,2,IF(Table3[[#This Row],[ShankDiameter]]=0.25,2,IF(Table3[[#This Row],[ShankDiameter]]=0.2875,2,0)))</f>
        <v>2</v>
      </c>
      <c r="BA225" s="6">
        <v>0</v>
      </c>
      <c r="BB225" s="6">
        <v>0</v>
      </c>
      <c r="BC225" s="6">
        <v>0</v>
      </c>
      <c r="BD225" s="6">
        <v>0</v>
      </c>
      <c r="BE225" s="6">
        <v>0</v>
      </c>
      <c r="BF225" s="6">
        <v>0</v>
      </c>
      <c r="BG225" s="6">
        <v>0</v>
      </c>
      <c r="BH225" s="6">
        <v>0</v>
      </c>
      <c r="BI225" s="6">
        <v>0</v>
      </c>
      <c r="BJ225" s="6">
        <v>0</v>
      </c>
      <c r="BK225" s="6">
        <v>0</v>
      </c>
      <c r="BL225" s="6">
        <v>0</v>
      </c>
      <c r="BM225" s="6">
        <f>IF(Table3[[#This Row],[Type]]="EM",IF((Table3[[#This Row],[Diameter]]/2)-Table3[[#This Row],[CornerRadius]]-0.012&gt;0,(Table3[[#This Row],[Diameter]]/2)-Table3[[#This Row],[CornerRadius]]-0.012,0),)</f>
        <v>0</v>
      </c>
      <c r="BO225" s="6" t="str">
        <f>IF(Table3[[#This Row],[ShoulderLength]]="","",IF(Table3[[#This Row],[ShoulderLength]]&lt;Table3[[#This Row],[LOC]],"FIX",""))</f>
        <v/>
      </c>
    </row>
    <row r="226" spans="1:67" x14ac:dyDescent="0.25">
      <c r="A226" s="7">
        <f>IF(Table3[[#This Row],[SoflexRule]]="",1,IF(Table3[[#This Row],[MinOHL]]="",1,IF(Table3[[#This Row],[Type]]="CT",1,IF(Table3[[#This Row],[I]]=1,0,1))))</f>
        <v>1</v>
      </c>
      <c r="B226" s="6" t="s">
        <v>2193</v>
      </c>
      <c r="D226" s="6" t="s">
        <v>2193</v>
      </c>
      <c r="E226" s="6">
        <v>225</v>
      </c>
      <c r="G226" s="9" t="s">
        <v>74</v>
      </c>
      <c r="H226" s="10" t="s">
        <v>489</v>
      </c>
      <c r="I226" s="11" t="s">
        <v>517</v>
      </c>
      <c r="J226" s="12">
        <v>61037502</v>
      </c>
      <c r="K226" s="11" t="str">
        <f>CONCATENATE(Table3[[#This Row],[Type]]," "&amp;TEXT(Table3[[#This Row],[Diameter]],".0000")&amp;""," "&amp;Table3[[#This Row],[NumFlutes]]&amp;"FL")</f>
        <v>CS .3750 1FL</v>
      </c>
      <c r="M226" s="13">
        <v>0.375</v>
      </c>
      <c r="N226" s="13">
        <v>0.25</v>
      </c>
      <c r="O226" s="6">
        <v>0.375</v>
      </c>
      <c r="P226" s="6">
        <v>1</v>
      </c>
      <c r="Q226" s="6">
        <v>1.1000000000000001</v>
      </c>
      <c r="R226" s="14">
        <f>IF(Table3[[#This Row],[ShoulderLenEnd]]="",0,90-(DEGREES(ATAN((Q226-P226)/((N226-O226)/2)))))</f>
        <v>147.99461679191654</v>
      </c>
      <c r="S226" s="15">
        <v>1.1000000000000001</v>
      </c>
      <c r="T226" s="6">
        <v>1</v>
      </c>
      <c r="U226" s="6">
        <v>2</v>
      </c>
      <c r="V226" s="6">
        <v>7.22E-2</v>
      </c>
      <c r="Z226" s="6">
        <v>82</v>
      </c>
      <c r="AA226" s="13">
        <f t="shared" si="3"/>
        <v>0.21569407635393928</v>
      </c>
      <c r="AE226" s="6" t="s">
        <v>49</v>
      </c>
      <c r="AF226" s="6" t="s">
        <v>62</v>
      </c>
      <c r="AI226" s="6">
        <v>0</v>
      </c>
      <c r="AJ226" s="6">
        <v>1</v>
      </c>
      <c r="AK226" s="6">
        <v>1</v>
      </c>
      <c r="AL226" s="6">
        <v>1</v>
      </c>
      <c r="AM226" s="6">
        <v>1</v>
      </c>
      <c r="AN226" s="6">
        <v>1</v>
      </c>
      <c r="AO226" s="6">
        <v>1</v>
      </c>
      <c r="AP226" s="6">
        <v>1</v>
      </c>
      <c r="AR226" s="6">
        <v>0</v>
      </c>
      <c r="AS226" s="6">
        <v>0</v>
      </c>
      <c r="AT226" s="6">
        <v>0</v>
      </c>
      <c r="AU226" s="6">
        <v>0</v>
      </c>
      <c r="AV226" s="6">
        <f>IF(Table3[[#This Row],[ShankDiameter]]&gt;0.5,0,2)</f>
        <v>2</v>
      </c>
      <c r="AW226" s="6">
        <v>0</v>
      </c>
      <c r="AX226" s="6">
        <v>0</v>
      </c>
      <c r="AY226" s="6">
        <v>2</v>
      </c>
      <c r="AZ226" s="6">
        <f>IF(Table3[[#This Row],[ShankDiameter]]=0.225,2,IF(Table3[[#This Row],[ShankDiameter]]=0.25,2,IF(Table3[[#This Row],[ShankDiameter]]=0.2875,2,0)))</f>
        <v>2</v>
      </c>
      <c r="BA226" s="6">
        <v>0</v>
      </c>
      <c r="BB226" s="6">
        <v>0</v>
      </c>
      <c r="BC226" s="6">
        <v>2</v>
      </c>
      <c r="BD226" s="6">
        <v>0</v>
      </c>
      <c r="BE226" s="6">
        <v>0</v>
      </c>
      <c r="BF226" s="6">
        <v>0</v>
      </c>
      <c r="BG226" s="6">
        <v>0</v>
      </c>
      <c r="BH226" s="6">
        <v>0</v>
      </c>
      <c r="BI226" s="6">
        <v>0</v>
      </c>
      <c r="BJ226" s="6">
        <v>0</v>
      </c>
      <c r="BK226" s="6">
        <v>0</v>
      </c>
      <c r="BL226" s="6">
        <v>0</v>
      </c>
      <c r="BM226" s="6">
        <f>IF(Table3[[#This Row],[Type]]="EM",IF((Table3[[#This Row],[Diameter]]/2)-Table3[[#This Row],[CornerRadius]]-0.012&gt;0,(Table3[[#This Row],[Diameter]]/2)-Table3[[#This Row],[CornerRadius]]-0.012,0),)</f>
        <v>0</v>
      </c>
      <c r="BO226" s="6" t="str">
        <f>IF(Table3[[#This Row],[ShoulderLength]]="","",IF(Table3[[#This Row],[ShoulderLength]]&lt;Table3[[#This Row],[LOC]],"FIX",""))</f>
        <v/>
      </c>
    </row>
    <row r="227" spans="1:67" x14ac:dyDescent="0.25">
      <c r="A227" s="7">
        <f>IF(Table3[[#This Row],[SoflexRule]]="",1,IF(Table3[[#This Row],[MinOHL]]="",1,IF(Table3[[#This Row],[Type]]="CT",1,IF(Table3[[#This Row],[I]]=1,0,1))))</f>
        <v>1</v>
      </c>
      <c r="B227" s="6" t="s">
        <v>2193</v>
      </c>
      <c r="D227" s="6" t="s">
        <v>2193</v>
      </c>
      <c r="E227" s="6">
        <v>226</v>
      </c>
      <c r="F227" s="8" t="s">
        <v>60</v>
      </c>
      <c r="H227" s="10" t="s">
        <v>489</v>
      </c>
      <c r="I227" s="11" t="s">
        <v>518</v>
      </c>
      <c r="J227" s="12">
        <v>61037503</v>
      </c>
      <c r="K227" s="11" t="str">
        <f>CONCATENATE(Table3[[#This Row],[Type]]," "&amp;TEXT(Table3[[#This Row],[Diameter]],".0000")&amp;""," "&amp;Table3[[#This Row],[NumFlutes]]&amp;"FL")</f>
        <v>CS .3750 1FL</v>
      </c>
      <c r="M227" s="13">
        <v>0.375</v>
      </c>
      <c r="N227" s="13">
        <v>0.25</v>
      </c>
      <c r="O227" s="6">
        <v>0.375</v>
      </c>
      <c r="P227" s="6">
        <v>1</v>
      </c>
      <c r="Q227" s="6">
        <v>1.1000000000000001</v>
      </c>
      <c r="R227" s="14">
        <f>IF(Table3[[#This Row],[ShoulderLenEnd]]="",0,90-(DEGREES(ATAN((Q227-P227)/((N227-O227)/2)))))</f>
        <v>147.99461679191654</v>
      </c>
      <c r="S227" s="15">
        <v>1.1499999999999999</v>
      </c>
      <c r="T227" s="6">
        <v>1</v>
      </c>
      <c r="U227" s="6">
        <v>2</v>
      </c>
      <c r="V227" s="6">
        <v>0.32479999999999998</v>
      </c>
      <c r="Z227" s="6">
        <v>90</v>
      </c>
      <c r="AA227" s="13">
        <f t="shared" si="3"/>
        <v>0.18750000000000003</v>
      </c>
      <c r="AE227" s="6" t="s">
        <v>49</v>
      </c>
      <c r="AF227" s="6" t="s">
        <v>62</v>
      </c>
      <c r="AI227" s="6">
        <v>0</v>
      </c>
      <c r="AJ227" s="6">
        <v>1</v>
      </c>
      <c r="AK227" s="6">
        <v>1</v>
      </c>
      <c r="AL227" s="6">
        <v>1</v>
      </c>
      <c r="AM227" s="6">
        <v>1</v>
      </c>
      <c r="AN227" s="6">
        <v>1</v>
      </c>
      <c r="AO227" s="6">
        <v>0</v>
      </c>
      <c r="AP227" s="6">
        <v>1</v>
      </c>
      <c r="AR227" s="6">
        <v>0</v>
      </c>
      <c r="AS227" s="6">
        <v>0</v>
      </c>
      <c r="AT227" s="6">
        <v>0</v>
      </c>
      <c r="AU227" s="6">
        <v>0</v>
      </c>
      <c r="AV227" s="6">
        <f>IF(Table3[[#This Row],[ShankDiameter]]&gt;0.5,0,2)</f>
        <v>2</v>
      </c>
      <c r="AW227" s="6">
        <v>0</v>
      </c>
      <c r="AX227" s="6">
        <v>0</v>
      </c>
      <c r="AY227" s="6">
        <v>2</v>
      </c>
      <c r="AZ227" s="6">
        <f>IF(Table3[[#This Row],[ShankDiameter]]=0.225,2,IF(Table3[[#This Row],[ShankDiameter]]=0.25,2,IF(Table3[[#This Row],[ShankDiameter]]=0.2875,2,0)))</f>
        <v>2</v>
      </c>
      <c r="BA227" s="6">
        <v>0</v>
      </c>
      <c r="BB227" s="6">
        <v>0</v>
      </c>
      <c r="BC227" s="6">
        <v>0</v>
      </c>
      <c r="BD227" s="6">
        <v>0</v>
      </c>
      <c r="BE227" s="6">
        <v>0</v>
      </c>
      <c r="BF227" s="6">
        <v>0</v>
      </c>
      <c r="BG227" s="6">
        <v>0</v>
      </c>
      <c r="BH227" s="6">
        <v>0</v>
      </c>
      <c r="BI227" s="6">
        <v>0</v>
      </c>
      <c r="BJ227" s="6">
        <v>0</v>
      </c>
      <c r="BK227" s="6">
        <v>0</v>
      </c>
      <c r="BL227" s="6">
        <v>0</v>
      </c>
      <c r="BM227" s="6">
        <f>IF(Table3[[#This Row],[Type]]="EM",IF((Table3[[#This Row],[Diameter]]/2)-Table3[[#This Row],[CornerRadius]]-0.012&gt;0,(Table3[[#This Row],[Diameter]]/2)-Table3[[#This Row],[CornerRadius]]-0.012,0),)</f>
        <v>0</v>
      </c>
      <c r="BO227" s="6" t="str">
        <f>IF(Table3[[#This Row],[ShoulderLength]]="","",IF(Table3[[#This Row],[ShoulderLength]]&lt;Table3[[#This Row],[LOC]],"FIX",""))</f>
        <v/>
      </c>
    </row>
    <row r="228" spans="1:67" x14ac:dyDescent="0.25">
      <c r="A228" s="7">
        <f>IF(Table3[[#This Row],[SoflexRule]]="",1,IF(Table3[[#This Row],[MinOHL]]="",1,IF(Table3[[#This Row],[Type]]="CT",1,IF(Table3[[#This Row],[I]]=1,0,1))))</f>
        <v>1</v>
      </c>
      <c r="B228" s="6" t="s">
        <v>2193</v>
      </c>
      <c r="D228" s="6" t="s">
        <v>2193</v>
      </c>
      <c r="E228" s="6">
        <v>227</v>
      </c>
      <c r="G228" s="9" t="s">
        <v>74</v>
      </c>
      <c r="H228" s="10" t="s">
        <v>489</v>
      </c>
      <c r="I228" s="11" t="s">
        <v>519</v>
      </c>
      <c r="J228" s="12">
        <v>61037506</v>
      </c>
      <c r="K228" s="11" t="str">
        <f>CONCATENATE(Table3[[#This Row],[Type]]," "&amp;TEXT(Table3[[#This Row],[Diameter]],".0000")&amp;""," "&amp;Table3[[#This Row],[NumFlutes]]&amp;"FL")</f>
        <v>CS .3750 1FL</v>
      </c>
      <c r="M228" s="13">
        <v>0.375</v>
      </c>
      <c r="N228" s="13">
        <v>0.25</v>
      </c>
      <c r="O228" s="6">
        <v>0.375</v>
      </c>
      <c r="P228" s="6">
        <v>1</v>
      </c>
      <c r="Q228" s="6">
        <v>1.1000000000000001</v>
      </c>
      <c r="R228" s="14">
        <f>IF(Table3[[#This Row],[ShoulderLenEnd]]="",0,90-(DEGREES(ATAN((Q228-P228)/((N228-O228)/2)))))</f>
        <v>147.99461679191654</v>
      </c>
      <c r="S228" s="15">
        <v>1.1000000000000001</v>
      </c>
      <c r="T228" s="6">
        <v>1</v>
      </c>
      <c r="U228" s="6">
        <v>2</v>
      </c>
      <c r="V228" s="6">
        <v>0.2157</v>
      </c>
      <c r="Z228" s="6">
        <v>120</v>
      </c>
      <c r="AA228" s="13">
        <f t="shared" si="3"/>
        <v>0.10825317547305487</v>
      </c>
      <c r="AE228" s="6" t="s">
        <v>49</v>
      </c>
      <c r="AF228" s="6" t="s">
        <v>62</v>
      </c>
      <c r="AI228" s="6">
        <v>0</v>
      </c>
      <c r="AJ228" s="6">
        <v>1</v>
      </c>
      <c r="AK228" s="6">
        <v>1</v>
      </c>
      <c r="AL228" s="6">
        <v>1</v>
      </c>
      <c r="AM228" s="6">
        <v>1</v>
      </c>
      <c r="AN228" s="6">
        <v>1</v>
      </c>
      <c r="AO228" s="6">
        <v>0</v>
      </c>
      <c r="AP228" s="6">
        <v>1</v>
      </c>
      <c r="AR228" s="6">
        <v>0</v>
      </c>
      <c r="AS228" s="6">
        <v>0</v>
      </c>
      <c r="AT228" s="6">
        <v>0</v>
      </c>
      <c r="AU228" s="6">
        <v>0</v>
      </c>
      <c r="AV228" s="6">
        <f>IF(Table3[[#This Row],[ShankDiameter]]&gt;0.5,0,2)</f>
        <v>2</v>
      </c>
      <c r="AW228" s="6">
        <v>0</v>
      </c>
      <c r="AX228" s="6">
        <v>0</v>
      </c>
      <c r="AY228" s="6">
        <v>2</v>
      </c>
      <c r="AZ228" s="6">
        <f>IF(Table3[[#This Row],[ShankDiameter]]=0.225,2,IF(Table3[[#This Row],[ShankDiameter]]=0.25,2,IF(Table3[[#This Row],[ShankDiameter]]=0.2875,2,0)))</f>
        <v>2</v>
      </c>
      <c r="BA228" s="6">
        <v>0</v>
      </c>
      <c r="BB228" s="6">
        <v>0</v>
      </c>
      <c r="BC228" s="6">
        <v>0</v>
      </c>
      <c r="BD228" s="6">
        <v>0</v>
      </c>
      <c r="BE228" s="6">
        <v>0</v>
      </c>
      <c r="BF228" s="6">
        <v>0</v>
      </c>
      <c r="BG228" s="6">
        <v>0</v>
      </c>
      <c r="BH228" s="6">
        <v>0</v>
      </c>
      <c r="BI228" s="6">
        <v>0</v>
      </c>
      <c r="BJ228" s="6">
        <v>0</v>
      </c>
      <c r="BK228" s="6">
        <v>0</v>
      </c>
      <c r="BL228" s="6">
        <v>0</v>
      </c>
      <c r="BM228" s="6">
        <f>IF(Table3[[#This Row],[Type]]="EM",IF((Table3[[#This Row],[Diameter]]/2)-Table3[[#This Row],[CornerRadius]]-0.012&gt;0,(Table3[[#This Row],[Diameter]]/2)-Table3[[#This Row],[CornerRadius]]-0.012,0),)</f>
        <v>0</v>
      </c>
      <c r="BO228" s="6" t="str">
        <f>IF(Table3[[#This Row],[ShoulderLength]]="","",IF(Table3[[#This Row],[ShoulderLength]]&lt;Table3[[#This Row],[LOC]],"FIX",""))</f>
        <v/>
      </c>
    </row>
    <row r="229" spans="1:67" x14ac:dyDescent="0.25">
      <c r="A229" s="7">
        <f>IF(Table3[[#This Row],[SoflexRule]]="",1,IF(Table3[[#This Row],[MinOHL]]="",1,IF(Table3[[#This Row],[Type]]="CT",1,IF(Table3[[#This Row],[I]]=1,0,1))))</f>
        <v>1</v>
      </c>
      <c r="B229" s="6" t="s">
        <v>2193</v>
      </c>
      <c r="D229" s="6" t="s">
        <v>2193</v>
      </c>
      <c r="E229" s="6">
        <v>228</v>
      </c>
      <c r="F229" s="8" t="s">
        <v>60</v>
      </c>
      <c r="H229" s="10" t="s">
        <v>489</v>
      </c>
      <c r="I229" s="11" t="s">
        <v>520</v>
      </c>
      <c r="J229" s="12">
        <v>61037501</v>
      </c>
      <c r="K229" s="11" t="str">
        <f>CONCATENATE(Table3[[#This Row],[Type]]," "&amp;TEXT(Table3[[#This Row],[Diameter]],".0000")&amp;""," "&amp;Table3[[#This Row],[NumFlutes]]&amp;"FL")</f>
        <v>CS .5000 1FL</v>
      </c>
      <c r="M229" s="13">
        <v>0.5</v>
      </c>
      <c r="N229" s="13">
        <v>0.25</v>
      </c>
      <c r="O229" s="6">
        <v>0.5</v>
      </c>
      <c r="P229" s="6">
        <v>1</v>
      </c>
      <c r="Q229" s="6">
        <v>1.1000000000000001</v>
      </c>
      <c r="R229" s="14">
        <f>IF(Table3[[#This Row],[ShoulderLenEnd]]="",0,90-(DEGREES(ATAN((Q229-P229)/((N229-O229)/2)))))</f>
        <v>128.65980825409011</v>
      </c>
      <c r="S229" s="15">
        <v>1.1000000000000001</v>
      </c>
      <c r="T229" s="6">
        <v>1</v>
      </c>
      <c r="U229" s="6">
        <v>2</v>
      </c>
      <c r="V229" s="6">
        <v>0.28760000000000002</v>
      </c>
      <c r="Z229" s="6">
        <v>60</v>
      </c>
      <c r="AA229" s="13">
        <f t="shared" si="3"/>
        <v>0.43301270189221935</v>
      </c>
      <c r="AE229" s="6" t="s">
        <v>49</v>
      </c>
      <c r="AF229" s="6" t="s">
        <v>62</v>
      </c>
      <c r="AG229" s="6" t="s">
        <v>495</v>
      </c>
      <c r="AI229" s="6">
        <v>0</v>
      </c>
      <c r="AJ229" s="6">
        <v>1</v>
      </c>
      <c r="AK229" s="6">
        <v>1</v>
      </c>
      <c r="AL229" s="6">
        <v>1</v>
      </c>
      <c r="AM229" s="6">
        <v>1</v>
      </c>
      <c r="AN229" s="6">
        <v>1</v>
      </c>
      <c r="AO229" s="6">
        <v>0</v>
      </c>
      <c r="AP229" s="6">
        <v>1</v>
      </c>
      <c r="AR229" s="6">
        <v>0</v>
      </c>
      <c r="AS229" s="6">
        <v>0</v>
      </c>
      <c r="AT229" s="6">
        <v>0</v>
      </c>
      <c r="AU229" s="6">
        <v>0</v>
      </c>
      <c r="AV229" s="6">
        <f>IF(Table3[[#This Row],[ShankDiameter]]&gt;0.5,0,2)</f>
        <v>2</v>
      </c>
      <c r="AW229" s="6">
        <v>0</v>
      </c>
      <c r="AX229" s="6">
        <v>0</v>
      </c>
      <c r="AY229" s="6">
        <v>2</v>
      </c>
      <c r="AZ229" s="6">
        <f>IF(Table3[[#This Row],[ShankDiameter]]=0.225,2,IF(Table3[[#This Row],[ShankDiameter]]=0.25,2,IF(Table3[[#This Row],[ShankDiameter]]=0.2875,2,0)))</f>
        <v>2</v>
      </c>
      <c r="BA229" s="6">
        <v>0</v>
      </c>
      <c r="BB229" s="6">
        <v>0</v>
      </c>
      <c r="BC229" s="6">
        <v>0</v>
      </c>
      <c r="BD229" s="6">
        <v>0</v>
      </c>
      <c r="BE229" s="6">
        <v>0</v>
      </c>
      <c r="BF229" s="6">
        <v>0</v>
      </c>
      <c r="BG229" s="6">
        <v>0</v>
      </c>
      <c r="BH229" s="6">
        <v>0</v>
      </c>
      <c r="BI229" s="6">
        <v>0</v>
      </c>
      <c r="BJ229" s="6">
        <v>0</v>
      </c>
      <c r="BK229" s="6">
        <v>0</v>
      </c>
      <c r="BL229" s="6">
        <v>0</v>
      </c>
      <c r="BM229" s="6">
        <f>IF(Table3[[#This Row],[Type]]="EM",IF((Table3[[#This Row],[Diameter]]/2)-Table3[[#This Row],[CornerRadius]]-0.012&gt;0,(Table3[[#This Row],[Diameter]]/2)-Table3[[#This Row],[CornerRadius]]-0.012,0),)</f>
        <v>0</v>
      </c>
      <c r="BO229" s="6" t="str">
        <f>IF(Table3[[#This Row],[ShoulderLength]]="","",IF(Table3[[#This Row],[ShoulderLength]]&lt;Table3[[#This Row],[LOC]],"FIX",""))</f>
        <v/>
      </c>
    </row>
    <row r="230" spans="1:67" x14ac:dyDescent="0.25">
      <c r="A230" s="7">
        <f>IF(Table3[[#This Row],[SoflexRule]]="",1,IF(Table3[[#This Row],[MinOHL]]="",1,IF(Table3[[#This Row],[Type]]="CT",1,IF(Table3[[#This Row],[I]]=1,0,1))))</f>
        <v>1</v>
      </c>
      <c r="B230" s="6" t="s">
        <v>2193</v>
      </c>
      <c r="D230" s="6" t="s">
        <v>2193</v>
      </c>
      <c r="E230" s="6">
        <v>229</v>
      </c>
      <c r="H230" s="10" t="s">
        <v>489</v>
      </c>
      <c r="I230" s="11" t="s">
        <v>521</v>
      </c>
      <c r="J230" s="12">
        <v>61050002</v>
      </c>
      <c r="K230" s="11" t="str">
        <f>CONCATENATE(Table3[[#This Row],[Type]]," "&amp;TEXT(Table3[[#This Row],[Diameter]],".0000")&amp;""," "&amp;Table3[[#This Row],[NumFlutes]]&amp;"FL")</f>
        <v>CS .5000 1FL</v>
      </c>
      <c r="M230" s="13">
        <v>0.5</v>
      </c>
      <c r="N230" s="13">
        <v>0.25</v>
      </c>
      <c r="O230" s="6">
        <v>0.5</v>
      </c>
      <c r="P230" s="6">
        <v>1</v>
      </c>
      <c r="Q230" s="6">
        <v>1.1000000000000001</v>
      </c>
      <c r="R230" s="14">
        <f>IF(Table3[[#This Row],[ShoulderLenEnd]]="",0,90-(DEGREES(ATAN((Q230-P230)/((N230-O230)/2)))))</f>
        <v>128.65980825409011</v>
      </c>
      <c r="S230" s="15">
        <v>1.1000000000000001</v>
      </c>
      <c r="T230" s="6">
        <v>1</v>
      </c>
      <c r="U230" s="6">
        <v>2</v>
      </c>
      <c r="V230" s="6">
        <v>0.1875</v>
      </c>
      <c r="Z230" s="6">
        <v>82</v>
      </c>
      <c r="AA230" s="13">
        <f t="shared" si="3"/>
        <v>0.28759210180525241</v>
      </c>
      <c r="AE230" s="6" t="s">
        <v>49</v>
      </c>
      <c r="AF230" s="6" t="s">
        <v>62</v>
      </c>
      <c r="AI230" s="6">
        <v>0</v>
      </c>
      <c r="AJ230" s="6">
        <v>1</v>
      </c>
      <c r="AK230" s="6">
        <v>1</v>
      </c>
      <c r="AL230" s="6">
        <v>1</v>
      </c>
      <c r="AM230" s="6">
        <v>1</v>
      </c>
      <c r="AN230" s="6">
        <v>1</v>
      </c>
      <c r="AO230" s="6">
        <v>0</v>
      </c>
      <c r="AP230" s="6">
        <v>1</v>
      </c>
      <c r="AR230" s="6">
        <v>0</v>
      </c>
      <c r="AS230" s="6">
        <v>0</v>
      </c>
      <c r="AT230" s="6">
        <v>0</v>
      </c>
      <c r="AU230" s="6">
        <v>0</v>
      </c>
      <c r="AV230" s="6">
        <f>IF(Table3[[#This Row],[ShankDiameter]]&gt;0.5,0,2)</f>
        <v>2</v>
      </c>
      <c r="AW230" s="6">
        <v>0</v>
      </c>
      <c r="AX230" s="6">
        <v>0</v>
      </c>
      <c r="AY230" s="6">
        <v>2</v>
      </c>
      <c r="AZ230" s="6">
        <f>IF(Table3[[#This Row],[ShankDiameter]]=0.225,2,IF(Table3[[#This Row],[ShankDiameter]]=0.25,2,IF(Table3[[#This Row],[ShankDiameter]]=0.2875,2,0)))</f>
        <v>2</v>
      </c>
      <c r="BA230" s="6">
        <v>0</v>
      </c>
      <c r="BB230" s="6">
        <v>0</v>
      </c>
      <c r="BC230" s="6">
        <v>0</v>
      </c>
      <c r="BD230" s="6">
        <v>0</v>
      </c>
      <c r="BE230" s="6">
        <v>0</v>
      </c>
      <c r="BF230" s="6">
        <v>0</v>
      </c>
      <c r="BG230" s="6">
        <v>0</v>
      </c>
      <c r="BH230" s="6">
        <v>0</v>
      </c>
      <c r="BI230" s="6">
        <v>0</v>
      </c>
      <c r="BJ230" s="6">
        <v>0</v>
      </c>
      <c r="BK230" s="6">
        <v>0</v>
      </c>
      <c r="BL230" s="6">
        <v>0</v>
      </c>
      <c r="BM230" s="6">
        <f>IF(Table3[[#This Row],[Type]]="EM",IF((Table3[[#This Row],[Diameter]]/2)-Table3[[#This Row],[CornerRadius]]-0.012&gt;0,(Table3[[#This Row],[Diameter]]/2)-Table3[[#This Row],[CornerRadius]]-0.012,0),)</f>
        <v>0</v>
      </c>
      <c r="BO230" s="6" t="str">
        <f>IF(Table3[[#This Row],[ShoulderLength]]="","",IF(Table3[[#This Row],[ShoulderLength]]&lt;Table3[[#This Row],[LOC]],"FIX",""))</f>
        <v/>
      </c>
    </row>
    <row r="231" spans="1:67" x14ac:dyDescent="0.25">
      <c r="A231" s="7">
        <f>IF(Table3[[#This Row],[SoflexRule]]="",1,IF(Table3[[#This Row],[MinOHL]]="",1,IF(Table3[[#This Row],[Type]]="CT",1,IF(Table3[[#This Row],[I]]=1,0,1))))</f>
        <v>1</v>
      </c>
      <c r="B231" s="6" t="s">
        <v>2193</v>
      </c>
      <c r="D231" s="6" t="s">
        <v>2193</v>
      </c>
      <c r="E231" s="6">
        <v>230</v>
      </c>
      <c r="H231" s="10" t="s">
        <v>489</v>
      </c>
      <c r="I231" s="11" t="s">
        <v>522</v>
      </c>
      <c r="J231" s="12">
        <v>61050003</v>
      </c>
      <c r="K231" s="11" t="str">
        <f>CONCATENATE(Table3[[#This Row],[Type]]," "&amp;TEXT(Table3[[#This Row],[Diameter]],".0000")&amp;""," "&amp;Table3[[#This Row],[NumFlutes]]&amp;"FL")</f>
        <v>CS .5000 1FL</v>
      </c>
      <c r="M231" s="13">
        <v>0.5</v>
      </c>
      <c r="N231" s="13">
        <v>0.25</v>
      </c>
      <c r="O231" s="6">
        <v>0.5</v>
      </c>
      <c r="P231" s="6">
        <v>1</v>
      </c>
      <c r="Q231" s="6">
        <v>1.1000000000000001</v>
      </c>
      <c r="R231" s="14">
        <f>IF(Table3[[#This Row],[ShoulderLenEnd]]="",0,90-(DEGREES(ATAN((Q231-P231)/((N231-O231)/2)))))</f>
        <v>128.65980825409011</v>
      </c>
      <c r="S231" s="15">
        <v>1.1000000000000001</v>
      </c>
      <c r="T231" s="6">
        <v>1</v>
      </c>
      <c r="U231" s="6">
        <v>2</v>
      </c>
      <c r="V231" s="6">
        <v>0.37890000000000001</v>
      </c>
      <c r="Z231" s="6">
        <v>90</v>
      </c>
      <c r="AA231" s="13">
        <f t="shared" si="3"/>
        <v>0.25</v>
      </c>
      <c r="AE231" s="6" t="s">
        <v>49</v>
      </c>
      <c r="AF231" s="6" t="s">
        <v>62</v>
      </c>
      <c r="AI231" s="6">
        <v>0</v>
      </c>
      <c r="AJ231" s="6">
        <v>1</v>
      </c>
      <c r="AK231" s="6">
        <v>1</v>
      </c>
      <c r="AL231" s="6">
        <v>1</v>
      </c>
      <c r="AM231" s="6">
        <v>1</v>
      </c>
      <c r="AN231" s="6">
        <v>1</v>
      </c>
      <c r="AO231" s="6">
        <v>0</v>
      </c>
      <c r="AP231" s="6">
        <v>1</v>
      </c>
      <c r="AR231" s="6">
        <v>0</v>
      </c>
      <c r="AS231" s="6">
        <v>0</v>
      </c>
      <c r="AT231" s="6">
        <v>0</v>
      </c>
      <c r="AU231" s="6">
        <v>0</v>
      </c>
      <c r="AV231" s="6">
        <f>IF(Table3[[#This Row],[ShankDiameter]]&gt;0.5,0,2)</f>
        <v>2</v>
      </c>
      <c r="AW231" s="6">
        <v>0</v>
      </c>
      <c r="AX231" s="6">
        <v>0</v>
      </c>
      <c r="AY231" s="6">
        <v>2</v>
      </c>
      <c r="AZ231" s="6">
        <f>IF(Table3[[#This Row],[ShankDiameter]]=0.225,2,IF(Table3[[#This Row],[ShankDiameter]]=0.25,2,IF(Table3[[#This Row],[ShankDiameter]]=0.2875,2,0)))</f>
        <v>2</v>
      </c>
      <c r="BA231" s="6">
        <v>0</v>
      </c>
      <c r="BB231" s="6">
        <v>0</v>
      </c>
      <c r="BC231" s="6">
        <v>0</v>
      </c>
      <c r="BD231" s="6">
        <v>0</v>
      </c>
      <c r="BE231" s="6">
        <v>0</v>
      </c>
      <c r="BF231" s="6">
        <v>0</v>
      </c>
      <c r="BG231" s="6">
        <v>0</v>
      </c>
      <c r="BH231" s="6">
        <v>0</v>
      </c>
      <c r="BI231" s="6">
        <v>0</v>
      </c>
      <c r="BJ231" s="6">
        <v>0</v>
      </c>
      <c r="BK231" s="6">
        <v>0</v>
      </c>
      <c r="BL231" s="6">
        <v>0</v>
      </c>
      <c r="BM231" s="6">
        <f>IF(Table3[[#This Row],[Type]]="EM",IF((Table3[[#This Row],[Diameter]]/2)-Table3[[#This Row],[CornerRadius]]-0.012&gt;0,(Table3[[#This Row],[Diameter]]/2)-Table3[[#This Row],[CornerRadius]]-0.012,0),)</f>
        <v>0</v>
      </c>
      <c r="BO231" s="6" t="str">
        <f>IF(Table3[[#This Row],[ShoulderLength]]="","",IF(Table3[[#This Row],[ShoulderLength]]&lt;Table3[[#This Row],[LOC]],"FIX",""))</f>
        <v/>
      </c>
    </row>
    <row r="232" spans="1:67" x14ac:dyDescent="0.25">
      <c r="A232" s="7">
        <f>IF(Table3[[#This Row],[SoflexRule]]="",1,IF(Table3[[#This Row],[MinOHL]]="",1,IF(Table3[[#This Row],[Type]]="CT",1,IF(Table3[[#This Row],[I]]=1,0,1))))</f>
        <v>1</v>
      </c>
      <c r="B232" s="6" t="s">
        <v>2193</v>
      </c>
      <c r="D232" s="6" t="s">
        <v>2193</v>
      </c>
      <c r="E232" s="6">
        <v>231</v>
      </c>
      <c r="F232" s="8" t="s">
        <v>60</v>
      </c>
      <c r="H232" s="10" t="s">
        <v>489</v>
      </c>
      <c r="I232" s="11" t="s">
        <v>523</v>
      </c>
      <c r="J232" s="12">
        <v>61050006</v>
      </c>
      <c r="K232" s="11" t="str">
        <f>CONCATENATE(Table3[[#This Row],[Type]]," "&amp;TEXT(Table3[[#This Row],[Diameter]],".0000")&amp;""," "&amp;Table3[[#This Row],[NumFlutes]]&amp;"FL")</f>
        <v>CS .5000 1FL</v>
      </c>
      <c r="M232" s="13">
        <v>0.5</v>
      </c>
      <c r="N232" s="13">
        <v>0.25</v>
      </c>
      <c r="O232" s="6">
        <v>0.5</v>
      </c>
      <c r="P232" s="6">
        <v>1.05</v>
      </c>
      <c r="Q232" s="6">
        <v>1.08</v>
      </c>
      <c r="R232" s="14">
        <f>IF(Table3[[#This Row],[ShoulderLenEnd]]="",0,90-(DEGREES(ATAN((Q232-P232)/((N232-O232)/2)))))</f>
        <v>103.49573328079583</v>
      </c>
      <c r="S232" s="15">
        <v>1.1000000000000001</v>
      </c>
      <c r="T232" s="6">
        <v>1</v>
      </c>
      <c r="U232" s="6">
        <v>2</v>
      </c>
      <c r="V232" s="6">
        <v>0.25</v>
      </c>
      <c r="Z232" s="6">
        <v>120</v>
      </c>
      <c r="AA232" s="13">
        <f t="shared" si="3"/>
        <v>0.14433756729740649</v>
      </c>
      <c r="AE232" s="6" t="s">
        <v>49</v>
      </c>
      <c r="AF232" s="6" t="s">
        <v>62</v>
      </c>
      <c r="AI232" s="6">
        <v>0</v>
      </c>
      <c r="AJ232" s="6">
        <v>1</v>
      </c>
      <c r="AK232" s="6">
        <v>1</v>
      </c>
      <c r="AL232" s="6">
        <v>1</v>
      </c>
      <c r="AM232" s="6">
        <v>1</v>
      </c>
      <c r="AN232" s="6">
        <v>1</v>
      </c>
      <c r="AO232" s="6">
        <v>0</v>
      </c>
      <c r="AP232" s="6">
        <v>1</v>
      </c>
      <c r="AR232" s="6">
        <v>0</v>
      </c>
      <c r="AS232" s="6">
        <v>0</v>
      </c>
      <c r="AT232" s="6">
        <v>0</v>
      </c>
      <c r="AU232" s="6">
        <v>0</v>
      </c>
      <c r="AV232" s="6">
        <f>IF(Table3[[#This Row],[ShankDiameter]]&gt;0.5,0,2)</f>
        <v>2</v>
      </c>
      <c r="AW232" s="6">
        <v>0</v>
      </c>
      <c r="AX232" s="6">
        <v>0</v>
      </c>
      <c r="AY232" s="6">
        <v>2</v>
      </c>
      <c r="AZ232" s="6">
        <f>IF(Table3[[#This Row],[ShankDiameter]]=0.225,2,IF(Table3[[#This Row],[ShankDiameter]]=0.25,2,IF(Table3[[#This Row],[ShankDiameter]]=0.2875,2,0)))</f>
        <v>2</v>
      </c>
      <c r="BA232" s="6">
        <v>0</v>
      </c>
      <c r="BB232" s="6">
        <v>0</v>
      </c>
      <c r="BC232" s="6">
        <v>0</v>
      </c>
      <c r="BD232" s="6">
        <v>0</v>
      </c>
      <c r="BE232" s="6">
        <v>0</v>
      </c>
      <c r="BF232" s="6">
        <v>0</v>
      </c>
      <c r="BG232" s="6">
        <v>0</v>
      </c>
      <c r="BH232" s="6">
        <v>0</v>
      </c>
      <c r="BI232" s="6">
        <v>0</v>
      </c>
      <c r="BJ232" s="6">
        <v>0</v>
      </c>
      <c r="BK232" s="6">
        <v>0</v>
      </c>
      <c r="BL232" s="6">
        <v>0</v>
      </c>
      <c r="BM232" s="6">
        <f>IF(Table3[[#This Row],[Type]]="EM",IF((Table3[[#This Row],[Diameter]]/2)-Table3[[#This Row],[CornerRadius]]-0.012&gt;0,(Table3[[#This Row],[Diameter]]/2)-Table3[[#This Row],[CornerRadius]]-0.012,0),)</f>
        <v>0</v>
      </c>
      <c r="BO232" s="6" t="str">
        <f>IF(Table3[[#This Row],[ShoulderLength]]="","",IF(Table3[[#This Row],[ShoulderLength]]&lt;Table3[[#This Row],[LOC]],"FIX",""))</f>
        <v/>
      </c>
    </row>
    <row r="233" spans="1:67" x14ac:dyDescent="0.25">
      <c r="A233" s="7">
        <f>IF(Table3[[#This Row],[SoflexRule]]="",1,IF(Table3[[#This Row],[MinOHL]]="",1,IF(Table3[[#This Row],[Type]]="CT",1,IF(Table3[[#This Row],[I]]=1,0,1))))</f>
        <v>1</v>
      </c>
      <c r="B233" s="6" t="s">
        <v>2193</v>
      </c>
      <c r="D233" s="6" t="s">
        <v>2193</v>
      </c>
      <c r="E233" s="6">
        <v>232</v>
      </c>
      <c r="F233" s="8" t="s">
        <v>60</v>
      </c>
      <c r="H233" s="10" t="s">
        <v>489</v>
      </c>
      <c r="I233" s="11" t="s">
        <v>524</v>
      </c>
      <c r="J233" s="12">
        <v>61156</v>
      </c>
      <c r="K233" s="11" t="str">
        <f>CONCATENATE(Table3[[#This Row],[Type]]," "&amp;TEXT(Table3[[#This Row],[Diameter]],".0000")&amp;""," "&amp;Table3[[#This Row],[NumFlutes]]&amp;"FL")</f>
        <v>CS .7500 1FL</v>
      </c>
      <c r="M233" s="13">
        <v>0.75</v>
      </c>
      <c r="N233" s="13">
        <v>0.5</v>
      </c>
      <c r="O233" s="6">
        <v>0.75</v>
      </c>
      <c r="P233" s="6">
        <v>1.6</v>
      </c>
      <c r="R233" s="14">
        <f>IF(Table3[[#This Row],[ShoulderLenEnd]]="",0,90-(DEGREES(ATAN((Q233-P233)/((N233-O233)/2)))))</f>
        <v>0</v>
      </c>
      <c r="S233" s="15">
        <v>1.65</v>
      </c>
      <c r="T233" s="6">
        <v>1</v>
      </c>
      <c r="U233" s="6">
        <v>2.8</v>
      </c>
      <c r="V233" s="6">
        <v>0.25</v>
      </c>
      <c r="Z233" s="6">
        <v>82</v>
      </c>
      <c r="AA233" s="13">
        <f t="shared" si="3"/>
        <v>0.43138815270787856</v>
      </c>
      <c r="AE233" s="6" t="s">
        <v>49</v>
      </c>
      <c r="AF233" s="6" t="s">
        <v>62</v>
      </c>
      <c r="AI233" s="6">
        <v>0</v>
      </c>
      <c r="AJ233" s="6">
        <v>1</v>
      </c>
      <c r="AK233" s="6">
        <v>1</v>
      </c>
      <c r="AL233" s="6">
        <v>1</v>
      </c>
      <c r="AM233" s="6">
        <v>1</v>
      </c>
      <c r="AN233" s="6">
        <v>1</v>
      </c>
      <c r="AO233" s="6">
        <v>0</v>
      </c>
      <c r="AP233" s="6">
        <v>1</v>
      </c>
      <c r="AR233" s="6">
        <v>0</v>
      </c>
      <c r="AS233" s="6">
        <v>0</v>
      </c>
      <c r="AT233" s="6">
        <v>0</v>
      </c>
      <c r="AU233" s="6">
        <v>0</v>
      </c>
      <c r="AV233" s="6">
        <f>IF(Table3[[#This Row],[ShankDiameter]]&gt;0.5,0,2)</f>
        <v>2</v>
      </c>
      <c r="AW233" s="6">
        <v>0</v>
      </c>
      <c r="AX233" s="6">
        <v>0</v>
      </c>
      <c r="AY233" s="6">
        <v>2</v>
      </c>
      <c r="AZ233" s="6">
        <f>IF(Table3[[#This Row],[ShankDiameter]]=0.225,2,IF(Table3[[#This Row],[ShankDiameter]]=0.25,2,IF(Table3[[#This Row],[ShankDiameter]]=0.2875,2,0)))</f>
        <v>0</v>
      </c>
      <c r="BA233" s="6">
        <v>0</v>
      </c>
      <c r="BB233" s="6">
        <v>0</v>
      </c>
      <c r="BC233" s="6">
        <v>0</v>
      </c>
      <c r="BD233" s="6">
        <v>0</v>
      </c>
      <c r="BE233" s="6">
        <v>0</v>
      </c>
      <c r="BF233" s="6">
        <v>0</v>
      </c>
      <c r="BG233" s="6">
        <v>0</v>
      </c>
      <c r="BH233" s="6">
        <v>0</v>
      </c>
      <c r="BI233" s="6">
        <v>0</v>
      </c>
      <c r="BJ233" s="6">
        <v>0</v>
      </c>
      <c r="BK233" s="6">
        <v>0</v>
      </c>
      <c r="BL233" s="6">
        <v>0</v>
      </c>
      <c r="BM233" s="6">
        <f>IF(Table3[[#This Row],[Type]]="EM",IF((Table3[[#This Row],[Diameter]]/2)-Table3[[#This Row],[CornerRadius]]-0.012&gt;0,(Table3[[#This Row],[Diameter]]/2)-Table3[[#This Row],[CornerRadius]]-0.012,0),)</f>
        <v>0</v>
      </c>
      <c r="BO233" s="6" t="str">
        <f>IF(Table3[[#This Row],[ShoulderLength]]="","",IF(Table3[[#This Row],[ShoulderLength]]&lt;Table3[[#This Row],[LOC]],"FIX",""))</f>
        <v/>
      </c>
    </row>
    <row r="234" spans="1:67" x14ac:dyDescent="0.25">
      <c r="A234" s="7">
        <f>IF(Table3[[#This Row],[SoflexRule]]="",1,IF(Table3[[#This Row],[MinOHL]]="",1,IF(Table3[[#This Row],[Type]]="CT",1,IF(Table3[[#This Row],[I]]=1,0,1))))</f>
        <v>1</v>
      </c>
      <c r="B234" s="6" t="s">
        <v>2193</v>
      </c>
      <c r="D234" s="6" t="s">
        <v>2193</v>
      </c>
      <c r="E234" s="6">
        <v>233</v>
      </c>
      <c r="F234" s="8" t="s">
        <v>60</v>
      </c>
      <c r="H234" s="10" t="s">
        <v>489</v>
      </c>
      <c r="I234" s="11" t="s">
        <v>525</v>
      </c>
      <c r="J234" s="12">
        <v>61161</v>
      </c>
      <c r="K234" s="11" t="str">
        <f>CONCATENATE(Table3[[#This Row],[Type]]," "&amp;TEXT(Table3[[#This Row],[Diameter]],".0000")&amp;""," "&amp;Table3[[#This Row],[NumFlutes]]&amp;"FL")</f>
        <v>CS .7500 1FL</v>
      </c>
      <c r="M234" s="13">
        <v>0.75</v>
      </c>
      <c r="N234" s="13">
        <v>0.5</v>
      </c>
      <c r="O234" s="6">
        <v>0.75</v>
      </c>
      <c r="P234" s="6">
        <v>1.6</v>
      </c>
      <c r="R234" s="14">
        <f>IF(Table3[[#This Row],[ShoulderLenEnd]]="",0,90-(DEGREES(ATAN((Q234-P234)/((N234-O234)/2)))))</f>
        <v>0</v>
      </c>
      <c r="S234" s="15">
        <v>1.65</v>
      </c>
      <c r="T234" s="6">
        <v>1</v>
      </c>
      <c r="U234" s="6">
        <v>2.8</v>
      </c>
      <c r="V234" s="6">
        <v>0.14430000000000001</v>
      </c>
      <c r="Z234" s="6">
        <v>90</v>
      </c>
      <c r="AA234" s="13">
        <f t="shared" si="3"/>
        <v>0.37500000000000006</v>
      </c>
      <c r="AE234" s="6" t="s">
        <v>49</v>
      </c>
      <c r="AF234" s="6" t="s">
        <v>62</v>
      </c>
      <c r="AI234" s="6">
        <v>0</v>
      </c>
      <c r="AJ234" s="6">
        <v>1</v>
      </c>
      <c r="AK234" s="6">
        <v>1</v>
      </c>
      <c r="AL234" s="6">
        <v>1</v>
      </c>
      <c r="AM234" s="6">
        <v>1</v>
      </c>
      <c r="AN234" s="6">
        <v>1</v>
      </c>
      <c r="AO234" s="6">
        <v>0</v>
      </c>
      <c r="AP234" s="6">
        <v>1</v>
      </c>
      <c r="AR234" s="6">
        <v>0</v>
      </c>
      <c r="AS234" s="6">
        <v>0</v>
      </c>
      <c r="AT234" s="6">
        <v>0</v>
      </c>
      <c r="AU234" s="6">
        <v>0</v>
      </c>
      <c r="AV234" s="6">
        <f>IF(Table3[[#This Row],[ShankDiameter]]&gt;0.5,0,2)</f>
        <v>2</v>
      </c>
      <c r="AW234" s="6">
        <v>0</v>
      </c>
      <c r="AX234" s="6">
        <v>0</v>
      </c>
      <c r="AY234" s="6">
        <v>2</v>
      </c>
      <c r="AZ234" s="6">
        <f>IF(Table3[[#This Row],[ShankDiameter]]=0.225,2,IF(Table3[[#This Row],[ShankDiameter]]=0.25,2,IF(Table3[[#This Row],[ShankDiameter]]=0.2875,2,0)))</f>
        <v>0</v>
      </c>
      <c r="BA234" s="6">
        <v>0</v>
      </c>
      <c r="BB234" s="6">
        <v>0</v>
      </c>
      <c r="BC234" s="6">
        <v>0</v>
      </c>
      <c r="BD234" s="6">
        <v>0</v>
      </c>
      <c r="BE234" s="6">
        <v>0</v>
      </c>
      <c r="BF234" s="6">
        <v>0</v>
      </c>
      <c r="BG234" s="6">
        <v>0</v>
      </c>
      <c r="BH234" s="6">
        <v>0</v>
      </c>
      <c r="BI234" s="6">
        <v>0</v>
      </c>
      <c r="BJ234" s="6">
        <v>0</v>
      </c>
      <c r="BK234" s="6">
        <v>0</v>
      </c>
      <c r="BL234" s="6">
        <v>0</v>
      </c>
      <c r="BM234" s="6">
        <f>IF(Table3[[#This Row],[Type]]="EM",IF((Table3[[#This Row],[Diameter]]/2)-Table3[[#This Row],[CornerRadius]]-0.012&gt;0,(Table3[[#This Row],[Diameter]]/2)-Table3[[#This Row],[CornerRadius]]-0.012,0),)</f>
        <v>0</v>
      </c>
      <c r="BO234" s="6" t="str">
        <f>IF(Table3[[#This Row],[ShoulderLength]]="","",IF(Table3[[#This Row],[ShoulderLength]]&lt;Table3[[#This Row],[LOC]],"FIX",""))</f>
        <v/>
      </c>
    </row>
    <row r="235" spans="1:67" x14ac:dyDescent="0.25">
      <c r="A235" s="7">
        <f>IF(Table3[[#This Row],[SoflexRule]]="",1,IF(Table3[[#This Row],[MinOHL]]="",1,IF(Table3[[#This Row],[Type]]="CT",1,IF(Table3[[#This Row],[I]]=1,0,1))))</f>
        <v>1</v>
      </c>
      <c r="B235" s="6" t="s">
        <v>2193</v>
      </c>
      <c r="D235" s="6" t="s">
        <v>2193</v>
      </c>
      <c r="E235" s="6">
        <v>234</v>
      </c>
      <c r="F235" s="8" t="s">
        <v>60</v>
      </c>
      <c r="H235" s="10" t="s">
        <v>489</v>
      </c>
      <c r="I235" s="11" t="s">
        <v>526</v>
      </c>
      <c r="J235" s="12">
        <v>61181</v>
      </c>
      <c r="K235" s="11" t="str">
        <f>CONCATENATE(Table3[[#This Row],[Type]]," "&amp;TEXT(Table3[[#This Row],[Diameter]],".0000")&amp;""," "&amp;Table3[[#This Row],[NumFlutes]]&amp;"FL")</f>
        <v>CS 1.0000 1FL</v>
      </c>
      <c r="M235" s="13">
        <v>1</v>
      </c>
      <c r="N235" s="13">
        <v>0.5</v>
      </c>
      <c r="O235" s="6">
        <v>1</v>
      </c>
      <c r="P235" s="6">
        <v>1.6</v>
      </c>
      <c r="R235" s="14">
        <f>IF(Table3[[#This Row],[ShoulderLenEnd]]="",0,90-(DEGREES(ATAN((Q235-P235)/((N235-O235)/2)))))</f>
        <v>0</v>
      </c>
      <c r="S235" s="15">
        <v>1.75</v>
      </c>
      <c r="T235" s="6">
        <v>1</v>
      </c>
      <c r="U235" s="6">
        <v>2.8</v>
      </c>
      <c r="V235" s="6">
        <v>0.43140000000000001</v>
      </c>
      <c r="Z235" s="6">
        <v>82</v>
      </c>
      <c r="AA235" s="13">
        <f t="shared" si="3"/>
        <v>0.57518420361050482</v>
      </c>
      <c r="AE235" s="6" t="s">
        <v>49</v>
      </c>
      <c r="AF235" s="6" t="s">
        <v>62</v>
      </c>
      <c r="AI235" s="6">
        <v>0</v>
      </c>
      <c r="AJ235" s="6">
        <v>1</v>
      </c>
      <c r="AK235" s="6">
        <v>1</v>
      </c>
      <c r="AL235" s="6">
        <v>1</v>
      </c>
      <c r="AM235" s="6">
        <v>1</v>
      </c>
      <c r="AN235" s="6">
        <v>1</v>
      </c>
      <c r="AO235" s="6">
        <v>0</v>
      </c>
      <c r="AP235" s="6">
        <v>1</v>
      </c>
      <c r="AR235" s="6">
        <v>0</v>
      </c>
      <c r="AS235" s="6">
        <v>0</v>
      </c>
      <c r="AT235" s="6">
        <v>0</v>
      </c>
      <c r="AU235" s="6">
        <v>0</v>
      </c>
      <c r="AV235" s="6">
        <f>IF(Table3[[#This Row],[ShankDiameter]]&gt;0.5,0,2)</f>
        <v>2</v>
      </c>
      <c r="AW235" s="6">
        <v>0</v>
      </c>
      <c r="AX235" s="6">
        <v>0</v>
      </c>
      <c r="AY235" s="6">
        <v>2</v>
      </c>
      <c r="AZ235" s="6">
        <f>IF(Table3[[#This Row],[ShankDiameter]]=0.225,2,IF(Table3[[#This Row],[ShankDiameter]]=0.25,2,IF(Table3[[#This Row],[ShankDiameter]]=0.2875,2,0)))</f>
        <v>0</v>
      </c>
      <c r="BA235" s="6">
        <v>0</v>
      </c>
      <c r="BB235" s="6">
        <v>0</v>
      </c>
      <c r="BC235" s="6">
        <v>0</v>
      </c>
      <c r="BD235" s="6">
        <v>0</v>
      </c>
      <c r="BE235" s="6">
        <v>0</v>
      </c>
      <c r="BF235" s="6">
        <v>0</v>
      </c>
      <c r="BG235" s="6">
        <v>0</v>
      </c>
      <c r="BH235" s="6">
        <v>0</v>
      </c>
      <c r="BI235" s="6">
        <v>0</v>
      </c>
      <c r="BJ235" s="6">
        <v>0</v>
      </c>
      <c r="BK235" s="6">
        <v>0</v>
      </c>
      <c r="BL235" s="6">
        <v>0</v>
      </c>
      <c r="BM235" s="6">
        <f>IF(Table3[[#This Row],[Type]]="EM",IF((Table3[[#This Row],[Diameter]]/2)-Table3[[#This Row],[CornerRadius]]-0.012&gt;0,(Table3[[#This Row],[Diameter]]/2)-Table3[[#This Row],[CornerRadius]]-0.012,0),)</f>
        <v>0</v>
      </c>
      <c r="BO235" s="6" t="str">
        <f>IF(Table3[[#This Row],[ShoulderLength]]="","",IF(Table3[[#This Row],[ShoulderLength]]&lt;Table3[[#This Row],[LOC]],"FIX",""))</f>
        <v/>
      </c>
    </row>
    <row r="236" spans="1:67" x14ac:dyDescent="0.25">
      <c r="A236" s="7">
        <f>IF(Table3[[#This Row],[SoflexRule]]="",1,IF(Table3[[#This Row],[MinOHL]]="",1,IF(Table3[[#This Row],[Type]]="CT",1,IF(Table3[[#This Row],[I]]=1,0,1))))</f>
        <v>1</v>
      </c>
      <c r="B236" s="6" t="s">
        <v>2193</v>
      </c>
      <c r="D236" s="6" t="s">
        <v>2193</v>
      </c>
      <c r="E236" s="6">
        <v>235</v>
      </c>
      <c r="F236" s="8" t="s">
        <v>60</v>
      </c>
      <c r="H236" s="10" t="s">
        <v>489</v>
      </c>
      <c r="I236" s="11" t="s">
        <v>527</v>
      </c>
      <c r="J236" s="12">
        <v>61186</v>
      </c>
      <c r="K236" s="11" t="str">
        <f>CONCATENATE(Table3[[#This Row],[Type]]," "&amp;TEXT(Table3[[#This Row],[Diameter]],".0000")&amp;""," "&amp;Table3[[#This Row],[NumFlutes]]&amp;"FL")</f>
        <v>CS 1.0000 1FL</v>
      </c>
      <c r="M236" s="13">
        <v>1</v>
      </c>
      <c r="N236" s="13">
        <v>0.5</v>
      </c>
      <c r="O236" s="6">
        <v>1</v>
      </c>
      <c r="P236" s="6">
        <v>1.6</v>
      </c>
      <c r="R236" s="14">
        <f>IF(Table3[[#This Row],[ShoulderLenEnd]]="",0,90-(DEGREES(ATAN((Q236-P236)/((N236-O236)/2)))))</f>
        <v>0</v>
      </c>
      <c r="S236" s="15">
        <v>1.75</v>
      </c>
      <c r="T236" s="6">
        <v>1</v>
      </c>
      <c r="U236" s="6">
        <v>2.8</v>
      </c>
      <c r="V236" s="6">
        <v>0.375</v>
      </c>
      <c r="Z236" s="6">
        <v>90</v>
      </c>
      <c r="AA236" s="13">
        <f t="shared" si="3"/>
        <v>0.5</v>
      </c>
      <c r="AE236" s="6" t="s">
        <v>49</v>
      </c>
      <c r="AF236" s="6" t="s">
        <v>62</v>
      </c>
      <c r="AI236" s="6">
        <v>0</v>
      </c>
      <c r="AJ236" s="6">
        <v>1</v>
      </c>
      <c r="AK236" s="6">
        <v>1</v>
      </c>
      <c r="AL236" s="6">
        <v>1</v>
      </c>
      <c r="AM236" s="6">
        <v>1</v>
      </c>
      <c r="AN236" s="6">
        <v>1</v>
      </c>
      <c r="AO236" s="6">
        <v>0</v>
      </c>
      <c r="AP236" s="6">
        <v>1</v>
      </c>
      <c r="AR236" s="6">
        <v>0</v>
      </c>
      <c r="AS236" s="6">
        <v>0</v>
      </c>
      <c r="AT236" s="6">
        <v>0</v>
      </c>
      <c r="AU236" s="6">
        <v>0</v>
      </c>
      <c r="AV236" s="6">
        <f>IF(Table3[[#This Row],[ShankDiameter]]&gt;0.5,0,2)</f>
        <v>2</v>
      </c>
      <c r="AW236" s="6">
        <v>0</v>
      </c>
      <c r="AX236" s="6">
        <v>0</v>
      </c>
      <c r="AY236" s="6">
        <v>2</v>
      </c>
      <c r="AZ236" s="6">
        <f>IF(Table3[[#This Row],[ShankDiameter]]=0.225,2,IF(Table3[[#This Row],[ShankDiameter]]=0.25,2,IF(Table3[[#This Row],[ShankDiameter]]=0.2875,2,0)))</f>
        <v>0</v>
      </c>
      <c r="BA236" s="6">
        <v>0</v>
      </c>
      <c r="BB236" s="6">
        <v>0</v>
      </c>
      <c r="BC236" s="6">
        <v>0</v>
      </c>
      <c r="BD236" s="6">
        <v>0</v>
      </c>
      <c r="BE236" s="6">
        <v>0</v>
      </c>
      <c r="BF236" s="6">
        <v>0</v>
      </c>
      <c r="BG236" s="6">
        <v>0</v>
      </c>
      <c r="BH236" s="6">
        <v>0</v>
      </c>
      <c r="BI236" s="6">
        <v>0</v>
      </c>
      <c r="BJ236" s="6">
        <v>0</v>
      </c>
      <c r="BK236" s="6">
        <v>0</v>
      </c>
      <c r="BL236" s="6">
        <v>0</v>
      </c>
      <c r="BM236" s="6">
        <f>IF(Table3[[#This Row],[Type]]="EM",IF((Table3[[#This Row],[Diameter]]/2)-Table3[[#This Row],[CornerRadius]]-0.012&gt;0,(Table3[[#This Row],[Diameter]]/2)-Table3[[#This Row],[CornerRadius]]-0.012,0),)</f>
        <v>0</v>
      </c>
      <c r="BO236" s="6" t="str">
        <f>IF(Table3[[#This Row],[ShoulderLength]]="","",IF(Table3[[#This Row],[ShoulderLength]]&lt;Table3[[#This Row],[LOC]],"FIX",""))</f>
        <v/>
      </c>
    </row>
    <row r="237" spans="1:67" x14ac:dyDescent="0.25">
      <c r="A237" s="7">
        <f>IF(Table3[[#This Row],[SoflexRule]]="",1,IF(Table3[[#This Row],[MinOHL]]="",1,IF(Table3[[#This Row],[Type]]="CT",1,IF(Table3[[#This Row],[I]]=1,0,1))))</f>
        <v>1</v>
      </c>
      <c r="B237" s="6" t="s">
        <v>529</v>
      </c>
      <c r="D237" s="6" t="s">
        <v>529</v>
      </c>
      <c r="E237" s="6">
        <v>236</v>
      </c>
      <c r="G237" s="9" t="s">
        <v>74</v>
      </c>
      <c r="H237" s="10" t="s">
        <v>528</v>
      </c>
      <c r="I237" s="11" t="s">
        <v>530</v>
      </c>
      <c r="J237" s="12">
        <v>1010788</v>
      </c>
      <c r="K237" s="11" t="str">
        <f>CONCATENATE(Table3[[#This Row],[Type]]," "&amp;TEXT(Table3[[#This Row],[Diameter]],".0000")&amp;""," "&amp;Table3[[#This Row],[NumFlutes]]&amp;"FL")</f>
        <v>CT .0870 1FL</v>
      </c>
      <c r="L237" s="17" t="s">
        <v>2486</v>
      </c>
      <c r="M237" s="13">
        <v>8.6999999999999994E-2</v>
      </c>
      <c r="N237" s="13">
        <v>0.11</v>
      </c>
      <c r="O237" s="6">
        <v>8.7999999999999995E-2</v>
      </c>
      <c r="P237" s="6">
        <v>0.52500000000000002</v>
      </c>
      <c r="Q237" s="6">
        <v>0.6</v>
      </c>
      <c r="R237" s="14">
        <f>IF(Table3[[#This Row],[ShoulderLenEnd]]="",0,90-(DEGREES(ATAN((Q237-P237)/((N237-O237)/2)))))</f>
        <v>8.343891584033102</v>
      </c>
      <c r="S237" s="15">
        <v>0.625</v>
      </c>
      <c r="T237" s="6">
        <v>1</v>
      </c>
      <c r="U237" s="6">
        <v>1.75</v>
      </c>
      <c r="V237" s="6">
        <v>0.4375</v>
      </c>
      <c r="X237" s="13">
        <v>2.5000000000000001E-2</v>
      </c>
      <c r="Y237" s="6" t="s">
        <v>531</v>
      </c>
      <c r="AA237" s="13" t="str">
        <f t="shared" si="3"/>
        <v/>
      </c>
      <c r="AB237" s="6">
        <v>0</v>
      </c>
      <c r="AC237" s="6">
        <v>0.13</v>
      </c>
      <c r="AE237" s="6" t="s">
        <v>49</v>
      </c>
      <c r="AF237" s="6" t="s">
        <v>119</v>
      </c>
      <c r="AG237" s="6" t="s">
        <v>532</v>
      </c>
      <c r="AI237" s="6">
        <v>0</v>
      </c>
      <c r="AJ237" s="6">
        <v>1</v>
      </c>
      <c r="AK237" s="6">
        <v>1</v>
      </c>
      <c r="AL237" s="6">
        <v>1</v>
      </c>
      <c r="AM237" s="6">
        <v>1</v>
      </c>
      <c r="AN237" s="6">
        <v>1</v>
      </c>
      <c r="AO237" s="6">
        <v>0</v>
      </c>
      <c r="AP237" s="6">
        <v>1</v>
      </c>
      <c r="AR237" s="6">
        <v>0</v>
      </c>
      <c r="AS237" s="6">
        <v>0</v>
      </c>
      <c r="AT237" s="6">
        <v>0</v>
      </c>
      <c r="AU237" s="6">
        <v>0</v>
      </c>
      <c r="AV237" s="6">
        <f>IF(Table3[[#This Row],[ShankDiameter]]&gt;0.5,0,2)</f>
        <v>2</v>
      </c>
      <c r="AW237" s="6">
        <v>0</v>
      </c>
      <c r="AX237" s="6">
        <v>0</v>
      </c>
      <c r="AY237" s="6">
        <v>2</v>
      </c>
      <c r="AZ237" s="6">
        <f>IF(Table3[[#This Row],[ShankDiameter]]=0.225,2,IF(Table3[[#This Row],[ShankDiameter]]=0.25,2,IF(Table3[[#This Row],[ShankDiameter]]=0.2875,2,0)))</f>
        <v>0</v>
      </c>
      <c r="BA237" s="6">
        <v>0</v>
      </c>
      <c r="BB237" s="6">
        <v>0</v>
      </c>
      <c r="BC237" s="6">
        <v>0</v>
      </c>
      <c r="BD237" s="6">
        <v>0</v>
      </c>
      <c r="BE237" s="6">
        <v>0</v>
      </c>
      <c r="BF237" s="6">
        <v>0</v>
      </c>
      <c r="BG237" s="6">
        <v>0</v>
      </c>
      <c r="BH237" s="6">
        <v>0</v>
      </c>
      <c r="BI237" s="6">
        <v>0</v>
      </c>
      <c r="BJ237" s="6">
        <v>0</v>
      </c>
      <c r="BK237" s="6">
        <v>0</v>
      </c>
      <c r="BL237" s="6">
        <v>0</v>
      </c>
      <c r="BM237" s="6">
        <f>IF(Table3[[#This Row],[Type]]="EM",IF((Table3[[#This Row],[Diameter]]/2)-Table3[[#This Row],[CornerRadius]]-0.012&gt;0,(Table3[[#This Row],[Diameter]]/2)-Table3[[#This Row],[CornerRadius]]-0.012,0),)</f>
        <v>0</v>
      </c>
      <c r="BO237" s="6" t="str">
        <f>IF(Table3[[#This Row],[ShoulderLength]]="","",IF(Table3[[#This Row],[ShoulderLength]]&lt;Table3[[#This Row],[LOC]],"FIX",""))</f>
        <v/>
      </c>
    </row>
    <row r="238" spans="1:67" x14ac:dyDescent="0.25">
      <c r="A238" s="7">
        <f>IF(Table3[[#This Row],[SoflexRule]]="",1,IF(Table3[[#This Row],[MinOHL]]="",1,IF(Table3[[#This Row],[Type]]="CT",1,IF(Table3[[#This Row],[I]]=1,0,1))))</f>
        <v>1</v>
      </c>
      <c r="B238" s="6" t="s">
        <v>529</v>
      </c>
      <c r="D238" s="6" t="s">
        <v>529</v>
      </c>
      <c r="E238" s="6">
        <v>237</v>
      </c>
      <c r="G238" s="9" t="s">
        <v>74</v>
      </c>
      <c r="H238" s="10" t="s">
        <v>528</v>
      </c>
      <c r="I238" s="11" t="s">
        <v>533</v>
      </c>
      <c r="J238" s="12">
        <v>1050000</v>
      </c>
      <c r="K238" s="11" t="str">
        <f>CONCATENATE(Table3[[#This Row],[Type]]," "&amp;TEXT(Table3[[#This Row],[Diameter]],".0000")&amp;""," "&amp;Table3[[#This Row],[NumFlutes]]&amp;"FL")</f>
        <v>CT .0475 1FL</v>
      </c>
      <c r="L238" s="17" t="s">
        <v>2485</v>
      </c>
      <c r="M238" s="13">
        <v>4.7500000000000001E-2</v>
      </c>
      <c r="N238" s="13">
        <v>0.14000000000000001</v>
      </c>
      <c r="O238" s="6">
        <v>7.0000000000000007E-2</v>
      </c>
      <c r="P238" s="6">
        <v>0.34499999999999997</v>
      </c>
      <c r="Q238" s="6">
        <v>0.5</v>
      </c>
      <c r="R238" s="14">
        <f>IF(Table3[[#This Row],[ShoulderLenEnd]]="",0,90-(DEGREES(ATAN((Q238-P238)/((N238-O238)/2)))))</f>
        <v>12.724355685422367</v>
      </c>
      <c r="S238" s="15">
        <v>0.52500000000000002</v>
      </c>
      <c r="T238" s="6">
        <v>1</v>
      </c>
      <c r="U238" s="6">
        <v>1.732</v>
      </c>
      <c r="V238" s="6">
        <v>0.25</v>
      </c>
      <c r="X238" s="13">
        <v>1.11E-2</v>
      </c>
      <c r="Y238" s="6" t="s">
        <v>535</v>
      </c>
      <c r="AA238" s="13" t="str">
        <f t="shared" si="3"/>
        <v/>
      </c>
      <c r="AB238" s="6">
        <v>0</v>
      </c>
      <c r="AC238" s="6">
        <v>7.0000000000000007E-2</v>
      </c>
      <c r="AE238" s="6" t="s">
        <v>118</v>
      </c>
      <c r="AF238" s="6" t="s">
        <v>119</v>
      </c>
      <c r="AG238" s="6" t="s">
        <v>90</v>
      </c>
      <c r="AI238" s="6">
        <v>0</v>
      </c>
      <c r="AJ238" s="6">
        <v>1</v>
      </c>
      <c r="AK238" s="6">
        <v>1</v>
      </c>
      <c r="AL238" s="6">
        <v>1</v>
      </c>
      <c r="AM238" s="6">
        <v>1</v>
      </c>
      <c r="AN238" s="6">
        <v>1</v>
      </c>
      <c r="AO238" s="6">
        <v>0</v>
      </c>
      <c r="AP238" s="6">
        <v>1</v>
      </c>
      <c r="AR238" s="6">
        <v>0</v>
      </c>
      <c r="AS238" s="6">
        <v>0</v>
      </c>
      <c r="AT238" s="6">
        <v>0</v>
      </c>
      <c r="AU238" s="6">
        <v>0</v>
      </c>
      <c r="AV238" s="6">
        <f>IF(Table3[[#This Row],[ShankDiameter]]&gt;0.5,0,2)</f>
        <v>2</v>
      </c>
      <c r="AW238" s="6">
        <v>0</v>
      </c>
      <c r="AX238" s="6">
        <v>0</v>
      </c>
      <c r="AY238" s="6">
        <v>2</v>
      </c>
      <c r="AZ238" s="6">
        <f>IF(Table3[[#This Row],[ShankDiameter]]=0.225,2,IF(Table3[[#This Row],[ShankDiameter]]=0.25,2,IF(Table3[[#This Row],[ShankDiameter]]=0.2875,2,0)))</f>
        <v>0</v>
      </c>
      <c r="BA238" s="6">
        <v>0</v>
      </c>
      <c r="BB238" s="6">
        <v>0</v>
      </c>
      <c r="BC238" s="6">
        <v>0</v>
      </c>
      <c r="BD238" s="6">
        <v>0</v>
      </c>
      <c r="BE238" s="6">
        <v>0</v>
      </c>
      <c r="BF238" s="6">
        <v>0</v>
      </c>
      <c r="BG238" s="6">
        <v>0</v>
      </c>
      <c r="BH238" s="6">
        <v>0</v>
      </c>
      <c r="BI238" s="6">
        <v>0</v>
      </c>
      <c r="BJ238" s="6">
        <v>0</v>
      </c>
      <c r="BK238" s="6">
        <v>0</v>
      </c>
      <c r="BL238" s="6">
        <v>0</v>
      </c>
      <c r="BM238" s="6">
        <f>IF(Table3[[#This Row],[Type]]="EM",IF((Table3[[#This Row],[Diameter]]/2)-Table3[[#This Row],[CornerRadius]]-0.012&gt;0,(Table3[[#This Row],[Diameter]]/2)-Table3[[#This Row],[CornerRadius]]-0.012,0),)</f>
        <v>0</v>
      </c>
      <c r="BO238" s="6" t="str">
        <f>IF(Table3[[#This Row],[ShoulderLength]]="","",IF(Table3[[#This Row],[ShoulderLength]]&lt;Table3[[#This Row],[LOC]],"FIX",""))</f>
        <v/>
      </c>
    </row>
    <row r="239" spans="1:67" x14ac:dyDescent="0.25">
      <c r="A239" s="7">
        <f>IF(Table3[[#This Row],[SoflexRule]]="",1,IF(Table3[[#This Row],[MinOHL]]="",1,IF(Table3[[#This Row],[Type]]="CT",1,IF(Table3[[#This Row],[I]]=1,0,1))))</f>
        <v>1</v>
      </c>
      <c r="B239" s="6" t="s">
        <v>529</v>
      </c>
      <c r="D239" s="6" t="s">
        <v>529</v>
      </c>
      <c r="E239" s="6">
        <v>238</v>
      </c>
      <c r="G239" s="9" t="s">
        <v>74</v>
      </c>
      <c r="H239" s="10" t="s">
        <v>528</v>
      </c>
      <c r="I239" s="11" t="s">
        <v>536</v>
      </c>
      <c r="J239" s="12">
        <v>1320000</v>
      </c>
      <c r="K239" s="11" t="str">
        <f>CONCATENATE(Table3[[#This Row],[Type]]," "&amp;TEXT(Table3[[#This Row],[Diameter]],".0000")&amp;""," "&amp;Table3[[#This Row],[NumFlutes]]&amp;"FL")</f>
        <v>CT .0000 2FL</v>
      </c>
      <c r="L239" s="17" t="s">
        <v>2485</v>
      </c>
      <c r="M239" s="13">
        <v>0</v>
      </c>
      <c r="N239" s="13">
        <v>0.125</v>
      </c>
      <c r="O239" s="6">
        <v>5.3999999999999999E-2</v>
      </c>
      <c r="P239" s="6">
        <v>0.34</v>
      </c>
      <c r="Q239" s="6">
        <v>0.51500000000000001</v>
      </c>
      <c r="R239" s="14">
        <f>IF(Table3[[#This Row],[ShoulderLenEnd]]="",0,90-(DEGREES(ATAN((Q239-P239)/((N239-O239)/2)))))</f>
        <v>11.467251627033193</v>
      </c>
      <c r="S239" s="15">
        <v>0.54</v>
      </c>
      <c r="T239" s="6">
        <v>2</v>
      </c>
      <c r="V239" s="6">
        <v>0.31890000000000002</v>
      </c>
      <c r="X239" s="13">
        <v>1.11E-2</v>
      </c>
      <c r="Y239" s="6" t="s">
        <v>531</v>
      </c>
      <c r="AA239" s="13" t="str">
        <f t="shared" si="3"/>
        <v/>
      </c>
      <c r="AB239" s="6">
        <v>0</v>
      </c>
      <c r="AC239" s="6">
        <v>0.06</v>
      </c>
      <c r="AE239" s="6" t="s">
        <v>118</v>
      </c>
      <c r="AF239" s="6" t="s">
        <v>119</v>
      </c>
      <c r="AG239" s="6" t="s">
        <v>90</v>
      </c>
      <c r="AI239" s="6">
        <v>0</v>
      </c>
      <c r="AJ239" s="6">
        <v>1</v>
      </c>
      <c r="AK239" s="6">
        <v>1</v>
      </c>
      <c r="AL239" s="6">
        <v>1</v>
      </c>
      <c r="AM239" s="6">
        <v>1</v>
      </c>
      <c r="AN239" s="6">
        <v>1</v>
      </c>
      <c r="AO239" s="6">
        <v>0</v>
      </c>
      <c r="AP239" s="6">
        <v>1</v>
      </c>
      <c r="AR239" s="6">
        <v>0</v>
      </c>
      <c r="AS239" s="6">
        <v>0</v>
      </c>
      <c r="AT239" s="6">
        <v>0</v>
      </c>
      <c r="AU239" s="6">
        <v>0</v>
      </c>
      <c r="AV239" s="6">
        <f>IF(Table3[[#This Row],[ShankDiameter]]&gt;0.5,0,2)</f>
        <v>2</v>
      </c>
      <c r="AW239" s="6">
        <v>0</v>
      </c>
      <c r="AX239" s="6">
        <v>0</v>
      </c>
      <c r="AY239" s="6">
        <v>2</v>
      </c>
      <c r="AZ239" s="6">
        <f>IF(Table3[[#This Row],[ShankDiameter]]=0.225,2,IF(Table3[[#This Row],[ShankDiameter]]=0.25,2,IF(Table3[[#This Row],[ShankDiameter]]=0.2875,2,0)))</f>
        <v>0</v>
      </c>
      <c r="BA239" s="6">
        <v>0</v>
      </c>
      <c r="BB239" s="6">
        <v>0</v>
      </c>
      <c r="BC239" s="6">
        <v>0</v>
      </c>
      <c r="BD239" s="6">
        <v>0</v>
      </c>
      <c r="BE239" s="6">
        <v>0</v>
      </c>
      <c r="BF239" s="6">
        <v>0</v>
      </c>
      <c r="BG239" s="6">
        <v>0</v>
      </c>
      <c r="BH239" s="6">
        <v>0</v>
      </c>
      <c r="BI239" s="6">
        <v>0</v>
      </c>
      <c r="BJ239" s="6">
        <v>0</v>
      </c>
      <c r="BK239" s="6">
        <v>0</v>
      </c>
      <c r="BL239" s="6">
        <v>0</v>
      </c>
      <c r="BM239" s="6">
        <f>IF(Table3[[#This Row],[Type]]="EM",IF((Table3[[#This Row],[Diameter]]/2)-Table3[[#This Row],[CornerRadius]]-0.012&gt;0,(Table3[[#This Row],[Diameter]]/2)-Table3[[#This Row],[CornerRadius]]-0.012,0),)</f>
        <v>0</v>
      </c>
      <c r="BO239" s="6" t="str">
        <f>IF(Table3[[#This Row],[ShoulderLength]]="","",IF(Table3[[#This Row],[ShoulderLength]]&lt;Table3[[#This Row],[LOC]],"FIX",""))</f>
        <v/>
      </c>
    </row>
    <row r="240" spans="1:67" x14ac:dyDescent="0.25">
      <c r="A240" s="7">
        <f>IF(Table3[[#This Row],[SoflexRule]]="",1,IF(Table3[[#This Row],[MinOHL]]="",1,IF(Table3[[#This Row],[Type]]="CT",1,IF(Table3[[#This Row],[I]]=1,0,1))))</f>
        <v>1</v>
      </c>
      <c r="B240" s="6" t="s">
        <v>529</v>
      </c>
      <c r="D240" s="6" t="s">
        <v>529</v>
      </c>
      <c r="E240" s="6">
        <v>239</v>
      </c>
      <c r="G240" s="9" t="s">
        <v>74</v>
      </c>
      <c r="H240" s="10" t="s">
        <v>528</v>
      </c>
      <c r="I240" s="11" t="s">
        <v>537</v>
      </c>
      <c r="J240" s="12">
        <v>1929000</v>
      </c>
      <c r="K240" s="11" t="str">
        <f>CONCATENATE(Table3[[#This Row],[Type]]," "&amp;TEXT(Table3[[#This Row],[Diameter]],".0000")&amp;""," "&amp;Table3[[#This Row],[NumFlutes]]&amp;"FL")</f>
        <v>CT .0340 2FL</v>
      </c>
      <c r="L240" s="17" t="s">
        <v>2484</v>
      </c>
      <c r="M240" s="13">
        <v>3.4000000000000002E-2</v>
      </c>
      <c r="N240" s="13">
        <v>0.125</v>
      </c>
      <c r="O240" s="6">
        <v>0.04</v>
      </c>
      <c r="P240" s="6">
        <v>0.26</v>
      </c>
      <c r="Q240" s="6">
        <v>0.435</v>
      </c>
      <c r="R240" s="14">
        <f>IF(Table3[[#This Row],[ShoulderLenEnd]]="",0,90-(DEGREES(ATAN((Q240-P240)/((N240-O240)/2)))))</f>
        <v>13.650419134756987</v>
      </c>
      <c r="S240" s="15">
        <v>0.46</v>
      </c>
      <c r="T240" s="6">
        <v>2</v>
      </c>
      <c r="U240" s="6">
        <v>1.5</v>
      </c>
      <c r="V240" s="6">
        <v>0.248</v>
      </c>
      <c r="X240" s="13">
        <f>0.212/25.4</f>
        <v>8.3464566929133868E-3</v>
      </c>
      <c r="Y240" s="6" t="s">
        <v>531</v>
      </c>
      <c r="AA240" s="13" t="str">
        <f t="shared" si="3"/>
        <v/>
      </c>
      <c r="AB240" s="6">
        <v>0</v>
      </c>
      <c r="AC240" s="6">
        <v>0.05</v>
      </c>
      <c r="AE240" s="6" t="s">
        <v>118</v>
      </c>
      <c r="AF240" s="6" t="s">
        <v>119</v>
      </c>
      <c r="AG240" s="6" t="s">
        <v>90</v>
      </c>
      <c r="AI240" s="6">
        <v>0</v>
      </c>
      <c r="AJ240" s="6">
        <v>1</v>
      </c>
      <c r="AK240" s="6">
        <v>1</v>
      </c>
      <c r="AL240" s="6">
        <v>1</v>
      </c>
      <c r="AM240" s="6">
        <v>1</v>
      </c>
      <c r="AN240" s="6">
        <v>1</v>
      </c>
      <c r="AO240" s="6">
        <v>0</v>
      </c>
      <c r="AP240" s="6">
        <v>1</v>
      </c>
      <c r="AR240" s="6">
        <v>0</v>
      </c>
      <c r="AS240" s="6">
        <v>0</v>
      </c>
      <c r="AT240" s="6">
        <v>0</v>
      </c>
      <c r="AU240" s="6">
        <v>0</v>
      </c>
      <c r="AV240" s="6">
        <f>IF(Table3[[#This Row],[ShankDiameter]]&gt;0.5,0,2)</f>
        <v>2</v>
      </c>
      <c r="AW240" s="6">
        <v>0</v>
      </c>
      <c r="AX240" s="6">
        <v>0</v>
      </c>
      <c r="AY240" s="6">
        <v>2</v>
      </c>
      <c r="AZ240" s="6">
        <f>IF(Table3[[#This Row],[ShankDiameter]]=0.225,2,IF(Table3[[#This Row],[ShankDiameter]]=0.25,2,IF(Table3[[#This Row],[ShankDiameter]]=0.2875,2,0)))</f>
        <v>0</v>
      </c>
      <c r="BA240" s="6">
        <v>0</v>
      </c>
      <c r="BB240" s="6">
        <v>0</v>
      </c>
      <c r="BC240" s="6">
        <v>0</v>
      </c>
      <c r="BD240" s="6">
        <v>0</v>
      </c>
      <c r="BE240" s="6">
        <v>0</v>
      </c>
      <c r="BF240" s="6">
        <v>0</v>
      </c>
      <c r="BG240" s="6">
        <v>0</v>
      </c>
      <c r="BH240" s="6">
        <v>0</v>
      </c>
      <c r="BI240" s="6">
        <v>0</v>
      </c>
      <c r="BJ240" s="6">
        <v>0</v>
      </c>
      <c r="BK240" s="6">
        <v>0</v>
      </c>
      <c r="BL240" s="6">
        <v>0</v>
      </c>
      <c r="BM240" s="6">
        <f>IF(Table3[[#This Row],[Type]]="EM",IF((Table3[[#This Row],[Diameter]]/2)-Table3[[#This Row],[CornerRadius]]-0.012&gt;0,(Table3[[#This Row],[Diameter]]/2)-Table3[[#This Row],[CornerRadius]]-0.012,0),)</f>
        <v>0</v>
      </c>
      <c r="BO240" s="6" t="str">
        <f>IF(Table3[[#This Row],[ShoulderLength]]="","",IF(Table3[[#This Row],[ShoulderLength]]&lt;Table3[[#This Row],[LOC]],"FIX",""))</f>
        <v/>
      </c>
    </row>
    <row r="241" spans="1:67" x14ac:dyDescent="0.25">
      <c r="A241" s="7">
        <f>IF(Table3[[#This Row],[SoflexRule]]="",1,IF(Table3[[#This Row],[MinOHL]]="",1,IF(Table3[[#This Row],[Type]]="CT",1,IF(Table3[[#This Row],[I]]=1,0,1))))</f>
        <v>1</v>
      </c>
      <c r="B241" s="6" t="s">
        <v>529</v>
      </c>
      <c r="D241" s="6" t="s">
        <v>529</v>
      </c>
      <c r="E241" s="6">
        <v>240</v>
      </c>
      <c r="G241" s="9" t="s">
        <v>74</v>
      </c>
      <c r="H241" s="10" t="s">
        <v>528</v>
      </c>
      <c r="I241" s="11" t="s">
        <v>538</v>
      </c>
      <c r="J241" s="12" t="s">
        <v>539</v>
      </c>
      <c r="K241" s="11" t="str">
        <f>CONCATENATE(Table3[[#This Row],[Type]]," "&amp;TEXT(Table3[[#This Row],[Diameter]],".0000")&amp;""," "&amp;Table3[[#This Row],[NumFlutes]]&amp;"FL")</f>
        <v>CT .0600 2FL</v>
      </c>
      <c r="L241" s="17" t="s">
        <v>2483</v>
      </c>
      <c r="M241" s="13">
        <v>0.06</v>
      </c>
      <c r="N241" s="13">
        <v>0.125</v>
      </c>
      <c r="O241" s="6">
        <v>4.4999999999999998E-2</v>
      </c>
      <c r="P241" s="6">
        <v>0.44500000000000001</v>
      </c>
      <c r="Q241" s="6">
        <v>0.7</v>
      </c>
      <c r="R241" s="14">
        <f>IF(Table3[[#This Row],[ShoulderLenEnd]]="",0,90-(DEGREES(ATAN((Q241-P241)/((N241-O241)/2)))))</f>
        <v>8.9149269571478555</v>
      </c>
      <c r="S241" s="15">
        <v>0.72499999999999998</v>
      </c>
      <c r="T241" s="6">
        <v>2</v>
      </c>
      <c r="U241" s="6">
        <v>1.6259999999999999</v>
      </c>
      <c r="V241" s="6">
        <v>0.16</v>
      </c>
      <c r="X241" s="13">
        <f>0.318/25.4</f>
        <v>1.2519685039370079E-2</v>
      </c>
      <c r="AA241" s="13" t="str">
        <f t="shared" si="3"/>
        <v/>
      </c>
      <c r="AB241" s="6">
        <v>2.5000000000000001E-2</v>
      </c>
      <c r="AC241" s="6">
        <v>0.03</v>
      </c>
      <c r="AE241" s="6" t="s">
        <v>49</v>
      </c>
      <c r="AF241" s="6" t="s">
        <v>119</v>
      </c>
      <c r="AG241" s="6" t="s">
        <v>540</v>
      </c>
      <c r="AI241" s="6">
        <v>0</v>
      </c>
      <c r="AJ241" s="6">
        <v>1</v>
      </c>
      <c r="AK241" s="6">
        <v>1</v>
      </c>
      <c r="AL241" s="6">
        <v>1</v>
      </c>
      <c r="AM241" s="6">
        <v>1</v>
      </c>
      <c r="AN241" s="6">
        <v>1</v>
      </c>
      <c r="AO241" s="6">
        <v>0</v>
      </c>
      <c r="AP241" s="6">
        <v>1</v>
      </c>
      <c r="AR241" s="6">
        <v>0</v>
      </c>
      <c r="AS241" s="6">
        <v>0</v>
      </c>
      <c r="AT241" s="6">
        <v>0</v>
      </c>
      <c r="AU241" s="6">
        <v>0</v>
      </c>
      <c r="AV241" s="6">
        <f>IF(Table3[[#This Row],[ShankDiameter]]&gt;0.5,0,2)</f>
        <v>2</v>
      </c>
      <c r="AW241" s="6">
        <v>0</v>
      </c>
      <c r="AX241" s="6">
        <v>0</v>
      </c>
      <c r="AY241" s="6">
        <v>2</v>
      </c>
      <c r="AZ241" s="6">
        <f>IF(Table3[[#This Row],[ShankDiameter]]=0.225,2,IF(Table3[[#This Row],[ShankDiameter]]=0.25,2,IF(Table3[[#This Row],[ShankDiameter]]=0.2875,2,0)))</f>
        <v>0</v>
      </c>
      <c r="BA241" s="6">
        <v>0</v>
      </c>
      <c r="BB241" s="6">
        <v>0</v>
      </c>
      <c r="BC241" s="6">
        <v>0</v>
      </c>
      <c r="BD241" s="6">
        <v>0</v>
      </c>
      <c r="BE241" s="6">
        <v>0</v>
      </c>
      <c r="BF241" s="6">
        <v>0</v>
      </c>
      <c r="BG241" s="6">
        <v>0</v>
      </c>
      <c r="BH241" s="6">
        <v>0</v>
      </c>
      <c r="BI241" s="6">
        <v>0</v>
      </c>
      <c r="BJ241" s="6">
        <v>0</v>
      </c>
      <c r="BK241" s="6">
        <v>0</v>
      </c>
      <c r="BL241" s="6">
        <v>0</v>
      </c>
      <c r="BM241" s="6">
        <f>IF(Table3[[#This Row],[Type]]="EM",IF((Table3[[#This Row],[Diameter]]/2)-Table3[[#This Row],[CornerRadius]]-0.012&gt;0,(Table3[[#This Row],[Diameter]]/2)-Table3[[#This Row],[CornerRadius]]-0.012,0),)</f>
        <v>0</v>
      </c>
      <c r="BO241" s="6" t="str">
        <f>IF(Table3[[#This Row],[ShoulderLength]]="","",IF(Table3[[#This Row],[ShoulderLength]]&lt;Table3[[#This Row],[LOC]],"FIX",""))</f>
        <v/>
      </c>
    </row>
    <row r="242" spans="1:67" x14ac:dyDescent="0.25">
      <c r="A242" s="7">
        <v>1</v>
      </c>
      <c r="B242" s="6" t="s">
        <v>529</v>
      </c>
      <c r="D242" s="6" t="s">
        <v>529</v>
      </c>
      <c r="E242" s="6">
        <v>241</v>
      </c>
      <c r="G242" s="9" t="s">
        <v>74</v>
      </c>
      <c r="H242" s="10" t="s">
        <v>528</v>
      </c>
      <c r="I242" s="11" t="s">
        <v>541</v>
      </c>
      <c r="J242" s="12">
        <v>2905600</v>
      </c>
      <c r="K242" s="11" t="str">
        <f>CONCATENATE(Table3[[#This Row],[Type]]," "&amp;TEXT(Table3[[#This Row],[Diameter]],".0000")&amp;""," "&amp;Table3[[#This Row],[NumFlutes]]&amp;"FL")</f>
        <v>CT .0870 1FL</v>
      </c>
      <c r="L242" s="17" t="s">
        <v>2476</v>
      </c>
      <c r="M242" s="13">
        <v>8.6999999999999994E-2</v>
      </c>
      <c r="N242" s="13">
        <v>0.14000000000000001</v>
      </c>
      <c r="O242" s="6">
        <v>8.6999999999999994E-2</v>
      </c>
      <c r="P242" s="6">
        <v>0.46</v>
      </c>
      <c r="Q242" s="6">
        <v>0.68</v>
      </c>
      <c r="R242" s="14">
        <f>IF(Table3[[#This Row],[ShoulderLenEnd]]="",0,90-(DEGREES(ATAN((Q242-P242)/((N242-O242)/2)))))</f>
        <v>6.868445863423446</v>
      </c>
      <c r="S242" s="15">
        <v>0.70499999999999996</v>
      </c>
      <c r="T242" s="6">
        <v>1</v>
      </c>
      <c r="U242" s="6">
        <v>1.75</v>
      </c>
      <c r="V242" s="6">
        <v>0.437</v>
      </c>
      <c r="X242" s="13">
        <v>1.78E-2</v>
      </c>
      <c r="Y242" s="6" t="s">
        <v>531</v>
      </c>
      <c r="AA242" s="13" t="str">
        <f t="shared" si="3"/>
        <v/>
      </c>
      <c r="AB242" s="6">
        <v>0.04</v>
      </c>
      <c r="AC242" s="6">
        <v>0.06</v>
      </c>
      <c r="AE242" s="6" t="s">
        <v>49</v>
      </c>
      <c r="AF242" s="6" t="s">
        <v>62</v>
      </c>
      <c r="AG242" s="6" t="s">
        <v>90</v>
      </c>
      <c r="AI242" s="6">
        <v>0</v>
      </c>
      <c r="AJ242" s="6">
        <v>1</v>
      </c>
      <c r="AK242" s="6">
        <v>1</v>
      </c>
      <c r="AL242" s="6">
        <v>1</v>
      </c>
      <c r="AM242" s="6">
        <v>1</v>
      </c>
      <c r="AN242" s="6">
        <v>1</v>
      </c>
      <c r="AO242" s="6">
        <v>0</v>
      </c>
      <c r="AP242" s="6">
        <v>1</v>
      </c>
      <c r="AR242" s="6">
        <v>0</v>
      </c>
      <c r="AS242" s="6">
        <v>0</v>
      </c>
      <c r="AT242" s="6">
        <v>0</v>
      </c>
      <c r="AU242" s="6">
        <v>0</v>
      </c>
      <c r="AV242" s="6">
        <f>IF(Table3[[#This Row],[ShankDiameter]]&gt;0.5,0,IF(Table3[[#This Row],[Type]]="CD",0,1))</f>
        <v>1</v>
      </c>
      <c r="AW242" s="6">
        <v>0</v>
      </c>
      <c r="AX242" s="6">
        <v>0</v>
      </c>
      <c r="AY242" s="6">
        <v>2</v>
      </c>
      <c r="AZ242" s="6">
        <f>IF(Table3[[#This Row],[ShankDiameter]]=0.225,2,IF(Table3[[#This Row],[ShankDiameter]]=0.25,2,IF(Table3[[#This Row],[ShankDiameter]]=0.2875,2,0)))</f>
        <v>0</v>
      </c>
      <c r="BA242" s="6">
        <v>0</v>
      </c>
      <c r="BB242" s="6">
        <v>0</v>
      </c>
      <c r="BC242" s="6">
        <v>0</v>
      </c>
      <c r="BD242" s="6">
        <v>0</v>
      </c>
      <c r="BE242" s="6">
        <v>0</v>
      </c>
      <c r="BF242" s="6">
        <v>0</v>
      </c>
      <c r="BG242" s="6">
        <v>0</v>
      </c>
      <c r="BH242" s="6">
        <v>0</v>
      </c>
      <c r="BI242" s="6">
        <v>0</v>
      </c>
      <c r="BJ242" s="6">
        <v>0</v>
      </c>
      <c r="BK242" s="6">
        <v>0</v>
      </c>
      <c r="BL242" s="6">
        <v>0</v>
      </c>
      <c r="BM242" s="6">
        <f>IF(Table3[[#This Row],[Type]]="EM",IF((Table3[[#This Row],[Diameter]]/2)-Table3[[#This Row],[CornerRadius]]-0.012&gt;0,(Table3[[#This Row],[Diameter]]/2)-Table3[[#This Row],[CornerRadius]]-0.012,0),)</f>
        <v>0</v>
      </c>
      <c r="BO242" s="6" t="str">
        <f>IF(Table3[[#This Row],[ShoulderLength]]="","",IF(Table3[[#This Row],[ShoulderLength]]&lt;Table3[[#This Row],[LOC]],"FIX",""))</f>
        <v/>
      </c>
    </row>
    <row r="243" spans="1:67" x14ac:dyDescent="0.25">
      <c r="A243" s="7">
        <f>IF(Table3[[#This Row],[SoflexRule]]="",1,IF(Table3[[#This Row],[MinOHL]]="",1,IF(Table3[[#This Row],[Type]]="CT",1,IF(Table3[[#This Row],[I]]=1,0,1))))</f>
        <v>1</v>
      </c>
      <c r="B243" s="6" t="s">
        <v>529</v>
      </c>
      <c r="D243" s="6" t="s">
        <v>529</v>
      </c>
      <c r="E243" s="6">
        <v>242</v>
      </c>
      <c r="G243" s="9" t="s">
        <v>74</v>
      </c>
      <c r="H243" s="10" t="s">
        <v>528</v>
      </c>
      <c r="I243" s="11" t="s">
        <v>543</v>
      </c>
      <c r="J243" s="12">
        <v>1010200</v>
      </c>
      <c r="K243" s="11" t="str">
        <f>CONCATENATE(Table3[[#This Row],[Type]]," "&amp;TEXT(Table3[[#This Row],[Diameter]],".0000")&amp;""," "&amp;Table3[[#This Row],[NumFlutes]]&amp;"FL")</f>
        <v>CT .0600 2FL</v>
      </c>
      <c r="L243" s="17" t="s">
        <v>2482</v>
      </c>
      <c r="M243" s="13">
        <v>0.06</v>
      </c>
      <c r="N243" s="13">
        <v>0.14000000000000001</v>
      </c>
      <c r="O243" s="6">
        <v>7.0000000000000007E-2</v>
      </c>
      <c r="P243" s="6">
        <v>0.35099999999999998</v>
      </c>
      <c r="Q243" s="6">
        <v>0.51</v>
      </c>
      <c r="R243" s="14">
        <f>IF(Table3[[#This Row],[ShoulderLenEnd]]="",0,90-(DEGREES(ATAN((Q243-P243)/((N243-O243)/2)))))</f>
        <v>12.414292646085585</v>
      </c>
      <c r="S243" s="15">
        <v>0.53500000000000003</v>
      </c>
      <c r="T243" s="6">
        <v>2</v>
      </c>
      <c r="U243" s="6">
        <v>1.62</v>
      </c>
      <c r="V243" s="6">
        <v>0.35039999999999999</v>
      </c>
      <c r="X243" s="13">
        <v>1.2500000000000001E-2</v>
      </c>
      <c r="Y243" s="6" t="s">
        <v>531</v>
      </c>
      <c r="AA243" s="13" t="str">
        <f t="shared" si="3"/>
        <v/>
      </c>
      <c r="AB243" s="6">
        <v>3.5000000000000003E-2</v>
      </c>
      <c r="AC243" s="6">
        <v>0.04</v>
      </c>
      <c r="AE243" s="6" t="s">
        <v>49</v>
      </c>
      <c r="AF243" s="6" t="s">
        <v>545</v>
      </c>
      <c r="AG243" s="6" t="s">
        <v>90</v>
      </c>
      <c r="AI243" s="6">
        <v>0</v>
      </c>
      <c r="AJ243" s="6">
        <v>1</v>
      </c>
      <c r="AK243" s="6">
        <v>1</v>
      </c>
      <c r="AL243" s="6">
        <v>1</v>
      </c>
      <c r="AM243" s="6">
        <v>1</v>
      </c>
      <c r="AN243" s="6">
        <v>1</v>
      </c>
      <c r="AO243" s="6">
        <v>0</v>
      </c>
      <c r="AP243" s="6">
        <v>1</v>
      </c>
      <c r="AR243" s="6">
        <v>0</v>
      </c>
      <c r="AS243" s="6">
        <v>0</v>
      </c>
      <c r="AT243" s="6">
        <v>0</v>
      </c>
      <c r="AU243" s="6">
        <v>0</v>
      </c>
      <c r="AV243" s="6">
        <f>IF(Table3[[#This Row],[ShankDiameter]]&gt;0.5,0,2)</f>
        <v>2</v>
      </c>
      <c r="AW243" s="6">
        <v>0</v>
      </c>
      <c r="AX243" s="6">
        <v>0</v>
      </c>
      <c r="AY243" s="6">
        <v>2</v>
      </c>
      <c r="AZ243" s="6">
        <f>IF(Table3[[#This Row],[ShankDiameter]]=0.225,2,IF(Table3[[#This Row],[ShankDiameter]]=0.25,2,IF(Table3[[#This Row],[ShankDiameter]]=0.2875,2,0)))</f>
        <v>0</v>
      </c>
      <c r="BA243" s="6">
        <v>0</v>
      </c>
      <c r="BB243" s="6">
        <v>0</v>
      </c>
      <c r="BC243" s="6">
        <v>0</v>
      </c>
      <c r="BD243" s="6">
        <v>0</v>
      </c>
      <c r="BE243" s="6">
        <v>0</v>
      </c>
      <c r="BF243" s="6">
        <v>0</v>
      </c>
      <c r="BG243" s="6">
        <v>0</v>
      </c>
      <c r="BH243" s="6">
        <v>0</v>
      </c>
      <c r="BI243" s="6">
        <v>0</v>
      </c>
      <c r="BJ243" s="6">
        <v>0</v>
      </c>
      <c r="BK243" s="6">
        <v>0</v>
      </c>
      <c r="BL243" s="6">
        <v>0</v>
      </c>
      <c r="BM243" s="6">
        <f>IF(Table3[[#This Row],[Type]]="EM",IF((Table3[[#This Row],[Diameter]]/2)-Table3[[#This Row],[CornerRadius]]-0.012&gt;0,(Table3[[#This Row],[Diameter]]/2)-Table3[[#This Row],[CornerRadius]]-0.012,0),)</f>
        <v>0</v>
      </c>
      <c r="BO243" s="6" t="str">
        <f>IF(Table3[[#This Row],[ShoulderLength]]="","",IF(Table3[[#This Row],[ShoulderLength]]&lt;Table3[[#This Row],[LOC]],"FIX",""))</f>
        <v/>
      </c>
    </row>
    <row r="244" spans="1:67" x14ac:dyDescent="0.25">
      <c r="A244" s="7">
        <f>IF(Table3[[#This Row],[SoflexRule]]="",1,IF(Table3[[#This Row],[MinOHL]]="",1,IF(Table3[[#This Row],[Type]]="CT",1,IF(Table3[[#This Row],[I]]=1,0,1))))</f>
        <v>1</v>
      </c>
      <c r="B244" s="6" t="s">
        <v>529</v>
      </c>
      <c r="D244" s="6" t="s">
        <v>529</v>
      </c>
      <c r="E244" s="6">
        <v>243</v>
      </c>
      <c r="G244" s="9" t="s">
        <v>74</v>
      </c>
      <c r="H244" s="10" t="s">
        <v>528</v>
      </c>
      <c r="I244" s="11" t="s">
        <v>546</v>
      </c>
      <c r="J244" s="12">
        <v>1200008</v>
      </c>
      <c r="K244" s="11" t="str">
        <f>CONCATENATE(Table3[[#This Row],[Type]]," "&amp;TEXT(Table3[[#This Row],[Diameter]],".0000")&amp;""," "&amp;Table3[[#This Row],[NumFlutes]]&amp;"FL")</f>
        <v>CT .0600 2FL</v>
      </c>
      <c r="L244" s="17" t="s">
        <v>2481</v>
      </c>
      <c r="M244" s="13">
        <v>0.06</v>
      </c>
      <c r="N244" s="13">
        <v>0.14000000000000001</v>
      </c>
      <c r="O244" s="6">
        <v>6.0999999999999999E-2</v>
      </c>
      <c r="P244" s="6">
        <v>0.38</v>
      </c>
      <c r="Q244" s="6">
        <v>0.54500000000000004</v>
      </c>
      <c r="R244" s="14">
        <f>IF(Table3[[#This Row],[ShoulderLenEnd]]="",0,90-(DEGREES(ATAN((Q244-P244)/((N244-O244)/2)))))</f>
        <v>13.462895263120672</v>
      </c>
      <c r="S244" s="15">
        <v>0.56999999999999995</v>
      </c>
      <c r="T244" s="6">
        <v>2</v>
      </c>
      <c r="U244" s="6">
        <v>1.7</v>
      </c>
      <c r="V244" s="6">
        <v>0.33500000000000002</v>
      </c>
      <c r="X244" s="13">
        <v>1.2500000000000001E-2</v>
      </c>
      <c r="Y244" s="6" t="s">
        <v>535</v>
      </c>
      <c r="AA244" s="13" t="str">
        <f t="shared" si="3"/>
        <v/>
      </c>
      <c r="AB244" s="6">
        <v>0</v>
      </c>
      <c r="AC244" s="6">
        <v>6.5000000000000002E-2</v>
      </c>
      <c r="AE244" s="6" t="s">
        <v>49</v>
      </c>
      <c r="AF244" s="6" t="s">
        <v>432</v>
      </c>
      <c r="AG244" s="6" t="s">
        <v>90</v>
      </c>
      <c r="AI244" s="6">
        <v>0</v>
      </c>
      <c r="AJ244" s="6">
        <v>1</v>
      </c>
      <c r="AK244" s="6">
        <v>1</v>
      </c>
      <c r="AL244" s="6">
        <v>1</v>
      </c>
      <c r="AM244" s="6">
        <v>1</v>
      </c>
      <c r="AN244" s="6">
        <v>1</v>
      </c>
      <c r="AO244" s="6">
        <v>0</v>
      </c>
      <c r="AP244" s="6">
        <v>1</v>
      </c>
      <c r="AR244" s="6">
        <v>0</v>
      </c>
      <c r="AS244" s="6">
        <v>0</v>
      </c>
      <c r="AT244" s="6">
        <v>0</v>
      </c>
      <c r="AU244" s="6">
        <v>0</v>
      </c>
      <c r="AV244" s="6">
        <f>IF(Table3[[#This Row],[ShankDiameter]]&gt;0.5,0,2)</f>
        <v>2</v>
      </c>
      <c r="AW244" s="6">
        <v>0</v>
      </c>
      <c r="AX244" s="6">
        <v>0</v>
      </c>
      <c r="AY244" s="6">
        <v>2</v>
      </c>
      <c r="AZ244" s="6">
        <f>IF(Table3[[#This Row],[ShankDiameter]]=0.225,2,IF(Table3[[#This Row],[ShankDiameter]]=0.25,2,IF(Table3[[#This Row],[ShankDiameter]]=0.2875,2,0)))</f>
        <v>0</v>
      </c>
      <c r="BA244" s="6">
        <v>0</v>
      </c>
      <c r="BB244" s="6">
        <v>0</v>
      </c>
      <c r="BC244" s="6">
        <v>0</v>
      </c>
      <c r="BD244" s="6">
        <v>0</v>
      </c>
      <c r="BE244" s="6">
        <v>0</v>
      </c>
      <c r="BF244" s="6">
        <v>0</v>
      </c>
      <c r="BG244" s="6">
        <v>0</v>
      </c>
      <c r="BH244" s="6">
        <v>0</v>
      </c>
      <c r="BI244" s="6">
        <v>0</v>
      </c>
      <c r="BJ244" s="6">
        <v>0</v>
      </c>
      <c r="BK244" s="6">
        <v>0</v>
      </c>
      <c r="BL244" s="6">
        <v>0</v>
      </c>
      <c r="BM244" s="6">
        <f>IF(Table3[[#This Row],[Type]]="EM",IF((Table3[[#This Row],[Diameter]]/2)-Table3[[#This Row],[CornerRadius]]-0.012&gt;0,(Table3[[#This Row],[Diameter]]/2)-Table3[[#This Row],[CornerRadius]]-0.012,0),)</f>
        <v>0</v>
      </c>
      <c r="BO244" s="6" t="str">
        <f>IF(Table3[[#This Row],[ShoulderLength]]="","",IF(Table3[[#This Row],[ShoulderLength]]&lt;Table3[[#This Row],[LOC]],"FIX",""))</f>
        <v/>
      </c>
    </row>
    <row r="245" spans="1:67" x14ac:dyDescent="0.25">
      <c r="A245" s="7">
        <f>IF(Table3[[#This Row],[SoflexRule]]="",1,IF(Table3[[#This Row],[MinOHL]]="",1,IF(Table3[[#This Row],[Type]]="CT",1,IF(Table3[[#This Row],[I]]=1,0,1))))</f>
        <v>1</v>
      </c>
      <c r="B245" s="6" t="s">
        <v>529</v>
      </c>
      <c r="D245" s="6" t="s">
        <v>529</v>
      </c>
      <c r="E245" s="6">
        <v>244</v>
      </c>
      <c r="G245" s="9" t="s">
        <v>74</v>
      </c>
      <c r="H245" s="10" t="s">
        <v>528</v>
      </c>
      <c r="I245" s="11" t="s">
        <v>547</v>
      </c>
      <c r="J245" s="12">
        <v>2905601</v>
      </c>
      <c r="K245" s="11" t="str">
        <f>CONCATENATE(Table3[[#This Row],[Type]]," "&amp;TEXT(Table3[[#This Row],[Diameter]],".0000")&amp;""," "&amp;Table3[[#This Row],[NumFlutes]]&amp;"FL")</f>
        <v>CT .0860 2FL</v>
      </c>
      <c r="L245" s="17" t="s">
        <v>2476</v>
      </c>
      <c r="M245" s="13">
        <v>8.5999999999999993E-2</v>
      </c>
      <c r="N245" s="13">
        <v>0.14000000000000001</v>
      </c>
      <c r="O245" s="6">
        <v>0.09</v>
      </c>
      <c r="P245" s="6">
        <v>0.5</v>
      </c>
      <c r="Q245" s="6">
        <v>0.68500000000000005</v>
      </c>
      <c r="R245" s="14">
        <f>IF(Table3[[#This Row],[ShoulderLenEnd]]="",0,90-(DEGREES(ATAN((Q245-P245)/((N245-O245)/2)))))</f>
        <v>7.6960517220165627</v>
      </c>
      <c r="S245" s="15">
        <v>0.71</v>
      </c>
      <c r="T245" s="6">
        <v>2</v>
      </c>
      <c r="U245" s="6">
        <v>1.75</v>
      </c>
      <c r="V245" s="6">
        <v>0.437</v>
      </c>
      <c r="X245" s="13">
        <v>1.78E-2</v>
      </c>
      <c r="Y245" s="6" t="s">
        <v>531</v>
      </c>
      <c r="AA245" s="13" t="str">
        <f t="shared" si="3"/>
        <v/>
      </c>
      <c r="AB245" s="6">
        <v>4.4999999999999998E-2</v>
      </c>
      <c r="AC245" s="6">
        <v>0.05</v>
      </c>
      <c r="AE245" s="6" t="s">
        <v>49</v>
      </c>
      <c r="AF245" s="6" t="s">
        <v>545</v>
      </c>
      <c r="AI245" s="6">
        <v>0</v>
      </c>
      <c r="AJ245" s="6">
        <v>1</v>
      </c>
      <c r="AK245" s="6">
        <v>1</v>
      </c>
      <c r="AL245" s="6">
        <v>1</v>
      </c>
      <c r="AM245" s="6">
        <v>1</v>
      </c>
      <c r="AN245" s="6">
        <v>1</v>
      </c>
      <c r="AO245" s="6">
        <v>0</v>
      </c>
      <c r="AP245" s="6">
        <v>1</v>
      </c>
      <c r="AR245" s="6">
        <v>0</v>
      </c>
      <c r="AS245" s="6">
        <v>0</v>
      </c>
      <c r="AT245" s="6">
        <v>0</v>
      </c>
      <c r="AU245" s="6">
        <v>0</v>
      </c>
      <c r="AV245" s="6">
        <f>IF(Table3[[#This Row],[ShankDiameter]]&gt;0.5,0,2)</f>
        <v>2</v>
      </c>
      <c r="AW245" s="6">
        <v>0</v>
      </c>
      <c r="AX245" s="6">
        <v>0</v>
      </c>
      <c r="AY245" s="6">
        <v>2</v>
      </c>
      <c r="AZ245" s="6">
        <f>IF(Table3[[#This Row],[ShankDiameter]]=0.225,2,IF(Table3[[#This Row],[ShankDiameter]]=0.25,2,IF(Table3[[#This Row],[ShankDiameter]]=0.2875,2,0)))</f>
        <v>0</v>
      </c>
      <c r="BA245" s="6">
        <v>0</v>
      </c>
      <c r="BB245" s="6">
        <v>0</v>
      </c>
      <c r="BC245" s="6">
        <v>0</v>
      </c>
      <c r="BD245" s="6">
        <v>0</v>
      </c>
      <c r="BE245" s="6">
        <v>0</v>
      </c>
      <c r="BF245" s="6">
        <v>0</v>
      </c>
      <c r="BG245" s="6">
        <v>0</v>
      </c>
      <c r="BH245" s="6">
        <v>0</v>
      </c>
      <c r="BI245" s="6">
        <v>0</v>
      </c>
      <c r="BJ245" s="6">
        <v>0</v>
      </c>
      <c r="BK245" s="6">
        <v>0</v>
      </c>
      <c r="BL245" s="6">
        <v>0</v>
      </c>
      <c r="BM245" s="6">
        <f>IF(Table3[[#This Row],[Type]]="EM",IF((Table3[[#This Row],[Diameter]]/2)-Table3[[#This Row],[CornerRadius]]-0.012&gt;0,(Table3[[#This Row],[Diameter]]/2)-Table3[[#This Row],[CornerRadius]]-0.012,0),)</f>
        <v>0</v>
      </c>
      <c r="BO245" s="6" t="str">
        <f>IF(Table3[[#This Row],[ShoulderLength]]="","",IF(Table3[[#This Row],[ShoulderLength]]&lt;Table3[[#This Row],[LOC]],"FIX",""))</f>
        <v/>
      </c>
    </row>
    <row r="246" spans="1:67" x14ac:dyDescent="0.25">
      <c r="A246" s="7">
        <f>IF(Table3[[#This Row],[SoflexRule]]="",1,IF(Table3[[#This Row],[MinOHL]]="",1,IF(Table3[[#This Row],[Type]]="CT",1,IF(Table3[[#This Row],[I]]=1,0,1))))</f>
        <v>1</v>
      </c>
      <c r="B246" s="6" t="s">
        <v>529</v>
      </c>
      <c r="D246" s="6" t="s">
        <v>529</v>
      </c>
      <c r="E246" s="6">
        <v>245</v>
      </c>
      <c r="G246" s="9" t="s">
        <v>74</v>
      </c>
      <c r="H246" s="10" t="s">
        <v>528</v>
      </c>
      <c r="I246" s="11" t="s">
        <v>548</v>
      </c>
      <c r="J246" s="12">
        <v>1759108</v>
      </c>
      <c r="K246" s="11" t="str">
        <f>CONCATENATE(Table3[[#This Row],[Type]]," "&amp;TEXT(Table3[[#This Row],[Diameter]],".0000")&amp;""," "&amp;Table3[[#This Row],[NumFlutes]]&amp;"FL")</f>
        <v>CT .1120 2FL</v>
      </c>
      <c r="L246" s="17" t="s">
        <v>2475</v>
      </c>
      <c r="M246" s="13">
        <v>0.112</v>
      </c>
      <c r="N246" s="13">
        <v>0.14000000000000001</v>
      </c>
      <c r="O246" s="6">
        <v>8.2000000000000003E-2</v>
      </c>
      <c r="P246" s="6">
        <v>0.65</v>
      </c>
      <c r="Q246" s="6">
        <v>0.82</v>
      </c>
      <c r="R246" s="14">
        <f>IF(Table3[[#This Row],[ShoulderLenEnd]]="",0,90-(DEGREES(ATAN((Q246-P246)/((N246-O246)/2)))))</f>
        <v>9.680798859385078</v>
      </c>
      <c r="S246" s="15">
        <v>0.85</v>
      </c>
      <c r="T246" s="6">
        <v>2</v>
      </c>
      <c r="U246" s="6">
        <v>1.87</v>
      </c>
      <c r="V246" s="6">
        <v>0.30299999999999999</v>
      </c>
      <c r="X246" s="13">
        <v>2.5000000000000001E-2</v>
      </c>
      <c r="Y246" s="6" t="s">
        <v>549</v>
      </c>
      <c r="AA246" s="13" t="str">
        <f t="shared" si="3"/>
        <v/>
      </c>
      <c r="AB246" s="6">
        <v>0</v>
      </c>
      <c r="AC246" s="6">
        <v>0.19500000000000001</v>
      </c>
      <c r="AE246" s="6" t="s">
        <v>49</v>
      </c>
      <c r="AF246" s="6" t="s">
        <v>432</v>
      </c>
      <c r="AG246" s="6" t="s">
        <v>90</v>
      </c>
      <c r="AI246" s="6">
        <v>0</v>
      </c>
      <c r="AJ246" s="6">
        <v>1</v>
      </c>
      <c r="AK246" s="6">
        <v>1</v>
      </c>
      <c r="AL246" s="6">
        <v>1</v>
      </c>
      <c r="AM246" s="6">
        <v>1</v>
      </c>
      <c r="AN246" s="6">
        <v>1</v>
      </c>
      <c r="AO246" s="6">
        <v>0</v>
      </c>
      <c r="AP246" s="6">
        <v>1</v>
      </c>
      <c r="AR246" s="6">
        <v>0</v>
      </c>
      <c r="AS246" s="6">
        <v>0</v>
      </c>
      <c r="AT246" s="6">
        <v>0</v>
      </c>
      <c r="AU246" s="6">
        <v>0</v>
      </c>
      <c r="AV246" s="6">
        <f>IF(Table3[[#This Row],[ShankDiameter]]&gt;0.5,0,2)</f>
        <v>2</v>
      </c>
      <c r="AW246" s="6">
        <v>0</v>
      </c>
      <c r="AX246" s="6">
        <v>0</v>
      </c>
      <c r="AY246" s="6">
        <v>2</v>
      </c>
      <c r="AZ246" s="6">
        <f>IF(Table3[[#This Row],[ShankDiameter]]=0.225,2,IF(Table3[[#This Row],[ShankDiameter]]=0.25,2,IF(Table3[[#This Row],[ShankDiameter]]=0.2875,2,0)))</f>
        <v>0</v>
      </c>
      <c r="BA246" s="6">
        <v>0</v>
      </c>
      <c r="BB246" s="6">
        <v>0</v>
      </c>
      <c r="BC246" s="6">
        <v>0</v>
      </c>
      <c r="BD246" s="6">
        <v>0</v>
      </c>
      <c r="BE246" s="6">
        <v>0</v>
      </c>
      <c r="BF246" s="6">
        <v>0</v>
      </c>
      <c r="BG246" s="6">
        <v>0</v>
      </c>
      <c r="BH246" s="6">
        <v>0</v>
      </c>
      <c r="BI246" s="6">
        <v>0</v>
      </c>
      <c r="BJ246" s="6">
        <v>0</v>
      </c>
      <c r="BK246" s="6">
        <v>0</v>
      </c>
      <c r="BL246" s="6">
        <v>0</v>
      </c>
      <c r="BM246" s="6">
        <f>IF(Table3[[#This Row],[Type]]="EM",IF((Table3[[#This Row],[Diameter]]/2)-Table3[[#This Row],[CornerRadius]]-0.012&gt;0,(Table3[[#This Row],[Diameter]]/2)-Table3[[#This Row],[CornerRadius]]-0.012,0),)</f>
        <v>0</v>
      </c>
      <c r="BO246" s="6" t="str">
        <f>IF(Table3[[#This Row],[ShoulderLength]]="","",IF(Table3[[#This Row],[ShoulderLength]]&lt;Table3[[#This Row],[LOC]],"FIX",""))</f>
        <v/>
      </c>
    </row>
    <row r="247" spans="1:67" x14ac:dyDescent="0.25">
      <c r="A247" s="7">
        <f>IF(Table3[[#This Row],[SoflexRule]]="",1,IF(Table3[[#This Row],[MinOHL]]="",1,IF(Table3[[#This Row],[Type]]="CT",1,IF(Table3[[#This Row],[I]]=1,0,1))))</f>
        <v>1</v>
      </c>
      <c r="B247" s="6" t="s">
        <v>529</v>
      </c>
      <c r="D247" s="6" t="s">
        <v>529</v>
      </c>
      <c r="E247" s="6">
        <v>246</v>
      </c>
      <c r="G247" s="9" t="s">
        <v>74</v>
      </c>
      <c r="H247" s="10" t="s">
        <v>528</v>
      </c>
      <c r="I247" s="11" t="s">
        <v>550</v>
      </c>
      <c r="J247" s="12">
        <v>2916800</v>
      </c>
      <c r="K247" s="11" t="str">
        <f>CONCATENATE(Table3[[#This Row],[Type]]," "&amp;TEXT(Table3[[#This Row],[Diameter]],".0000")&amp;""," "&amp;Table3[[#This Row],[NumFlutes]]&amp;"FL")</f>
        <v>CT .1120 3FL</v>
      </c>
      <c r="L247" s="17" t="s">
        <v>2480</v>
      </c>
      <c r="M247" s="13">
        <v>0.112</v>
      </c>
      <c r="N247" s="13">
        <v>0.14000000000000001</v>
      </c>
      <c r="O247" s="6">
        <v>0.08</v>
      </c>
      <c r="P247" s="6">
        <v>0.56499999999999995</v>
      </c>
      <c r="Q247" s="6">
        <v>0.77500000000000002</v>
      </c>
      <c r="R247" s="14">
        <f>IF(Table3[[#This Row],[ShoulderLenEnd]]="",0,90-(DEGREES(ATAN((Q247-P247)/((N247-O247)/2)))))</f>
        <v>8.1301023541559658</v>
      </c>
      <c r="S247" s="15">
        <v>0.8</v>
      </c>
      <c r="T247" s="6">
        <v>3</v>
      </c>
      <c r="U247" s="6">
        <v>1.87</v>
      </c>
      <c r="V247" s="6">
        <v>0.19600000000000001</v>
      </c>
      <c r="X247" s="13">
        <v>2.0799999999999999E-2</v>
      </c>
      <c r="Y247" s="6" t="s">
        <v>531</v>
      </c>
      <c r="AA247" s="13" t="str">
        <f t="shared" si="3"/>
        <v/>
      </c>
      <c r="AB247" s="6">
        <v>6.5000000000000002E-2</v>
      </c>
      <c r="AC247" s="6">
        <v>6.5000000000000002E-2</v>
      </c>
      <c r="AE247" s="6" t="s">
        <v>49</v>
      </c>
      <c r="AF247" s="6" t="s">
        <v>62</v>
      </c>
      <c r="AG247" s="6" t="s">
        <v>90</v>
      </c>
      <c r="AI247" s="6">
        <v>0</v>
      </c>
      <c r="AJ247" s="6">
        <v>1</v>
      </c>
      <c r="AK247" s="6">
        <v>1</v>
      </c>
      <c r="AL247" s="6">
        <v>1</v>
      </c>
      <c r="AM247" s="6">
        <v>1</v>
      </c>
      <c r="AN247" s="6">
        <v>1</v>
      </c>
      <c r="AO247" s="6">
        <v>0</v>
      </c>
      <c r="AP247" s="6">
        <v>1</v>
      </c>
      <c r="AR247" s="6">
        <v>0</v>
      </c>
      <c r="AS247" s="6">
        <v>0</v>
      </c>
      <c r="AT247" s="6">
        <v>0</v>
      </c>
      <c r="AU247" s="6">
        <v>0</v>
      </c>
      <c r="AV247" s="6">
        <f>IF(Table3[[#This Row],[ShankDiameter]]&gt;0.5,0,2)</f>
        <v>2</v>
      </c>
      <c r="AW247" s="6">
        <v>0</v>
      </c>
      <c r="AX247" s="6">
        <v>0</v>
      </c>
      <c r="AY247" s="6">
        <v>2</v>
      </c>
      <c r="AZ247" s="6">
        <f>IF(Table3[[#This Row],[ShankDiameter]]=0.225,2,IF(Table3[[#This Row],[ShankDiameter]]=0.25,2,IF(Table3[[#This Row],[ShankDiameter]]=0.2875,2,0)))</f>
        <v>0</v>
      </c>
      <c r="BA247" s="6">
        <v>0</v>
      </c>
      <c r="BB247" s="6">
        <v>0</v>
      </c>
      <c r="BC247" s="6">
        <v>0</v>
      </c>
      <c r="BD247" s="6">
        <v>0</v>
      </c>
      <c r="BE247" s="6">
        <v>0</v>
      </c>
      <c r="BF247" s="6">
        <v>0</v>
      </c>
      <c r="BG247" s="6">
        <v>0</v>
      </c>
      <c r="BH247" s="6">
        <v>0</v>
      </c>
      <c r="BI247" s="6">
        <v>0</v>
      </c>
      <c r="BJ247" s="6">
        <v>0</v>
      </c>
      <c r="BK247" s="6">
        <v>0</v>
      </c>
      <c r="BL247" s="6">
        <v>0</v>
      </c>
      <c r="BM247" s="6">
        <f>IF(Table3[[#This Row],[Type]]="EM",IF((Table3[[#This Row],[Diameter]]/2)-Table3[[#This Row],[CornerRadius]]-0.012&gt;0,(Table3[[#This Row],[Diameter]]/2)-Table3[[#This Row],[CornerRadius]]-0.012,0),)</f>
        <v>0</v>
      </c>
      <c r="BO247" s="6" t="str">
        <f>IF(Table3[[#This Row],[ShoulderLength]]="","",IF(Table3[[#This Row],[ShoulderLength]]&lt;Table3[[#This Row],[LOC]],"FIX",""))</f>
        <v/>
      </c>
    </row>
    <row r="248" spans="1:67" x14ac:dyDescent="0.25">
      <c r="A248" s="7">
        <f>IF(Table3[[#This Row],[SoflexRule]]="",1,IF(Table3[[#This Row],[MinOHL]]="",1,IF(Table3[[#This Row],[Type]]="CT",1,IF(Table3[[#This Row],[I]]=1,0,1))))</f>
        <v>1</v>
      </c>
      <c r="B248" s="6" t="s">
        <v>529</v>
      </c>
      <c r="D248" s="6" t="s">
        <v>529</v>
      </c>
      <c r="E248" s="6">
        <v>247</v>
      </c>
      <c r="G248" s="9" t="s">
        <v>74</v>
      </c>
      <c r="H248" s="10" t="s">
        <v>528</v>
      </c>
      <c r="I248" s="11" t="s">
        <v>551</v>
      </c>
      <c r="J248" s="12">
        <v>2912401</v>
      </c>
      <c r="K248" s="11" t="str">
        <f>CONCATENATE(Table3[[#This Row],[Type]]," "&amp;TEXT(Table3[[#This Row],[Diameter]],".0000")&amp;""," "&amp;Table3[[#This Row],[NumFlutes]]&amp;"FL")</f>
        <v>CT .1380 3FL</v>
      </c>
      <c r="L248" s="17" t="s">
        <v>552</v>
      </c>
      <c r="M248" s="13">
        <v>0.13800000000000001</v>
      </c>
      <c r="N248" s="13">
        <v>0.14000000000000001</v>
      </c>
      <c r="O248" s="6">
        <v>9.6000000000000002E-2</v>
      </c>
      <c r="P248" s="6">
        <v>0.7</v>
      </c>
      <c r="Q248" s="6">
        <v>0.88</v>
      </c>
      <c r="R248" s="14">
        <f>IF(Table3[[#This Row],[ShoulderLenEnd]]="",0,90-(DEGREES(ATAN((Q248-P248)/((N248-O248)/2)))))</f>
        <v>6.9682567413785392</v>
      </c>
      <c r="S248" s="15">
        <v>0.90500000000000003</v>
      </c>
      <c r="T248" s="6">
        <v>3</v>
      </c>
      <c r="U248" s="6">
        <v>2</v>
      </c>
      <c r="V248" s="6">
        <v>0.248</v>
      </c>
      <c r="X248" s="13">
        <v>3.1300000000000001E-2</v>
      </c>
      <c r="Y248" s="6" t="s">
        <v>549</v>
      </c>
      <c r="AA248" s="13" t="str">
        <f t="shared" si="3"/>
        <v/>
      </c>
      <c r="AB248" s="6">
        <v>0.08</v>
      </c>
      <c r="AC248" s="6">
        <v>0.09</v>
      </c>
      <c r="AE248" s="6" t="s">
        <v>49</v>
      </c>
      <c r="AF248" s="6" t="s">
        <v>545</v>
      </c>
      <c r="AG248" s="6" t="s">
        <v>90</v>
      </c>
      <c r="AI248" s="6">
        <v>0</v>
      </c>
      <c r="AJ248" s="6">
        <v>1</v>
      </c>
      <c r="AK248" s="6">
        <v>1</v>
      </c>
      <c r="AL248" s="6">
        <v>1</v>
      </c>
      <c r="AM248" s="6">
        <v>1</v>
      </c>
      <c r="AN248" s="6">
        <v>1</v>
      </c>
      <c r="AO248" s="6">
        <v>0</v>
      </c>
      <c r="AP248" s="6">
        <v>1</v>
      </c>
      <c r="AR248" s="6">
        <v>0</v>
      </c>
      <c r="AS248" s="6">
        <v>0</v>
      </c>
      <c r="AT248" s="6">
        <v>0</v>
      </c>
      <c r="AU248" s="6">
        <v>0</v>
      </c>
      <c r="AV248" s="6">
        <f>IF(Table3[[#This Row],[ShankDiameter]]&gt;0.5,0,2)</f>
        <v>2</v>
      </c>
      <c r="AW248" s="6">
        <v>0</v>
      </c>
      <c r="AX248" s="6">
        <v>0</v>
      </c>
      <c r="AY248" s="6">
        <v>2</v>
      </c>
      <c r="AZ248" s="6">
        <f>IF(Table3[[#This Row],[ShankDiameter]]=0.225,2,IF(Table3[[#This Row],[ShankDiameter]]=0.25,2,IF(Table3[[#This Row],[ShankDiameter]]=0.2875,2,0)))</f>
        <v>0</v>
      </c>
      <c r="BA248" s="6">
        <v>0</v>
      </c>
      <c r="BB248" s="6">
        <v>0</v>
      </c>
      <c r="BC248" s="6">
        <v>0</v>
      </c>
      <c r="BD248" s="6">
        <v>0</v>
      </c>
      <c r="BE248" s="6">
        <v>0</v>
      </c>
      <c r="BF248" s="6">
        <v>0</v>
      </c>
      <c r="BG248" s="6">
        <v>0</v>
      </c>
      <c r="BH248" s="6">
        <v>0</v>
      </c>
      <c r="BI248" s="6">
        <v>0</v>
      </c>
      <c r="BJ248" s="6">
        <v>0</v>
      </c>
      <c r="BK248" s="6">
        <v>0</v>
      </c>
      <c r="BL248" s="6">
        <v>0</v>
      </c>
      <c r="BM248" s="6">
        <f>IF(Table3[[#This Row],[Type]]="EM",IF((Table3[[#This Row],[Diameter]]/2)-Table3[[#This Row],[CornerRadius]]-0.012&gt;0,(Table3[[#This Row],[Diameter]]/2)-Table3[[#This Row],[CornerRadius]]-0.012,0),)</f>
        <v>0</v>
      </c>
      <c r="BO248" s="6" t="str">
        <f>IF(Table3[[#This Row],[ShoulderLength]]="","",IF(Table3[[#This Row],[ShoulderLength]]&lt;Table3[[#This Row],[LOC]],"FIX",""))</f>
        <v/>
      </c>
    </row>
    <row r="249" spans="1:67" x14ac:dyDescent="0.25">
      <c r="A249" s="7">
        <f>IF(Table3[[#This Row],[SoflexRule]]="",1,IF(Table3[[#This Row],[MinOHL]]="",1,IF(Table3[[#This Row],[Type]]="CT",1,IF(Table3[[#This Row],[I]]=1,0,1))))</f>
        <v>1</v>
      </c>
      <c r="B249" s="6" t="s">
        <v>529</v>
      </c>
      <c r="D249" s="6" t="s">
        <v>529</v>
      </c>
      <c r="E249" s="6">
        <v>248</v>
      </c>
      <c r="G249" s="9" t="s">
        <v>74</v>
      </c>
      <c r="H249" s="10" t="s">
        <v>528</v>
      </c>
      <c r="I249" s="11" t="s">
        <v>553</v>
      </c>
      <c r="K249" s="11" t="str">
        <f>CONCATENATE(Table3[[#This Row],[Type]]," "&amp;TEXT(Table3[[#This Row],[Diameter]],".0000")&amp;""," "&amp;Table3[[#This Row],[NumFlutes]]&amp;"FL")</f>
        <v>CT .0551 2FL</v>
      </c>
      <c r="L249" s="17" t="s">
        <v>2479</v>
      </c>
      <c r="M249" s="13">
        <v>5.5100000000000003E-2</v>
      </c>
      <c r="N249" s="13">
        <v>0.14000000000000001</v>
      </c>
      <c r="O249" s="6">
        <v>5.6000000000000001E-2</v>
      </c>
      <c r="P249" s="6">
        <v>0.38500000000000001</v>
      </c>
      <c r="Q249" s="6">
        <v>0.5</v>
      </c>
      <c r="R249" s="14">
        <f>IF(Table3[[#This Row],[ShoulderLenEnd]]="",0,90-(DEGREES(ATAN((Q249-P249)/((N249-O249)/2)))))</f>
        <v>20.063072666088246</v>
      </c>
      <c r="S249" s="15">
        <v>0.52500000000000002</v>
      </c>
      <c r="T249" s="6">
        <v>2</v>
      </c>
      <c r="U249" s="6">
        <v>1.67</v>
      </c>
      <c r="V249" s="6">
        <v>0.32500000000000001</v>
      </c>
      <c r="X249" s="13">
        <v>1.18E-2</v>
      </c>
      <c r="Y249" s="6" t="s">
        <v>554</v>
      </c>
      <c r="AA249" s="13" t="str">
        <f t="shared" si="3"/>
        <v/>
      </c>
      <c r="AB249" s="6">
        <v>0.01</v>
      </c>
      <c r="AC249" s="6">
        <v>0.04</v>
      </c>
      <c r="AE249" s="6" t="s">
        <v>49</v>
      </c>
      <c r="AF249" s="6" t="s">
        <v>62</v>
      </c>
      <c r="AI249" s="6">
        <v>0</v>
      </c>
      <c r="AJ249" s="6">
        <v>1</v>
      </c>
      <c r="AK249" s="6">
        <v>1</v>
      </c>
      <c r="AL249" s="6">
        <v>1</v>
      </c>
      <c r="AM249" s="6">
        <v>1</v>
      </c>
      <c r="AN249" s="6">
        <v>1</v>
      </c>
      <c r="AO249" s="6">
        <v>0</v>
      </c>
      <c r="AP249" s="6">
        <v>1</v>
      </c>
      <c r="AR249" s="6">
        <v>0</v>
      </c>
      <c r="AS249" s="6">
        <v>0</v>
      </c>
      <c r="AT249" s="6">
        <v>0</v>
      </c>
      <c r="AU249" s="6">
        <v>0</v>
      </c>
      <c r="AV249" s="6">
        <f>IF(Table3[[#This Row],[ShankDiameter]]&gt;0.5,0,2)</f>
        <v>2</v>
      </c>
      <c r="AW249" s="6">
        <v>0</v>
      </c>
      <c r="AX249" s="6">
        <v>0</v>
      </c>
      <c r="AY249" s="6">
        <v>2</v>
      </c>
      <c r="AZ249" s="6">
        <f>IF(Table3[[#This Row],[ShankDiameter]]=0.225,2,IF(Table3[[#This Row],[ShankDiameter]]=0.25,2,IF(Table3[[#This Row],[ShankDiameter]]=0.2875,2,0)))</f>
        <v>0</v>
      </c>
      <c r="BA249" s="6">
        <v>0</v>
      </c>
      <c r="BB249" s="6">
        <v>0</v>
      </c>
      <c r="BC249" s="6">
        <v>0</v>
      </c>
      <c r="BD249" s="6">
        <v>0</v>
      </c>
      <c r="BE249" s="6">
        <v>0</v>
      </c>
      <c r="BF249" s="6">
        <v>0</v>
      </c>
      <c r="BG249" s="6">
        <v>0</v>
      </c>
      <c r="BH249" s="6">
        <v>0</v>
      </c>
      <c r="BI249" s="6">
        <v>0</v>
      </c>
      <c r="BJ249" s="6">
        <v>0</v>
      </c>
      <c r="BK249" s="6">
        <v>0</v>
      </c>
      <c r="BL249" s="6">
        <v>0</v>
      </c>
      <c r="BM249" s="6">
        <f>IF(Table3[[#This Row],[Type]]="EM",IF((Table3[[#This Row],[Diameter]]/2)-Table3[[#This Row],[CornerRadius]]-0.012&gt;0,(Table3[[#This Row],[Diameter]]/2)-Table3[[#This Row],[CornerRadius]]-0.012,0),)</f>
        <v>0</v>
      </c>
      <c r="BO249" s="6" t="str">
        <f>IF(Table3[[#This Row],[ShoulderLength]]="","",IF(Table3[[#This Row],[ShoulderLength]]&lt;Table3[[#This Row],[LOC]],"FIX",""))</f>
        <v/>
      </c>
    </row>
    <row r="250" spans="1:67" x14ac:dyDescent="0.25">
      <c r="A250" s="7">
        <f>IF(Table3[[#This Row],[SoflexRule]]="",1,IF(Table3[[#This Row],[MinOHL]]="",1,IF(Table3[[#This Row],[Type]]="CT",1,IF(Table3[[#This Row],[I]]=1,0,1))))</f>
        <v>1</v>
      </c>
      <c r="B250" s="6" t="s">
        <v>529</v>
      </c>
      <c r="D250" s="6" t="s">
        <v>529</v>
      </c>
      <c r="E250" s="6">
        <v>249</v>
      </c>
      <c r="G250" s="9" t="s">
        <v>74</v>
      </c>
      <c r="H250" s="10" t="s">
        <v>528</v>
      </c>
      <c r="I250" s="11" t="s">
        <v>555</v>
      </c>
      <c r="J250" s="12">
        <v>1200400</v>
      </c>
      <c r="K250" s="11" t="str">
        <f>CONCATENATE(Table3[[#This Row],[Type]]," "&amp;TEXT(Table3[[#This Row],[Diameter]],".0000")&amp;""," "&amp;Table3[[#This Row],[NumFlutes]]&amp;"FL")</f>
        <v>CT .0730 2FL</v>
      </c>
      <c r="L250" s="17" t="s">
        <v>2478</v>
      </c>
      <c r="M250" s="13">
        <v>7.2999999999999995E-2</v>
      </c>
      <c r="N250" s="13">
        <v>0.14099999999999999</v>
      </c>
      <c r="O250" s="6">
        <v>7.3999999999999996E-2</v>
      </c>
      <c r="P250" s="6">
        <v>0.42499999999999999</v>
      </c>
      <c r="Q250" s="6">
        <v>0.62</v>
      </c>
      <c r="R250" s="14">
        <f>IF(Table3[[#This Row],[ShoulderLenEnd]]="",0,90-(DEGREES(ATAN((Q250-P250)/((N250-O250)/2)))))</f>
        <v>9.7479656055914035</v>
      </c>
      <c r="S250" s="15">
        <v>0.65</v>
      </c>
      <c r="T250" s="6">
        <v>2</v>
      </c>
      <c r="U250" s="6">
        <v>1.77</v>
      </c>
      <c r="V250" s="6">
        <v>0.40200000000000002</v>
      </c>
      <c r="X250" s="13">
        <v>1.38E-2</v>
      </c>
      <c r="Y250" s="6" t="s">
        <v>535</v>
      </c>
      <c r="AA250" s="13" t="str">
        <f t="shared" si="3"/>
        <v/>
      </c>
      <c r="AB250" s="6">
        <v>0</v>
      </c>
      <c r="AC250" s="6">
        <v>9.5000000000000001E-2</v>
      </c>
      <c r="AE250" s="6" t="s">
        <v>49</v>
      </c>
      <c r="AF250" s="6" t="s">
        <v>62</v>
      </c>
      <c r="AG250" s="6" t="s">
        <v>90</v>
      </c>
      <c r="AI250" s="6">
        <v>0</v>
      </c>
      <c r="AJ250" s="6">
        <v>1</v>
      </c>
      <c r="AK250" s="6">
        <v>1</v>
      </c>
      <c r="AL250" s="6">
        <v>1</v>
      </c>
      <c r="AM250" s="6">
        <v>1</v>
      </c>
      <c r="AN250" s="6">
        <v>1</v>
      </c>
      <c r="AO250" s="6">
        <v>0</v>
      </c>
      <c r="AP250" s="6">
        <v>1</v>
      </c>
      <c r="AR250" s="6">
        <v>0</v>
      </c>
      <c r="AS250" s="6">
        <v>0</v>
      </c>
      <c r="AT250" s="6">
        <v>0</v>
      </c>
      <c r="AU250" s="6">
        <v>0</v>
      </c>
      <c r="AV250" s="6">
        <f>IF(Table3[[#This Row],[ShankDiameter]]&gt;0.5,0,2)</f>
        <v>2</v>
      </c>
      <c r="AW250" s="6">
        <v>0</v>
      </c>
      <c r="AX250" s="6">
        <v>0</v>
      </c>
      <c r="AY250" s="6">
        <v>2</v>
      </c>
      <c r="AZ250" s="6">
        <f>IF(Table3[[#This Row],[ShankDiameter]]=0.225,2,IF(Table3[[#This Row],[ShankDiameter]]=0.25,2,IF(Table3[[#This Row],[ShankDiameter]]=0.2875,2,0)))</f>
        <v>0</v>
      </c>
      <c r="BA250" s="6">
        <v>0</v>
      </c>
      <c r="BB250" s="6">
        <v>0</v>
      </c>
      <c r="BC250" s="6">
        <v>0</v>
      </c>
      <c r="BD250" s="6">
        <v>0</v>
      </c>
      <c r="BE250" s="6">
        <v>0</v>
      </c>
      <c r="BF250" s="6">
        <v>0</v>
      </c>
      <c r="BG250" s="6">
        <v>0</v>
      </c>
      <c r="BH250" s="6">
        <v>0</v>
      </c>
      <c r="BI250" s="6">
        <v>0</v>
      </c>
      <c r="BJ250" s="6">
        <v>0</v>
      </c>
      <c r="BK250" s="6">
        <v>0</v>
      </c>
      <c r="BL250" s="6">
        <v>0</v>
      </c>
      <c r="BM250" s="6">
        <f>IF(Table3[[#This Row],[Type]]="EM",IF((Table3[[#This Row],[Diameter]]/2)-Table3[[#This Row],[CornerRadius]]-0.012&gt;0,(Table3[[#This Row],[Diameter]]/2)-Table3[[#This Row],[CornerRadius]]-0.012,0),)</f>
        <v>0</v>
      </c>
      <c r="BO250" s="6" t="str">
        <f>IF(Table3[[#This Row],[ShoulderLength]]="","",IF(Table3[[#This Row],[ShoulderLength]]&lt;Table3[[#This Row],[LOC]],"FIX",""))</f>
        <v/>
      </c>
    </row>
    <row r="251" spans="1:67" x14ac:dyDescent="0.25">
      <c r="A251" s="7">
        <f>IF(Table3[[#This Row],[SoflexRule]]="",1,IF(Table3[[#This Row],[MinOHL]]="",1,IF(Table3[[#This Row],[Type]]="CT",1,IF(Table3[[#This Row],[I]]=1,0,1))))</f>
        <v>1</v>
      </c>
      <c r="B251" s="6" t="s">
        <v>529</v>
      </c>
      <c r="D251" s="6" t="s">
        <v>529</v>
      </c>
      <c r="E251" s="6">
        <v>250</v>
      </c>
      <c r="G251" s="9" t="s">
        <v>74</v>
      </c>
      <c r="H251" s="10" t="s">
        <v>528</v>
      </c>
      <c r="I251" s="11" t="s">
        <v>556</v>
      </c>
      <c r="J251" s="12">
        <v>1010613</v>
      </c>
      <c r="K251" s="11" t="str">
        <f>CONCATENATE(Table3[[#This Row],[Type]]," "&amp;TEXT(Table3[[#This Row],[Diameter]],".0000")&amp;""," "&amp;Table3[[#This Row],[NumFlutes]]&amp;"FL")</f>
        <v>CT .0860 3FL</v>
      </c>
      <c r="L251" s="17" t="s">
        <v>2477</v>
      </c>
      <c r="M251" s="13">
        <v>8.5999999999999993E-2</v>
      </c>
      <c r="N251" s="13">
        <v>0.14099999999999999</v>
      </c>
      <c r="O251" s="6">
        <v>8.7999999999999995E-2</v>
      </c>
      <c r="P251" s="6">
        <v>0.51500000000000001</v>
      </c>
      <c r="Q251" s="6">
        <v>0.6</v>
      </c>
      <c r="R251" s="14">
        <f>IF(Table3[[#This Row],[ShoulderLenEnd]]="",0,90-(DEGREES(ATAN((Q251-P251)/((N251-O251)/2)))))</f>
        <v>17.31563551000383</v>
      </c>
      <c r="S251" s="15">
        <v>0.625</v>
      </c>
      <c r="T251" s="6">
        <v>3</v>
      </c>
      <c r="U251" s="6">
        <v>1.75</v>
      </c>
      <c r="V251" s="6">
        <v>0.4375</v>
      </c>
      <c r="X251" s="13">
        <v>1.78E-2</v>
      </c>
      <c r="Y251" s="6" t="s">
        <v>531</v>
      </c>
      <c r="AA251" s="13" t="str">
        <f t="shared" si="3"/>
        <v/>
      </c>
      <c r="AB251" s="6">
        <v>5.0000000000000001E-3</v>
      </c>
      <c r="AC251" s="6">
        <v>7.4999999999999997E-2</v>
      </c>
      <c r="AE251" s="6" t="s">
        <v>49</v>
      </c>
      <c r="AF251" s="6" t="s">
        <v>62</v>
      </c>
      <c r="AG251" s="6" t="s">
        <v>557</v>
      </c>
      <c r="AI251" s="6">
        <v>0</v>
      </c>
      <c r="AJ251" s="6">
        <v>1</v>
      </c>
      <c r="AK251" s="6">
        <v>1</v>
      </c>
      <c r="AL251" s="6">
        <v>1</v>
      </c>
      <c r="AM251" s="6">
        <v>1</v>
      </c>
      <c r="AN251" s="6">
        <v>1</v>
      </c>
      <c r="AO251" s="6">
        <v>0</v>
      </c>
      <c r="AP251" s="6">
        <v>1</v>
      </c>
      <c r="AR251" s="6">
        <v>0</v>
      </c>
      <c r="AS251" s="6">
        <v>0</v>
      </c>
      <c r="AT251" s="6">
        <v>0</v>
      </c>
      <c r="AU251" s="6">
        <v>0</v>
      </c>
      <c r="AV251" s="6">
        <f>IF(Table3[[#This Row],[ShankDiameter]]&gt;0.5,0,2)</f>
        <v>2</v>
      </c>
      <c r="AW251" s="6">
        <v>0</v>
      </c>
      <c r="AX251" s="6">
        <v>0</v>
      </c>
      <c r="AY251" s="6">
        <v>2</v>
      </c>
      <c r="AZ251" s="6">
        <f>IF(Table3[[#This Row],[ShankDiameter]]=0.225,2,IF(Table3[[#This Row],[ShankDiameter]]=0.25,2,IF(Table3[[#This Row],[ShankDiameter]]=0.2875,2,0)))</f>
        <v>0</v>
      </c>
      <c r="BA251" s="6">
        <v>0</v>
      </c>
      <c r="BB251" s="6">
        <v>0</v>
      </c>
      <c r="BC251" s="6">
        <v>0</v>
      </c>
      <c r="BD251" s="6">
        <v>0</v>
      </c>
      <c r="BE251" s="6">
        <v>0</v>
      </c>
      <c r="BF251" s="6">
        <v>0</v>
      </c>
      <c r="BG251" s="6">
        <v>0</v>
      </c>
      <c r="BH251" s="6">
        <v>0</v>
      </c>
      <c r="BI251" s="6">
        <v>0</v>
      </c>
      <c r="BJ251" s="6">
        <v>0</v>
      </c>
      <c r="BK251" s="6">
        <v>0</v>
      </c>
      <c r="BL251" s="6">
        <v>0</v>
      </c>
      <c r="BM251" s="6">
        <f>IF(Table3[[#This Row],[Type]]="EM",IF((Table3[[#This Row],[Diameter]]/2)-Table3[[#This Row],[CornerRadius]]-0.012&gt;0,(Table3[[#This Row],[Diameter]]/2)-Table3[[#This Row],[CornerRadius]]-0.012,0),)</f>
        <v>0</v>
      </c>
      <c r="BO251" s="6" t="str">
        <f>IF(Table3[[#This Row],[ShoulderLength]]="","",IF(Table3[[#This Row],[ShoulderLength]]&lt;Table3[[#This Row],[LOC]],"FIX",""))</f>
        <v/>
      </c>
    </row>
    <row r="252" spans="1:67" x14ac:dyDescent="0.25">
      <c r="A252" s="7">
        <f>IF(Table3[[#This Row],[SoflexRule]]="",1,IF(Table3[[#This Row],[MinOHL]]="",1,IF(Table3[[#This Row],[Type]]="CT",1,IF(Table3[[#This Row],[I]]=1,0,1))))</f>
        <v>1</v>
      </c>
      <c r="B252" s="6" t="s">
        <v>529</v>
      </c>
      <c r="D252" s="6" t="s">
        <v>529</v>
      </c>
      <c r="E252" s="6">
        <v>251</v>
      </c>
      <c r="G252" s="9" t="s">
        <v>74</v>
      </c>
      <c r="H252" s="10" t="s">
        <v>528</v>
      </c>
      <c r="I252" s="11" t="s">
        <v>558</v>
      </c>
      <c r="K252" s="11" t="str">
        <f>CONCATENATE(Table3[[#This Row],[Type]]," "&amp;TEXT(Table3[[#This Row],[Diameter]],".0000")&amp;""," "&amp;Table3[[#This Row],[NumFlutes]]&amp;"FL")</f>
        <v>CT .0860 2FL</v>
      </c>
      <c r="L252" s="17" t="s">
        <v>2476</v>
      </c>
      <c r="M252" s="13">
        <v>8.5999999999999993E-2</v>
      </c>
      <c r="N252" s="13">
        <v>0.14099999999999999</v>
      </c>
      <c r="O252" s="6">
        <v>8.2000000000000003E-2</v>
      </c>
      <c r="P252" s="6">
        <v>0.68500000000000005</v>
      </c>
      <c r="Q252" s="6">
        <v>0.78500000000000003</v>
      </c>
      <c r="R252" s="14">
        <f>IF(Table3[[#This Row],[ShoulderLenEnd]]="",0,90-(DEGREES(ATAN((Q252-P252)/((N252-O252)/2)))))</f>
        <v>16.436059224635642</v>
      </c>
      <c r="S252" s="15">
        <v>0.81</v>
      </c>
      <c r="T252" s="6">
        <v>2</v>
      </c>
      <c r="U252" s="6">
        <v>1.75</v>
      </c>
      <c r="V252" s="6">
        <v>0.4375</v>
      </c>
      <c r="X252" s="13">
        <v>1.78E-2</v>
      </c>
      <c r="Y252" s="6" t="s">
        <v>559</v>
      </c>
      <c r="AA252" s="13" t="str">
        <f t="shared" si="3"/>
        <v/>
      </c>
      <c r="AB252" s="6">
        <v>0.05</v>
      </c>
      <c r="AC252" s="6">
        <v>0.04</v>
      </c>
      <c r="AE252" s="6" t="s">
        <v>49</v>
      </c>
      <c r="AF252" s="6" t="s">
        <v>545</v>
      </c>
      <c r="AG252" s="6" t="s">
        <v>560</v>
      </c>
      <c r="AI252" s="6">
        <v>0</v>
      </c>
      <c r="AJ252" s="6">
        <v>1</v>
      </c>
      <c r="AK252" s="6">
        <v>1</v>
      </c>
      <c r="AL252" s="6">
        <v>1</v>
      </c>
      <c r="AM252" s="6">
        <v>1</v>
      </c>
      <c r="AN252" s="6">
        <v>1</v>
      </c>
      <c r="AO252" s="6">
        <v>0</v>
      </c>
      <c r="AP252" s="6">
        <v>1</v>
      </c>
      <c r="AR252" s="6">
        <v>0</v>
      </c>
      <c r="AS252" s="6">
        <v>0</v>
      </c>
      <c r="AT252" s="6">
        <v>0</v>
      </c>
      <c r="AU252" s="6">
        <v>0</v>
      </c>
      <c r="AV252" s="6">
        <f>IF(Table3[[#This Row],[ShankDiameter]]&gt;0.5,0,2)</f>
        <v>2</v>
      </c>
      <c r="AW252" s="6">
        <v>0</v>
      </c>
      <c r="AX252" s="6">
        <v>0</v>
      </c>
      <c r="AY252" s="6">
        <v>2</v>
      </c>
      <c r="AZ252" s="6">
        <f>IF(Table3[[#This Row],[ShankDiameter]]=0.225,2,IF(Table3[[#This Row],[ShankDiameter]]=0.25,2,IF(Table3[[#This Row],[ShankDiameter]]=0.2875,2,0)))</f>
        <v>0</v>
      </c>
      <c r="BA252" s="6">
        <v>0</v>
      </c>
      <c r="BB252" s="6">
        <v>0</v>
      </c>
      <c r="BC252" s="6">
        <v>0</v>
      </c>
      <c r="BD252" s="6">
        <v>0</v>
      </c>
      <c r="BE252" s="6">
        <v>0</v>
      </c>
      <c r="BF252" s="6">
        <v>0</v>
      </c>
      <c r="BG252" s="6">
        <v>0</v>
      </c>
      <c r="BH252" s="6">
        <v>0</v>
      </c>
      <c r="BI252" s="6">
        <v>0</v>
      </c>
      <c r="BJ252" s="6">
        <v>0</v>
      </c>
      <c r="BK252" s="6">
        <v>0</v>
      </c>
      <c r="BL252" s="6">
        <v>0</v>
      </c>
      <c r="BM252" s="6">
        <f>IF(Table3[[#This Row],[Type]]="EM",IF((Table3[[#This Row],[Diameter]]/2)-Table3[[#This Row],[CornerRadius]]-0.012&gt;0,(Table3[[#This Row],[Diameter]]/2)-Table3[[#This Row],[CornerRadius]]-0.012,0),)</f>
        <v>0</v>
      </c>
      <c r="BO252" s="6" t="str">
        <f>IF(Table3[[#This Row],[ShoulderLength]]="","",IF(Table3[[#This Row],[ShoulderLength]]&lt;Table3[[#This Row],[LOC]],"FIX",""))</f>
        <v/>
      </c>
    </row>
    <row r="253" spans="1:67" x14ac:dyDescent="0.25">
      <c r="A253" s="7">
        <f>IF(Table3[[#This Row],[SoflexRule]]="",1,IF(Table3[[#This Row],[MinOHL]]="",1,IF(Table3[[#This Row],[Type]]="CT",1,IF(Table3[[#This Row],[I]]=1,0,1))))</f>
        <v>1</v>
      </c>
      <c r="B253" s="6" t="s">
        <v>529</v>
      </c>
      <c r="D253" s="6" t="s">
        <v>529</v>
      </c>
      <c r="E253" s="6">
        <v>252</v>
      </c>
      <c r="G253" s="9" t="s">
        <v>74</v>
      </c>
      <c r="H253" s="10" t="s">
        <v>528</v>
      </c>
      <c r="I253" s="11" t="s">
        <v>561</v>
      </c>
      <c r="K253" s="11" t="str">
        <f>CONCATENATE(Table3[[#This Row],[Type]]," "&amp;TEXT(Table3[[#This Row],[Diameter]],".0000")&amp;""," "&amp;Table3[[#This Row],[NumFlutes]]&amp;"FL")</f>
        <v>CT .0860 2FL</v>
      </c>
      <c r="L253" s="17" t="s">
        <v>2476</v>
      </c>
      <c r="M253" s="13">
        <v>8.5999999999999993E-2</v>
      </c>
      <c r="N253" s="13">
        <v>0.14099999999999999</v>
      </c>
      <c r="O253" s="6">
        <v>8.1000000000000003E-2</v>
      </c>
      <c r="P253" s="6">
        <v>0.67500000000000004</v>
      </c>
      <c r="Q253" s="6">
        <v>0.77500000000000002</v>
      </c>
      <c r="R253" s="14">
        <f>IF(Table3[[#This Row],[ShoulderLenEnd]]="",0,90-(DEGREES(ATAN((Q253-P253)/((N253-O253)/2)))))</f>
        <v>16.69924423399361</v>
      </c>
      <c r="S253" s="15">
        <v>0.8</v>
      </c>
      <c r="T253" s="6">
        <v>2</v>
      </c>
      <c r="U253" s="6">
        <v>1.75</v>
      </c>
      <c r="V253" s="6">
        <v>0.4375</v>
      </c>
      <c r="X253" s="13">
        <v>1.78E-2</v>
      </c>
      <c r="Y253" s="6" t="s">
        <v>562</v>
      </c>
      <c r="AA253" s="13" t="str">
        <f t="shared" si="3"/>
        <v/>
      </c>
      <c r="AB253" s="6">
        <v>5.5E-2</v>
      </c>
      <c r="AC253" s="6">
        <v>3.5000000000000003E-2</v>
      </c>
      <c r="AE253" s="6" t="s">
        <v>49</v>
      </c>
      <c r="AF253" s="6" t="s">
        <v>545</v>
      </c>
      <c r="AG253" s="6" t="s">
        <v>560</v>
      </c>
      <c r="AI253" s="6">
        <v>0</v>
      </c>
      <c r="AJ253" s="6">
        <v>1</v>
      </c>
      <c r="AK253" s="6">
        <v>1</v>
      </c>
      <c r="AL253" s="6">
        <v>1</v>
      </c>
      <c r="AM253" s="6">
        <v>1</v>
      </c>
      <c r="AN253" s="6">
        <v>1</v>
      </c>
      <c r="AO253" s="6">
        <v>0</v>
      </c>
      <c r="AP253" s="6">
        <v>1</v>
      </c>
      <c r="AR253" s="6">
        <v>0</v>
      </c>
      <c r="AS253" s="6">
        <v>0</v>
      </c>
      <c r="AT253" s="6">
        <v>0</v>
      </c>
      <c r="AU253" s="6">
        <v>0</v>
      </c>
      <c r="AV253" s="6">
        <f>IF(Table3[[#This Row],[ShankDiameter]]&gt;0.5,0,2)</f>
        <v>2</v>
      </c>
      <c r="AW253" s="6">
        <v>0</v>
      </c>
      <c r="AX253" s="6">
        <v>0</v>
      </c>
      <c r="AY253" s="6">
        <v>2</v>
      </c>
      <c r="AZ253" s="6">
        <f>IF(Table3[[#This Row],[ShankDiameter]]=0.225,2,IF(Table3[[#This Row],[ShankDiameter]]=0.25,2,IF(Table3[[#This Row],[ShankDiameter]]=0.2875,2,0)))</f>
        <v>0</v>
      </c>
      <c r="BA253" s="6">
        <v>0</v>
      </c>
      <c r="BB253" s="6">
        <v>0</v>
      </c>
      <c r="BC253" s="6">
        <v>0</v>
      </c>
      <c r="BD253" s="6">
        <v>0</v>
      </c>
      <c r="BE253" s="6">
        <v>0</v>
      </c>
      <c r="BF253" s="6">
        <v>0</v>
      </c>
      <c r="BG253" s="6">
        <v>0</v>
      </c>
      <c r="BH253" s="6">
        <v>0</v>
      </c>
      <c r="BI253" s="6">
        <v>0</v>
      </c>
      <c r="BJ253" s="6">
        <v>0</v>
      </c>
      <c r="BK253" s="6">
        <v>0</v>
      </c>
      <c r="BL253" s="6">
        <v>0</v>
      </c>
      <c r="BM253" s="6">
        <f>IF(Table3[[#This Row],[Type]]="EM",IF((Table3[[#This Row],[Diameter]]/2)-Table3[[#This Row],[CornerRadius]]-0.012&gt;0,(Table3[[#This Row],[Diameter]]/2)-Table3[[#This Row],[CornerRadius]]-0.012,0),)</f>
        <v>0</v>
      </c>
      <c r="BO253" s="6" t="str">
        <f>IF(Table3[[#This Row],[ShoulderLength]]="","",IF(Table3[[#This Row],[ShoulderLength]]&lt;Table3[[#This Row],[LOC]],"FIX",""))</f>
        <v/>
      </c>
    </row>
    <row r="254" spans="1:67" x14ac:dyDescent="0.25">
      <c r="A254" s="7">
        <f>IF(Table3[[#This Row],[SoflexRule]]="",1,IF(Table3[[#This Row],[MinOHL]]="",1,IF(Table3[[#This Row],[Type]]="CT",1,IF(Table3[[#This Row],[I]]=1,0,1))))</f>
        <v>1</v>
      </c>
      <c r="B254" s="6" t="s">
        <v>529</v>
      </c>
      <c r="D254" s="6" t="s">
        <v>529</v>
      </c>
      <c r="E254" s="6">
        <v>253</v>
      </c>
      <c r="G254" s="9" t="s">
        <v>74</v>
      </c>
      <c r="H254" s="10" t="s">
        <v>528</v>
      </c>
      <c r="I254" s="11" t="s">
        <v>563</v>
      </c>
      <c r="J254" s="12">
        <v>2985000</v>
      </c>
      <c r="K254" s="11" t="str">
        <f>CONCATENATE(Table3[[#This Row],[Type]]," "&amp;TEXT(Table3[[#This Row],[Diameter]],".0000")&amp;""," "&amp;Table3[[#This Row],[NumFlutes]]&amp;"FL")</f>
        <v>CT .1120 2FL</v>
      </c>
      <c r="L254" s="17" t="s">
        <v>3449</v>
      </c>
      <c r="M254" s="13">
        <v>0.112</v>
      </c>
      <c r="N254" s="13">
        <v>0.14099999999999999</v>
      </c>
      <c r="O254" s="6">
        <v>8.1000000000000003E-2</v>
      </c>
      <c r="P254" s="6">
        <v>0.57999999999999996</v>
      </c>
      <c r="Q254" s="6">
        <v>0.78</v>
      </c>
      <c r="R254" s="14">
        <f>IF(Table3[[#This Row],[ShoulderLenEnd]]="",0,90-(DEGREES(ATAN((Q254-P254)/((N254-O254)/2)))))</f>
        <v>8.5307656099481335</v>
      </c>
      <c r="S254" s="15">
        <v>0.80500000000000005</v>
      </c>
      <c r="T254" s="6">
        <v>2</v>
      </c>
      <c r="U254" s="6">
        <v>1.875</v>
      </c>
      <c r="V254" s="6">
        <v>0.29499999999999998</v>
      </c>
      <c r="X254" s="13">
        <v>2.5000000000000001E-2</v>
      </c>
      <c r="AA254" s="13" t="str">
        <f t="shared" si="3"/>
        <v/>
      </c>
      <c r="AB254" s="6">
        <v>0.06</v>
      </c>
      <c r="AC254" s="6">
        <v>0.06</v>
      </c>
      <c r="AE254" s="6" t="s">
        <v>49</v>
      </c>
      <c r="AF254" s="6" t="s">
        <v>62</v>
      </c>
      <c r="AG254" s="6" t="s">
        <v>90</v>
      </c>
      <c r="AI254" s="6">
        <v>0</v>
      </c>
      <c r="AJ254" s="6">
        <v>1</v>
      </c>
      <c r="AK254" s="6">
        <v>1</v>
      </c>
      <c r="AL254" s="6">
        <v>1</v>
      </c>
      <c r="AM254" s="6">
        <v>1</v>
      </c>
      <c r="AN254" s="6">
        <v>1</v>
      </c>
      <c r="AO254" s="6">
        <v>0</v>
      </c>
      <c r="AP254" s="6">
        <v>1</v>
      </c>
      <c r="AR254" s="6">
        <v>0</v>
      </c>
      <c r="AS254" s="6">
        <v>0</v>
      </c>
      <c r="AT254" s="6">
        <v>0</v>
      </c>
      <c r="AU254" s="6">
        <v>0</v>
      </c>
      <c r="AV254" s="6">
        <f>IF(Table3[[#This Row],[ShankDiameter]]&gt;0.5,0,2)</f>
        <v>2</v>
      </c>
      <c r="AW254" s="6">
        <v>0</v>
      </c>
      <c r="AX254" s="6">
        <v>0</v>
      </c>
      <c r="AY254" s="6">
        <v>2</v>
      </c>
      <c r="AZ254" s="6">
        <f>IF(Table3[[#This Row],[ShankDiameter]]=0.225,2,IF(Table3[[#This Row],[ShankDiameter]]=0.25,2,IF(Table3[[#This Row],[ShankDiameter]]=0.2875,2,0)))</f>
        <v>0</v>
      </c>
      <c r="BA254" s="6">
        <v>0</v>
      </c>
      <c r="BB254" s="6">
        <v>0</v>
      </c>
      <c r="BC254" s="6">
        <v>0</v>
      </c>
      <c r="BD254" s="6">
        <v>0</v>
      </c>
      <c r="BE254" s="6">
        <v>0</v>
      </c>
      <c r="BF254" s="6">
        <v>0</v>
      </c>
      <c r="BG254" s="6">
        <v>0</v>
      </c>
      <c r="BH254" s="6">
        <v>0</v>
      </c>
      <c r="BI254" s="6">
        <v>0</v>
      </c>
      <c r="BJ254" s="6">
        <v>0</v>
      </c>
      <c r="BK254" s="6">
        <v>0</v>
      </c>
      <c r="BL254" s="6">
        <v>0</v>
      </c>
      <c r="BM254" s="6">
        <f>IF(Table3[[#This Row],[Type]]="EM",IF((Table3[[#This Row],[Diameter]]/2)-Table3[[#This Row],[CornerRadius]]-0.012&gt;0,(Table3[[#This Row],[Diameter]]/2)-Table3[[#This Row],[CornerRadius]]-0.012,0),)</f>
        <v>0</v>
      </c>
      <c r="BO254" s="6" t="str">
        <f>IF(Table3[[#This Row],[ShoulderLength]]="","",IF(Table3[[#This Row],[ShoulderLength]]&lt;Table3[[#This Row],[LOC]],"FIX",""))</f>
        <v/>
      </c>
    </row>
    <row r="255" spans="1:67" x14ac:dyDescent="0.25">
      <c r="A255" s="7">
        <f>IF(Table3[[#This Row],[SoflexRule]]="",1,IF(Table3[[#This Row],[MinOHL]]="",1,IF(Table3[[#This Row],[Type]]="CT",1,IF(Table3[[#This Row],[I]]=1,0,1))))</f>
        <v>1</v>
      </c>
      <c r="B255" s="6" t="s">
        <v>529</v>
      </c>
      <c r="D255" s="6" t="s">
        <v>529</v>
      </c>
      <c r="E255" s="6">
        <v>254</v>
      </c>
      <c r="G255" s="9" t="s">
        <v>74</v>
      </c>
      <c r="H255" s="10" t="s">
        <v>528</v>
      </c>
      <c r="I255" s="11" t="s">
        <v>564</v>
      </c>
      <c r="J255" s="12">
        <v>1211400</v>
      </c>
      <c r="K255" s="11" t="str">
        <f>CONCATENATE(Table3[[#This Row],[Type]]," "&amp;TEXT(Table3[[#This Row],[Diameter]],".0000")&amp;""," "&amp;Table3[[#This Row],[NumFlutes]]&amp;"FL")</f>
        <v>CT .1120 2FL</v>
      </c>
      <c r="L255" s="17" t="s">
        <v>2475</v>
      </c>
      <c r="M255" s="13">
        <v>0.112</v>
      </c>
      <c r="N255" s="13">
        <v>0.14099999999999999</v>
      </c>
      <c r="O255" s="6">
        <v>8.1000000000000003E-2</v>
      </c>
      <c r="P255" s="6">
        <v>0.625</v>
      </c>
      <c r="Q255" s="6">
        <v>0.81</v>
      </c>
      <c r="R255" s="14">
        <f>IF(Table3[[#This Row],[ShoulderLenEnd]]="",0,90-(DEGREES(ATAN((Q255-P255)/((N255-O255)/2)))))</f>
        <v>9.2110265408166612</v>
      </c>
      <c r="S255" s="15">
        <v>0.83499999999999996</v>
      </c>
      <c r="T255" s="6">
        <v>2</v>
      </c>
      <c r="U255" s="6">
        <v>1.97</v>
      </c>
      <c r="V255" s="6">
        <v>0.36599999999999999</v>
      </c>
      <c r="X255" s="13">
        <v>2.5000000000000001E-2</v>
      </c>
      <c r="Y255" s="6" t="s">
        <v>549</v>
      </c>
      <c r="AA255" s="13" t="str">
        <f t="shared" si="3"/>
        <v/>
      </c>
      <c r="AB255" s="6">
        <v>0</v>
      </c>
      <c r="AC255" s="6">
        <v>0.215</v>
      </c>
      <c r="AE255" s="6" t="s">
        <v>49</v>
      </c>
      <c r="AF255" s="6" t="s">
        <v>62</v>
      </c>
      <c r="AG255" s="6" t="s">
        <v>90</v>
      </c>
      <c r="AI255" s="6">
        <v>0</v>
      </c>
      <c r="AJ255" s="6">
        <v>1</v>
      </c>
      <c r="AK255" s="6">
        <v>1</v>
      </c>
      <c r="AL255" s="6">
        <v>1</v>
      </c>
      <c r="AM255" s="6">
        <v>1</v>
      </c>
      <c r="AN255" s="6">
        <v>1</v>
      </c>
      <c r="AO255" s="6">
        <v>0</v>
      </c>
      <c r="AP255" s="6">
        <v>1</v>
      </c>
      <c r="AR255" s="6">
        <v>0</v>
      </c>
      <c r="AS255" s="6">
        <v>0</v>
      </c>
      <c r="AT255" s="6">
        <v>0</v>
      </c>
      <c r="AU255" s="6">
        <v>0</v>
      </c>
      <c r="AV255" s="6">
        <f>IF(Table3[[#This Row],[ShankDiameter]]&gt;0.5,0,2)</f>
        <v>2</v>
      </c>
      <c r="AW255" s="6">
        <v>0</v>
      </c>
      <c r="AX255" s="6">
        <v>0</v>
      </c>
      <c r="AY255" s="6">
        <v>2</v>
      </c>
      <c r="AZ255" s="6">
        <f>IF(Table3[[#This Row],[ShankDiameter]]=0.225,2,IF(Table3[[#This Row],[ShankDiameter]]=0.25,2,IF(Table3[[#This Row],[ShankDiameter]]=0.2875,2,0)))</f>
        <v>0</v>
      </c>
      <c r="BA255" s="6">
        <v>0</v>
      </c>
      <c r="BB255" s="6">
        <v>0</v>
      </c>
      <c r="BC255" s="6">
        <v>0</v>
      </c>
      <c r="BD255" s="6">
        <v>0</v>
      </c>
      <c r="BE255" s="6">
        <v>0</v>
      </c>
      <c r="BF255" s="6">
        <v>0</v>
      </c>
      <c r="BG255" s="6">
        <v>0</v>
      </c>
      <c r="BH255" s="6">
        <v>0</v>
      </c>
      <c r="BI255" s="6">
        <v>0</v>
      </c>
      <c r="BJ255" s="6">
        <v>0</v>
      </c>
      <c r="BK255" s="6">
        <v>0</v>
      </c>
      <c r="BL255" s="6">
        <v>0</v>
      </c>
      <c r="BM255" s="6">
        <f>IF(Table3[[#This Row],[Type]]="EM",IF((Table3[[#This Row],[Diameter]]/2)-Table3[[#This Row],[CornerRadius]]-0.012&gt;0,(Table3[[#This Row],[Diameter]]/2)-Table3[[#This Row],[CornerRadius]]-0.012,0),)</f>
        <v>0</v>
      </c>
      <c r="BO255" s="6" t="str">
        <f>IF(Table3[[#This Row],[ShoulderLength]]="","",IF(Table3[[#This Row],[ShoulderLength]]&lt;Table3[[#This Row],[LOC]],"FIX",""))</f>
        <v/>
      </c>
    </row>
    <row r="256" spans="1:67" x14ac:dyDescent="0.25">
      <c r="A256" s="7">
        <f>IF(Table3[[#This Row],[SoflexRule]]="",1,IF(Table3[[#This Row],[MinOHL]]="",1,IF(Table3[[#This Row],[Type]]="CT",1,IF(Table3[[#This Row],[I]]=1,0,1))))</f>
        <v>1</v>
      </c>
      <c r="B256" s="6" t="s">
        <v>529</v>
      </c>
      <c r="D256" s="6" t="s">
        <v>529</v>
      </c>
      <c r="E256" s="6">
        <v>255</v>
      </c>
      <c r="G256" s="9" t="s">
        <v>74</v>
      </c>
      <c r="H256" s="10" t="s">
        <v>528</v>
      </c>
      <c r="I256" s="11" t="s">
        <v>565</v>
      </c>
      <c r="K256" s="11" t="str">
        <f>CONCATENATE(Table3[[#This Row],[Type]]," "&amp;TEXT(Table3[[#This Row],[Diameter]],".0000")&amp;""," "&amp;Table3[[#This Row],[NumFlutes]]&amp;"FL")</f>
        <v>CT .1120 2FL</v>
      </c>
      <c r="L256" s="17" t="s">
        <v>2474</v>
      </c>
      <c r="M256" s="13">
        <v>0.112</v>
      </c>
      <c r="N256" s="13">
        <v>0.14099999999999999</v>
      </c>
      <c r="O256" s="6">
        <v>0.109</v>
      </c>
      <c r="P256" s="6">
        <v>0.8</v>
      </c>
      <c r="Q256" s="6">
        <v>0.85</v>
      </c>
      <c r="R256" s="14">
        <f>IF(Table3[[#This Row],[ShoulderLenEnd]]="",0,90-(DEGREES(ATAN((Q256-P256)/((N256-O256)/2)))))</f>
        <v>17.744671625056938</v>
      </c>
      <c r="S256" s="15">
        <v>0.875</v>
      </c>
      <c r="T256" s="6">
        <v>2</v>
      </c>
      <c r="U256" s="6">
        <v>1.875</v>
      </c>
      <c r="V256" s="6">
        <v>0.5625</v>
      </c>
      <c r="X256" s="13">
        <v>2.5000000000000001E-2</v>
      </c>
      <c r="Y256" s="6" t="s">
        <v>559</v>
      </c>
      <c r="AA256" s="13" t="str">
        <f t="shared" si="3"/>
        <v/>
      </c>
      <c r="AB256" s="6">
        <v>6.5000000000000002E-2</v>
      </c>
      <c r="AC256" s="6">
        <v>4.4999999999999998E-2</v>
      </c>
      <c r="AE256" s="6" t="s">
        <v>49</v>
      </c>
      <c r="AF256" s="6" t="s">
        <v>545</v>
      </c>
      <c r="AG256" s="6" t="s">
        <v>560</v>
      </c>
      <c r="AI256" s="6">
        <v>0</v>
      </c>
      <c r="AJ256" s="6">
        <v>1</v>
      </c>
      <c r="AK256" s="6">
        <v>1</v>
      </c>
      <c r="AL256" s="6">
        <v>1</v>
      </c>
      <c r="AM256" s="6">
        <v>1</v>
      </c>
      <c r="AN256" s="6">
        <v>1</v>
      </c>
      <c r="AO256" s="6">
        <v>0</v>
      </c>
      <c r="AP256" s="6">
        <v>1</v>
      </c>
      <c r="AR256" s="6">
        <v>0</v>
      </c>
      <c r="AS256" s="6">
        <v>0</v>
      </c>
      <c r="AT256" s="6">
        <v>0</v>
      </c>
      <c r="AU256" s="6">
        <v>0</v>
      </c>
      <c r="AV256" s="6">
        <f>IF(Table3[[#This Row],[ShankDiameter]]&gt;0.5,0,2)</f>
        <v>2</v>
      </c>
      <c r="AW256" s="6">
        <v>0</v>
      </c>
      <c r="AX256" s="6">
        <v>0</v>
      </c>
      <c r="AY256" s="6">
        <v>2</v>
      </c>
      <c r="AZ256" s="6">
        <f>IF(Table3[[#This Row],[ShankDiameter]]=0.225,2,IF(Table3[[#This Row],[ShankDiameter]]=0.25,2,IF(Table3[[#This Row],[ShankDiameter]]=0.2875,2,0)))</f>
        <v>0</v>
      </c>
      <c r="BA256" s="6">
        <v>0</v>
      </c>
      <c r="BB256" s="6">
        <v>0</v>
      </c>
      <c r="BC256" s="6">
        <v>0</v>
      </c>
      <c r="BD256" s="6">
        <v>0</v>
      </c>
      <c r="BE256" s="6">
        <v>0</v>
      </c>
      <c r="BF256" s="6">
        <v>0</v>
      </c>
      <c r="BG256" s="6">
        <v>0</v>
      </c>
      <c r="BH256" s="6">
        <v>0</v>
      </c>
      <c r="BI256" s="6">
        <v>0</v>
      </c>
      <c r="BJ256" s="6">
        <v>0</v>
      </c>
      <c r="BK256" s="6">
        <v>0</v>
      </c>
      <c r="BL256" s="6">
        <v>0</v>
      </c>
      <c r="BM256" s="6">
        <f>IF(Table3[[#This Row],[Type]]="EM",IF((Table3[[#This Row],[Diameter]]/2)-Table3[[#This Row],[CornerRadius]]-0.012&gt;0,(Table3[[#This Row],[Diameter]]/2)-Table3[[#This Row],[CornerRadius]]-0.012,0),)</f>
        <v>0</v>
      </c>
      <c r="BO256" s="6" t="str">
        <f>IF(Table3[[#This Row],[ShoulderLength]]="","",IF(Table3[[#This Row],[ShoulderLength]]&lt;Table3[[#This Row],[LOC]],"FIX",""))</f>
        <v/>
      </c>
    </row>
    <row r="257" spans="1:67" x14ac:dyDescent="0.25">
      <c r="A257" s="7">
        <f>IF(Table3[[#This Row],[SoflexRule]]="",1,IF(Table3[[#This Row],[MinOHL]]="",1,IF(Table3[[#This Row],[Type]]="CT",1,IF(Table3[[#This Row],[I]]=1,0,1))))</f>
        <v>1</v>
      </c>
      <c r="B257" s="6" t="s">
        <v>529</v>
      </c>
      <c r="D257" s="6" t="s">
        <v>529</v>
      </c>
      <c r="E257" s="6">
        <v>256</v>
      </c>
      <c r="G257" s="9" t="s">
        <v>74</v>
      </c>
      <c r="H257" s="10" t="s">
        <v>528</v>
      </c>
      <c r="I257" s="11" t="s">
        <v>566</v>
      </c>
      <c r="K257" s="11" t="str">
        <f>CONCATENATE(Table3[[#This Row],[Type]]," "&amp;TEXT(Table3[[#This Row],[Diameter]],".0000")&amp;""," "&amp;Table3[[#This Row],[NumFlutes]]&amp;"FL")</f>
        <v>CT .1120 2FL</v>
      </c>
      <c r="L257" s="17" t="s">
        <v>2474</v>
      </c>
      <c r="M257" s="13">
        <v>0.112</v>
      </c>
      <c r="N257" s="13">
        <v>0.14099999999999999</v>
      </c>
      <c r="O257" s="6">
        <v>0.11</v>
      </c>
      <c r="P257" s="6">
        <v>0.81499999999999995</v>
      </c>
      <c r="Q257" s="6">
        <v>0.87</v>
      </c>
      <c r="R257" s="14">
        <f>IF(Table3[[#This Row],[ShoulderLenEnd]]="",0,90-(DEGREES(ATAN((Q257-P257)/((N257-O257)/2)))))</f>
        <v>15.738801437449425</v>
      </c>
      <c r="S257" s="15">
        <v>0.9</v>
      </c>
      <c r="T257" s="6">
        <v>2</v>
      </c>
      <c r="U257" s="6">
        <v>1.875</v>
      </c>
      <c r="V257" s="6">
        <v>0.5625</v>
      </c>
      <c r="X257" s="13">
        <v>2.5000000000000001E-2</v>
      </c>
      <c r="Y257" s="6" t="s">
        <v>562</v>
      </c>
      <c r="AA257" s="13" t="str">
        <f t="shared" si="3"/>
        <v/>
      </c>
      <c r="AB257" s="6">
        <v>6.5000000000000002E-2</v>
      </c>
      <c r="AC257" s="6">
        <v>0.05</v>
      </c>
      <c r="AE257" s="6" t="s">
        <v>49</v>
      </c>
      <c r="AF257" s="6" t="s">
        <v>545</v>
      </c>
      <c r="AG257" s="6" t="s">
        <v>560</v>
      </c>
      <c r="AI257" s="6">
        <v>0</v>
      </c>
      <c r="AJ257" s="6">
        <v>1</v>
      </c>
      <c r="AK257" s="6">
        <v>1</v>
      </c>
      <c r="AL257" s="6">
        <v>1</v>
      </c>
      <c r="AM257" s="6">
        <v>1</v>
      </c>
      <c r="AN257" s="6">
        <v>1</v>
      </c>
      <c r="AO257" s="6">
        <v>0</v>
      </c>
      <c r="AP257" s="6">
        <v>1</v>
      </c>
      <c r="AR257" s="6">
        <v>0</v>
      </c>
      <c r="AS257" s="6">
        <v>0</v>
      </c>
      <c r="AT257" s="6">
        <v>0</v>
      </c>
      <c r="AU257" s="6">
        <v>0</v>
      </c>
      <c r="AV257" s="6">
        <f>IF(Table3[[#This Row],[ShankDiameter]]&gt;0.5,0,2)</f>
        <v>2</v>
      </c>
      <c r="AW257" s="6">
        <v>0</v>
      </c>
      <c r="AX257" s="6">
        <v>0</v>
      </c>
      <c r="AY257" s="6">
        <v>2</v>
      </c>
      <c r="AZ257" s="6">
        <f>IF(Table3[[#This Row],[ShankDiameter]]=0.225,2,IF(Table3[[#This Row],[ShankDiameter]]=0.25,2,IF(Table3[[#This Row],[ShankDiameter]]=0.2875,2,0)))</f>
        <v>0</v>
      </c>
      <c r="BA257" s="6">
        <v>0</v>
      </c>
      <c r="BB257" s="6">
        <v>0</v>
      </c>
      <c r="BC257" s="6">
        <v>0</v>
      </c>
      <c r="BD257" s="6">
        <v>0</v>
      </c>
      <c r="BE257" s="6">
        <v>0</v>
      </c>
      <c r="BF257" s="6">
        <v>0</v>
      </c>
      <c r="BG257" s="6">
        <v>0</v>
      </c>
      <c r="BH257" s="6">
        <v>0</v>
      </c>
      <c r="BI257" s="6">
        <v>0</v>
      </c>
      <c r="BJ257" s="6">
        <v>0</v>
      </c>
      <c r="BK257" s="6">
        <v>0</v>
      </c>
      <c r="BL257" s="6">
        <v>0</v>
      </c>
      <c r="BM257" s="6">
        <f>IF(Table3[[#This Row],[Type]]="EM",IF((Table3[[#This Row],[Diameter]]/2)-Table3[[#This Row],[CornerRadius]]-0.012&gt;0,(Table3[[#This Row],[Diameter]]/2)-Table3[[#This Row],[CornerRadius]]-0.012,0),)</f>
        <v>0</v>
      </c>
      <c r="BO257" s="6" t="str">
        <f>IF(Table3[[#This Row],[ShoulderLength]]="","",IF(Table3[[#This Row],[ShoulderLength]]&lt;Table3[[#This Row],[LOC]],"FIX",""))</f>
        <v/>
      </c>
    </row>
    <row r="258" spans="1:67" x14ac:dyDescent="0.25">
      <c r="A258" s="7">
        <f>IF(Table3[[#This Row],[SoflexRule]]="",1,IF(Table3[[#This Row],[MinOHL]]="",1,IF(Table3[[#This Row],[Type]]="CT",1,IF(Table3[[#This Row],[I]]=1,0,1))))</f>
        <v>1</v>
      </c>
      <c r="B258" s="6" t="s">
        <v>529</v>
      </c>
      <c r="D258" s="6" t="s">
        <v>529</v>
      </c>
      <c r="E258" s="6">
        <v>257</v>
      </c>
      <c r="G258" s="9" t="s">
        <v>74</v>
      </c>
      <c r="H258" s="10" t="s">
        <v>528</v>
      </c>
      <c r="I258" s="11" t="s">
        <v>567</v>
      </c>
      <c r="J258" s="12">
        <v>1012361</v>
      </c>
      <c r="K258" s="11" t="str">
        <f>CONCATENATE(Table3[[#This Row],[Type]]," "&amp;TEXT(Table3[[#This Row],[Diameter]],".0000")&amp;""," "&amp;Table3[[#This Row],[NumFlutes]]&amp;"FL")</f>
        <v>CT .1380 2FL</v>
      </c>
      <c r="L258" s="17" t="s">
        <v>2473</v>
      </c>
      <c r="M258" s="13">
        <v>0.13800000000000001</v>
      </c>
      <c r="N258" s="13">
        <v>0.14099999999999999</v>
      </c>
      <c r="O258" s="6">
        <v>0.14099999999999999</v>
      </c>
      <c r="P258" s="6">
        <v>1.1499999999999999</v>
      </c>
      <c r="R258" s="14">
        <f>IF(Table3[[#This Row],[ShoulderLenEnd]]="",0,90-(DEGREES(ATAN((Q258-P258)/((N258-O258)/2)))))</f>
        <v>0</v>
      </c>
      <c r="S258" s="15">
        <v>1.175</v>
      </c>
      <c r="T258" s="6">
        <v>2</v>
      </c>
      <c r="U258" s="6">
        <v>2</v>
      </c>
      <c r="V258" s="6">
        <v>0.6875</v>
      </c>
      <c r="X258" s="13">
        <v>3.1300000000000001E-2</v>
      </c>
      <c r="Y258" s="6" t="s">
        <v>549</v>
      </c>
      <c r="AA258" s="13" t="str">
        <f t="shared" ref="AA258:AA321" si="4">IF(Z258 &lt; 1, "", (M258/2)/TAN(RADIANS(Z258/2)))</f>
        <v/>
      </c>
      <c r="AB258" s="6">
        <v>0.01</v>
      </c>
      <c r="AC258" s="6">
        <v>0.06</v>
      </c>
      <c r="AE258" s="6" t="s">
        <v>49</v>
      </c>
      <c r="AF258" s="6" t="s">
        <v>62</v>
      </c>
      <c r="AG258" s="6" t="s">
        <v>568</v>
      </c>
      <c r="AI258" s="6">
        <v>0</v>
      </c>
      <c r="AJ258" s="6">
        <v>1</v>
      </c>
      <c r="AK258" s="6">
        <v>1</v>
      </c>
      <c r="AL258" s="6">
        <v>1</v>
      </c>
      <c r="AM258" s="6">
        <v>1</v>
      </c>
      <c r="AN258" s="6">
        <v>1</v>
      </c>
      <c r="AO258" s="6">
        <v>0</v>
      </c>
      <c r="AP258" s="6">
        <v>1</v>
      </c>
      <c r="AR258" s="6">
        <v>0</v>
      </c>
      <c r="AS258" s="6">
        <v>0</v>
      </c>
      <c r="AT258" s="6">
        <v>0</v>
      </c>
      <c r="AU258" s="6">
        <v>0</v>
      </c>
      <c r="AV258" s="6">
        <f>IF(Table3[[#This Row],[ShankDiameter]]&gt;0.5,0,2)</f>
        <v>2</v>
      </c>
      <c r="AW258" s="6">
        <v>0</v>
      </c>
      <c r="AX258" s="6">
        <v>0</v>
      </c>
      <c r="AY258" s="6">
        <v>2</v>
      </c>
      <c r="AZ258" s="6">
        <f>IF(Table3[[#This Row],[ShankDiameter]]=0.225,2,IF(Table3[[#This Row],[ShankDiameter]]=0.25,2,IF(Table3[[#This Row],[ShankDiameter]]=0.2875,2,0)))</f>
        <v>0</v>
      </c>
      <c r="BA258" s="6">
        <v>0</v>
      </c>
      <c r="BB258" s="6">
        <v>0</v>
      </c>
      <c r="BC258" s="6">
        <v>0</v>
      </c>
      <c r="BD258" s="6">
        <v>0</v>
      </c>
      <c r="BE258" s="6">
        <v>0</v>
      </c>
      <c r="BF258" s="6">
        <v>0</v>
      </c>
      <c r="BG258" s="6">
        <v>0</v>
      </c>
      <c r="BH258" s="6">
        <v>0</v>
      </c>
      <c r="BI258" s="6">
        <v>0</v>
      </c>
      <c r="BJ258" s="6">
        <v>0</v>
      </c>
      <c r="BK258" s="6">
        <v>0</v>
      </c>
      <c r="BL258" s="6">
        <v>0</v>
      </c>
      <c r="BM258" s="6">
        <f>IF(Table3[[#This Row],[Type]]="EM",IF((Table3[[#This Row],[Diameter]]/2)-Table3[[#This Row],[CornerRadius]]-0.012&gt;0,(Table3[[#This Row],[Diameter]]/2)-Table3[[#This Row],[CornerRadius]]-0.012,0),)</f>
        <v>0</v>
      </c>
      <c r="BO258" s="6" t="str">
        <f>IF(Table3[[#This Row],[ShoulderLength]]="","",IF(Table3[[#This Row],[ShoulderLength]]&lt;Table3[[#This Row],[LOC]],"FIX",""))</f>
        <v/>
      </c>
    </row>
    <row r="259" spans="1:67" x14ac:dyDescent="0.25">
      <c r="A259" s="7">
        <f>IF(Table3[[#This Row],[SoflexRule]]="",1,IF(Table3[[#This Row],[MinOHL]]="",1,IF(Table3[[#This Row],[Type]]="CT",1,IF(Table3[[#This Row],[I]]=1,0,1))))</f>
        <v>1</v>
      </c>
      <c r="B259" s="6" t="s">
        <v>529</v>
      </c>
      <c r="D259" s="6" t="s">
        <v>529</v>
      </c>
      <c r="E259" s="6">
        <v>258</v>
      </c>
      <c r="G259" s="9" t="s">
        <v>74</v>
      </c>
      <c r="H259" s="10" t="s">
        <v>528</v>
      </c>
      <c r="I259" s="11" t="s">
        <v>569</v>
      </c>
      <c r="J259" s="12">
        <v>1981500</v>
      </c>
      <c r="K259" s="11" t="str">
        <f>CONCATENATE(Table3[[#This Row],[Type]]," "&amp;TEXT(Table3[[#This Row],[Diameter]],".0000")&amp;""," "&amp;Table3[[#This Row],[NumFlutes]]&amp;"FL")</f>
        <v>CT .0630 2FL</v>
      </c>
      <c r="L259" s="17" t="s">
        <v>2472</v>
      </c>
      <c r="M259" s="13">
        <v>6.3E-2</v>
      </c>
      <c r="N259" s="13">
        <v>0.14099999999999999</v>
      </c>
      <c r="O259" s="6">
        <v>6.7000000000000004E-2</v>
      </c>
      <c r="P259" s="6">
        <v>0.375</v>
      </c>
      <c r="Q259" s="6">
        <v>0.54</v>
      </c>
      <c r="R259" s="14">
        <f>IF(Table3[[#This Row],[ShoulderLenEnd]]="",0,90-(DEGREES(ATAN((Q259-P259)/((N259-O259)/2)))))</f>
        <v>12.639062440630099</v>
      </c>
      <c r="S259" s="15">
        <v>0.56499999999999995</v>
      </c>
      <c r="T259" s="6">
        <v>2</v>
      </c>
      <c r="U259" s="6">
        <v>1.6140000000000001</v>
      </c>
      <c r="V259" s="6">
        <v>0.27560000000000001</v>
      </c>
      <c r="X259" s="13">
        <v>1.38E-2</v>
      </c>
      <c r="Y259" s="6" t="s">
        <v>570</v>
      </c>
      <c r="AA259" s="13" t="str">
        <f t="shared" si="4"/>
        <v/>
      </c>
      <c r="AB259" s="6">
        <v>5.0000000000000001E-3</v>
      </c>
      <c r="AC259" s="6">
        <v>7.4999999999999997E-2</v>
      </c>
      <c r="AE259" s="6" t="s">
        <v>49</v>
      </c>
      <c r="AF259" s="6" t="s">
        <v>62</v>
      </c>
      <c r="AG259" s="6" t="s">
        <v>90</v>
      </c>
      <c r="AI259" s="6">
        <v>0</v>
      </c>
      <c r="AJ259" s="6">
        <v>1</v>
      </c>
      <c r="AK259" s="6">
        <v>1</v>
      </c>
      <c r="AL259" s="6">
        <v>1</v>
      </c>
      <c r="AM259" s="6">
        <v>1</v>
      </c>
      <c r="AN259" s="6">
        <v>1</v>
      </c>
      <c r="AO259" s="6">
        <v>0</v>
      </c>
      <c r="AP259" s="6">
        <v>1</v>
      </c>
      <c r="AR259" s="6">
        <v>0</v>
      </c>
      <c r="AS259" s="6">
        <v>0</v>
      </c>
      <c r="AT259" s="6">
        <v>0</v>
      </c>
      <c r="AU259" s="6">
        <v>0</v>
      </c>
      <c r="AV259" s="6">
        <f>IF(Table3[[#This Row],[ShankDiameter]]&gt;0.5,0,2)</f>
        <v>2</v>
      </c>
      <c r="AW259" s="6">
        <v>0</v>
      </c>
      <c r="AX259" s="6">
        <v>0</v>
      </c>
      <c r="AY259" s="6">
        <v>2</v>
      </c>
      <c r="AZ259" s="6">
        <f>IF(Table3[[#This Row],[ShankDiameter]]=0.225,2,IF(Table3[[#This Row],[ShankDiameter]]=0.25,2,IF(Table3[[#This Row],[ShankDiameter]]=0.2875,2,0)))</f>
        <v>0</v>
      </c>
      <c r="BA259" s="6">
        <v>0</v>
      </c>
      <c r="BB259" s="6">
        <v>0</v>
      </c>
      <c r="BC259" s="6">
        <v>0</v>
      </c>
      <c r="BD259" s="6">
        <v>0</v>
      </c>
      <c r="BE259" s="6">
        <v>0</v>
      </c>
      <c r="BF259" s="6">
        <v>0</v>
      </c>
      <c r="BG259" s="6">
        <v>0</v>
      </c>
      <c r="BH259" s="6">
        <v>0</v>
      </c>
      <c r="BI259" s="6">
        <v>0</v>
      </c>
      <c r="BJ259" s="6">
        <v>0</v>
      </c>
      <c r="BK259" s="6">
        <v>0</v>
      </c>
      <c r="BL259" s="6">
        <v>0</v>
      </c>
      <c r="BM259" s="6">
        <f>IF(Table3[[#This Row],[Type]]="EM",IF((Table3[[#This Row],[Diameter]]/2)-Table3[[#This Row],[CornerRadius]]-0.012&gt;0,(Table3[[#This Row],[Diameter]]/2)-Table3[[#This Row],[CornerRadius]]-0.012,0),)</f>
        <v>0</v>
      </c>
      <c r="BO259" s="6" t="str">
        <f>IF(Table3[[#This Row],[ShoulderLength]]="","",IF(Table3[[#This Row],[ShoulderLength]]&lt;Table3[[#This Row],[LOC]],"FIX",""))</f>
        <v/>
      </c>
    </row>
    <row r="260" spans="1:67" x14ac:dyDescent="0.25">
      <c r="A260" s="7">
        <f>IF(Table3[[#This Row],[SoflexRule]]="",1,IF(Table3[[#This Row],[MinOHL]]="",1,IF(Table3[[#This Row],[Type]]="CT",1,IF(Table3[[#This Row],[I]]=1,0,1))))</f>
        <v>1</v>
      </c>
      <c r="B260" s="6" t="s">
        <v>529</v>
      </c>
      <c r="D260" s="6" t="s">
        <v>529</v>
      </c>
      <c r="E260" s="6">
        <v>259</v>
      </c>
      <c r="G260" s="9" t="s">
        <v>74</v>
      </c>
      <c r="H260" s="10" t="s">
        <v>528</v>
      </c>
      <c r="I260" s="11" t="s">
        <v>571</v>
      </c>
      <c r="J260" s="12">
        <v>1982000</v>
      </c>
      <c r="K260" s="11" t="str">
        <f>CONCATENATE(Table3[[#This Row],[Type]]," "&amp;TEXT(Table3[[#This Row],[Diameter]],".0000")&amp;""," "&amp;Table3[[#This Row],[NumFlutes]]&amp;"FL")</f>
        <v>CT .0787 2FL</v>
      </c>
      <c r="L260" s="17" t="s">
        <v>2471</v>
      </c>
      <c r="M260" s="13">
        <v>7.8700000000000006E-2</v>
      </c>
      <c r="N260" s="13">
        <v>0.14099999999999999</v>
      </c>
      <c r="O260" s="6">
        <v>0.1</v>
      </c>
      <c r="P260" s="6">
        <v>0.53500000000000003</v>
      </c>
      <c r="Q260" s="6">
        <v>0.67500000000000004</v>
      </c>
      <c r="R260" s="14">
        <f>IF(Table3[[#This Row],[ShoulderLenEnd]]="",0,90-(DEGREES(ATAN((Q260-P260)/((N260-O260)/2)))))</f>
        <v>8.3305365473272417</v>
      </c>
      <c r="S260" s="15">
        <v>0.78</v>
      </c>
      <c r="T260" s="6">
        <v>2</v>
      </c>
      <c r="U260" s="6">
        <v>1.732</v>
      </c>
      <c r="V260" s="6">
        <v>0.43309999999999998</v>
      </c>
      <c r="X260" s="13">
        <v>1.5699999999999999E-2</v>
      </c>
      <c r="Y260" s="6" t="s">
        <v>570</v>
      </c>
      <c r="AA260" s="13" t="str">
        <f t="shared" si="4"/>
        <v/>
      </c>
      <c r="AB260" s="6">
        <v>5.0000000000000001E-3</v>
      </c>
      <c r="AC260" s="6">
        <v>0.105</v>
      </c>
      <c r="AE260" s="6" t="s">
        <v>49</v>
      </c>
      <c r="AF260" s="6" t="s">
        <v>62</v>
      </c>
      <c r="AG260" s="6" t="s">
        <v>90</v>
      </c>
      <c r="AI260" s="6">
        <v>0</v>
      </c>
      <c r="AJ260" s="6">
        <v>1</v>
      </c>
      <c r="AK260" s="6">
        <v>1</v>
      </c>
      <c r="AL260" s="6">
        <v>1</v>
      </c>
      <c r="AM260" s="6">
        <v>1</v>
      </c>
      <c r="AN260" s="6">
        <v>1</v>
      </c>
      <c r="AO260" s="6">
        <v>0</v>
      </c>
      <c r="AP260" s="6">
        <v>1</v>
      </c>
      <c r="AR260" s="6">
        <v>0</v>
      </c>
      <c r="AS260" s="6">
        <v>0</v>
      </c>
      <c r="AT260" s="6">
        <v>0</v>
      </c>
      <c r="AU260" s="6">
        <v>0</v>
      </c>
      <c r="AV260" s="6">
        <f>IF(Table3[[#This Row],[ShankDiameter]]&gt;0.5,0,2)</f>
        <v>2</v>
      </c>
      <c r="AW260" s="6">
        <v>0</v>
      </c>
      <c r="AX260" s="6">
        <v>0</v>
      </c>
      <c r="AY260" s="6">
        <v>2</v>
      </c>
      <c r="AZ260" s="6">
        <f>IF(Table3[[#This Row],[ShankDiameter]]=0.225,2,IF(Table3[[#This Row],[ShankDiameter]]=0.25,2,IF(Table3[[#This Row],[ShankDiameter]]=0.2875,2,0)))</f>
        <v>0</v>
      </c>
      <c r="BA260" s="6">
        <v>0</v>
      </c>
      <c r="BB260" s="6">
        <v>0</v>
      </c>
      <c r="BC260" s="6">
        <v>0</v>
      </c>
      <c r="BD260" s="6">
        <v>0</v>
      </c>
      <c r="BE260" s="6">
        <v>0</v>
      </c>
      <c r="BF260" s="6">
        <v>0</v>
      </c>
      <c r="BG260" s="6">
        <v>0</v>
      </c>
      <c r="BH260" s="6">
        <v>0</v>
      </c>
      <c r="BI260" s="6">
        <v>0</v>
      </c>
      <c r="BJ260" s="6">
        <v>0</v>
      </c>
      <c r="BK260" s="6">
        <v>0</v>
      </c>
      <c r="BL260" s="6">
        <v>0</v>
      </c>
      <c r="BM260" s="6">
        <f>IF(Table3[[#This Row],[Type]]="EM",IF((Table3[[#This Row],[Diameter]]/2)-Table3[[#This Row],[CornerRadius]]-0.012&gt;0,(Table3[[#This Row],[Diameter]]/2)-Table3[[#This Row],[CornerRadius]]-0.012,0),)</f>
        <v>0</v>
      </c>
      <c r="BO260" s="6" t="str">
        <f>IF(Table3[[#This Row],[ShoulderLength]]="","",IF(Table3[[#This Row],[ShoulderLength]]&lt;Table3[[#This Row],[LOC]],"FIX",""))</f>
        <v/>
      </c>
    </row>
    <row r="261" spans="1:67" x14ac:dyDescent="0.25">
      <c r="A261" s="7">
        <f>IF(Table3[[#This Row],[SoflexRule]]="",1,IF(Table3[[#This Row],[MinOHL]]="",1,IF(Table3[[#This Row],[Type]]="CT",1,IF(Table3[[#This Row],[I]]=1,0,1))))</f>
        <v>1</v>
      </c>
      <c r="B261" s="6" t="s">
        <v>529</v>
      </c>
      <c r="D261" s="6" t="s">
        <v>529</v>
      </c>
      <c r="E261" s="6">
        <v>260</v>
      </c>
      <c r="G261" s="9" t="s">
        <v>74</v>
      </c>
      <c r="H261" s="10" t="s">
        <v>528</v>
      </c>
      <c r="I261" s="11" t="s">
        <v>572</v>
      </c>
      <c r="J261" s="12" t="s">
        <v>573</v>
      </c>
      <c r="K261" s="11" t="str">
        <f>CONCATENATE(Table3[[#This Row],[Type]]," "&amp;TEXT(Table3[[#This Row],[Diameter]],".0000")&amp;""," "&amp;Table3[[#This Row],[NumFlutes]]&amp;"FL")</f>
        <v>CT .0984 2FL</v>
      </c>
      <c r="L261" s="17" t="s">
        <v>2470</v>
      </c>
      <c r="M261" s="13">
        <v>9.8400000000000001E-2</v>
      </c>
      <c r="N261" s="13">
        <v>0.14099999999999999</v>
      </c>
      <c r="O261" s="6">
        <v>0.1</v>
      </c>
      <c r="P261" s="6">
        <v>0.61499999999999999</v>
      </c>
      <c r="Q261" s="6">
        <v>0.67</v>
      </c>
      <c r="R261" s="14">
        <f>IF(Table3[[#This Row],[ShoulderLenEnd]]="",0,90-(DEGREES(ATAN((Q261-P261)/((N261-O261)/2)))))</f>
        <v>20.441796558416527</v>
      </c>
      <c r="S261" s="15">
        <v>0.7</v>
      </c>
      <c r="T261" s="6">
        <v>2</v>
      </c>
      <c r="U261" s="6">
        <v>1.8129999999999999</v>
      </c>
      <c r="V261" s="6">
        <v>0.5</v>
      </c>
      <c r="X261" s="13">
        <v>1.77E-2</v>
      </c>
      <c r="AA261" s="13" t="str">
        <f t="shared" si="4"/>
        <v/>
      </c>
      <c r="AB261" s="6">
        <v>0</v>
      </c>
      <c r="AC261" s="6">
        <v>0.105</v>
      </c>
      <c r="AE261" s="6" t="s">
        <v>49</v>
      </c>
      <c r="AF261" s="6" t="s">
        <v>62</v>
      </c>
      <c r="AG261" s="6" t="s">
        <v>574</v>
      </c>
      <c r="AI261" s="6">
        <v>0</v>
      </c>
      <c r="AJ261" s="6">
        <v>1</v>
      </c>
      <c r="AK261" s="6">
        <v>1</v>
      </c>
      <c r="AL261" s="6">
        <v>1</v>
      </c>
      <c r="AM261" s="6">
        <v>1</v>
      </c>
      <c r="AN261" s="6">
        <v>1</v>
      </c>
      <c r="AO261" s="6">
        <v>0</v>
      </c>
      <c r="AP261" s="6">
        <v>1</v>
      </c>
      <c r="AR261" s="6">
        <v>0</v>
      </c>
      <c r="AS261" s="6">
        <v>0</v>
      </c>
      <c r="AT261" s="6">
        <v>0</v>
      </c>
      <c r="AU261" s="6">
        <v>0</v>
      </c>
      <c r="AV261" s="6">
        <f>IF(Table3[[#This Row],[ShankDiameter]]&gt;0.5,0,2)</f>
        <v>2</v>
      </c>
      <c r="AW261" s="6">
        <v>0</v>
      </c>
      <c r="AX261" s="6">
        <v>0</v>
      </c>
      <c r="AY261" s="6">
        <v>2</v>
      </c>
      <c r="AZ261" s="6">
        <f>IF(Table3[[#This Row],[ShankDiameter]]=0.225,2,IF(Table3[[#This Row],[ShankDiameter]]=0.25,2,IF(Table3[[#This Row],[ShankDiameter]]=0.2875,2,0)))</f>
        <v>0</v>
      </c>
      <c r="BA261" s="6">
        <v>0</v>
      </c>
      <c r="BB261" s="6">
        <v>0</v>
      </c>
      <c r="BC261" s="6">
        <v>0</v>
      </c>
      <c r="BD261" s="6">
        <v>0</v>
      </c>
      <c r="BE261" s="6">
        <v>0</v>
      </c>
      <c r="BF261" s="6">
        <v>0</v>
      </c>
      <c r="BG261" s="6">
        <v>0</v>
      </c>
      <c r="BH261" s="6">
        <v>0</v>
      </c>
      <c r="BI261" s="6">
        <v>0</v>
      </c>
      <c r="BJ261" s="6">
        <v>0</v>
      </c>
      <c r="BK261" s="6">
        <v>0</v>
      </c>
      <c r="BL261" s="6">
        <v>0</v>
      </c>
      <c r="BM261" s="6">
        <f>IF(Table3[[#This Row],[Type]]="EM",IF((Table3[[#This Row],[Diameter]]/2)-Table3[[#This Row],[CornerRadius]]-0.012&gt;0,(Table3[[#This Row],[Diameter]]/2)-Table3[[#This Row],[CornerRadius]]-0.012,0),)</f>
        <v>0</v>
      </c>
      <c r="BO261" s="6" t="str">
        <f>IF(Table3[[#This Row],[ShoulderLength]]="","",IF(Table3[[#This Row],[ShoulderLength]]&lt;Table3[[#This Row],[LOC]],"FIX",""))</f>
        <v/>
      </c>
    </row>
    <row r="262" spans="1:67" x14ac:dyDescent="0.25">
      <c r="A262" s="7">
        <f>IF(Table3[[#This Row],[SoflexRule]]="",1,IF(Table3[[#This Row],[MinOHL]]="",1,IF(Table3[[#This Row],[Type]]="CT",1,IF(Table3[[#This Row],[I]]=1,0,1))))</f>
        <v>1</v>
      </c>
      <c r="B262" s="6" t="s">
        <v>529</v>
      </c>
      <c r="D262" s="6" t="s">
        <v>529</v>
      </c>
      <c r="E262" s="6">
        <v>261</v>
      </c>
      <c r="G262" s="9" t="s">
        <v>74</v>
      </c>
      <c r="H262" s="10" t="s">
        <v>528</v>
      </c>
      <c r="I262" s="11" t="s">
        <v>575</v>
      </c>
      <c r="J262" s="12">
        <v>2988000</v>
      </c>
      <c r="K262" s="11" t="str">
        <f>CONCATENATE(Table3[[#This Row],[Type]]," "&amp;TEXT(Table3[[#This Row],[Diameter]],".0000")&amp;""," "&amp;Table3[[#This Row],[NumFlutes]]&amp;"FL")</f>
        <v>CT .1181 2FL</v>
      </c>
      <c r="L262" s="17" t="s">
        <v>2469</v>
      </c>
      <c r="M262" s="13">
        <v>0.1181</v>
      </c>
      <c r="N262" s="13">
        <v>0.14099999999999999</v>
      </c>
      <c r="O262" s="6">
        <v>0.09</v>
      </c>
      <c r="P262" s="6">
        <v>0.64</v>
      </c>
      <c r="Q262" s="6">
        <v>0.84</v>
      </c>
      <c r="R262" s="14">
        <f>IF(Table3[[#This Row],[ShoulderLenEnd]]="",0,90-(DEGREES(ATAN((Q262-P262)/((N262-O262)/2)))))</f>
        <v>7.2660084469959969</v>
      </c>
      <c r="S262" s="15">
        <v>0.86499999999999999</v>
      </c>
      <c r="T262" s="6">
        <v>2</v>
      </c>
      <c r="U262" s="6">
        <v>1.9379999999999999</v>
      </c>
      <c r="V262" s="6">
        <v>0.625</v>
      </c>
      <c r="X262" s="13">
        <v>1.9699999999999999E-2</v>
      </c>
      <c r="AA262" s="13" t="str">
        <f t="shared" si="4"/>
        <v/>
      </c>
      <c r="AB262" s="6">
        <v>0.09</v>
      </c>
      <c r="AC262" s="6">
        <v>4.4999999999999998E-2</v>
      </c>
      <c r="AE262" s="6" t="s">
        <v>49</v>
      </c>
      <c r="AF262" s="6" t="s">
        <v>62</v>
      </c>
      <c r="AG262" s="6" t="s">
        <v>90</v>
      </c>
      <c r="AI262" s="6">
        <v>0</v>
      </c>
      <c r="AJ262" s="6">
        <v>1</v>
      </c>
      <c r="AK262" s="6">
        <v>1</v>
      </c>
      <c r="AL262" s="6">
        <v>1</v>
      </c>
      <c r="AM262" s="6">
        <v>1</v>
      </c>
      <c r="AN262" s="6">
        <v>1</v>
      </c>
      <c r="AO262" s="6">
        <v>0</v>
      </c>
      <c r="AP262" s="6">
        <v>1</v>
      </c>
      <c r="AR262" s="6">
        <v>0</v>
      </c>
      <c r="AS262" s="6">
        <v>0</v>
      </c>
      <c r="AT262" s="6">
        <v>0</v>
      </c>
      <c r="AU262" s="6">
        <v>0</v>
      </c>
      <c r="AV262" s="6">
        <f>IF(Table3[[#This Row],[ShankDiameter]]&gt;0.5,0,2)</f>
        <v>2</v>
      </c>
      <c r="AW262" s="6">
        <v>0</v>
      </c>
      <c r="AX262" s="6">
        <v>0</v>
      </c>
      <c r="AY262" s="6">
        <v>2</v>
      </c>
      <c r="AZ262" s="6">
        <f>IF(Table3[[#This Row],[ShankDiameter]]=0.225,2,IF(Table3[[#This Row],[ShankDiameter]]=0.25,2,IF(Table3[[#This Row],[ShankDiameter]]=0.2875,2,0)))</f>
        <v>0</v>
      </c>
      <c r="BA262" s="6">
        <v>0</v>
      </c>
      <c r="BB262" s="6">
        <v>0</v>
      </c>
      <c r="BC262" s="6">
        <v>0</v>
      </c>
      <c r="BD262" s="6">
        <v>0</v>
      </c>
      <c r="BE262" s="6">
        <v>0</v>
      </c>
      <c r="BF262" s="6">
        <v>0</v>
      </c>
      <c r="BG262" s="6">
        <v>0</v>
      </c>
      <c r="BH262" s="6">
        <v>0</v>
      </c>
      <c r="BI262" s="6">
        <v>0</v>
      </c>
      <c r="BJ262" s="6">
        <v>0</v>
      </c>
      <c r="BK262" s="6">
        <v>0</v>
      </c>
      <c r="BL262" s="6">
        <v>0</v>
      </c>
      <c r="BM262" s="6">
        <f>IF(Table3[[#This Row],[Type]]="EM",IF((Table3[[#This Row],[Diameter]]/2)-Table3[[#This Row],[CornerRadius]]-0.012&gt;0,(Table3[[#This Row],[Diameter]]/2)-Table3[[#This Row],[CornerRadius]]-0.012,0),)</f>
        <v>0</v>
      </c>
      <c r="BO262" s="6" t="str">
        <f>IF(Table3[[#This Row],[ShoulderLength]]="","",IF(Table3[[#This Row],[ShoulderLength]]&lt;Table3[[#This Row],[LOC]],"FIX",""))</f>
        <v/>
      </c>
    </row>
    <row r="263" spans="1:67" x14ac:dyDescent="0.25">
      <c r="A263" s="7">
        <f>IF(Table3[[#This Row],[SoflexRule]]="",1,IF(Table3[[#This Row],[MinOHL]]="",1,IF(Table3[[#This Row],[Type]]="CT",1,IF(Table3[[#This Row],[I]]=1,0,1))))</f>
        <v>1</v>
      </c>
      <c r="B263" s="6" t="s">
        <v>529</v>
      </c>
      <c r="D263" s="6" t="s">
        <v>529</v>
      </c>
      <c r="E263" s="6">
        <v>262</v>
      </c>
      <c r="G263" s="9" t="s">
        <v>74</v>
      </c>
      <c r="H263" s="10" t="s">
        <v>528</v>
      </c>
      <c r="I263" s="11" t="s">
        <v>576</v>
      </c>
      <c r="J263" s="12">
        <v>1980100</v>
      </c>
      <c r="K263" s="11" t="str">
        <f>CONCATENATE(Table3[[#This Row],[Type]]," "&amp;TEXT(Table3[[#This Row],[Diameter]],".0000")&amp;""," "&amp;Table3[[#This Row],[NumFlutes]]&amp;"FL")</f>
        <v>CT .1181 2FL</v>
      </c>
      <c r="L263" s="17" t="s">
        <v>2468</v>
      </c>
      <c r="M263" s="13">
        <v>0.1181</v>
      </c>
      <c r="N263" s="13">
        <v>0.14099999999999999</v>
      </c>
      <c r="O263" s="6">
        <v>8.8999999999999996E-2</v>
      </c>
      <c r="P263" s="6">
        <v>0.68500000000000005</v>
      </c>
      <c r="Q263" s="6">
        <v>0.875</v>
      </c>
      <c r="R263" s="14">
        <f>IF(Table3[[#This Row],[ShoulderLenEnd]]="",0,90-(DEGREES(ATAN((Q263-P263)/((N263-O263)/2)))))</f>
        <v>7.792078078218438</v>
      </c>
      <c r="S263" s="15">
        <v>0.9</v>
      </c>
      <c r="T263" s="6">
        <v>2</v>
      </c>
      <c r="U263" s="6">
        <v>1.929</v>
      </c>
      <c r="V263" s="6">
        <v>0.315</v>
      </c>
      <c r="X263" s="13">
        <v>1.9699999999999999E-2</v>
      </c>
      <c r="Y263" s="6" t="s">
        <v>570</v>
      </c>
      <c r="AA263" s="13" t="str">
        <f t="shared" si="4"/>
        <v/>
      </c>
      <c r="AB263" s="6">
        <v>0</v>
      </c>
      <c r="AC263" s="6">
        <v>0.16500000000000001</v>
      </c>
      <c r="AE263" s="6" t="s">
        <v>49</v>
      </c>
      <c r="AF263" s="6" t="s">
        <v>62</v>
      </c>
      <c r="AG263" s="6" t="s">
        <v>90</v>
      </c>
      <c r="AI263" s="6">
        <v>0</v>
      </c>
      <c r="AJ263" s="6">
        <v>1</v>
      </c>
      <c r="AK263" s="6">
        <v>1</v>
      </c>
      <c r="AL263" s="6">
        <v>1</v>
      </c>
      <c r="AM263" s="6">
        <v>1</v>
      </c>
      <c r="AN263" s="6">
        <v>1</v>
      </c>
      <c r="AO263" s="6">
        <v>0</v>
      </c>
      <c r="AP263" s="6">
        <v>1</v>
      </c>
      <c r="AR263" s="6">
        <v>0</v>
      </c>
      <c r="AS263" s="6">
        <v>0</v>
      </c>
      <c r="AT263" s="6">
        <v>0</v>
      </c>
      <c r="AU263" s="6">
        <v>0</v>
      </c>
      <c r="AV263" s="6">
        <f>IF(Table3[[#This Row],[ShankDiameter]]&gt;0.5,0,2)</f>
        <v>2</v>
      </c>
      <c r="AW263" s="6">
        <v>0</v>
      </c>
      <c r="AX263" s="6">
        <v>0</v>
      </c>
      <c r="AY263" s="6">
        <v>2</v>
      </c>
      <c r="AZ263" s="6">
        <f>IF(Table3[[#This Row],[ShankDiameter]]=0.225,2,IF(Table3[[#This Row],[ShankDiameter]]=0.25,2,IF(Table3[[#This Row],[ShankDiameter]]=0.2875,2,0)))</f>
        <v>0</v>
      </c>
      <c r="BA263" s="6">
        <v>0</v>
      </c>
      <c r="BB263" s="6">
        <v>0</v>
      </c>
      <c r="BC263" s="6">
        <v>0</v>
      </c>
      <c r="BD263" s="6">
        <v>0</v>
      </c>
      <c r="BE263" s="6">
        <v>0</v>
      </c>
      <c r="BF263" s="6">
        <v>0</v>
      </c>
      <c r="BG263" s="6">
        <v>0</v>
      </c>
      <c r="BH263" s="6">
        <v>0</v>
      </c>
      <c r="BI263" s="6">
        <v>0</v>
      </c>
      <c r="BJ263" s="6">
        <v>0</v>
      </c>
      <c r="BK263" s="6">
        <v>0</v>
      </c>
      <c r="BL263" s="6">
        <v>0</v>
      </c>
      <c r="BM263" s="6">
        <f>IF(Table3[[#This Row],[Type]]="EM",IF((Table3[[#This Row],[Diameter]]/2)-Table3[[#This Row],[CornerRadius]]-0.012&gt;0,(Table3[[#This Row],[Diameter]]/2)-Table3[[#This Row],[CornerRadius]]-0.012,0),)</f>
        <v>0</v>
      </c>
      <c r="BO263" s="6" t="str">
        <f>IF(Table3[[#This Row],[ShoulderLength]]="","",IF(Table3[[#This Row],[ShoulderLength]]&lt;Table3[[#This Row],[LOC]],"FIX",""))</f>
        <v/>
      </c>
    </row>
    <row r="264" spans="1:67" x14ac:dyDescent="0.25">
      <c r="A264" s="7">
        <f>IF(Table3[[#This Row],[SoflexRule]]="",1,IF(Table3[[#This Row],[MinOHL]]="",1,IF(Table3[[#This Row],[Type]]="CT",1,IF(Table3[[#This Row],[I]]=1,0,1))))</f>
        <v>1</v>
      </c>
      <c r="B264" s="6" t="s">
        <v>529</v>
      </c>
      <c r="D264" s="6" t="s">
        <v>529</v>
      </c>
      <c r="E264" s="6">
        <v>263</v>
      </c>
      <c r="G264" s="9" t="s">
        <v>74</v>
      </c>
      <c r="H264" s="10" t="s">
        <v>528</v>
      </c>
      <c r="I264" s="11" t="s">
        <v>577</v>
      </c>
      <c r="J264" s="12">
        <v>1750101</v>
      </c>
      <c r="K264" s="11" t="str">
        <f>CONCATENATE(Table3[[#This Row],[Type]]," "&amp;TEXT(Table3[[#This Row],[Diameter]],".0000")&amp;""," "&amp;Table3[[#This Row],[NumFlutes]]&amp;"FL")</f>
        <v>CT .1181 3FL</v>
      </c>
      <c r="L264" s="17" t="s">
        <v>2468</v>
      </c>
      <c r="M264" s="13">
        <v>0.1181</v>
      </c>
      <c r="N264" s="13">
        <v>0.14099999999999999</v>
      </c>
      <c r="O264" s="6">
        <v>0.09</v>
      </c>
      <c r="P264" s="6">
        <v>0.68500000000000005</v>
      </c>
      <c r="Q264" s="6">
        <v>0.875</v>
      </c>
      <c r="R264" s="14">
        <f>IF(Table3[[#This Row],[ShoulderLenEnd]]="",0,90-(DEGREES(ATAN((Q264-P264)/((N264-O264)/2)))))</f>
        <v>7.6440192435737799</v>
      </c>
      <c r="S264" s="15">
        <v>0.9</v>
      </c>
      <c r="T264" s="6">
        <v>3</v>
      </c>
      <c r="U264" s="6">
        <v>1.929</v>
      </c>
      <c r="V264" s="6">
        <v>0.23619999999999999</v>
      </c>
      <c r="X264" s="13">
        <v>1.9699999999999999E-2</v>
      </c>
      <c r="Y264" s="6" t="s">
        <v>570</v>
      </c>
      <c r="AA264" s="13" t="str">
        <f t="shared" si="4"/>
        <v/>
      </c>
      <c r="AB264" s="6">
        <v>0</v>
      </c>
      <c r="AC264" s="6">
        <v>0.12</v>
      </c>
      <c r="AE264" s="6" t="s">
        <v>49</v>
      </c>
      <c r="AF264" s="6" t="s">
        <v>545</v>
      </c>
      <c r="AG264" s="6" t="s">
        <v>90</v>
      </c>
      <c r="AI264" s="6">
        <v>0</v>
      </c>
      <c r="AJ264" s="6">
        <v>1</v>
      </c>
      <c r="AK264" s="6">
        <v>1</v>
      </c>
      <c r="AL264" s="6">
        <v>1</v>
      </c>
      <c r="AM264" s="6">
        <v>1</v>
      </c>
      <c r="AN264" s="6">
        <v>1</v>
      </c>
      <c r="AO264" s="6">
        <v>0</v>
      </c>
      <c r="AP264" s="6">
        <v>1</v>
      </c>
      <c r="AR264" s="6">
        <v>0</v>
      </c>
      <c r="AS264" s="6">
        <v>0</v>
      </c>
      <c r="AT264" s="6">
        <v>0</v>
      </c>
      <c r="AU264" s="6">
        <v>0</v>
      </c>
      <c r="AV264" s="6">
        <f>IF(Table3[[#This Row],[ShankDiameter]]&gt;0.5,0,2)</f>
        <v>2</v>
      </c>
      <c r="AW264" s="6">
        <v>0</v>
      </c>
      <c r="AX264" s="6">
        <v>0</v>
      </c>
      <c r="AY264" s="6">
        <v>2</v>
      </c>
      <c r="AZ264" s="6">
        <f>IF(Table3[[#This Row],[ShankDiameter]]=0.225,2,IF(Table3[[#This Row],[ShankDiameter]]=0.25,2,IF(Table3[[#This Row],[ShankDiameter]]=0.2875,2,0)))</f>
        <v>0</v>
      </c>
      <c r="BA264" s="6">
        <v>0</v>
      </c>
      <c r="BB264" s="6">
        <v>0</v>
      </c>
      <c r="BC264" s="6">
        <v>0</v>
      </c>
      <c r="BD264" s="6">
        <v>0</v>
      </c>
      <c r="BE264" s="6">
        <v>0</v>
      </c>
      <c r="BF264" s="6">
        <v>0</v>
      </c>
      <c r="BG264" s="6">
        <v>0</v>
      </c>
      <c r="BH264" s="6">
        <v>0</v>
      </c>
      <c r="BI264" s="6">
        <v>0</v>
      </c>
      <c r="BJ264" s="6">
        <v>0</v>
      </c>
      <c r="BK264" s="6">
        <v>0</v>
      </c>
      <c r="BL264" s="6">
        <v>0</v>
      </c>
      <c r="BM264" s="6">
        <f>IF(Table3[[#This Row],[Type]]="EM",IF((Table3[[#This Row],[Diameter]]/2)-Table3[[#This Row],[CornerRadius]]-0.012&gt;0,(Table3[[#This Row],[Diameter]]/2)-Table3[[#This Row],[CornerRadius]]-0.012,0),)</f>
        <v>0</v>
      </c>
      <c r="BO264" s="6" t="str">
        <f>IF(Table3[[#This Row],[ShoulderLength]]="","",IF(Table3[[#This Row],[ShoulderLength]]&lt;Table3[[#This Row],[LOC]],"FIX",""))</f>
        <v/>
      </c>
    </row>
    <row r="265" spans="1:67" x14ac:dyDescent="0.25">
      <c r="A265" s="7">
        <f>IF(Table3[[#This Row],[SoflexRule]]="",1,IF(Table3[[#This Row],[MinOHL]]="",1,IF(Table3[[#This Row],[Type]]="CT",1,IF(Table3[[#This Row],[I]]=1,0,1))))</f>
        <v>1</v>
      </c>
      <c r="B265" s="6" t="s">
        <v>529</v>
      </c>
      <c r="D265" s="6" t="s">
        <v>529</v>
      </c>
      <c r="E265" s="6">
        <v>264</v>
      </c>
      <c r="G265" s="9" t="s">
        <v>74</v>
      </c>
      <c r="H265" s="10" t="s">
        <v>528</v>
      </c>
      <c r="I265" s="11" t="s">
        <v>578</v>
      </c>
      <c r="J265" s="12">
        <v>2912801</v>
      </c>
      <c r="K265" s="11" t="str">
        <f>CONCATENATE(Table3[[#This Row],[Type]]," "&amp;TEXT(Table3[[#This Row],[Diameter]],".0000")&amp;""," "&amp;Table3[[#This Row],[NumFlutes]]&amp;"FL")</f>
        <v>CT .1640 3FL</v>
      </c>
      <c r="L265" s="17" t="s">
        <v>2467</v>
      </c>
      <c r="M265" s="13">
        <v>0.16400000000000001</v>
      </c>
      <c r="N265" s="13">
        <v>0.16700000000000001</v>
      </c>
      <c r="O265" s="6">
        <v>0.125</v>
      </c>
      <c r="P265" s="6">
        <v>0.77500000000000002</v>
      </c>
      <c r="Q265" s="6">
        <v>0.95</v>
      </c>
      <c r="R265" s="14">
        <f>IF(Table3[[#This Row],[ShoulderLenEnd]]="",0,90-(DEGREES(ATAN((Q265-P265)/((N265-O265)/2)))))</f>
        <v>6.8427734126309474</v>
      </c>
      <c r="S265" s="15">
        <v>0.97499999999999998</v>
      </c>
      <c r="T265" s="6">
        <v>3</v>
      </c>
      <c r="U265" s="6">
        <v>2.12</v>
      </c>
      <c r="V265" s="6">
        <v>0.251</v>
      </c>
      <c r="X265" s="13">
        <v>3.1300000000000001E-2</v>
      </c>
      <c r="Y265" s="6" t="s">
        <v>549</v>
      </c>
      <c r="AA265" s="13" t="str">
        <f t="shared" si="4"/>
        <v/>
      </c>
      <c r="AB265" s="6">
        <v>9.5000000000000001E-2</v>
      </c>
      <c r="AC265" s="6">
        <v>8.5000000000000006E-2</v>
      </c>
      <c r="AE265" s="6" t="s">
        <v>49</v>
      </c>
      <c r="AF265" s="6" t="s">
        <v>545</v>
      </c>
      <c r="AG265" s="6" t="s">
        <v>90</v>
      </c>
      <c r="AI265" s="6">
        <v>0</v>
      </c>
      <c r="AJ265" s="6">
        <v>1</v>
      </c>
      <c r="AK265" s="6">
        <v>1</v>
      </c>
      <c r="AL265" s="6">
        <v>1</v>
      </c>
      <c r="AM265" s="6">
        <v>1</v>
      </c>
      <c r="AN265" s="6">
        <v>1</v>
      </c>
      <c r="AO265" s="6">
        <v>0</v>
      </c>
      <c r="AP265" s="6">
        <v>1</v>
      </c>
      <c r="AR265" s="6">
        <v>0</v>
      </c>
      <c r="AS265" s="6">
        <v>0</v>
      </c>
      <c r="AT265" s="6">
        <v>0</v>
      </c>
      <c r="AU265" s="6">
        <v>0</v>
      </c>
      <c r="AV265" s="6">
        <f>IF(Table3[[#This Row],[ShankDiameter]]&gt;0.5,0,2)</f>
        <v>2</v>
      </c>
      <c r="AW265" s="6">
        <v>0</v>
      </c>
      <c r="AX265" s="6">
        <v>0</v>
      </c>
      <c r="AY265" s="6">
        <v>2</v>
      </c>
      <c r="AZ265" s="6">
        <f>IF(Table3[[#This Row],[ShankDiameter]]=0.225,2,IF(Table3[[#This Row],[ShankDiameter]]=0.25,2,IF(Table3[[#This Row],[ShankDiameter]]=0.2875,2,0)))</f>
        <v>0</v>
      </c>
      <c r="BA265" s="6">
        <v>0</v>
      </c>
      <c r="BB265" s="6">
        <v>0</v>
      </c>
      <c r="BC265" s="6">
        <v>0</v>
      </c>
      <c r="BD265" s="6">
        <v>0</v>
      </c>
      <c r="BE265" s="6">
        <v>0</v>
      </c>
      <c r="BF265" s="6">
        <v>0</v>
      </c>
      <c r="BG265" s="6">
        <v>0</v>
      </c>
      <c r="BH265" s="6">
        <v>0</v>
      </c>
      <c r="BI265" s="6">
        <v>0</v>
      </c>
      <c r="BJ265" s="6">
        <v>0</v>
      </c>
      <c r="BK265" s="6">
        <v>0</v>
      </c>
      <c r="BL265" s="6">
        <v>0</v>
      </c>
      <c r="BM265" s="6">
        <f>IF(Table3[[#This Row],[Type]]="EM",IF((Table3[[#This Row],[Diameter]]/2)-Table3[[#This Row],[CornerRadius]]-0.012&gt;0,(Table3[[#This Row],[Diameter]]/2)-Table3[[#This Row],[CornerRadius]]-0.012,0),)</f>
        <v>0</v>
      </c>
      <c r="BO265" s="6" t="str">
        <f>IF(Table3[[#This Row],[ShoulderLength]]="","",IF(Table3[[#This Row],[ShoulderLength]]&lt;Table3[[#This Row],[LOC]],"FIX",""))</f>
        <v/>
      </c>
    </row>
    <row r="266" spans="1:67" x14ac:dyDescent="0.25">
      <c r="A266" s="7">
        <f>IF(Table3[[#This Row],[SoflexRule]]="",1,IF(Table3[[#This Row],[MinOHL]]="",1,IF(Table3[[#This Row],[Type]]="CT",1,IF(Table3[[#This Row],[I]]=1,0,1))))</f>
        <v>1</v>
      </c>
      <c r="B266" s="6" t="s">
        <v>529</v>
      </c>
      <c r="D266" s="6" t="s">
        <v>529</v>
      </c>
      <c r="E266" s="6">
        <v>265</v>
      </c>
      <c r="G266" s="9" t="s">
        <v>74</v>
      </c>
      <c r="H266" s="10" t="s">
        <v>528</v>
      </c>
      <c r="I266" s="11" t="s">
        <v>579</v>
      </c>
      <c r="J266" s="12">
        <v>1980400</v>
      </c>
      <c r="K266" s="11" t="str">
        <f>CONCATENATE(Table3[[#This Row],[Type]]," "&amp;TEXT(Table3[[#This Row],[Diameter]],".0000")&amp;""," "&amp;Table3[[#This Row],[NumFlutes]]&amp;"FL")</f>
        <v>CT .1575 2FL</v>
      </c>
      <c r="L266" s="17" t="s">
        <v>2466</v>
      </c>
      <c r="M266" s="13">
        <v>0.1575</v>
      </c>
      <c r="N266" s="13">
        <v>0.16800000000000001</v>
      </c>
      <c r="O266" s="6">
        <v>0.11700000000000001</v>
      </c>
      <c r="P266" s="6">
        <v>0.83</v>
      </c>
      <c r="Q266" s="6">
        <v>1</v>
      </c>
      <c r="R266" s="14">
        <f>IF(Table3[[#This Row],[ShoulderLenEnd]]="",0,90-(DEGREES(ATAN((Q266-P266)/((N266-O266)/2)))))</f>
        <v>8.5307656099481335</v>
      </c>
      <c r="S266" s="15">
        <v>1.0249999999999999</v>
      </c>
      <c r="T266" s="6">
        <v>2</v>
      </c>
      <c r="U266" s="6">
        <v>2.1259999999999999</v>
      </c>
      <c r="V266" s="6">
        <v>0.39369999999999999</v>
      </c>
      <c r="X266" s="13">
        <v>2.76E-2</v>
      </c>
      <c r="Y266" s="6" t="s">
        <v>580</v>
      </c>
      <c r="AA266" s="13" t="str">
        <f t="shared" si="4"/>
        <v/>
      </c>
      <c r="AB266" s="6">
        <v>0.01</v>
      </c>
      <c r="AC266" s="6">
        <v>0.22500000000000001</v>
      </c>
      <c r="AE266" s="6" t="s">
        <v>49</v>
      </c>
      <c r="AF266" s="6" t="s">
        <v>62</v>
      </c>
      <c r="AG266" s="6" t="s">
        <v>90</v>
      </c>
      <c r="AI266" s="6">
        <v>0</v>
      </c>
      <c r="AJ266" s="6">
        <v>1</v>
      </c>
      <c r="AK266" s="6">
        <v>1</v>
      </c>
      <c r="AL266" s="6">
        <v>1</v>
      </c>
      <c r="AM266" s="6">
        <v>1</v>
      </c>
      <c r="AN266" s="6">
        <v>1</v>
      </c>
      <c r="AO266" s="6">
        <v>0</v>
      </c>
      <c r="AP266" s="6">
        <v>1</v>
      </c>
      <c r="AR266" s="6">
        <v>0</v>
      </c>
      <c r="AS266" s="6">
        <v>0</v>
      </c>
      <c r="AT266" s="6">
        <v>0</v>
      </c>
      <c r="AU266" s="6">
        <v>0</v>
      </c>
      <c r="AV266" s="6">
        <f>IF(Table3[[#This Row],[ShankDiameter]]&gt;0.5,0,2)</f>
        <v>2</v>
      </c>
      <c r="AW266" s="6">
        <v>0</v>
      </c>
      <c r="AX266" s="6">
        <v>0</v>
      </c>
      <c r="AY266" s="6">
        <v>2</v>
      </c>
      <c r="AZ266" s="6">
        <f>IF(Table3[[#This Row],[ShankDiameter]]=0.225,2,IF(Table3[[#This Row],[ShankDiameter]]=0.25,2,IF(Table3[[#This Row],[ShankDiameter]]=0.2875,2,0)))</f>
        <v>0</v>
      </c>
      <c r="BA266" s="6">
        <v>0</v>
      </c>
      <c r="BB266" s="6">
        <v>0</v>
      </c>
      <c r="BC266" s="6">
        <v>0</v>
      </c>
      <c r="BD266" s="6">
        <v>0</v>
      </c>
      <c r="BE266" s="6">
        <v>0</v>
      </c>
      <c r="BF266" s="6">
        <v>0</v>
      </c>
      <c r="BG266" s="6">
        <v>0</v>
      </c>
      <c r="BH266" s="6">
        <v>0</v>
      </c>
      <c r="BI266" s="6">
        <v>0</v>
      </c>
      <c r="BJ266" s="6">
        <v>0</v>
      </c>
      <c r="BK266" s="6">
        <v>0</v>
      </c>
      <c r="BL266" s="6">
        <v>0</v>
      </c>
      <c r="BM266" s="6">
        <f>IF(Table3[[#This Row],[Type]]="EM",IF((Table3[[#This Row],[Diameter]]/2)-Table3[[#This Row],[CornerRadius]]-0.012&gt;0,(Table3[[#This Row],[Diameter]]/2)-Table3[[#This Row],[CornerRadius]]-0.012,0),)</f>
        <v>0</v>
      </c>
      <c r="BO266" s="6" t="str">
        <f>IF(Table3[[#This Row],[ShoulderLength]]="","",IF(Table3[[#This Row],[ShoulderLength]]&lt;Table3[[#This Row],[LOC]],"FIX",""))</f>
        <v/>
      </c>
    </row>
    <row r="267" spans="1:67" x14ac:dyDescent="0.25">
      <c r="A267" s="7">
        <f>IF(Table3[[#This Row],[SoflexRule]]="",1,IF(Table3[[#This Row],[MinOHL]]="",1,IF(Table3[[#This Row],[Type]]="CT",1,IF(Table3[[#This Row],[I]]=1,0,1))))</f>
        <v>1</v>
      </c>
      <c r="B267" s="6" t="s">
        <v>529</v>
      </c>
      <c r="D267" s="6" t="s">
        <v>529</v>
      </c>
      <c r="E267" s="6">
        <v>266</v>
      </c>
      <c r="G267" s="9" t="s">
        <v>74</v>
      </c>
      <c r="H267" s="10" t="s">
        <v>528</v>
      </c>
      <c r="I267" s="11" t="s">
        <v>581</v>
      </c>
      <c r="J267" s="12">
        <v>2988100</v>
      </c>
      <c r="K267" s="11" t="str">
        <f>CONCATENATE(Table3[[#This Row],[Type]]," "&amp;TEXT(Table3[[#This Row],[Diameter]],".0000")&amp;""," "&amp;Table3[[#This Row],[NumFlutes]]&amp;"FL")</f>
        <v>CT .1575 3FL</v>
      </c>
      <c r="L267" s="17" t="s">
        <v>2465</v>
      </c>
      <c r="M267" s="13">
        <v>0.1575</v>
      </c>
      <c r="N267" s="13">
        <v>0.16800000000000001</v>
      </c>
      <c r="O267" s="6">
        <v>0.11700000000000001</v>
      </c>
      <c r="P267" s="6">
        <v>0.76500000000000001</v>
      </c>
      <c r="Q267" s="6">
        <v>0.95</v>
      </c>
      <c r="R267" s="14">
        <f>IF(Table3[[#This Row],[ShoulderLenEnd]]="",0,90-(DEGREES(ATAN((Q267-P267)/((N267-O267)/2)))))</f>
        <v>7.8480731538756601</v>
      </c>
      <c r="S267" s="15">
        <v>0.97499999999999998</v>
      </c>
      <c r="T267" s="6">
        <v>3</v>
      </c>
      <c r="U267" s="6">
        <v>2.125</v>
      </c>
      <c r="V267" s="6">
        <v>0.75</v>
      </c>
      <c r="X267" s="13">
        <v>2.76E-2</v>
      </c>
      <c r="AA267" s="13" t="str">
        <f t="shared" si="4"/>
        <v/>
      </c>
      <c r="AB267" s="6">
        <v>0.12</v>
      </c>
      <c r="AC267" s="6">
        <v>6.5000000000000002E-2</v>
      </c>
      <c r="AE267" s="6" t="s">
        <v>49</v>
      </c>
      <c r="AF267" s="6" t="s">
        <v>62</v>
      </c>
      <c r="AG267" s="6" t="s">
        <v>90</v>
      </c>
      <c r="AI267" s="6">
        <v>0</v>
      </c>
      <c r="AJ267" s="6">
        <v>1</v>
      </c>
      <c r="AK267" s="6">
        <v>1</v>
      </c>
      <c r="AL267" s="6">
        <v>1</v>
      </c>
      <c r="AM267" s="6">
        <v>1</v>
      </c>
      <c r="AN267" s="6">
        <v>1</v>
      </c>
      <c r="AO267" s="6">
        <v>0</v>
      </c>
      <c r="AP267" s="6">
        <v>1</v>
      </c>
      <c r="AR267" s="6">
        <v>0</v>
      </c>
      <c r="AS267" s="6">
        <v>0</v>
      </c>
      <c r="AT267" s="6">
        <v>0</v>
      </c>
      <c r="AU267" s="6">
        <v>0</v>
      </c>
      <c r="AV267" s="6">
        <f>IF(Table3[[#This Row],[ShankDiameter]]&gt;0.5,0,2)</f>
        <v>2</v>
      </c>
      <c r="AW267" s="6">
        <v>0</v>
      </c>
      <c r="AX267" s="6">
        <v>0</v>
      </c>
      <c r="AY267" s="6">
        <v>2</v>
      </c>
      <c r="AZ267" s="6">
        <f>IF(Table3[[#This Row],[ShankDiameter]]=0.225,2,IF(Table3[[#This Row],[ShankDiameter]]=0.25,2,IF(Table3[[#This Row],[ShankDiameter]]=0.2875,2,0)))</f>
        <v>0</v>
      </c>
      <c r="BA267" s="6">
        <v>0</v>
      </c>
      <c r="BB267" s="6">
        <v>0</v>
      </c>
      <c r="BC267" s="6">
        <v>0</v>
      </c>
      <c r="BD267" s="6">
        <v>0</v>
      </c>
      <c r="BE267" s="6">
        <v>0</v>
      </c>
      <c r="BF267" s="6">
        <v>0</v>
      </c>
      <c r="BG267" s="6">
        <v>0</v>
      </c>
      <c r="BH267" s="6">
        <v>0</v>
      </c>
      <c r="BI267" s="6">
        <v>0</v>
      </c>
      <c r="BJ267" s="6">
        <v>0</v>
      </c>
      <c r="BK267" s="6">
        <v>0</v>
      </c>
      <c r="BL267" s="6">
        <v>0</v>
      </c>
      <c r="BM267" s="6">
        <f>IF(Table3[[#This Row],[Type]]="EM",IF((Table3[[#This Row],[Diameter]]/2)-Table3[[#This Row],[CornerRadius]]-0.012&gt;0,(Table3[[#This Row],[Diameter]]/2)-Table3[[#This Row],[CornerRadius]]-0.012,0),)</f>
        <v>0</v>
      </c>
      <c r="BO267" s="6" t="str">
        <f>IF(Table3[[#This Row],[ShoulderLength]]="","",IF(Table3[[#This Row],[ShoulderLength]]&lt;Table3[[#This Row],[LOC]],"FIX",""))</f>
        <v/>
      </c>
    </row>
    <row r="268" spans="1:67" x14ac:dyDescent="0.25">
      <c r="A268" s="7">
        <f>IF(Table3[[#This Row],[SoflexRule]]="",1,IF(Table3[[#This Row],[MinOHL]]="",1,IF(Table3[[#This Row],[Type]]="CT",1,IF(Table3[[#This Row],[I]]=1,0,1))))</f>
        <v>1</v>
      </c>
      <c r="B268" s="6" t="s">
        <v>529</v>
      </c>
      <c r="D268" s="6" t="s">
        <v>529</v>
      </c>
      <c r="E268" s="6">
        <v>267</v>
      </c>
      <c r="G268" s="9" t="s">
        <v>74</v>
      </c>
      <c r="H268" s="10" t="s">
        <v>528</v>
      </c>
      <c r="I268" s="11" t="s">
        <v>582</v>
      </c>
      <c r="J268" s="12">
        <v>1010010</v>
      </c>
      <c r="K268" s="11" t="str">
        <f>CONCATENATE(Table3[[#This Row],[Type]]," "&amp;TEXT(Table3[[#This Row],[Diameter]],".0000")&amp;""," "&amp;Table3[[#This Row],[NumFlutes]]&amp;"FL")</f>
        <v>CT .2500 4FL</v>
      </c>
      <c r="L268" s="17" t="s">
        <v>2405</v>
      </c>
      <c r="M268" s="13">
        <v>0.25</v>
      </c>
      <c r="N268" s="13">
        <v>0.191</v>
      </c>
      <c r="O268" s="6">
        <v>0.255</v>
      </c>
      <c r="P268" s="6">
        <v>1.5249999999999999</v>
      </c>
      <c r="R268" s="14">
        <f>IF(Table3[[#This Row],[ShoulderLenEnd]]="",0,90-(DEGREES(ATAN((Q268-P268)/((N268-O268)/2)))))</f>
        <v>0</v>
      </c>
      <c r="S268" s="15">
        <v>1.55</v>
      </c>
      <c r="T268" s="6">
        <v>4</v>
      </c>
      <c r="U268" s="6">
        <v>2.5</v>
      </c>
      <c r="V268" s="6">
        <v>1.25</v>
      </c>
      <c r="X268" s="13">
        <v>0.05</v>
      </c>
      <c r="Y268" s="6" t="s">
        <v>549</v>
      </c>
      <c r="AA268" s="13" t="str">
        <f t="shared" si="4"/>
        <v/>
      </c>
      <c r="AB268" s="6">
        <v>0.16</v>
      </c>
      <c r="AC268" s="6">
        <v>0.14000000000000001</v>
      </c>
      <c r="AE268" s="6" t="s">
        <v>49</v>
      </c>
      <c r="AF268" s="6" t="s">
        <v>62</v>
      </c>
      <c r="AG268" s="6" t="s">
        <v>532</v>
      </c>
      <c r="AI268" s="6">
        <v>0</v>
      </c>
      <c r="AJ268" s="6">
        <v>1</v>
      </c>
      <c r="AK268" s="6">
        <v>1</v>
      </c>
      <c r="AL268" s="6">
        <v>1</v>
      </c>
      <c r="AM268" s="6">
        <v>1</v>
      </c>
      <c r="AN268" s="6">
        <v>1</v>
      </c>
      <c r="AO268" s="6">
        <v>0</v>
      </c>
      <c r="AP268" s="6">
        <v>1</v>
      </c>
      <c r="AR268" s="6">
        <v>0</v>
      </c>
      <c r="AS268" s="6">
        <v>0</v>
      </c>
      <c r="AT268" s="6">
        <v>0</v>
      </c>
      <c r="AU268" s="6">
        <v>0</v>
      </c>
      <c r="AV268" s="6">
        <f>IF(Table3[[#This Row],[ShankDiameter]]&gt;0.5,0,2)</f>
        <v>2</v>
      </c>
      <c r="AW268" s="6">
        <v>0</v>
      </c>
      <c r="AX268" s="6">
        <v>0</v>
      </c>
      <c r="AY268" s="6">
        <v>2</v>
      </c>
      <c r="AZ268" s="6">
        <f>IF(Table3[[#This Row],[ShankDiameter]]=0.225,2,IF(Table3[[#This Row],[ShankDiameter]]=0.25,2,IF(Table3[[#This Row],[ShankDiameter]]=0.2875,2,0)))</f>
        <v>0</v>
      </c>
      <c r="BA268" s="6">
        <v>0</v>
      </c>
      <c r="BB268" s="6">
        <v>0</v>
      </c>
      <c r="BC268" s="6">
        <v>0</v>
      </c>
      <c r="BD268" s="6">
        <v>0</v>
      </c>
      <c r="BE268" s="6">
        <v>0</v>
      </c>
      <c r="BF268" s="6">
        <v>0</v>
      </c>
      <c r="BG268" s="6">
        <v>0</v>
      </c>
      <c r="BH268" s="6">
        <v>0</v>
      </c>
      <c r="BI268" s="6">
        <v>0</v>
      </c>
      <c r="BJ268" s="6">
        <v>0</v>
      </c>
      <c r="BK268" s="6">
        <v>0</v>
      </c>
      <c r="BL268" s="6">
        <v>0</v>
      </c>
      <c r="BM268" s="6">
        <f>IF(Table3[[#This Row],[Type]]="EM",IF((Table3[[#This Row],[Diameter]]/2)-Table3[[#This Row],[CornerRadius]]-0.012&gt;0,(Table3[[#This Row],[Diameter]]/2)-Table3[[#This Row],[CornerRadius]]-0.012,0),)</f>
        <v>0</v>
      </c>
      <c r="BO268" s="6" t="str">
        <f>IF(Table3[[#This Row],[ShoulderLength]]="","",IF(Table3[[#This Row],[ShoulderLength]]&lt;Table3[[#This Row],[LOC]],"FIX",""))</f>
        <v/>
      </c>
    </row>
    <row r="269" spans="1:67" x14ac:dyDescent="0.25">
      <c r="A269" s="7">
        <f>IF(Table3[[#This Row],[SoflexRule]]="",1,IF(Table3[[#This Row],[MinOHL]]="",1,IF(Table3[[#This Row],[Type]]="CT",1,IF(Table3[[#This Row],[I]]=1,0,1))))</f>
        <v>1</v>
      </c>
      <c r="B269" s="6" t="s">
        <v>529</v>
      </c>
      <c r="D269" s="6" t="s">
        <v>529</v>
      </c>
      <c r="E269" s="6">
        <v>268</v>
      </c>
      <c r="G269" s="9" t="s">
        <v>74</v>
      </c>
      <c r="H269" s="10" t="s">
        <v>528</v>
      </c>
      <c r="I269" s="11" t="s">
        <v>583</v>
      </c>
      <c r="J269" s="12">
        <v>47182367</v>
      </c>
      <c r="K269" s="11" t="str">
        <f>CONCATENATE(Table3[[#This Row],[Type]]," "&amp;TEXT(Table3[[#This Row],[Diameter]],".0000")&amp;""," "&amp;Table3[[#This Row],[NumFlutes]]&amp;"FL")</f>
        <v>CT .1969 3FL</v>
      </c>
      <c r="L269" s="17" t="s">
        <v>2183</v>
      </c>
      <c r="M269" s="13">
        <v>0.19689999999999999</v>
      </c>
      <c r="N269" s="13">
        <v>0.192</v>
      </c>
      <c r="O269" s="6">
        <v>0.13400000000000001</v>
      </c>
      <c r="P269" s="6">
        <v>0.91500000000000004</v>
      </c>
      <c r="Q269" s="6">
        <v>0.96499999999999997</v>
      </c>
      <c r="R269" s="14">
        <f>IF(Table3[[#This Row],[ShoulderLenEnd]]="",0,90-(DEGREES(ATAN((Q269-P269)/((N269-O269)/2)))))</f>
        <v>30.113733150982469</v>
      </c>
      <c r="S269" s="15">
        <v>0.99</v>
      </c>
      <c r="T269" s="6">
        <v>3</v>
      </c>
      <c r="U269" s="6">
        <v>2.4329999999999998</v>
      </c>
      <c r="V269" s="6">
        <v>0.4</v>
      </c>
      <c r="X269" s="13">
        <v>3.15E-2</v>
      </c>
      <c r="AA269" s="13" t="str">
        <f t="shared" si="4"/>
        <v/>
      </c>
      <c r="AB269" s="6">
        <v>0.15</v>
      </c>
      <c r="AC269" s="6">
        <v>0.09</v>
      </c>
      <c r="AE269" s="6" t="s">
        <v>49</v>
      </c>
      <c r="AF269" s="6" t="s">
        <v>62</v>
      </c>
      <c r="AG269" s="6" t="s">
        <v>584</v>
      </c>
      <c r="AI269" s="6">
        <v>0</v>
      </c>
      <c r="AJ269" s="6">
        <v>1</v>
      </c>
      <c r="AK269" s="6">
        <v>1</v>
      </c>
      <c r="AL269" s="6">
        <v>1</v>
      </c>
      <c r="AM269" s="6">
        <v>1</v>
      </c>
      <c r="AN269" s="6">
        <v>1</v>
      </c>
      <c r="AO269" s="6">
        <v>0</v>
      </c>
      <c r="AP269" s="6">
        <v>1</v>
      </c>
      <c r="AR269" s="6">
        <v>0</v>
      </c>
      <c r="AS269" s="6">
        <v>0</v>
      </c>
      <c r="AT269" s="6">
        <v>0</v>
      </c>
      <c r="AU269" s="6">
        <v>0</v>
      </c>
      <c r="AV269" s="6">
        <f>IF(Table3[[#This Row],[ShankDiameter]]&gt;0.5,0,2)</f>
        <v>2</v>
      </c>
      <c r="AW269" s="6">
        <v>0</v>
      </c>
      <c r="AX269" s="6">
        <v>0</v>
      </c>
      <c r="AY269" s="6">
        <v>2</v>
      </c>
      <c r="AZ269" s="6">
        <f>IF(Table3[[#This Row],[ShankDiameter]]=0.225,2,IF(Table3[[#This Row],[ShankDiameter]]=0.25,2,IF(Table3[[#This Row],[ShankDiameter]]=0.2875,2,0)))</f>
        <v>0</v>
      </c>
      <c r="BA269" s="6">
        <v>0</v>
      </c>
      <c r="BB269" s="6">
        <v>0</v>
      </c>
      <c r="BC269" s="6">
        <v>0</v>
      </c>
      <c r="BD269" s="6">
        <v>0</v>
      </c>
      <c r="BE269" s="6">
        <v>0</v>
      </c>
      <c r="BF269" s="6">
        <v>0</v>
      </c>
      <c r="BG269" s="6">
        <v>0</v>
      </c>
      <c r="BH269" s="6">
        <v>0</v>
      </c>
      <c r="BI269" s="6">
        <v>0</v>
      </c>
      <c r="BJ269" s="6">
        <v>0</v>
      </c>
      <c r="BK269" s="6">
        <v>0</v>
      </c>
      <c r="BL269" s="6">
        <v>0</v>
      </c>
      <c r="BM269" s="6">
        <f>IF(Table3[[#This Row],[Type]]="EM",IF((Table3[[#This Row],[Diameter]]/2)-Table3[[#This Row],[CornerRadius]]-0.012&gt;0,(Table3[[#This Row],[Diameter]]/2)-Table3[[#This Row],[CornerRadius]]-0.012,0),)</f>
        <v>0</v>
      </c>
      <c r="BO269" s="6" t="str">
        <f>IF(Table3[[#This Row],[ShoulderLength]]="","",IF(Table3[[#This Row],[ShoulderLength]]&lt;Table3[[#This Row],[LOC]],"FIX",""))</f>
        <v/>
      </c>
    </row>
    <row r="270" spans="1:67" x14ac:dyDescent="0.25">
      <c r="A270" s="7">
        <f>IF(Table3[[#This Row],[SoflexRule]]="",1,IF(Table3[[#This Row],[MinOHL]]="",1,IF(Table3[[#This Row],[Type]]="CT",1,IF(Table3[[#This Row],[I]]=1,0,1))))</f>
        <v>1</v>
      </c>
      <c r="B270" s="6" t="s">
        <v>529</v>
      </c>
      <c r="D270" s="6" t="s">
        <v>529</v>
      </c>
      <c r="E270" s="6">
        <v>269</v>
      </c>
      <c r="G270" s="9" t="s">
        <v>74</v>
      </c>
      <c r="H270" s="10" t="s">
        <v>528</v>
      </c>
      <c r="I270" s="11" t="s">
        <v>585</v>
      </c>
      <c r="K270" s="11" t="str">
        <f>CONCATENATE(Table3[[#This Row],[Type]]," "&amp;TEXT(Table3[[#This Row],[Diameter]],".0000")&amp;""," "&amp;Table3[[#This Row],[NumFlutes]]&amp;"FL")</f>
        <v>CT .1900 2FL</v>
      </c>
      <c r="L270" s="17" t="s">
        <v>2462</v>
      </c>
      <c r="M270" s="13">
        <v>0.19</v>
      </c>
      <c r="N270" s="13">
        <v>0.192</v>
      </c>
      <c r="O270" s="6">
        <v>0.188</v>
      </c>
      <c r="P270" s="6">
        <v>1.2549999999999999</v>
      </c>
      <c r="R270" s="14">
        <f>IF(Table3[[#This Row],[ShoulderLenEnd]]="",0,90-(DEGREES(ATAN((Q270-P270)/((N270-O270)/2)))))</f>
        <v>0</v>
      </c>
      <c r="S270" s="15">
        <v>1.28</v>
      </c>
      <c r="T270" s="6">
        <v>2</v>
      </c>
      <c r="U270" s="6">
        <v>2.4649999999999999</v>
      </c>
      <c r="V270" s="6">
        <v>1.25</v>
      </c>
      <c r="X270" s="13">
        <v>3.1300000000000001E-2</v>
      </c>
      <c r="AA270" s="13" t="str">
        <f t="shared" si="4"/>
        <v/>
      </c>
      <c r="AB270" s="6">
        <v>0.14000000000000001</v>
      </c>
      <c r="AC270" s="6">
        <v>0.08</v>
      </c>
      <c r="AE270" s="6" t="s">
        <v>49</v>
      </c>
      <c r="AF270" s="6" t="s">
        <v>545</v>
      </c>
      <c r="AG270" s="6" t="s">
        <v>560</v>
      </c>
      <c r="AI270" s="6">
        <v>0</v>
      </c>
      <c r="AJ270" s="6">
        <v>1</v>
      </c>
      <c r="AK270" s="6">
        <v>1</v>
      </c>
      <c r="AL270" s="6">
        <v>1</v>
      </c>
      <c r="AM270" s="6">
        <v>1</v>
      </c>
      <c r="AN270" s="6">
        <v>1</v>
      </c>
      <c r="AO270" s="6">
        <v>0</v>
      </c>
      <c r="AP270" s="6">
        <v>1</v>
      </c>
      <c r="AR270" s="6">
        <v>0</v>
      </c>
      <c r="AS270" s="6">
        <v>0</v>
      </c>
      <c r="AT270" s="6">
        <v>0</v>
      </c>
      <c r="AU270" s="6">
        <v>0</v>
      </c>
      <c r="AV270" s="6">
        <f>IF(Table3[[#This Row],[ShankDiameter]]&gt;0.5,0,2)</f>
        <v>2</v>
      </c>
      <c r="AW270" s="6">
        <v>0</v>
      </c>
      <c r="AX270" s="6">
        <v>0</v>
      </c>
      <c r="AY270" s="6">
        <v>2</v>
      </c>
      <c r="AZ270" s="6">
        <f>IF(Table3[[#This Row],[ShankDiameter]]=0.225,2,IF(Table3[[#This Row],[ShankDiameter]]=0.25,2,IF(Table3[[#This Row],[ShankDiameter]]=0.2875,2,0)))</f>
        <v>0</v>
      </c>
      <c r="BA270" s="6">
        <v>0</v>
      </c>
      <c r="BB270" s="6">
        <v>0</v>
      </c>
      <c r="BC270" s="6">
        <v>0</v>
      </c>
      <c r="BD270" s="6">
        <v>0</v>
      </c>
      <c r="BE270" s="6">
        <v>0</v>
      </c>
      <c r="BF270" s="6">
        <v>0</v>
      </c>
      <c r="BG270" s="6">
        <v>0</v>
      </c>
      <c r="BH270" s="6">
        <v>0</v>
      </c>
      <c r="BI270" s="6">
        <v>0</v>
      </c>
      <c r="BJ270" s="6">
        <v>0</v>
      </c>
      <c r="BK270" s="6">
        <v>0</v>
      </c>
      <c r="BL270" s="6">
        <v>0</v>
      </c>
      <c r="BM270" s="6">
        <f>IF(Table3[[#This Row],[Type]]="EM",IF((Table3[[#This Row],[Diameter]]/2)-Table3[[#This Row],[CornerRadius]]-0.012&gt;0,(Table3[[#This Row],[Diameter]]/2)-Table3[[#This Row],[CornerRadius]]-0.012,0),)</f>
        <v>0</v>
      </c>
      <c r="BO270" s="6" t="str">
        <f>IF(Table3[[#This Row],[ShoulderLength]]="","",IF(Table3[[#This Row],[ShoulderLength]]&lt;Table3[[#This Row],[LOC]],"FIX",""))</f>
        <v/>
      </c>
    </row>
    <row r="271" spans="1:67" x14ac:dyDescent="0.25">
      <c r="A271" s="7">
        <f>IF(Table3[[#This Row],[SoflexRule]]="",1,IF(Table3[[#This Row],[MinOHL]]="",1,IF(Table3[[#This Row],[Type]]="CT",1,IF(Table3[[#This Row],[I]]=1,0,1))))</f>
        <v>1</v>
      </c>
      <c r="B271" s="6" t="s">
        <v>529</v>
      </c>
      <c r="D271" s="6" t="s">
        <v>529</v>
      </c>
      <c r="E271" s="6">
        <v>270</v>
      </c>
      <c r="G271" s="9" t="s">
        <v>74</v>
      </c>
      <c r="H271" s="10" t="s">
        <v>528</v>
      </c>
      <c r="I271" s="11" t="s">
        <v>586</v>
      </c>
      <c r="K271" s="11" t="str">
        <f>CONCATENATE(Table3[[#This Row],[Type]]," "&amp;TEXT(Table3[[#This Row],[Diameter]],".0000")&amp;""," "&amp;Table3[[#This Row],[NumFlutes]]&amp;"FL")</f>
        <v>CT .1900 2FL</v>
      </c>
      <c r="L271" s="17" t="s">
        <v>2464</v>
      </c>
      <c r="M271" s="13">
        <v>0.19</v>
      </c>
      <c r="N271" s="13">
        <v>0.192</v>
      </c>
      <c r="O271" s="6">
        <v>0.188</v>
      </c>
      <c r="P271" s="6">
        <v>1.25</v>
      </c>
      <c r="R271" s="14">
        <f>IF(Table3[[#This Row],[ShoulderLenEnd]]="",0,90-(DEGREES(ATAN((Q271-P271)/((N271-O271)/2)))))</f>
        <v>0</v>
      </c>
      <c r="S271" s="15">
        <v>1.2749999999999999</v>
      </c>
      <c r="T271" s="6">
        <v>2</v>
      </c>
      <c r="U271" s="6">
        <v>2.4649999999999999</v>
      </c>
      <c r="V271" s="6">
        <v>1.25</v>
      </c>
      <c r="X271" s="13">
        <v>3.1300000000000001E-2</v>
      </c>
      <c r="Y271" s="6" t="s">
        <v>562</v>
      </c>
      <c r="AA271" s="13" t="str">
        <f t="shared" si="4"/>
        <v/>
      </c>
      <c r="AB271" s="6">
        <v>0.16</v>
      </c>
      <c r="AC271" s="6">
        <v>0.08</v>
      </c>
      <c r="AE271" s="6" t="s">
        <v>49</v>
      </c>
      <c r="AF271" s="6" t="s">
        <v>545</v>
      </c>
      <c r="AG271" s="6" t="s">
        <v>560</v>
      </c>
      <c r="AI271" s="6">
        <v>0</v>
      </c>
      <c r="AJ271" s="6">
        <v>1</v>
      </c>
      <c r="AK271" s="6">
        <v>1</v>
      </c>
      <c r="AL271" s="6">
        <v>1</v>
      </c>
      <c r="AM271" s="6">
        <v>1</v>
      </c>
      <c r="AN271" s="6">
        <v>1</v>
      </c>
      <c r="AO271" s="6">
        <v>0</v>
      </c>
      <c r="AP271" s="6">
        <v>1</v>
      </c>
      <c r="AR271" s="6">
        <v>0</v>
      </c>
      <c r="AS271" s="6">
        <v>0</v>
      </c>
      <c r="AT271" s="6">
        <v>0</v>
      </c>
      <c r="AU271" s="6">
        <v>0</v>
      </c>
      <c r="AV271" s="6">
        <f>IF(Table3[[#This Row],[ShankDiameter]]&gt;0.5,0,2)</f>
        <v>2</v>
      </c>
      <c r="AW271" s="6">
        <v>0</v>
      </c>
      <c r="AX271" s="6">
        <v>0</v>
      </c>
      <c r="AY271" s="6">
        <v>2</v>
      </c>
      <c r="AZ271" s="6">
        <f>IF(Table3[[#This Row],[ShankDiameter]]=0.225,2,IF(Table3[[#This Row],[ShankDiameter]]=0.25,2,IF(Table3[[#This Row],[ShankDiameter]]=0.2875,2,0)))</f>
        <v>0</v>
      </c>
      <c r="BA271" s="6">
        <v>0</v>
      </c>
      <c r="BB271" s="6">
        <v>0</v>
      </c>
      <c r="BC271" s="6">
        <v>0</v>
      </c>
      <c r="BD271" s="6">
        <v>0</v>
      </c>
      <c r="BE271" s="6">
        <v>0</v>
      </c>
      <c r="BF271" s="6">
        <v>0</v>
      </c>
      <c r="BG271" s="6">
        <v>0</v>
      </c>
      <c r="BH271" s="6">
        <v>0</v>
      </c>
      <c r="BI271" s="6">
        <v>0</v>
      </c>
      <c r="BJ271" s="6">
        <v>0</v>
      </c>
      <c r="BK271" s="6">
        <v>0</v>
      </c>
      <c r="BL271" s="6">
        <v>0</v>
      </c>
      <c r="BM271" s="6">
        <f>IF(Table3[[#This Row],[Type]]="EM",IF((Table3[[#This Row],[Diameter]]/2)-Table3[[#This Row],[CornerRadius]]-0.012&gt;0,(Table3[[#This Row],[Diameter]]/2)-Table3[[#This Row],[CornerRadius]]-0.012,0),)</f>
        <v>0</v>
      </c>
      <c r="BO271" s="6" t="str">
        <f>IF(Table3[[#This Row],[ShoulderLength]]="","",IF(Table3[[#This Row],[ShoulderLength]]&lt;Table3[[#This Row],[LOC]],"FIX",""))</f>
        <v/>
      </c>
    </row>
    <row r="272" spans="1:67" x14ac:dyDescent="0.25">
      <c r="A272" s="7">
        <f>IF(Table3[[#This Row],[SoflexRule]]="",1,IF(Table3[[#This Row],[MinOHL]]="",1,IF(Table3[[#This Row],[Type]]="CT",1,IF(Table3[[#This Row],[I]]=1,0,1))))</f>
        <v>1</v>
      </c>
      <c r="B272" s="6" t="s">
        <v>529</v>
      </c>
      <c r="D272" s="6" t="s">
        <v>529</v>
      </c>
      <c r="E272" s="6">
        <v>271</v>
      </c>
      <c r="G272" s="9" t="s">
        <v>74</v>
      </c>
      <c r="H272" s="10" t="s">
        <v>528</v>
      </c>
      <c r="I272" s="11" t="s">
        <v>587</v>
      </c>
      <c r="J272" s="12" t="s">
        <v>588</v>
      </c>
      <c r="K272" s="11" t="str">
        <f>CONCATENATE(Table3[[#This Row],[Type]]," "&amp;TEXT(Table3[[#This Row],[Diameter]],".0000")&amp;""," "&amp;Table3[[#This Row],[NumFlutes]]&amp;"FL")</f>
        <v>CT .1900 3FL</v>
      </c>
      <c r="L272" s="17" t="s">
        <v>2464</v>
      </c>
      <c r="M272" s="13">
        <v>0.19</v>
      </c>
      <c r="N272" s="13">
        <v>0.192</v>
      </c>
      <c r="O272" s="6">
        <v>0.13600000000000001</v>
      </c>
      <c r="P272" s="6">
        <v>0.85699999999999998</v>
      </c>
      <c r="Q272" s="6">
        <v>1.05</v>
      </c>
      <c r="R272" s="14">
        <f>IF(Table3[[#This Row],[ShoulderLenEnd]]="",0,90-(DEGREES(ATAN((Q272-P272)/((N272-O272)/2)))))</f>
        <v>8.2547485233895941</v>
      </c>
      <c r="S272" s="15">
        <v>1.075</v>
      </c>
      <c r="T272" s="6">
        <v>3</v>
      </c>
      <c r="U272" s="6">
        <v>2.46</v>
      </c>
      <c r="V272" s="6">
        <v>0.8</v>
      </c>
      <c r="X272" s="13">
        <v>3.1300000000000001E-2</v>
      </c>
      <c r="Y272" s="6" t="s">
        <v>562</v>
      </c>
      <c r="AA272" s="13" t="str">
        <f t="shared" si="4"/>
        <v/>
      </c>
      <c r="AB272" s="6">
        <v>0.15</v>
      </c>
      <c r="AC272" s="6">
        <v>0.08</v>
      </c>
      <c r="AE272" s="6" t="s">
        <v>49</v>
      </c>
      <c r="AF272" s="6" t="s">
        <v>62</v>
      </c>
      <c r="AG272" s="6" t="s">
        <v>574</v>
      </c>
      <c r="AI272" s="6">
        <v>0</v>
      </c>
      <c r="AJ272" s="6">
        <v>1</v>
      </c>
      <c r="AK272" s="6">
        <v>1</v>
      </c>
      <c r="AL272" s="6">
        <v>1</v>
      </c>
      <c r="AM272" s="6">
        <v>1</v>
      </c>
      <c r="AN272" s="6">
        <v>1</v>
      </c>
      <c r="AO272" s="6">
        <v>0</v>
      </c>
      <c r="AP272" s="6">
        <v>1</v>
      </c>
      <c r="AR272" s="6">
        <v>0</v>
      </c>
      <c r="AS272" s="6">
        <v>0</v>
      </c>
      <c r="AT272" s="6">
        <v>0</v>
      </c>
      <c r="AU272" s="6">
        <v>0</v>
      </c>
      <c r="AV272" s="6">
        <f>IF(Table3[[#This Row],[ShankDiameter]]&gt;0.5,0,2)</f>
        <v>2</v>
      </c>
      <c r="AW272" s="6">
        <v>0</v>
      </c>
      <c r="AX272" s="6">
        <v>0</v>
      </c>
      <c r="AY272" s="6">
        <v>2</v>
      </c>
      <c r="AZ272" s="6">
        <f>IF(Table3[[#This Row],[ShankDiameter]]=0.225,2,IF(Table3[[#This Row],[ShankDiameter]]=0.25,2,IF(Table3[[#This Row],[ShankDiameter]]=0.2875,2,0)))</f>
        <v>0</v>
      </c>
      <c r="BA272" s="6">
        <v>0</v>
      </c>
      <c r="BB272" s="6">
        <v>0</v>
      </c>
      <c r="BC272" s="6">
        <v>0</v>
      </c>
      <c r="BD272" s="6">
        <v>0</v>
      </c>
      <c r="BE272" s="6">
        <v>0</v>
      </c>
      <c r="BF272" s="6">
        <v>0</v>
      </c>
      <c r="BG272" s="6">
        <v>0</v>
      </c>
      <c r="BH272" s="6">
        <v>0</v>
      </c>
      <c r="BI272" s="6">
        <v>0</v>
      </c>
      <c r="BJ272" s="6">
        <v>0</v>
      </c>
      <c r="BK272" s="6">
        <v>0</v>
      </c>
      <c r="BL272" s="6">
        <v>0</v>
      </c>
      <c r="BM272" s="6">
        <f>IF(Table3[[#This Row],[Type]]="EM",IF((Table3[[#This Row],[Diameter]]/2)-Table3[[#This Row],[CornerRadius]]-0.012&gt;0,(Table3[[#This Row],[Diameter]]/2)-Table3[[#This Row],[CornerRadius]]-0.012,0),)</f>
        <v>0</v>
      </c>
      <c r="BO272" s="6" t="str">
        <f>IF(Table3[[#This Row],[ShoulderLength]]="","",IF(Table3[[#This Row],[ShoulderLength]]&lt;Table3[[#This Row],[LOC]],"FIX",""))</f>
        <v/>
      </c>
    </row>
    <row r="273" spans="1:67" x14ac:dyDescent="0.25">
      <c r="A273" s="7">
        <f>IF(Table3[[#This Row],[SoflexRule]]="",1,IF(Table3[[#This Row],[MinOHL]]="",1,IF(Table3[[#This Row],[Type]]="CT",1,IF(Table3[[#This Row],[I]]=1,0,1))))</f>
        <v>1</v>
      </c>
      <c r="B273" s="6" t="s">
        <v>529</v>
      </c>
      <c r="D273" s="6" t="s">
        <v>529</v>
      </c>
      <c r="E273" s="6">
        <v>272</v>
      </c>
      <c r="G273" s="9" t="s">
        <v>74</v>
      </c>
      <c r="H273" s="10" t="s">
        <v>528</v>
      </c>
      <c r="I273" s="11" t="s">
        <v>589</v>
      </c>
      <c r="J273" s="12">
        <v>2913401</v>
      </c>
      <c r="K273" s="11" t="str">
        <f>CONCATENATE(Table3[[#This Row],[Type]]," "&amp;TEXT(Table3[[#This Row],[Diameter]],".0000")&amp;""," "&amp;Table3[[#This Row],[NumFlutes]]&amp;"FL")</f>
        <v>CT .1900 3FL</v>
      </c>
      <c r="L273" s="17" t="s">
        <v>2463</v>
      </c>
      <c r="M273" s="13">
        <v>0.19</v>
      </c>
      <c r="N273" s="13">
        <v>0.19400000000000001</v>
      </c>
      <c r="O273" s="6">
        <v>0.13800000000000001</v>
      </c>
      <c r="P273" s="6">
        <v>0.87</v>
      </c>
      <c r="Q273" s="6">
        <v>1.07</v>
      </c>
      <c r="R273" s="14">
        <f>IF(Table3[[#This Row],[ShoulderLenEnd]]="",0,90-(DEGREES(ATAN((Q273-P273)/((N273-O273)/2)))))</f>
        <v>7.9696103943213501</v>
      </c>
      <c r="S273" s="15">
        <v>1.1000000000000001</v>
      </c>
      <c r="T273" s="6">
        <v>3</v>
      </c>
      <c r="U273" s="6">
        <v>2.37</v>
      </c>
      <c r="V273" s="6">
        <v>0.32600000000000001</v>
      </c>
      <c r="X273" s="13">
        <v>4.1700000000000001E-2</v>
      </c>
      <c r="Y273" s="6" t="s">
        <v>549</v>
      </c>
      <c r="AA273" s="13" t="str">
        <f t="shared" si="4"/>
        <v/>
      </c>
      <c r="AB273" s="6">
        <v>0.14000000000000001</v>
      </c>
      <c r="AC273" s="6">
        <v>7.4999999999999997E-2</v>
      </c>
      <c r="AE273" s="6" t="s">
        <v>49</v>
      </c>
      <c r="AF273" s="6" t="s">
        <v>545</v>
      </c>
      <c r="AG273" s="6" t="s">
        <v>90</v>
      </c>
      <c r="AI273" s="6">
        <v>0</v>
      </c>
      <c r="AJ273" s="6">
        <v>1</v>
      </c>
      <c r="AK273" s="6">
        <v>1</v>
      </c>
      <c r="AL273" s="6">
        <v>1</v>
      </c>
      <c r="AM273" s="6">
        <v>1</v>
      </c>
      <c r="AN273" s="6">
        <v>1</v>
      </c>
      <c r="AO273" s="6">
        <v>0</v>
      </c>
      <c r="AP273" s="6">
        <v>1</v>
      </c>
      <c r="AR273" s="6">
        <v>0</v>
      </c>
      <c r="AS273" s="6">
        <v>0</v>
      </c>
      <c r="AT273" s="6">
        <v>0</v>
      </c>
      <c r="AU273" s="6">
        <v>0</v>
      </c>
      <c r="AV273" s="6">
        <f>IF(Table3[[#This Row],[ShankDiameter]]&gt;0.5,0,2)</f>
        <v>2</v>
      </c>
      <c r="AW273" s="6">
        <v>0</v>
      </c>
      <c r="AX273" s="6">
        <v>0</v>
      </c>
      <c r="AY273" s="6">
        <v>2</v>
      </c>
      <c r="AZ273" s="6">
        <f>IF(Table3[[#This Row],[ShankDiameter]]=0.225,2,IF(Table3[[#This Row],[ShankDiameter]]=0.25,2,IF(Table3[[#This Row],[ShankDiameter]]=0.2875,2,0)))</f>
        <v>0</v>
      </c>
      <c r="BA273" s="6">
        <v>0</v>
      </c>
      <c r="BB273" s="6">
        <v>0</v>
      </c>
      <c r="BC273" s="6">
        <v>0</v>
      </c>
      <c r="BD273" s="6">
        <v>0</v>
      </c>
      <c r="BE273" s="6">
        <v>0</v>
      </c>
      <c r="BF273" s="6">
        <v>0</v>
      </c>
      <c r="BG273" s="6">
        <v>0</v>
      </c>
      <c r="BH273" s="6">
        <v>0</v>
      </c>
      <c r="BI273" s="6">
        <v>0</v>
      </c>
      <c r="BJ273" s="6">
        <v>0</v>
      </c>
      <c r="BK273" s="6">
        <v>0</v>
      </c>
      <c r="BL273" s="6">
        <v>0</v>
      </c>
      <c r="BM273" s="6">
        <f>IF(Table3[[#This Row],[Type]]="EM",IF((Table3[[#This Row],[Diameter]]/2)-Table3[[#This Row],[CornerRadius]]-0.012&gt;0,(Table3[[#This Row],[Diameter]]/2)-Table3[[#This Row],[CornerRadius]]-0.012,0),)</f>
        <v>0</v>
      </c>
      <c r="BO273" s="6" t="str">
        <f>IF(Table3[[#This Row],[ShoulderLength]]="","",IF(Table3[[#This Row],[ShoulderLength]]&lt;Table3[[#This Row],[LOC]],"FIX",""))</f>
        <v/>
      </c>
    </row>
    <row r="274" spans="1:67" x14ac:dyDescent="0.25">
      <c r="A274" s="7">
        <f>IF(Table3[[#This Row],[SoflexRule]]="",1,IF(Table3[[#This Row],[MinOHL]]="",1,IF(Table3[[#This Row],[Type]]="CT",1,IF(Table3[[#This Row],[I]]=1,0,1))))</f>
        <v>1</v>
      </c>
      <c r="B274" s="6" t="s">
        <v>529</v>
      </c>
      <c r="D274" s="6" t="s">
        <v>529</v>
      </c>
      <c r="E274" s="6">
        <v>273</v>
      </c>
      <c r="G274" s="9" t="s">
        <v>74</v>
      </c>
      <c r="H274" s="10" t="s">
        <v>528</v>
      </c>
      <c r="I274" s="11" t="s">
        <v>590</v>
      </c>
      <c r="J274" s="12">
        <v>1012383</v>
      </c>
      <c r="K274" s="11" t="str">
        <f>CONCATENATE(Table3[[#This Row],[Type]]," "&amp;TEXT(Table3[[#This Row],[Diameter]],".0000")&amp;""," "&amp;Table3[[#This Row],[NumFlutes]]&amp;"FL")</f>
        <v>CT .1900 2FL</v>
      </c>
      <c r="L274" s="17" t="s">
        <v>2455</v>
      </c>
      <c r="M274" s="13">
        <v>0.19</v>
      </c>
      <c r="N274" s="13">
        <v>0.19400000000000001</v>
      </c>
      <c r="O274" s="6">
        <v>0.193</v>
      </c>
      <c r="P274" s="6">
        <v>1.4</v>
      </c>
      <c r="R274" s="14">
        <f>IF(Table3[[#This Row],[ShoulderLenEnd]]="",0,90-(DEGREES(ATAN((Q274-P274)/((N274-O274)/2)))))</f>
        <v>0</v>
      </c>
      <c r="S274" s="15">
        <v>1.425</v>
      </c>
      <c r="T274" s="6">
        <v>2</v>
      </c>
      <c r="U274" s="6">
        <v>2.375</v>
      </c>
      <c r="V274" s="6">
        <v>0.875</v>
      </c>
      <c r="X274" s="13">
        <v>3.1300000000000001E-2</v>
      </c>
      <c r="Y274" s="6" t="s">
        <v>549</v>
      </c>
      <c r="AA274" s="13" t="str">
        <f t="shared" si="4"/>
        <v/>
      </c>
      <c r="AB274" s="6">
        <v>0.01</v>
      </c>
      <c r="AC274" s="6">
        <v>0.23499999999999999</v>
      </c>
      <c r="AE274" s="6" t="s">
        <v>49</v>
      </c>
      <c r="AF274" s="6" t="s">
        <v>62</v>
      </c>
      <c r="AG274" s="6" t="s">
        <v>568</v>
      </c>
      <c r="AI274" s="6">
        <v>0</v>
      </c>
      <c r="AJ274" s="6">
        <v>1</v>
      </c>
      <c r="AK274" s="6">
        <v>1</v>
      </c>
      <c r="AL274" s="6">
        <v>1</v>
      </c>
      <c r="AM274" s="6">
        <v>1</v>
      </c>
      <c r="AN274" s="6">
        <v>1</v>
      </c>
      <c r="AO274" s="6">
        <v>0</v>
      </c>
      <c r="AP274" s="6">
        <v>1</v>
      </c>
      <c r="AR274" s="6">
        <v>0</v>
      </c>
      <c r="AS274" s="6">
        <v>0</v>
      </c>
      <c r="AT274" s="6">
        <v>0</v>
      </c>
      <c r="AU274" s="6">
        <v>0</v>
      </c>
      <c r="AV274" s="6">
        <f>IF(Table3[[#This Row],[ShankDiameter]]&gt;0.5,0,2)</f>
        <v>2</v>
      </c>
      <c r="AW274" s="6">
        <v>0</v>
      </c>
      <c r="AX274" s="6">
        <v>0</v>
      </c>
      <c r="AY274" s="6">
        <v>2</v>
      </c>
      <c r="AZ274" s="6">
        <f>IF(Table3[[#This Row],[ShankDiameter]]=0.225,2,IF(Table3[[#This Row],[ShankDiameter]]=0.25,2,IF(Table3[[#This Row],[ShankDiameter]]=0.2875,2,0)))</f>
        <v>0</v>
      </c>
      <c r="BA274" s="6">
        <v>0</v>
      </c>
      <c r="BB274" s="6">
        <v>0</v>
      </c>
      <c r="BC274" s="6">
        <v>0</v>
      </c>
      <c r="BD274" s="6">
        <v>0</v>
      </c>
      <c r="BE274" s="6">
        <v>0</v>
      </c>
      <c r="BF274" s="6">
        <v>0</v>
      </c>
      <c r="BG274" s="6">
        <v>0</v>
      </c>
      <c r="BH274" s="6">
        <v>0</v>
      </c>
      <c r="BI274" s="6">
        <v>0</v>
      </c>
      <c r="BJ274" s="6">
        <v>0</v>
      </c>
      <c r="BK274" s="6">
        <v>0</v>
      </c>
      <c r="BL274" s="6">
        <v>0</v>
      </c>
      <c r="BM274" s="6">
        <f>IF(Table3[[#This Row],[Type]]="EM",IF((Table3[[#This Row],[Diameter]]/2)-Table3[[#This Row],[CornerRadius]]-0.012&gt;0,(Table3[[#This Row],[Diameter]]/2)-Table3[[#This Row],[CornerRadius]]-0.012,0),)</f>
        <v>0</v>
      </c>
      <c r="BO274" s="6" t="str">
        <f>IF(Table3[[#This Row],[ShoulderLength]]="","",IF(Table3[[#This Row],[ShoulderLength]]&lt;Table3[[#This Row],[LOC]],"FIX",""))</f>
        <v/>
      </c>
    </row>
    <row r="275" spans="1:67" x14ac:dyDescent="0.25">
      <c r="A275" s="7">
        <f>IF(Table3[[#This Row],[SoflexRule]]="",1,IF(Table3[[#This Row],[MinOHL]]="",1,IF(Table3[[#This Row],[Type]]="CT",1,IF(Table3[[#This Row],[I]]=1,0,1))))</f>
        <v>1</v>
      </c>
      <c r="B275" s="6" t="s">
        <v>529</v>
      </c>
      <c r="D275" s="6" t="s">
        <v>529</v>
      </c>
      <c r="E275" s="6">
        <v>274</v>
      </c>
      <c r="G275" s="9" t="s">
        <v>74</v>
      </c>
      <c r="H275" s="10" t="s">
        <v>528</v>
      </c>
      <c r="I275" s="11" t="s">
        <v>591</v>
      </c>
      <c r="J275" s="12">
        <v>2913801</v>
      </c>
      <c r="K275" s="11" t="str">
        <f>CONCATENATE(Table3[[#This Row],[Type]]," "&amp;TEXT(Table3[[#This Row],[Diameter]],".0000")&amp;""," "&amp;Table3[[#This Row],[NumFlutes]]&amp;"FL")</f>
        <v>CT .1900 3FL</v>
      </c>
      <c r="L275" s="17" t="s">
        <v>3450</v>
      </c>
      <c r="M275" s="13">
        <v>0.19</v>
      </c>
      <c r="N275" s="13">
        <v>0.19400000000000001</v>
      </c>
      <c r="O275" s="6">
        <v>0.13700000000000001</v>
      </c>
      <c r="P275" s="6">
        <v>0.88</v>
      </c>
      <c r="Q275" s="6">
        <v>1.0649999999999999</v>
      </c>
      <c r="R275" s="14">
        <f>IF(Table3[[#This Row],[ShoulderLenEnd]]="",0,90-(DEGREES(ATAN((Q275-P275)/((N275-O275)/2)))))</f>
        <v>8.7577982858544345</v>
      </c>
      <c r="S275" s="15">
        <v>1.0900000000000001</v>
      </c>
      <c r="T275" s="6">
        <v>3</v>
      </c>
      <c r="U275" s="6">
        <v>2.37</v>
      </c>
      <c r="V275" s="6">
        <v>0.32600000000000001</v>
      </c>
      <c r="X275" s="13">
        <v>3.1300000000000001E-2</v>
      </c>
      <c r="Y275" s="6" t="s">
        <v>549</v>
      </c>
      <c r="AA275" s="13" t="str">
        <f t="shared" si="4"/>
        <v/>
      </c>
      <c r="AB275" s="6">
        <v>0.15</v>
      </c>
      <c r="AC275" s="6">
        <v>9.5000000000000001E-2</v>
      </c>
      <c r="AE275" s="6" t="s">
        <v>49</v>
      </c>
      <c r="AF275" s="6" t="s">
        <v>545</v>
      </c>
      <c r="AG275" s="6" t="s">
        <v>90</v>
      </c>
      <c r="AI275" s="6">
        <v>0</v>
      </c>
      <c r="AJ275" s="6">
        <v>1</v>
      </c>
      <c r="AK275" s="6">
        <v>1</v>
      </c>
      <c r="AL275" s="6">
        <v>1</v>
      </c>
      <c r="AM275" s="6">
        <v>1</v>
      </c>
      <c r="AN275" s="6">
        <v>1</v>
      </c>
      <c r="AO275" s="6">
        <v>0</v>
      </c>
      <c r="AP275" s="6">
        <v>1</v>
      </c>
      <c r="AR275" s="6">
        <v>0</v>
      </c>
      <c r="AS275" s="6">
        <v>0</v>
      </c>
      <c r="AT275" s="6">
        <v>0</v>
      </c>
      <c r="AU275" s="6">
        <v>0</v>
      </c>
      <c r="AV275" s="6">
        <f>IF(Table3[[#This Row],[ShankDiameter]]&gt;0.5,0,2)</f>
        <v>2</v>
      </c>
      <c r="AW275" s="6">
        <v>0</v>
      </c>
      <c r="AX275" s="6">
        <v>0</v>
      </c>
      <c r="AY275" s="6">
        <v>2</v>
      </c>
      <c r="AZ275" s="6">
        <f>IF(Table3[[#This Row],[ShankDiameter]]=0.225,2,IF(Table3[[#This Row],[ShankDiameter]]=0.25,2,IF(Table3[[#This Row],[ShankDiameter]]=0.2875,2,0)))</f>
        <v>0</v>
      </c>
      <c r="BA275" s="6">
        <v>0</v>
      </c>
      <c r="BB275" s="6">
        <v>0</v>
      </c>
      <c r="BC275" s="6">
        <v>0</v>
      </c>
      <c r="BD275" s="6">
        <v>0</v>
      </c>
      <c r="BE275" s="6">
        <v>0</v>
      </c>
      <c r="BF275" s="6">
        <v>0</v>
      </c>
      <c r="BG275" s="6">
        <v>0</v>
      </c>
      <c r="BH275" s="6">
        <v>0</v>
      </c>
      <c r="BI275" s="6">
        <v>0</v>
      </c>
      <c r="BJ275" s="6">
        <v>0</v>
      </c>
      <c r="BK275" s="6">
        <v>0</v>
      </c>
      <c r="BL275" s="6">
        <v>0</v>
      </c>
      <c r="BM275" s="6">
        <f>IF(Table3[[#This Row],[Type]]="EM",IF((Table3[[#This Row],[Diameter]]/2)-Table3[[#This Row],[CornerRadius]]-0.012&gt;0,(Table3[[#This Row],[Diameter]]/2)-Table3[[#This Row],[CornerRadius]]-0.012,0),)</f>
        <v>0</v>
      </c>
      <c r="BO275" s="6" t="str">
        <f>IF(Table3[[#This Row],[ShoulderLength]]="","",IF(Table3[[#This Row],[ShoulderLength]]&lt;Table3[[#This Row],[LOC]],"FIX",""))</f>
        <v/>
      </c>
    </row>
    <row r="276" spans="1:67" x14ac:dyDescent="0.25">
      <c r="A276" s="7">
        <f>IF(Table3[[#This Row],[SoflexRule]]="",1,IF(Table3[[#This Row],[MinOHL]]="",1,IF(Table3[[#This Row],[Type]]="CT",1,IF(Table3[[#This Row],[I]]=1,0,1))))</f>
        <v>1</v>
      </c>
      <c r="B276" s="6" t="s">
        <v>529</v>
      </c>
      <c r="D276" s="6" t="s">
        <v>529</v>
      </c>
      <c r="E276" s="6">
        <v>275</v>
      </c>
      <c r="G276" s="9" t="s">
        <v>74</v>
      </c>
      <c r="H276" s="10" t="s">
        <v>528</v>
      </c>
      <c r="I276" s="11" t="s">
        <v>592</v>
      </c>
      <c r="J276" s="12">
        <v>2750010</v>
      </c>
      <c r="K276" s="11" t="str">
        <f>CONCATENATE(Table3[[#This Row],[Type]]," "&amp;TEXT(Table3[[#This Row],[Diameter]],".0000")&amp;""," "&amp;Table3[[#This Row],[NumFlutes]]&amp;"FL")</f>
        <v>CT .1772 2FL</v>
      </c>
      <c r="L276" s="17" t="s">
        <v>2461</v>
      </c>
      <c r="M276" s="13">
        <v>0.1772</v>
      </c>
      <c r="N276" s="13">
        <v>0.19400000000000001</v>
      </c>
      <c r="O276" s="6">
        <v>0.19400000000000001</v>
      </c>
      <c r="P276" s="6">
        <v>1.3</v>
      </c>
      <c r="R276" s="14">
        <f>IF(Table3[[#This Row],[ShoulderLenEnd]]="",0,90-(DEGREES(ATAN((Q276-P276)/((N276-O276)/2)))))</f>
        <v>0</v>
      </c>
      <c r="S276" s="15">
        <v>1.325</v>
      </c>
      <c r="T276" s="6">
        <v>2</v>
      </c>
      <c r="U276" s="6">
        <v>2.375</v>
      </c>
      <c r="V276" s="6">
        <v>0.875</v>
      </c>
      <c r="X276" s="13">
        <v>2.9499999999999998E-2</v>
      </c>
      <c r="Y276" s="6" t="s">
        <v>580</v>
      </c>
      <c r="AA276" s="13" t="str">
        <f t="shared" si="4"/>
        <v/>
      </c>
      <c r="AB276" s="6">
        <v>0.01</v>
      </c>
      <c r="AC276" s="6">
        <v>0.22</v>
      </c>
      <c r="AE276" s="6" t="s">
        <v>49</v>
      </c>
      <c r="AF276" s="6" t="s">
        <v>62</v>
      </c>
      <c r="AG276" s="6" t="s">
        <v>593</v>
      </c>
      <c r="AI276" s="6">
        <v>0</v>
      </c>
      <c r="AJ276" s="6">
        <v>1</v>
      </c>
      <c r="AK276" s="6">
        <v>1</v>
      </c>
      <c r="AL276" s="6">
        <v>1</v>
      </c>
      <c r="AM276" s="6">
        <v>1</v>
      </c>
      <c r="AN276" s="6">
        <v>1</v>
      </c>
      <c r="AO276" s="6">
        <v>0</v>
      </c>
      <c r="AP276" s="6">
        <v>1</v>
      </c>
      <c r="AR276" s="6">
        <v>0</v>
      </c>
      <c r="AS276" s="6">
        <v>0</v>
      </c>
      <c r="AT276" s="6">
        <v>0</v>
      </c>
      <c r="AU276" s="6">
        <v>0</v>
      </c>
      <c r="AV276" s="6">
        <f>IF(Table3[[#This Row],[ShankDiameter]]&gt;0.5,0,2)</f>
        <v>2</v>
      </c>
      <c r="AW276" s="6">
        <v>0</v>
      </c>
      <c r="AX276" s="6">
        <v>0</v>
      </c>
      <c r="AY276" s="6">
        <v>2</v>
      </c>
      <c r="AZ276" s="6">
        <f>IF(Table3[[#This Row],[ShankDiameter]]=0.225,2,IF(Table3[[#This Row],[ShankDiameter]]=0.25,2,IF(Table3[[#This Row],[ShankDiameter]]=0.2875,2,0)))</f>
        <v>0</v>
      </c>
      <c r="BA276" s="6">
        <v>0</v>
      </c>
      <c r="BB276" s="6">
        <v>0</v>
      </c>
      <c r="BC276" s="6">
        <v>0</v>
      </c>
      <c r="BD276" s="6">
        <v>0</v>
      </c>
      <c r="BE276" s="6">
        <v>0</v>
      </c>
      <c r="BF276" s="6">
        <v>0</v>
      </c>
      <c r="BG276" s="6">
        <v>0</v>
      </c>
      <c r="BH276" s="6">
        <v>0</v>
      </c>
      <c r="BI276" s="6">
        <v>0</v>
      </c>
      <c r="BJ276" s="6">
        <v>0</v>
      </c>
      <c r="BK276" s="6">
        <v>0</v>
      </c>
      <c r="BL276" s="6">
        <v>0</v>
      </c>
      <c r="BM276" s="6">
        <f>IF(Table3[[#This Row],[Type]]="EM",IF((Table3[[#This Row],[Diameter]]/2)-Table3[[#This Row],[CornerRadius]]-0.012&gt;0,(Table3[[#This Row],[Diameter]]/2)-Table3[[#This Row],[CornerRadius]]-0.012,0),)</f>
        <v>0</v>
      </c>
      <c r="BO276" s="6" t="str">
        <f>IF(Table3[[#This Row],[ShoulderLength]]="","",IF(Table3[[#This Row],[ShoulderLength]]&lt;Table3[[#This Row],[LOC]],"FIX",""))</f>
        <v/>
      </c>
    </row>
    <row r="277" spans="1:67" x14ac:dyDescent="0.25">
      <c r="A277" s="7">
        <f>IF(Table3[[#This Row],[SoflexRule]]="",1,IF(Table3[[#This Row],[MinOHL]]="",1,IF(Table3[[#This Row],[Type]]="CT",1,IF(Table3[[#This Row],[I]]=1,0,1))))</f>
        <v>1</v>
      </c>
      <c r="B277" s="6" t="s">
        <v>529</v>
      </c>
      <c r="D277" s="6" t="s">
        <v>529</v>
      </c>
      <c r="E277" s="6">
        <v>276</v>
      </c>
      <c r="G277" s="9" t="s">
        <v>74</v>
      </c>
      <c r="H277" s="10" t="s">
        <v>528</v>
      </c>
      <c r="I277" s="11" t="s">
        <v>594</v>
      </c>
      <c r="J277" s="12">
        <v>593</v>
      </c>
      <c r="K277" s="11" t="str">
        <f>CONCATENATE(Table3[[#This Row],[Type]]," "&amp;TEXT(Table3[[#This Row],[Diameter]],".0000")&amp;""," "&amp;Table3[[#This Row],[NumFlutes]]&amp;"FL")</f>
        <v>CT .2362 3FL</v>
      </c>
      <c r="L277" s="17" t="s">
        <v>2460</v>
      </c>
      <c r="M277" s="13">
        <v>0.23619999999999999</v>
      </c>
      <c r="N277" s="13">
        <v>0.23619999999999999</v>
      </c>
      <c r="O277" s="6">
        <v>0.186</v>
      </c>
      <c r="P277" s="6">
        <v>1.25</v>
      </c>
      <c r="Q277" s="6">
        <v>1.45</v>
      </c>
      <c r="R277" s="14">
        <f>IF(Table3[[#This Row],[ShoulderLenEnd]]="",0,90-(DEGREES(ATAN((Q277-P277)/((N277-O277)/2)))))</f>
        <v>7.1532217638964681</v>
      </c>
      <c r="S277" s="15">
        <v>1.4750000000000001</v>
      </c>
      <c r="T277" s="6">
        <v>3</v>
      </c>
      <c r="U277" s="6">
        <v>2.4409999999999998</v>
      </c>
      <c r="V277" s="6">
        <v>0.748</v>
      </c>
      <c r="X277" s="13">
        <v>2.9499999999999998E-2</v>
      </c>
      <c r="AA277" s="13" t="str">
        <f t="shared" si="4"/>
        <v/>
      </c>
      <c r="AB277" s="6">
        <v>0.01</v>
      </c>
      <c r="AC277" s="6">
        <v>0.26</v>
      </c>
      <c r="AE277" s="6" t="s">
        <v>49</v>
      </c>
      <c r="AF277" s="6" t="s">
        <v>62</v>
      </c>
      <c r="AG277" s="6" t="s">
        <v>90</v>
      </c>
      <c r="AI277" s="6">
        <v>0</v>
      </c>
      <c r="AJ277" s="6">
        <v>1</v>
      </c>
      <c r="AK277" s="6">
        <v>1</v>
      </c>
      <c r="AL277" s="6">
        <v>1</v>
      </c>
      <c r="AM277" s="6">
        <v>1</v>
      </c>
      <c r="AN277" s="6">
        <v>1</v>
      </c>
      <c r="AO277" s="6">
        <v>0</v>
      </c>
      <c r="AP277" s="6">
        <v>1</v>
      </c>
      <c r="AR277" s="6">
        <v>0</v>
      </c>
      <c r="AS277" s="6">
        <v>0</v>
      </c>
      <c r="AT277" s="6">
        <v>0</v>
      </c>
      <c r="AU277" s="6">
        <v>0</v>
      </c>
      <c r="AV277" s="6">
        <f>IF(Table3[[#This Row],[ShankDiameter]]&gt;0.5,0,2)</f>
        <v>2</v>
      </c>
      <c r="AW277" s="6">
        <v>0</v>
      </c>
      <c r="AX277" s="6">
        <v>0</v>
      </c>
      <c r="AY277" s="6">
        <v>2</v>
      </c>
      <c r="AZ277" s="6">
        <f>IF(Table3[[#This Row],[ShankDiameter]]=0.225,2,IF(Table3[[#This Row],[ShankDiameter]]=0.25,2,IF(Table3[[#This Row],[ShankDiameter]]=0.2875,2,0)))</f>
        <v>0</v>
      </c>
      <c r="BA277" s="6">
        <v>0</v>
      </c>
      <c r="BB277" s="6">
        <v>0</v>
      </c>
      <c r="BC277" s="6">
        <v>0</v>
      </c>
      <c r="BD277" s="6">
        <v>0</v>
      </c>
      <c r="BE277" s="6">
        <v>0</v>
      </c>
      <c r="BF277" s="6">
        <v>0</v>
      </c>
      <c r="BG277" s="6">
        <v>0</v>
      </c>
      <c r="BH277" s="6">
        <v>0</v>
      </c>
      <c r="BI277" s="6">
        <v>0</v>
      </c>
      <c r="BJ277" s="6">
        <v>0</v>
      </c>
      <c r="BK277" s="6">
        <v>0</v>
      </c>
      <c r="BL277" s="6">
        <v>0</v>
      </c>
      <c r="BM277" s="6">
        <f>IF(Table3[[#This Row],[Type]]="EM",IF((Table3[[#This Row],[Diameter]]/2)-Table3[[#This Row],[CornerRadius]]-0.012&gt;0,(Table3[[#This Row],[Diameter]]/2)-Table3[[#This Row],[CornerRadius]]-0.012,0),)</f>
        <v>0</v>
      </c>
      <c r="BO277" s="6" t="str">
        <f>IF(Table3[[#This Row],[ShoulderLength]]="","",IF(Table3[[#This Row],[ShoulderLength]]&lt;Table3[[#This Row],[LOC]],"FIX",""))</f>
        <v/>
      </c>
    </row>
    <row r="278" spans="1:67" x14ac:dyDescent="0.25">
      <c r="A278" s="7">
        <f>IF(Table3[[#This Row],[SoflexRule]]="",1,IF(Table3[[#This Row],[MinOHL]]="",1,IF(Table3[[#This Row],[Type]]="CT",1,IF(Table3[[#This Row],[I]]=1,0,1))))</f>
        <v>1</v>
      </c>
      <c r="B278" s="6" t="s">
        <v>529</v>
      </c>
      <c r="D278" s="6" t="s">
        <v>529</v>
      </c>
      <c r="E278" s="6">
        <v>277</v>
      </c>
      <c r="G278" s="9" t="s">
        <v>74</v>
      </c>
      <c r="H278" s="10" t="s">
        <v>528</v>
      </c>
      <c r="I278" s="11" t="s">
        <v>595</v>
      </c>
      <c r="J278" s="12">
        <v>1981000</v>
      </c>
      <c r="K278" s="11" t="str">
        <f>CONCATENATE(Table3[[#This Row],[Type]]," "&amp;TEXT(Table3[[#This Row],[Diameter]],".0000")&amp;""," "&amp;Table3[[#This Row],[NumFlutes]]&amp;"FL")</f>
        <v>CT .2362 2FL</v>
      </c>
      <c r="L278" s="17" t="s">
        <v>2459</v>
      </c>
      <c r="M278" s="13">
        <v>0.23619999999999999</v>
      </c>
      <c r="N278" s="13">
        <v>0.25469999999999998</v>
      </c>
      <c r="O278" s="6">
        <v>0.184</v>
      </c>
      <c r="P278" s="6">
        <v>1.1200000000000001</v>
      </c>
      <c r="Q278" s="6">
        <v>1.3</v>
      </c>
      <c r="R278" s="14">
        <f>IF(Table3[[#This Row],[ShoulderLenEnd]]="",0,90-(DEGREES(ATAN((Q278-P278)/((N278-O278)/2)))))</f>
        <v>11.110851344987111</v>
      </c>
      <c r="S278" s="15">
        <v>1.325</v>
      </c>
      <c r="T278" s="6">
        <v>2</v>
      </c>
      <c r="U278" s="6">
        <v>2.48</v>
      </c>
      <c r="V278" s="6">
        <v>0.62990000000000002</v>
      </c>
      <c r="X278" s="13">
        <v>3.9399999999999998E-2</v>
      </c>
      <c r="Y278" s="6" t="s">
        <v>596</v>
      </c>
      <c r="AA278" s="13" t="str">
        <f t="shared" si="4"/>
        <v/>
      </c>
      <c r="AB278" s="6">
        <v>0.01</v>
      </c>
      <c r="AC278" s="6">
        <v>0.35</v>
      </c>
      <c r="AE278" s="6" t="s">
        <v>49</v>
      </c>
      <c r="AF278" s="6" t="s">
        <v>62</v>
      </c>
      <c r="AG278" s="6" t="s">
        <v>90</v>
      </c>
      <c r="AI278" s="6">
        <v>0</v>
      </c>
      <c r="AJ278" s="6">
        <v>1</v>
      </c>
      <c r="AK278" s="6">
        <v>1</v>
      </c>
      <c r="AL278" s="6">
        <v>1</v>
      </c>
      <c r="AM278" s="6">
        <v>1</v>
      </c>
      <c r="AN278" s="6">
        <v>1</v>
      </c>
      <c r="AO278" s="6">
        <v>0</v>
      </c>
      <c r="AP278" s="6">
        <v>1</v>
      </c>
      <c r="AR278" s="6">
        <v>0</v>
      </c>
      <c r="AS278" s="6">
        <v>0</v>
      </c>
      <c r="AT278" s="6">
        <v>0</v>
      </c>
      <c r="AU278" s="6">
        <v>0</v>
      </c>
      <c r="AV278" s="6">
        <f>IF(Table3[[#This Row],[ShankDiameter]]&gt;0.5,0,2)</f>
        <v>2</v>
      </c>
      <c r="AW278" s="6">
        <v>0</v>
      </c>
      <c r="AX278" s="6">
        <v>0</v>
      </c>
      <c r="AY278" s="6">
        <v>2</v>
      </c>
      <c r="AZ278" s="6">
        <f>IF(Table3[[#This Row],[ShankDiameter]]=0.225,2,IF(Table3[[#This Row],[ShankDiameter]]=0.25,2,IF(Table3[[#This Row],[ShankDiameter]]=0.2875,2,0)))</f>
        <v>0</v>
      </c>
      <c r="BA278" s="6">
        <v>0</v>
      </c>
      <c r="BB278" s="6">
        <v>0</v>
      </c>
      <c r="BC278" s="6">
        <v>0</v>
      </c>
      <c r="BD278" s="6">
        <v>0</v>
      </c>
      <c r="BE278" s="6">
        <v>0</v>
      </c>
      <c r="BF278" s="6">
        <v>0</v>
      </c>
      <c r="BG278" s="6">
        <v>0</v>
      </c>
      <c r="BH278" s="6">
        <v>0</v>
      </c>
      <c r="BI278" s="6">
        <v>0</v>
      </c>
      <c r="BJ278" s="6">
        <v>0</v>
      </c>
      <c r="BK278" s="6">
        <v>0</v>
      </c>
      <c r="BL278" s="6">
        <v>0</v>
      </c>
      <c r="BM278" s="6">
        <f>IF(Table3[[#This Row],[Type]]="EM",IF((Table3[[#This Row],[Diameter]]/2)-Table3[[#This Row],[CornerRadius]]-0.012&gt;0,(Table3[[#This Row],[Diameter]]/2)-Table3[[#This Row],[CornerRadius]]-0.012,0),)</f>
        <v>0</v>
      </c>
      <c r="BO278" s="6" t="str">
        <f>IF(Table3[[#This Row],[ShoulderLength]]="","",IF(Table3[[#This Row],[ShoulderLength]]&lt;Table3[[#This Row],[LOC]],"FIX",""))</f>
        <v/>
      </c>
    </row>
    <row r="279" spans="1:67" x14ac:dyDescent="0.25">
      <c r="A279" s="7">
        <f>IF(Table3[[#This Row],[SoflexRule]]="",1,IF(Table3[[#This Row],[MinOHL]]="",1,IF(Table3[[#This Row],[Type]]="CT",1,IF(Table3[[#This Row],[I]]=1,0,1))))</f>
        <v>1</v>
      </c>
      <c r="B279" s="6" t="s">
        <v>529</v>
      </c>
      <c r="D279" s="6" t="s">
        <v>529</v>
      </c>
      <c r="E279" s="6">
        <v>278</v>
      </c>
      <c r="G279" s="9" t="s">
        <v>74</v>
      </c>
      <c r="H279" s="10" t="s">
        <v>528</v>
      </c>
      <c r="I279" s="11" t="s">
        <v>597</v>
      </c>
      <c r="J279" s="12">
        <v>2985600</v>
      </c>
      <c r="K279" s="11" t="str">
        <f>CONCATENATE(Table3[[#This Row],[Type]]," "&amp;TEXT(Table3[[#This Row],[Diameter]],".0000")&amp;""," "&amp;Table3[[#This Row],[NumFlutes]]&amp;"FL")</f>
        <v>CT .2500 3FL</v>
      </c>
      <c r="L279" s="17" t="s">
        <v>2458</v>
      </c>
      <c r="M279" s="13">
        <v>0.25</v>
      </c>
      <c r="N279" s="13">
        <v>0.255</v>
      </c>
      <c r="O279" s="6">
        <v>0.184</v>
      </c>
      <c r="P279" s="6">
        <v>1.0149999999999999</v>
      </c>
      <c r="Q279" s="6">
        <v>1.2</v>
      </c>
      <c r="R279" s="14">
        <f>IF(Table3[[#This Row],[ShoulderLenEnd]]="",0,90-(DEGREES(ATAN((Q279-P279)/((N279-O279)/2)))))</f>
        <v>10.862551304707054</v>
      </c>
      <c r="S279" s="15">
        <v>1.2250000000000001</v>
      </c>
      <c r="T279" s="6">
        <v>3</v>
      </c>
      <c r="U279" s="6">
        <v>2.5</v>
      </c>
      <c r="V279" s="6">
        <v>1</v>
      </c>
      <c r="X279" s="13">
        <v>0.05</v>
      </c>
      <c r="AA279" s="13" t="str">
        <f t="shared" si="4"/>
        <v/>
      </c>
      <c r="AB279" s="6">
        <v>0.18</v>
      </c>
      <c r="AC279" s="6">
        <v>0.09</v>
      </c>
      <c r="AE279" s="6" t="s">
        <v>49</v>
      </c>
      <c r="AF279" s="6" t="s">
        <v>62</v>
      </c>
      <c r="AG279" s="6" t="s">
        <v>90</v>
      </c>
      <c r="AI279" s="6">
        <v>0</v>
      </c>
      <c r="AJ279" s="6">
        <v>1</v>
      </c>
      <c r="AK279" s="6">
        <v>1</v>
      </c>
      <c r="AL279" s="6">
        <v>1</v>
      </c>
      <c r="AM279" s="6">
        <v>1</v>
      </c>
      <c r="AN279" s="6">
        <v>1</v>
      </c>
      <c r="AO279" s="6">
        <v>0</v>
      </c>
      <c r="AP279" s="6">
        <v>1</v>
      </c>
      <c r="AR279" s="6">
        <v>0</v>
      </c>
      <c r="AS279" s="6">
        <v>0</v>
      </c>
      <c r="AT279" s="6">
        <v>0</v>
      </c>
      <c r="AU279" s="6">
        <v>0</v>
      </c>
      <c r="AV279" s="6">
        <f>IF(Table3[[#This Row],[ShankDiameter]]&gt;0.5,0,2)</f>
        <v>2</v>
      </c>
      <c r="AW279" s="6">
        <v>0</v>
      </c>
      <c r="AX279" s="6">
        <v>0</v>
      </c>
      <c r="AY279" s="6">
        <v>2</v>
      </c>
      <c r="AZ279" s="6">
        <f>IF(Table3[[#This Row],[ShankDiameter]]=0.225,2,IF(Table3[[#This Row],[ShankDiameter]]=0.25,2,IF(Table3[[#This Row],[ShankDiameter]]=0.2875,2,0)))</f>
        <v>0</v>
      </c>
      <c r="BA279" s="6">
        <v>0</v>
      </c>
      <c r="BB279" s="6">
        <v>0</v>
      </c>
      <c r="BC279" s="6">
        <v>0</v>
      </c>
      <c r="BD279" s="6">
        <v>0</v>
      </c>
      <c r="BE279" s="6">
        <v>0</v>
      </c>
      <c r="BF279" s="6">
        <v>0</v>
      </c>
      <c r="BG279" s="6">
        <v>0</v>
      </c>
      <c r="BH279" s="6">
        <v>0</v>
      </c>
      <c r="BI279" s="6">
        <v>0</v>
      </c>
      <c r="BJ279" s="6">
        <v>0</v>
      </c>
      <c r="BK279" s="6">
        <v>0</v>
      </c>
      <c r="BL279" s="6">
        <v>0</v>
      </c>
      <c r="BM279" s="6">
        <f>IF(Table3[[#This Row],[Type]]="EM",IF((Table3[[#This Row],[Diameter]]/2)-Table3[[#This Row],[CornerRadius]]-0.012&gt;0,(Table3[[#This Row],[Diameter]]/2)-Table3[[#This Row],[CornerRadius]]-0.012,0),)</f>
        <v>0</v>
      </c>
      <c r="BO279" s="6" t="str">
        <f>IF(Table3[[#This Row],[ShoulderLength]]="","",IF(Table3[[#This Row],[ShoulderLength]]&lt;Table3[[#This Row],[LOC]],"FIX",""))</f>
        <v/>
      </c>
    </row>
    <row r="280" spans="1:67" x14ac:dyDescent="0.25">
      <c r="A280" s="7">
        <f>IF(Table3[[#This Row],[SoflexRule]]="",1,IF(Table3[[#This Row],[MinOHL]]="",1,IF(Table3[[#This Row],[Type]]="CT",1,IF(Table3[[#This Row],[I]]=1,0,1))))</f>
        <v>1</v>
      </c>
      <c r="B280" s="6" t="s">
        <v>529</v>
      </c>
      <c r="D280" s="6" t="s">
        <v>529</v>
      </c>
      <c r="E280" s="6">
        <v>279</v>
      </c>
      <c r="G280" s="9" t="s">
        <v>74</v>
      </c>
      <c r="H280" s="10" t="s">
        <v>528</v>
      </c>
      <c r="I280" s="11" t="s">
        <v>598</v>
      </c>
      <c r="J280" s="12">
        <v>2985700</v>
      </c>
      <c r="K280" s="11" t="str">
        <f>CONCATENATE(Table3[[#This Row],[Type]]," "&amp;TEXT(Table3[[#This Row],[Diameter]],".0000")&amp;""," "&amp;Table3[[#This Row],[NumFlutes]]&amp;"FL")</f>
        <v>CT .2500 3FL</v>
      </c>
      <c r="L280" s="17" t="s">
        <v>2457</v>
      </c>
      <c r="M280" s="13">
        <v>0.25</v>
      </c>
      <c r="N280" s="13">
        <v>0.255</v>
      </c>
      <c r="O280" s="6">
        <v>0.184</v>
      </c>
      <c r="P280" s="6">
        <v>1.01</v>
      </c>
      <c r="Q280" s="6">
        <v>1.1950000000000001</v>
      </c>
      <c r="R280" s="14">
        <f>IF(Table3[[#This Row],[ShoulderLenEnd]]="",0,90-(DEGREES(ATAN((Q280-P280)/((N280-O280)/2)))))</f>
        <v>10.862551304707054</v>
      </c>
      <c r="S280" s="15">
        <v>1.22</v>
      </c>
      <c r="T280" s="6">
        <v>3</v>
      </c>
      <c r="U280" s="6">
        <v>2.5</v>
      </c>
      <c r="V280" s="6">
        <v>1</v>
      </c>
      <c r="X280" s="13">
        <v>3.5700000000000003E-2</v>
      </c>
      <c r="AA280" s="13" t="str">
        <f t="shared" si="4"/>
        <v/>
      </c>
      <c r="AB280" s="6">
        <v>0.19</v>
      </c>
      <c r="AC280" s="6">
        <v>0.105</v>
      </c>
      <c r="AE280" s="6" t="s">
        <v>49</v>
      </c>
      <c r="AF280" s="6" t="s">
        <v>62</v>
      </c>
      <c r="AG280" s="6" t="s">
        <v>90</v>
      </c>
      <c r="AI280" s="6">
        <v>0</v>
      </c>
      <c r="AJ280" s="6">
        <v>1</v>
      </c>
      <c r="AK280" s="6">
        <v>1</v>
      </c>
      <c r="AL280" s="6">
        <v>1</v>
      </c>
      <c r="AM280" s="6">
        <v>1</v>
      </c>
      <c r="AN280" s="6">
        <v>1</v>
      </c>
      <c r="AO280" s="6">
        <v>0</v>
      </c>
      <c r="AP280" s="6">
        <v>1</v>
      </c>
      <c r="AR280" s="6">
        <v>0</v>
      </c>
      <c r="AS280" s="6">
        <v>0</v>
      </c>
      <c r="AT280" s="6">
        <v>0</v>
      </c>
      <c r="AU280" s="6">
        <v>0</v>
      </c>
      <c r="AV280" s="6">
        <f>IF(Table3[[#This Row],[ShankDiameter]]&gt;0.5,0,2)</f>
        <v>2</v>
      </c>
      <c r="AW280" s="6">
        <v>0</v>
      </c>
      <c r="AX280" s="6">
        <v>0</v>
      </c>
      <c r="AY280" s="6">
        <v>2</v>
      </c>
      <c r="AZ280" s="6">
        <f>IF(Table3[[#This Row],[ShankDiameter]]=0.225,2,IF(Table3[[#This Row],[ShankDiameter]]=0.25,2,IF(Table3[[#This Row],[ShankDiameter]]=0.2875,2,0)))</f>
        <v>0</v>
      </c>
      <c r="BA280" s="6">
        <v>0</v>
      </c>
      <c r="BB280" s="6">
        <v>0</v>
      </c>
      <c r="BC280" s="6">
        <v>0</v>
      </c>
      <c r="BD280" s="6">
        <v>0</v>
      </c>
      <c r="BE280" s="6">
        <v>0</v>
      </c>
      <c r="BF280" s="6">
        <v>0</v>
      </c>
      <c r="BG280" s="6">
        <v>0</v>
      </c>
      <c r="BH280" s="6">
        <v>0</v>
      </c>
      <c r="BI280" s="6">
        <v>0</v>
      </c>
      <c r="BJ280" s="6">
        <v>0</v>
      </c>
      <c r="BK280" s="6">
        <v>0</v>
      </c>
      <c r="BL280" s="6">
        <v>0</v>
      </c>
      <c r="BM280" s="6">
        <f>IF(Table3[[#This Row],[Type]]="EM",IF((Table3[[#This Row],[Diameter]]/2)-Table3[[#This Row],[CornerRadius]]-0.012&gt;0,(Table3[[#This Row],[Diameter]]/2)-Table3[[#This Row],[CornerRadius]]-0.012,0),)</f>
        <v>0</v>
      </c>
      <c r="BO280" s="6" t="str">
        <f>IF(Table3[[#This Row],[ShoulderLength]]="","",IF(Table3[[#This Row],[ShoulderLength]]&lt;Table3[[#This Row],[LOC]],"FIX",""))</f>
        <v/>
      </c>
    </row>
    <row r="281" spans="1:67" x14ac:dyDescent="0.25">
      <c r="A281" s="7">
        <f>IF(Table3[[#This Row],[SoflexRule]]="",1,IF(Table3[[#This Row],[MinOHL]]="",1,IF(Table3[[#This Row],[Type]]="CT",1,IF(Table3[[#This Row],[I]]=1,0,1))))</f>
        <v>1</v>
      </c>
      <c r="B281" s="6" t="s">
        <v>529</v>
      </c>
      <c r="D281" s="6" t="s">
        <v>529</v>
      </c>
      <c r="E281" s="6">
        <v>280</v>
      </c>
      <c r="G281" s="9" t="s">
        <v>74</v>
      </c>
      <c r="H281" s="10" t="s">
        <v>528</v>
      </c>
      <c r="I281" s="11" t="s">
        <v>599</v>
      </c>
      <c r="J281" s="12">
        <v>2930401</v>
      </c>
      <c r="K281" s="11" t="str">
        <f>CONCATENATE(Table3[[#This Row],[Type]]," "&amp;TEXT(Table3[[#This Row],[Diameter]],".0000")&amp;""," "&amp;Table3[[#This Row],[NumFlutes]]&amp;"FL")</f>
        <v>CT .2500 3FL</v>
      </c>
      <c r="L281" s="17" t="s">
        <v>2404</v>
      </c>
      <c r="M281" s="13">
        <v>0.25</v>
      </c>
      <c r="N281" s="13">
        <v>0.255</v>
      </c>
      <c r="O281" s="6">
        <v>0.184</v>
      </c>
      <c r="P281" s="6">
        <v>1.0149999999999999</v>
      </c>
      <c r="Q281" s="6">
        <v>1.19</v>
      </c>
      <c r="R281" s="14">
        <f>IF(Table3[[#This Row],[ShoulderLenEnd]]="",0,90-(DEGREES(ATAN((Q281-P281)/((N281-O281)/2)))))</f>
        <v>11.467251627033178</v>
      </c>
      <c r="S281" s="15">
        <v>1.2150000000000001</v>
      </c>
      <c r="T281" s="6">
        <v>3</v>
      </c>
      <c r="U281" s="6">
        <v>2.5</v>
      </c>
      <c r="V281" s="6">
        <v>0.39700000000000002</v>
      </c>
      <c r="X281" s="13">
        <v>3.5700000000000003E-2</v>
      </c>
      <c r="AA281" s="13" t="str">
        <f t="shared" si="4"/>
        <v/>
      </c>
      <c r="AB281" s="6">
        <v>0.19</v>
      </c>
      <c r="AC281" s="6">
        <v>0.125</v>
      </c>
      <c r="AE281" s="6" t="s">
        <v>118</v>
      </c>
      <c r="AF281" s="6" t="s">
        <v>545</v>
      </c>
      <c r="AG281" s="6" t="s">
        <v>90</v>
      </c>
      <c r="AI281" s="6">
        <v>0</v>
      </c>
      <c r="AJ281" s="6">
        <v>1</v>
      </c>
      <c r="AK281" s="6">
        <v>1</v>
      </c>
      <c r="AL281" s="6">
        <v>1</v>
      </c>
      <c r="AM281" s="6">
        <v>1</v>
      </c>
      <c r="AN281" s="6">
        <v>1</v>
      </c>
      <c r="AO281" s="6">
        <v>0</v>
      </c>
      <c r="AP281" s="6">
        <v>1</v>
      </c>
      <c r="AR281" s="6">
        <v>0</v>
      </c>
      <c r="AS281" s="6">
        <v>0</v>
      </c>
      <c r="AT281" s="6">
        <v>0</v>
      </c>
      <c r="AU281" s="6">
        <v>0</v>
      </c>
      <c r="AV281" s="6">
        <f>IF(Table3[[#This Row],[ShankDiameter]]&gt;0.5,0,2)</f>
        <v>2</v>
      </c>
      <c r="AW281" s="6">
        <v>0</v>
      </c>
      <c r="AX281" s="6">
        <v>0</v>
      </c>
      <c r="AY281" s="6">
        <v>2</v>
      </c>
      <c r="AZ281" s="6">
        <f>IF(Table3[[#This Row],[ShankDiameter]]=0.225,2,IF(Table3[[#This Row],[ShankDiameter]]=0.25,2,IF(Table3[[#This Row],[ShankDiameter]]=0.2875,2,0)))</f>
        <v>0</v>
      </c>
      <c r="BA281" s="6">
        <v>0</v>
      </c>
      <c r="BB281" s="6">
        <v>0</v>
      </c>
      <c r="BC281" s="6">
        <v>0</v>
      </c>
      <c r="BD281" s="6">
        <v>0</v>
      </c>
      <c r="BE281" s="6">
        <v>0</v>
      </c>
      <c r="BF281" s="6">
        <v>0</v>
      </c>
      <c r="BG281" s="6">
        <v>0</v>
      </c>
      <c r="BH281" s="6">
        <v>0</v>
      </c>
      <c r="BI281" s="6">
        <v>0</v>
      </c>
      <c r="BJ281" s="6">
        <v>0</v>
      </c>
      <c r="BK281" s="6">
        <v>0</v>
      </c>
      <c r="BL281" s="6">
        <v>0</v>
      </c>
      <c r="BM281" s="6">
        <f>IF(Table3[[#This Row],[Type]]="EM",IF((Table3[[#This Row],[Diameter]]/2)-Table3[[#This Row],[CornerRadius]]-0.012&gt;0,(Table3[[#This Row],[Diameter]]/2)-Table3[[#This Row],[CornerRadius]]-0.012,0),)</f>
        <v>0</v>
      </c>
      <c r="BO281" s="6" t="str">
        <f>IF(Table3[[#This Row],[ShoulderLength]]="","",IF(Table3[[#This Row],[ShoulderLength]]&lt;Table3[[#This Row],[LOC]],"FIX",""))</f>
        <v/>
      </c>
    </row>
    <row r="282" spans="1:67" x14ac:dyDescent="0.25">
      <c r="A282" s="7">
        <f>IF(Table3[[#This Row],[SoflexRule]]="",1,IF(Table3[[#This Row],[MinOHL]]="",1,IF(Table3[[#This Row],[Type]]="CT",1,IF(Table3[[#This Row],[I]]=1,0,1))))</f>
        <v>1</v>
      </c>
      <c r="B282" s="6" t="s">
        <v>529</v>
      </c>
      <c r="D282" s="6" t="s">
        <v>529</v>
      </c>
      <c r="E282" s="6">
        <v>281</v>
      </c>
      <c r="G282" s="9" t="s">
        <v>74</v>
      </c>
      <c r="H282" s="10" t="s">
        <v>528</v>
      </c>
      <c r="I282" s="11" t="s">
        <v>600</v>
      </c>
      <c r="J282" s="12">
        <v>1230000</v>
      </c>
      <c r="K282" s="11" t="str">
        <f>CONCATENATE(Table3[[#This Row],[Type]]," "&amp;TEXT(Table3[[#This Row],[Diameter]],".0000")&amp;""," "&amp;Table3[[#This Row],[NumFlutes]]&amp;"FL")</f>
        <v>CT .2500 2FL</v>
      </c>
      <c r="L282" s="17" t="s">
        <v>2456</v>
      </c>
      <c r="M282" s="13">
        <v>0.25</v>
      </c>
      <c r="N282" s="13">
        <v>0.255</v>
      </c>
      <c r="O282" s="6">
        <v>0.184</v>
      </c>
      <c r="P282" s="6">
        <v>1.125</v>
      </c>
      <c r="Q282" s="6">
        <v>1.2949999999999999</v>
      </c>
      <c r="R282" s="14">
        <f>IF(Table3[[#This Row],[ShoulderLenEnd]]="",0,90-(DEGREES(ATAN((Q282-P282)/((N282-O282)/2)))))</f>
        <v>11.795204152360526</v>
      </c>
      <c r="S282" s="15">
        <v>1.32</v>
      </c>
      <c r="T282" s="6">
        <v>2</v>
      </c>
      <c r="U282" s="6">
        <v>2.68</v>
      </c>
      <c r="V282" s="6">
        <v>0.74399999999999999</v>
      </c>
      <c r="X282" s="13">
        <v>0.05</v>
      </c>
      <c r="Y282" s="6" t="s">
        <v>549</v>
      </c>
      <c r="AA282" s="13" t="str">
        <f t="shared" si="4"/>
        <v/>
      </c>
      <c r="AB282" s="6">
        <v>5.0000000000000001E-3</v>
      </c>
      <c r="AC282" s="6">
        <v>0.38500000000000001</v>
      </c>
      <c r="AE282" s="6" t="s">
        <v>49</v>
      </c>
      <c r="AF282" s="6" t="s">
        <v>62</v>
      </c>
      <c r="AG282" s="6" t="s">
        <v>90</v>
      </c>
      <c r="AI282" s="6">
        <v>0</v>
      </c>
      <c r="AJ282" s="6">
        <v>1</v>
      </c>
      <c r="AK282" s="6">
        <v>1</v>
      </c>
      <c r="AL282" s="6">
        <v>1</v>
      </c>
      <c r="AM282" s="6">
        <v>1</v>
      </c>
      <c r="AN282" s="6">
        <v>1</v>
      </c>
      <c r="AO282" s="6">
        <v>0</v>
      </c>
      <c r="AP282" s="6">
        <v>1</v>
      </c>
      <c r="AR282" s="6">
        <v>0</v>
      </c>
      <c r="AS282" s="6">
        <v>0</v>
      </c>
      <c r="AT282" s="6">
        <v>0</v>
      </c>
      <c r="AU282" s="6">
        <v>0</v>
      </c>
      <c r="AV282" s="6">
        <f>IF(Table3[[#This Row],[ShankDiameter]]&gt;0.5,0,2)</f>
        <v>2</v>
      </c>
      <c r="AW282" s="6">
        <v>0</v>
      </c>
      <c r="AX282" s="6">
        <v>0</v>
      </c>
      <c r="AY282" s="6">
        <v>2</v>
      </c>
      <c r="AZ282" s="6">
        <f>IF(Table3[[#This Row],[ShankDiameter]]=0.225,2,IF(Table3[[#This Row],[ShankDiameter]]=0.25,2,IF(Table3[[#This Row],[ShankDiameter]]=0.2875,2,0)))</f>
        <v>0</v>
      </c>
      <c r="BA282" s="6">
        <v>0</v>
      </c>
      <c r="BB282" s="6">
        <v>0</v>
      </c>
      <c r="BC282" s="6">
        <v>0</v>
      </c>
      <c r="BD282" s="6">
        <v>0</v>
      </c>
      <c r="BE282" s="6">
        <v>0</v>
      </c>
      <c r="BF282" s="6">
        <v>0</v>
      </c>
      <c r="BG282" s="6">
        <v>0</v>
      </c>
      <c r="BH282" s="6">
        <v>0</v>
      </c>
      <c r="BI282" s="6">
        <v>0</v>
      </c>
      <c r="BJ282" s="6">
        <v>0</v>
      </c>
      <c r="BK282" s="6">
        <v>0</v>
      </c>
      <c r="BL282" s="6">
        <v>0</v>
      </c>
      <c r="BM282" s="6">
        <f>IF(Table3[[#This Row],[Type]]="EM",IF((Table3[[#This Row],[Diameter]]/2)-Table3[[#This Row],[CornerRadius]]-0.012&gt;0,(Table3[[#This Row],[Diameter]]/2)-Table3[[#This Row],[CornerRadius]]-0.012,0),)</f>
        <v>0</v>
      </c>
      <c r="BO282" s="6" t="str">
        <f>IF(Table3[[#This Row],[ShoulderLength]]="","",IF(Table3[[#This Row],[ShoulderLength]]&lt;Table3[[#This Row],[LOC]],"FIX",""))</f>
        <v/>
      </c>
    </row>
    <row r="283" spans="1:67" x14ac:dyDescent="0.25">
      <c r="A283" s="7">
        <f>IF(Table3[[#This Row],[SoflexRule]]="",1,IF(Table3[[#This Row],[MinOHL]]="",1,IF(Table3[[#This Row],[Type]]="CT",1,IF(Table3[[#This Row],[I]]=1,0,1))))</f>
        <v>1</v>
      </c>
      <c r="B283" s="6" t="s">
        <v>529</v>
      </c>
      <c r="D283" s="6" t="s">
        <v>529</v>
      </c>
      <c r="E283" s="6">
        <v>282</v>
      </c>
      <c r="G283" s="9" t="s">
        <v>74</v>
      </c>
      <c r="H283" s="10" t="s">
        <v>528</v>
      </c>
      <c r="I283" s="11" t="s">
        <v>601</v>
      </c>
      <c r="J283" s="12">
        <v>1825800</v>
      </c>
      <c r="K283" s="11" t="str">
        <f>CONCATENATE(Table3[[#This Row],[Type]]," "&amp;TEXT(Table3[[#This Row],[Diameter]],".0000")&amp;""," "&amp;Table3[[#This Row],[NumFlutes]]&amp;"FL")</f>
        <v>CT .1900 2FL</v>
      </c>
      <c r="L283" s="17" t="s">
        <v>3451</v>
      </c>
      <c r="M283" s="13">
        <v>0.19</v>
      </c>
      <c r="N283" s="13">
        <v>0.255</v>
      </c>
      <c r="O283" s="6">
        <v>0.191</v>
      </c>
      <c r="P283" s="6">
        <v>1.1200000000000001</v>
      </c>
      <c r="Q283" s="6">
        <v>1.3</v>
      </c>
      <c r="R283" s="14">
        <f>IF(Table3[[#This Row],[ShoulderLenEnd]]="",0,90-(DEGREES(ATAN((Q283-P283)/((N283-O283)/2)))))</f>
        <v>10.080597987542319</v>
      </c>
      <c r="S283" s="15">
        <v>1.325</v>
      </c>
      <c r="T283" s="6">
        <v>2</v>
      </c>
      <c r="U283" s="6">
        <v>2.5</v>
      </c>
      <c r="V283" s="6">
        <v>0.64100000000000001</v>
      </c>
      <c r="X283" s="13">
        <v>3.1300000000000001E-2</v>
      </c>
      <c r="Y283" s="6" t="s">
        <v>531</v>
      </c>
      <c r="AA283" s="13" t="str">
        <f t="shared" si="4"/>
        <v/>
      </c>
      <c r="AB283" s="6">
        <v>0.01</v>
      </c>
      <c r="AC283" s="6">
        <v>0.25</v>
      </c>
      <c r="AE283" s="6" t="s">
        <v>49</v>
      </c>
      <c r="AF283" s="6" t="s">
        <v>62</v>
      </c>
      <c r="AG283" s="6" t="s">
        <v>90</v>
      </c>
      <c r="AI283" s="6">
        <v>0</v>
      </c>
      <c r="AJ283" s="6">
        <v>1</v>
      </c>
      <c r="AK283" s="6">
        <v>1</v>
      </c>
      <c r="AL283" s="6">
        <v>1</v>
      </c>
      <c r="AM283" s="6">
        <v>1</v>
      </c>
      <c r="AN283" s="6">
        <v>1</v>
      </c>
      <c r="AO283" s="6">
        <v>0</v>
      </c>
      <c r="AP283" s="6">
        <v>1</v>
      </c>
      <c r="AR283" s="6">
        <v>0</v>
      </c>
      <c r="AS283" s="6">
        <v>0</v>
      </c>
      <c r="AT283" s="6">
        <v>0</v>
      </c>
      <c r="AU283" s="6">
        <v>0</v>
      </c>
      <c r="AV283" s="6">
        <f>IF(Table3[[#This Row],[ShankDiameter]]&gt;0.5,0,2)</f>
        <v>2</v>
      </c>
      <c r="AW283" s="6">
        <v>0</v>
      </c>
      <c r="AX283" s="6">
        <v>0</v>
      </c>
      <c r="AY283" s="6">
        <v>2</v>
      </c>
      <c r="AZ283" s="6">
        <f>IF(Table3[[#This Row],[ShankDiameter]]=0.225,2,IF(Table3[[#This Row],[ShankDiameter]]=0.25,2,IF(Table3[[#This Row],[ShankDiameter]]=0.2875,2,0)))</f>
        <v>0</v>
      </c>
      <c r="BA283" s="6">
        <v>0</v>
      </c>
      <c r="BB283" s="6">
        <v>0</v>
      </c>
      <c r="BC283" s="6">
        <v>0</v>
      </c>
      <c r="BD283" s="6">
        <v>0</v>
      </c>
      <c r="BE283" s="6">
        <v>0</v>
      </c>
      <c r="BF283" s="6">
        <v>0</v>
      </c>
      <c r="BG283" s="6">
        <v>0</v>
      </c>
      <c r="BH283" s="6">
        <v>0</v>
      </c>
      <c r="BI283" s="6">
        <v>0</v>
      </c>
      <c r="BJ283" s="6">
        <v>0</v>
      </c>
      <c r="BK283" s="6">
        <v>0</v>
      </c>
      <c r="BL283" s="6">
        <v>0</v>
      </c>
      <c r="BM283" s="6">
        <f>IF(Table3[[#This Row],[Type]]="EM",IF((Table3[[#This Row],[Diameter]]/2)-Table3[[#This Row],[CornerRadius]]-0.012&gt;0,(Table3[[#This Row],[Diameter]]/2)-Table3[[#This Row],[CornerRadius]]-0.012,0),)</f>
        <v>0</v>
      </c>
      <c r="BO283" s="6" t="str">
        <f>IF(Table3[[#This Row],[ShoulderLength]]="","",IF(Table3[[#This Row],[ShoulderLength]]&lt;Table3[[#This Row],[LOC]],"FIX",""))</f>
        <v/>
      </c>
    </row>
    <row r="284" spans="1:67" x14ac:dyDescent="0.25">
      <c r="A284" s="7">
        <f>IF(Table3[[#This Row],[SoflexRule]]="",1,IF(Table3[[#This Row],[MinOHL]]="",1,IF(Table3[[#This Row],[Type]]="CT",1,IF(Table3[[#This Row],[I]]=1,0,1))))</f>
        <v>1</v>
      </c>
      <c r="B284" s="6" t="s">
        <v>529</v>
      </c>
      <c r="D284" s="6" t="s">
        <v>529</v>
      </c>
      <c r="E284" s="6">
        <v>283</v>
      </c>
      <c r="G284" s="9" t="s">
        <v>74</v>
      </c>
      <c r="H284" s="10" t="s">
        <v>528</v>
      </c>
      <c r="I284" s="11" t="s">
        <v>602</v>
      </c>
      <c r="J284" s="12">
        <v>1010320</v>
      </c>
      <c r="K284" s="11" t="str">
        <f>CONCATENATE(Table3[[#This Row],[Type]]," "&amp;TEXT(Table3[[#This Row],[Diameter]],".0000")&amp;""," "&amp;Table3[[#This Row],[NumFlutes]]&amp;"FL")</f>
        <v>CT .7500 3FL</v>
      </c>
      <c r="L284" s="17" t="s">
        <v>2454</v>
      </c>
      <c r="M284" s="13">
        <v>0.75</v>
      </c>
      <c r="N284" s="13">
        <v>0.28599999999999998</v>
      </c>
      <c r="O284" s="6">
        <v>0.379</v>
      </c>
      <c r="P284" s="6">
        <v>2.02</v>
      </c>
      <c r="R284" s="14">
        <f>IF(Table3[[#This Row],[ShoulderLenEnd]]="",0,90-(DEGREES(ATAN((Q284-P284)/((N284-O284)/2)))))</f>
        <v>0</v>
      </c>
      <c r="S284" s="15">
        <v>2.0499999999999998</v>
      </c>
      <c r="T284" s="6">
        <v>3</v>
      </c>
      <c r="U284" s="6">
        <v>2.9380000000000002</v>
      </c>
      <c r="V284" s="6">
        <v>1.25</v>
      </c>
      <c r="X284" s="13">
        <f>1/16</f>
        <v>6.25E-2</v>
      </c>
      <c r="Y284" s="6" t="s">
        <v>549</v>
      </c>
      <c r="AA284" s="13" t="str">
        <f t="shared" si="4"/>
        <v/>
      </c>
      <c r="AB284" s="6">
        <v>0.01</v>
      </c>
      <c r="AC284" s="6">
        <v>0.13500000000000001</v>
      </c>
      <c r="AE284" s="6" t="s">
        <v>49</v>
      </c>
      <c r="AF284" s="6" t="s">
        <v>62</v>
      </c>
      <c r="AG284" s="6" t="s">
        <v>532</v>
      </c>
      <c r="AI284" s="6">
        <v>0</v>
      </c>
      <c r="AJ284" s="6">
        <v>1</v>
      </c>
      <c r="AK284" s="6">
        <v>1</v>
      </c>
      <c r="AL284" s="6">
        <v>1</v>
      </c>
      <c r="AM284" s="6">
        <v>1</v>
      </c>
      <c r="AN284" s="6">
        <v>1</v>
      </c>
      <c r="AO284" s="6">
        <v>0</v>
      </c>
      <c r="AP284" s="6">
        <v>1</v>
      </c>
      <c r="AR284" s="6">
        <v>0</v>
      </c>
      <c r="AS284" s="6">
        <v>0</v>
      </c>
      <c r="AT284" s="6">
        <v>0</v>
      </c>
      <c r="AU284" s="6">
        <v>0</v>
      </c>
      <c r="AV284" s="6">
        <f>IF(Table3[[#This Row],[ShankDiameter]]&gt;0.5,0,2)</f>
        <v>2</v>
      </c>
      <c r="AW284" s="6">
        <v>0</v>
      </c>
      <c r="AX284" s="6">
        <v>0</v>
      </c>
      <c r="AY284" s="6">
        <v>2</v>
      </c>
      <c r="AZ284" s="6">
        <f>IF(Table3[[#This Row],[ShankDiameter]]=0.225,2,IF(Table3[[#This Row],[ShankDiameter]]=0.25,2,IF(Table3[[#This Row],[ShankDiameter]]=0.2875,2,0)))</f>
        <v>0</v>
      </c>
      <c r="BA284" s="6">
        <v>0</v>
      </c>
      <c r="BB284" s="6">
        <v>0</v>
      </c>
      <c r="BC284" s="6">
        <v>0</v>
      </c>
      <c r="BD284" s="6">
        <v>0</v>
      </c>
      <c r="BE284" s="6">
        <v>0</v>
      </c>
      <c r="BF284" s="6">
        <v>0</v>
      </c>
      <c r="BG284" s="6">
        <v>0</v>
      </c>
      <c r="BH284" s="6">
        <v>0</v>
      </c>
      <c r="BI284" s="6">
        <v>0</v>
      </c>
      <c r="BJ284" s="6">
        <v>0</v>
      </c>
      <c r="BK284" s="6">
        <v>0</v>
      </c>
      <c r="BL284" s="6">
        <v>0</v>
      </c>
      <c r="BM284" s="6">
        <f>IF(Table3[[#This Row],[Type]]="EM",IF((Table3[[#This Row],[Diameter]]/2)-Table3[[#This Row],[CornerRadius]]-0.012&gt;0,(Table3[[#This Row],[Diameter]]/2)-Table3[[#This Row],[CornerRadius]]-0.012,0),)</f>
        <v>0</v>
      </c>
      <c r="BO284" s="6" t="str">
        <f>IF(Table3[[#This Row],[ShoulderLength]]="","",IF(Table3[[#This Row],[ShoulderLength]]&lt;Table3[[#This Row],[LOC]],"FIX",""))</f>
        <v/>
      </c>
    </row>
    <row r="285" spans="1:67" x14ac:dyDescent="0.25">
      <c r="A285" s="7">
        <f>IF(Table3[[#This Row],[SoflexRule]]="",1,IF(Table3[[#This Row],[MinOHL]]="",1,IF(Table3[[#This Row],[Type]]="CT",1,IF(Table3[[#This Row],[I]]=1,0,1))))</f>
        <v>1</v>
      </c>
      <c r="B285" s="6" t="s">
        <v>529</v>
      </c>
      <c r="D285" s="6" t="s">
        <v>529</v>
      </c>
      <c r="E285" s="6">
        <v>284</v>
      </c>
      <c r="G285" s="9" t="s">
        <v>74</v>
      </c>
      <c r="H285" s="10" t="s">
        <v>528</v>
      </c>
      <c r="I285" s="11" t="s">
        <v>603</v>
      </c>
      <c r="J285" s="12">
        <v>8011200</v>
      </c>
      <c r="K285" s="11" t="str">
        <f>CONCATENATE(Table3[[#This Row],[Type]]," "&amp;TEXT(Table3[[#This Row],[Diameter]],".0000")&amp;""," "&amp;Table3[[#This Row],[NumFlutes]]&amp;"FL")</f>
        <v>CT .2500 3FL</v>
      </c>
      <c r="L285" s="17" t="s">
        <v>2453</v>
      </c>
      <c r="M285" s="13">
        <v>0.25</v>
      </c>
      <c r="N285" s="13">
        <v>0.317</v>
      </c>
      <c r="O285" s="6">
        <v>0.25</v>
      </c>
      <c r="P285" s="6">
        <v>1.2649999999999999</v>
      </c>
      <c r="Q285" s="6">
        <v>1.48</v>
      </c>
      <c r="R285" s="14">
        <f>IF(Table3[[#This Row],[ShoulderLenEnd]]="",0,90-(DEGREES(ATAN((Q285-P285)/((N285-O285)/2)))))</f>
        <v>8.8562693203454472</v>
      </c>
      <c r="S285" s="15">
        <v>1.5049999999999999</v>
      </c>
      <c r="T285" s="6">
        <v>3</v>
      </c>
      <c r="U285" s="6">
        <v>2.72</v>
      </c>
      <c r="V285" s="6">
        <v>0.5</v>
      </c>
      <c r="X285" s="13">
        <f>1/20</f>
        <v>0.05</v>
      </c>
      <c r="Y285" s="6" t="s">
        <v>549</v>
      </c>
      <c r="AA285" s="13" t="str">
        <f t="shared" si="4"/>
        <v/>
      </c>
      <c r="AB285" s="6">
        <v>5.0000000000000001E-3</v>
      </c>
      <c r="AC285" s="6">
        <v>0.35499999999999998</v>
      </c>
      <c r="AE285" s="6" t="s">
        <v>49</v>
      </c>
      <c r="AF285" s="6" t="s">
        <v>62</v>
      </c>
      <c r="AG285" s="6" t="s">
        <v>90</v>
      </c>
      <c r="AI285" s="6">
        <v>0</v>
      </c>
      <c r="AJ285" s="6">
        <v>1</v>
      </c>
      <c r="AK285" s="6">
        <v>1</v>
      </c>
      <c r="AL285" s="6">
        <v>1</v>
      </c>
      <c r="AM285" s="6">
        <v>1</v>
      </c>
      <c r="AN285" s="6">
        <v>1</v>
      </c>
      <c r="AO285" s="6">
        <v>0</v>
      </c>
      <c r="AP285" s="6">
        <v>1</v>
      </c>
      <c r="AR285" s="6">
        <v>0</v>
      </c>
      <c r="AS285" s="6">
        <v>0</v>
      </c>
      <c r="AT285" s="6">
        <v>0</v>
      </c>
      <c r="AU285" s="6">
        <v>0</v>
      </c>
      <c r="AV285" s="6">
        <f>IF(Table3[[#This Row],[ShankDiameter]]&gt;0.5,0,2)</f>
        <v>2</v>
      </c>
      <c r="AW285" s="6">
        <v>0</v>
      </c>
      <c r="AX285" s="6">
        <v>0</v>
      </c>
      <c r="AY285" s="6">
        <v>2</v>
      </c>
      <c r="AZ285" s="6">
        <f>IF(Table3[[#This Row],[ShankDiameter]]=0.225,2,IF(Table3[[#This Row],[ShankDiameter]]=0.25,2,IF(Table3[[#This Row],[ShankDiameter]]=0.2875,2,0)))</f>
        <v>0</v>
      </c>
      <c r="BA285" s="6">
        <v>0</v>
      </c>
      <c r="BB285" s="6">
        <v>0</v>
      </c>
      <c r="BC285" s="6">
        <v>0</v>
      </c>
      <c r="BD285" s="6">
        <v>0</v>
      </c>
      <c r="BE285" s="6">
        <v>0</v>
      </c>
      <c r="BF285" s="6">
        <v>0</v>
      </c>
      <c r="BG285" s="6">
        <v>0</v>
      </c>
      <c r="BH285" s="6">
        <v>0</v>
      </c>
      <c r="BI285" s="6">
        <v>0</v>
      </c>
      <c r="BJ285" s="6">
        <v>0</v>
      </c>
      <c r="BK285" s="6">
        <v>0</v>
      </c>
      <c r="BL285" s="6">
        <v>0</v>
      </c>
      <c r="BM285" s="6">
        <f>IF(Table3[[#This Row],[Type]]="EM",IF((Table3[[#This Row],[Diameter]]/2)-Table3[[#This Row],[CornerRadius]]-0.012&gt;0,(Table3[[#This Row],[Diameter]]/2)-Table3[[#This Row],[CornerRadius]]-0.012,0),)</f>
        <v>0</v>
      </c>
      <c r="BO285" s="6" t="str">
        <f>IF(Table3[[#This Row],[ShoulderLength]]="","",IF(Table3[[#This Row],[ShoulderLength]]&lt;Table3[[#This Row],[LOC]],"FIX",""))</f>
        <v/>
      </c>
    </row>
    <row r="286" spans="1:67" x14ac:dyDescent="0.25">
      <c r="A286" s="7">
        <f>IF(Table3[[#This Row],[SoflexRule]]="",1,IF(Table3[[#This Row],[MinOHL]]="",1,IF(Table3[[#This Row],[Type]]="CT",1,IF(Table3[[#This Row],[I]]=1,0,1))))</f>
        <v>1</v>
      </c>
      <c r="B286" s="6" t="s">
        <v>529</v>
      </c>
      <c r="D286" s="6" t="s">
        <v>529</v>
      </c>
      <c r="E286" s="6">
        <v>285</v>
      </c>
      <c r="G286" s="9" t="s">
        <v>74</v>
      </c>
      <c r="H286" s="10" t="s">
        <v>528</v>
      </c>
      <c r="I286" s="11" t="s">
        <v>604</v>
      </c>
      <c r="J286" s="12">
        <v>2985800</v>
      </c>
      <c r="K286" s="11" t="str">
        <f>CONCATENATE(Table3[[#This Row],[Type]]," "&amp;TEXT(Table3[[#This Row],[Diameter]],".0000")&amp;""," "&amp;Table3[[#This Row],[NumFlutes]]&amp;"FL")</f>
        <v>CT .3125 3FL</v>
      </c>
      <c r="L286" s="17" t="s">
        <v>2452</v>
      </c>
      <c r="M286" s="13">
        <v>0.3125</v>
      </c>
      <c r="N286" s="13">
        <v>0.318</v>
      </c>
      <c r="O286" s="6">
        <v>0.23400000000000001</v>
      </c>
      <c r="P286" s="6">
        <v>1.125</v>
      </c>
      <c r="Q286" s="6">
        <v>1.36</v>
      </c>
      <c r="R286" s="14">
        <f>IF(Table3[[#This Row],[ShoulderLenEnd]]="",0,90-(DEGREES(ATAN((Q286-P286)/((N286-O286)/2)))))</f>
        <v>10.133109914469799</v>
      </c>
      <c r="S286" s="15">
        <v>1.385</v>
      </c>
      <c r="T286" s="6">
        <v>3</v>
      </c>
      <c r="U286" s="6">
        <v>2.7189999999999999</v>
      </c>
      <c r="V286" s="6">
        <v>1.125</v>
      </c>
      <c r="X286" s="13">
        <f>1/18</f>
        <v>5.5555555555555552E-2</v>
      </c>
      <c r="AA286" s="13" t="str">
        <f t="shared" si="4"/>
        <v/>
      </c>
      <c r="AB286" s="6">
        <v>0.24</v>
      </c>
      <c r="AC286" s="6">
        <v>0.11</v>
      </c>
      <c r="AE286" s="6" t="s">
        <v>49</v>
      </c>
      <c r="AF286" s="6" t="s">
        <v>62</v>
      </c>
      <c r="AG286" s="6" t="s">
        <v>90</v>
      </c>
      <c r="AI286" s="6">
        <v>0</v>
      </c>
      <c r="AJ286" s="6">
        <v>1</v>
      </c>
      <c r="AK286" s="6">
        <v>1</v>
      </c>
      <c r="AL286" s="6">
        <v>1</v>
      </c>
      <c r="AM286" s="6">
        <v>1</v>
      </c>
      <c r="AN286" s="6">
        <v>1</v>
      </c>
      <c r="AO286" s="6">
        <v>0</v>
      </c>
      <c r="AP286" s="6">
        <v>1</v>
      </c>
      <c r="AR286" s="6">
        <v>0</v>
      </c>
      <c r="AS286" s="6">
        <v>0</v>
      </c>
      <c r="AT286" s="6">
        <v>0</v>
      </c>
      <c r="AU286" s="6">
        <v>0</v>
      </c>
      <c r="AV286" s="6">
        <f>IF(Table3[[#This Row],[ShankDiameter]]&gt;0.5,0,2)</f>
        <v>2</v>
      </c>
      <c r="AW286" s="6">
        <v>0</v>
      </c>
      <c r="AX286" s="6">
        <v>0</v>
      </c>
      <c r="AY286" s="6">
        <v>2</v>
      </c>
      <c r="AZ286" s="6">
        <f>IF(Table3[[#This Row],[ShankDiameter]]=0.225,2,IF(Table3[[#This Row],[ShankDiameter]]=0.25,2,IF(Table3[[#This Row],[ShankDiameter]]=0.2875,2,0)))</f>
        <v>0</v>
      </c>
      <c r="BA286" s="6">
        <v>0</v>
      </c>
      <c r="BB286" s="6">
        <v>0</v>
      </c>
      <c r="BC286" s="6">
        <v>0</v>
      </c>
      <c r="BD286" s="6">
        <v>0</v>
      </c>
      <c r="BE286" s="6">
        <v>0</v>
      </c>
      <c r="BF286" s="6">
        <v>0</v>
      </c>
      <c r="BG286" s="6">
        <v>0</v>
      </c>
      <c r="BH286" s="6">
        <v>0</v>
      </c>
      <c r="BI286" s="6">
        <v>0</v>
      </c>
      <c r="BJ286" s="6">
        <v>0</v>
      </c>
      <c r="BK286" s="6">
        <v>0</v>
      </c>
      <c r="BL286" s="6">
        <v>0</v>
      </c>
      <c r="BM286" s="6">
        <f>IF(Table3[[#This Row],[Type]]="EM",IF((Table3[[#This Row],[Diameter]]/2)-Table3[[#This Row],[CornerRadius]]-0.012&gt;0,(Table3[[#This Row],[Diameter]]/2)-Table3[[#This Row],[CornerRadius]]-0.012,0),)</f>
        <v>0</v>
      </c>
      <c r="BO286" s="6" t="str">
        <f>IF(Table3[[#This Row],[ShoulderLength]]="","",IF(Table3[[#This Row],[ShoulderLength]]&lt;Table3[[#This Row],[LOC]],"FIX",""))</f>
        <v/>
      </c>
    </row>
    <row r="287" spans="1:67" x14ac:dyDescent="0.25">
      <c r="A287" s="7">
        <f>IF(Table3[[#This Row],[SoflexRule]]="",1,IF(Table3[[#This Row],[MinOHL]]="",1,IF(Table3[[#This Row],[Type]]="CT",1,IF(Table3[[#This Row],[I]]=1,0,1))))</f>
        <v>1</v>
      </c>
      <c r="B287" s="6" t="s">
        <v>529</v>
      </c>
      <c r="D287" s="6" t="s">
        <v>529</v>
      </c>
      <c r="E287" s="6">
        <v>286</v>
      </c>
      <c r="G287" s="9" t="s">
        <v>74</v>
      </c>
      <c r="H287" s="10" t="s">
        <v>528</v>
      </c>
      <c r="I287" s="11" t="s">
        <v>605</v>
      </c>
      <c r="J287" s="12">
        <v>2988400</v>
      </c>
      <c r="K287" s="11" t="str">
        <f>CONCATENATE(Table3[[#This Row],[Type]]," "&amp;TEXT(Table3[[#This Row],[Diameter]],".0000")&amp;""," "&amp;Table3[[#This Row],[NumFlutes]]&amp;"FL")</f>
        <v>CT .3150 3FL</v>
      </c>
      <c r="L287" s="17" t="s">
        <v>2451</v>
      </c>
      <c r="M287" s="13">
        <v>0.315</v>
      </c>
      <c r="N287" s="13">
        <v>0.318</v>
      </c>
      <c r="O287" s="6">
        <v>0.246</v>
      </c>
      <c r="P287" s="6">
        <v>1.25</v>
      </c>
      <c r="Q287" s="6">
        <v>1.355</v>
      </c>
      <c r="R287" s="14">
        <f>IF(Table3[[#This Row],[ShoulderLenEnd]]="",0,90-(DEGREES(ATAN((Q287-P287)/((N287-O287)/2)))))</f>
        <v>18.924644416051251</v>
      </c>
      <c r="S287" s="15">
        <v>1.38</v>
      </c>
      <c r="T287" s="6">
        <v>3</v>
      </c>
      <c r="U287" s="6">
        <v>2.7189999999999999</v>
      </c>
      <c r="V287" s="6">
        <v>1.125</v>
      </c>
      <c r="X287" s="13">
        <v>4.9200000000000001E-2</v>
      </c>
      <c r="AA287" s="13" t="str">
        <f t="shared" si="4"/>
        <v/>
      </c>
      <c r="AB287" s="6">
        <v>0.25</v>
      </c>
      <c r="AC287" s="6">
        <v>0.1</v>
      </c>
      <c r="AE287" s="6" t="s">
        <v>49</v>
      </c>
      <c r="AF287" s="6" t="s">
        <v>62</v>
      </c>
      <c r="AG287" s="6" t="s">
        <v>90</v>
      </c>
      <c r="AI287" s="6">
        <v>0</v>
      </c>
      <c r="AJ287" s="6">
        <v>1</v>
      </c>
      <c r="AK287" s="6">
        <v>1</v>
      </c>
      <c r="AL287" s="6">
        <v>1</v>
      </c>
      <c r="AM287" s="6">
        <v>1</v>
      </c>
      <c r="AN287" s="6">
        <v>1</v>
      </c>
      <c r="AO287" s="6">
        <v>0</v>
      </c>
      <c r="AP287" s="6">
        <v>1</v>
      </c>
      <c r="AR287" s="6">
        <v>0</v>
      </c>
      <c r="AS287" s="6">
        <v>0</v>
      </c>
      <c r="AT287" s="6">
        <v>0</v>
      </c>
      <c r="AU287" s="6">
        <v>0</v>
      </c>
      <c r="AV287" s="6">
        <f>IF(Table3[[#This Row],[ShankDiameter]]&gt;0.5,0,2)</f>
        <v>2</v>
      </c>
      <c r="AW287" s="6">
        <v>0</v>
      </c>
      <c r="AX287" s="6">
        <v>0</v>
      </c>
      <c r="AY287" s="6">
        <v>2</v>
      </c>
      <c r="AZ287" s="6">
        <f>IF(Table3[[#This Row],[ShankDiameter]]=0.225,2,IF(Table3[[#This Row],[ShankDiameter]]=0.25,2,IF(Table3[[#This Row],[ShankDiameter]]=0.2875,2,0)))</f>
        <v>0</v>
      </c>
      <c r="BA287" s="6">
        <v>0</v>
      </c>
      <c r="BB287" s="6">
        <v>0</v>
      </c>
      <c r="BC287" s="6">
        <v>0</v>
      </c>
      <c r="BD287" s="6">
        <v>0</v>
      </c>
      <c r="BE287" s="6">
        <v>0</v>
      </c>
      <c r="BF287" s="6">
        <v>0</v>
      </c>
      <c r="BG287" s="6">
        <v>0</v>
      </c>
      <c r="BH287" s="6">
        <v>0</v>
      </c>
      <c r="BI287" s="6">
        <v>0</v>
      </c>
      <c r="BJ287" s="6">
        <v>0</v>
      </c>
      <c r="BK287" s="6">
        <v>0</v>
      </c>
      <c r="BL287" s="6">
        <v>0</v>
      </c>
      <c r="BM287" s="6">
        <f>IF(Table3[[#This Row],[Type]]="EM",IF((Table3[[#This Row],[Diameter]]/2)-Table3[[#This Row],[CornerRadius]]-0.012&gt;0,(Table3[[#This Row],[Diameter]]/2)-Table3[[#This Row],[CornerRadius]]-0.012,0),)</f>
        <v>0</v>
      </c>
      <c r="BO287" s="6" t="str">
        <f>IF(Table3[[#This Row],[ShoulderLength]]="","",IF(Table3[[#This Row],[ShoulderLength]]&lt;Table3[[#This Row],[LOC]],"FIX",""))</f>
        <v/>
      </c>
    </row>
    <row r="288" spans="1:67" x14ac:dyDescent="0.25">
      <c r="A288" s="7">
        <f>IF(Table3[[#This Row],[SoflexRule]]="",1,IF(Table3[[#This Row],[MinOHL]]="",1,IF(Table3[[#This Row],[Type]]="CT",1,IF(Table3[[#This Row],[I]]=1,0,1))))</f>
        <v>1</v>
      </c>
      <c r="B288" s="6" t="s">
        <v>529</v>
      </c>
      <c r="D288" s="6" t="s">
        <v>529</v>
      </c>
      <c r="E288" s="6">
        <v>287</v>
      </c>
      <c r="G288" s="9" t="s">
        <v>74</v>
      </c>
      <c r="H288" s="10" t="s">
        <v>528</v>
      </c>
      <c r="I288" s="11" t="s">
        <v>606</v>
      </c>
      <c r="J288" s="12">
        <v>1010519</v>
      </c>
      <c r="K288" s="11" t="str">
        <f>CONCATENATE(Table3[[#This Row],[Type]]," "&amp;TEXT(Table3[[#This Row],[Diameter]],".0000")&amp;""," "&amp;Table3[[#This Row],[NumFlutes]]&amp;"FL")</f>
        <v>CT .1250 4FL</v>
      </c>
      <c r="L288" s="17" t="s">
        <v>2449</v>
      </c>
      <c r="M288" s="13">
        <v>0.125</v>
      </c>
      <c r="N288" s="13">
        <v>0.436</v>
      </c>
      <c r="O288" s="6">
        <v>0.34699999999999998</v>
      </c>
      <c r="P288" s="6">
        <v>1.05</v>
      </c>
      <c r="Q288" s="6">
        <v>1.075</v>
      </c>
      <c r="R288" s="14">
        <f>IF(Table3[[#This Row],[ShoulderLenEnd]]="",0,90-(DEGREES(ATAN((Q288-P288)/((N288-O288)/2)))))</f>
        <v>60.672820509543293</v>
      </c>
      <c r="S288" s="15">
        <v>1.1000000000000001</v>
      </c>
      <c r="T288" s="6">
        <v>4</v>
      </c>
      <c r="U288" s="6">
        <v>2.125</v>
      </c>
      <c r="V288" s="6">
        <v>0.75</v>
      </c>
      <c r="X288" s="13">
        <f>1/27</f>
        <v>3.7037037037037035E-2</v>
      </c>
      <c r="AA288" s="13" t="str">
        <f t="shared" si="4"/>
        <v/>
      </c>
      <c r="AB288" s="6">
        <v>0.32500000000000001</v>
      </c>
      <c r="AC288" s="6">
        <v>0.75</v>
      </c>
      <c r="AE288" s="6" t="s">
        <v>49</v>
      </c>
      <c r="AF288" s="6" t="s">
        <v>62</v>
      </c>
      <c r="AG288" s="6" t="s">
        <v>532</v>
      </c>
      <c r="AI288" s="6">
        <v>0</v>
      </c>
      <c r="AJ288" s="6">
        <v>1</v>
      </c>
      <c r="AK288" s="6">
        <v>1</v>
      </c>
      <c r="AL288" s="6">
        <v>1</v>
      </c>
      <c r="AM288" s="6">
        <v>1</v>
      </c>
      <c r="AN288" s="6">
        <v>1</v>
      </c>
      <c r="AO288" s="6">
        <v>0</v>
      </c>
      <c r="AP288" s="6">
        <v>1</v>
      </c>
      <c r="AR288" s="6">
        <v>0</v>
      </c>
      <c r="AS288" s="6">
        <v>0</v>
      </c>
      <c r="AT288" s="6">
        <v>0</v>
      </c>
      <c r="AU288" s="6">
        <v>0</v>
      </c>
      <c r="AV288" s="6">
        <f>IF(Table3[[#This Row],[ShankDiameter]]&gt;0.5,0,2)</f>
        <v>2</v>
      </c>
      <c r="AW288" s="6">
        <v>0</v>
      </c>
      <c r="AX288" s="6">
        <v>0</v>
      </c>
      <c r="AY288" s="6">
        <v>2</v>
      </c>
      <c r="AZ288" s="6">
        <f>IF(Table3[[#This Row],[ShankDiameter]]=0.225,2,IF(Table3[[#This Row],[ShankDiameter]]=0.25,2,IF(Table3[[#This Row],[ShankDiameter]]=0.2875,2,0)))</f>
        <v>0</v>
      </c>
      <c r="BA288" s="6">
        <v>0</v>
      </c>
      <c r="BB288" s="6">
        <v>0</v>
      </c>
      <c r="BC288" s="6">
        <v>0</v>
      </c>
      <c r="BD288" s="6">
        <v>0</v>
      </c>
      <c r="BE288" s="6">
        <v>0</v>
      </c>
      <c r="BF288" s="6">
        <v>0</v>
      </c>
      <c r="BG288" s="6">
        <v>0</v>
      </c>
      <c r="BH288" s="6">
        <v>0</v>
      </c>
      <c r="BI288" s="6">
        <v>0</v>
      </c>
      <c r="BJ288" s="6">
        <v>0</v>
      </c>
      <c r="BK288" s="6">
        <v>0</v>
      </c>
      <c r="BL288" s="6">
        <v>0</v>
      </c>
      <c r="BM288" s="6">
        <f>IF(Table3[[#This Row],[Type]]="EM",IF((Table3[[#This Row],[Diameter]]/2)-Table3[[#This Row],[CornerRadius]]-0.012&gt;0,(Table3[[#This Row],[Diameter]]/2)-Table3[[#This Row],[CornerRadius]]-0.012,0),)</f>
        <v>0</v>
      </c>
      <c r="BO288" s="6" t="str">
        <f>IF(Table3[[#This Row],[ShoulderLength]]="","",IF(Table3[[#This Row],[ShoulderLength]]&lt;Table3[[#This Row],[LOC]],"FIX",""))</f>
        <v/>
      </c>
    </row>
    <row r="289" spans="1:67" x14ac:dyDescent="0.25">
      <c r="A289" s="7">
        <f>IF(Table3[[#This Row],[SoflexRule]]="",1,IF(Table3[[#This Row],[MinOHL]]="",1,IF(Table3[[#This Row],[Type]]="CT",1,IF(Table3[[#This Row],[I]]=1,0,1))))</f>
        <v>1</v>
      </c>
      <c r="B289" s="6" t="s">
        <v>529</v>
      </c>
      <c r="D289" s="6" t="s">
        <v>529</v>
      </c>
      <c r="E289" s="6">
        <v>288</v>
      </c>
      <c r="G289" s="9" t="s">
        <v>74</v>
      </c>
      <c r="H289" s="10" t="s">
        <v>528</v>
      </c>
      <c r="I289" s="11" t="s">
        <v>607</v>
      </c>
      <c r="J289" s="12">
        <v>1010482</v>
      </c>
      <c r="K289" s="11" t="str">
        <f>CONCATENATE(Table3[[#This Row],[Type]]," "&amp;TEXT(Table3[[#This Row],[Diameter]],".0000")&amp;""," "&amp;Table3[[#This Row],[NumFlutes]]&amp;"FL")</f>
        <v>CT .5000 4FL</v>
      </c>
      <c r="L289" s="17" t="s">
        <v>2450</v>
      </c>
      <c r="M289" s="13">
        <v>0.5</v>
      </c>
      <c r="N289" s="13">
        <v>0.36</v>
      </c>
      <c r="O289" s="6">
        <v>0.47899999999999998</v>
      </c>
      <c r="P289" s="6">
        <v>2.2999999999999998</v>
      </c>
      <c r="R289" s="14">
        <f>IF(Table3[[#This Row],[ShoulderLenEnd]]="",0,90-(DEGREES(ATAN((Q289-P289)/((N289-O289)/2)))))</f>
        <v>0</v>
      </c>
      <c r="S289" s="15">
        <v>2.3250000000000002</v>
      </c>
      <c r="T289" s="6">
        <v>4</v>
      </c>
      <c r="U289" s="6">
        <v>3.8130000000000002</v>
      </c>
      <c r="V289" s="6">
        <v>1.8125</v>
      </c>
      <c r="X289" s="13">
        <f>1/13</f>
        <v>7.6923076923076927E-2</v>
      </c>
      <c r="Y289" s="6" t="s">
        <v>549</v>
      </c>
      <c r="AA289" s="13" t="str">
        <f t="shared" si="4"/>
        <v/>
      </c>
      <c r="AB289" s="6">
        <v>0.497</v>
      </c>
      <c r="AC289" s="6">
        <v>0.35</v>
      </c>
      <c r="AE289" s="6" t="s">
        <v>49</v>
      </c>
      <c r="AF289" s="6" t="s">
        <v>62</v>
      </c>
      <c r="AG289" s="6" t="s">
        <v>532</v>
      </c>
      <c r="AI289" s="6">
        <v>0</v>
      </c>
      <c r="AJ289" s="6">
        <v>1</v>
      </c>
      <c r="AK289" s="6">
        <v>1</v>
      </c>
      <c r="AL289" s="6">
        <v>1</v>
      </c>
      <c r="AM289" s="6">
        <v>1</v>
      </c>
      <c r="AN289" s="6">
        <v>1</v>
      </c>
      <c r="AO289" s="6">
        <v>0</v>
      </c>
      <c r="AP289" s="6">
        <v>1</v>
      </c>
      <c r="AR289" s="6">
        <v>0</v>
      </c>
      <c r="AS289" s="6">
        <v>0</v>
      </c>
      <c r="AT289" s="6">
        <v>0</v>
      </c>
      <c r="AU289" s="6">
        <v>0</v>
      </c>
      <c r="AV289" s="6">
        <f>IF(Table3[[#This Row],[ShankDiameter]]&gt;0.5,0,2)</f>
        <v>2</v>
      </c>
      <c r="AW289" s="6">
        <v>0</v>
      </c>
      <c r="AX289" s="6">
        <v>0</v>
      </c>
      <c r="AY289" s="6">
        <v>2</v>
      </c>
      <c r="AZ289" s="6">
        <f>IF(Table3[[#This Row],[ShankDiameter]]=0.225,2,IF(Table3[[#This Row],[ShankDiameter]]=0.25,2,IF(Table3[[#This Row],[ShankDiameter]]=0.2875,2,0)))</f>
        <v>0</v>
      </c>
      <c r="BA289" s="6">
        <v>0</v>
      </c>
      <c r="BB289" s="6">
        <v>0</v>
      </c>
      <c r="BC289" s="6">
        <v>0</v>
      </c>
      <c r="BD289" s="6">
        <v>0</v>
      </c>
      <c r="BE289" s="6">
        <v>0</v>
      </c>
      <c r="BF289" s="6">
        <v>0</v>
      </c>
      <c r="BG289" s="6">
        <v>0</v>
      </c>
      <c r="BH289" s="6">
        <v>0</v>
      </c>
      <c r="BI289" s="6">
        <v>0</v>
      </c>
      <c r="BJ289" s="6">
        <v>0</v>
      </c>
      <c r="BK289" s="6">
        <v>0</v>
      </c>
      <c r="BL289" s="6">
        <v>0</v>
      </c>
      <c r="BM289" s="6">
        <f>IF(Table3[[#This Row],[Type]]="EM",IF((Table3[[#This Row],[Diameter]]/2)-Table3[[#This Row],[CornerRadius]]-0.012&gt;0,(Table3[[#This Row],[Diameter]]/2)-Table3[[#This Row],[CornerRadius]]-0.012,0),)</f>
        <v>0</v>
      </c>
      <c r="BO289" s="6" t="str">
        <f>IF(Table3[[#This Row],[ShoulderLength]]="","",IF(Table3[[#This Row],[ShoulderLength]]&lt;Table3[[#This Row],[LOC]],"FIX",""))</f>
        <v/>
      </c>
    </row>
    <row r="290" spans="1:67" x14ac:dyDescent="0.25">
      <c r="A290" s="7">
        <f>IF(Table3[[#This Row],[SoflexRule]]="",1,IF(Table3[[#This Row],[MinOHL]]="",1,IF(Table3[[#This Row],[Type]]="CT",1,IF(Table3[[#This Row],[I]]=1,0,1))))</f>
        <v>1</v>
      </c>
      <c r="B290" s="6" t="s">
        <v>529</v>
      </c>
      <c r="D290" s="6" t="s">
        <v>529</v>
      </c>
      <c r="E290" s="6">
        <v>289</v>
      </c>
      <c r="F290" s="22"/>
      <c r="G290" s="23"/>
      <c r="H290" s="10" t="s">
        <v>528</v>
      </c>
      <c r="I290" s="11" t="s">
        <v>608</v>
      </c>
      <c r="J290" s="12">
        <v>2986205</v>
      </c>
      <c r="K290" s="11" t="str">
        <f>CONCATENATE(Table3[[#This Row],[Type]]," "&amp;TEXT(Table3[[#This Row],[Diameter]],".0000")&amp;""," "&amp;Table3[[#This Row],[NumFlutes]]&amp;"FL")</f>
        <v>CT .5000 3FL</v>
      </c>
      <c r="M290" s="13">
        <v>0.5</v>
      </c>
      <c r="N290" s="13">
        <v>0.36699999999999999</v>
      </c>
      <c r="R290" s="14">
        <f>IF(Table3[[#This Row],[ShoulderLenEnd]]="",0,90-(DEGREES(ATAN((Q290-P290)/((N290-O290)/2)))))</f>
        <v>0</v>
      </c>
      <c r="T290" s="6">
        <v>3</v>
      </c>
      <c r="U290" s="6">
        <v>3.375</v>
      </c>
      <c r="X290" s="13">
        <f>1/13</f>
        <v>7.6923076923076927E-2</v>
      </c>
      <c r="AA290" s="13" t="str">
        <f t="shared" si="4"/>
        <v/>
      </c>
      <c r="AE290" s="6" t="s">
        <v>49</v>
      </c>
      <c r="AF290" s="6" t="s">
        <v>369</v>
      </c>
      <c r="AG290" s="6" t="s">
        <v>90</v>
      </c>
      <c r="AI290" s="6">
        <v>0</v>
      </c>
      <c r="AJ290" s="6">
        <v>1</v>
      </c>
      <c r="AK290" s="6">
        <v>1</v>
      </c>
      <c r="AL290" s="6">
        <v>1</v>
      </c>
      <c r="AM290" s="6">
        <v>1</v>
      </c>
      <c r="AN290" s="6">
        <v>1</v>
      </c>
      <c r="AO290" s="6">
        <v>0</v>
      </c>
      <c r="AP290" s="6">
        <v>1</v>
      </c>
      <c r="AR290" s="6">
        <v>0</v>
      </c>
      <c r="AS290" s="6">
        <v>0</v>
      </c>
      <c r="AT290" s="6">
        <v>0</v>
      </c>
      <c r="AU290" s="6">
        <v>0</v>
      </c>
      <c r="AV290" s="6">
        <f>IF(Table3[[#This Row],[ShankDiameter]]&gt;0.5,0,2)</f>
        <v>2</v>
      </c>
      <c r="AW290" s="6">
        <v>0</v>
      </c>
      <c r="AX290" s="6">
        <v>0</v>
      </c>
      <c r="AY290" s="6">
        <v>2</v>
      </c>
      <c r="AZ290" s="6">
        <f>IF(Table3[[#This Row],[ShankDiameter]]=0.225,2,IF(Table3[[#This Row],[ShankDiameter]]=0.25,2,IF(Table3[[#This Row],[ShankDiameter]]=0.2875,2,0)))</f>
        <v>0</v>
      </c>
      <c r="BA290" s="6">
        <v>0</v>
      </c>
      <c r="BB290" s="6">
        <v>0</v>
      </c>
      <c r="BC290" s="6">
        <v>0</v>
      </c>
      <c r="BD290" s="6">
        <v>0</v>
      </c>
      <c r="BE290" s="6">
        <v>0</v>
      </c>
      <c r="BF290" s="6">
        <v>0</v>
      </c>
      <c r="BG290" s="6">
        <v>0</v>
      </c>
      <c r="BH290" s="6">
        <v>0</v>
      </c>
      <c r="BI290" s="6">
        <v>0</v>
      </c>
      <c r="BJ290" s="6">
        <v>0</v>
      </c>
      <c r="BK290" s="6">
        <v>0</v>
      </c>
      <c r="BL290" s="6">
        <v>0</v>
      </c>
      <c r="BM290" s="6">
        <f>IF(Table3[[#This Row],[Type]]="EM",IF((Table3[[#This Row],[Diameter]]/2)-Table3[[#This Row],[CornerRadius]]-0.012&gt;0,(Table3[[#This Row],[Diameter]]/2)-Table3[[#This Row],[CornerRadius]]-0.012,0),)</f>
        <v>0</v>
      </c>
      <c r="BO290" s="6" t="str">
        <f>IF(Table3[[#This Row],[ShoulderLength]]="","",IF(Table3[[#This Row],[ShoulderLength]]&lt;Table3[[#This Row],[LOC]],"FIX",""))</f>
        <v/>
      </c>
    </row>
    <row r="291" spans="1:67" x14ac:dyDescent="0.25">
      <c r="A291" s="7">
        <f>IF(Table3[[#This Row],[SoflexRule]]="",1,IF(Table3[[#This Row],[MinOHL]]="",1,IF(Table3[[#This Row],[Type]]="CT",1,IF(Table3[[#This Row],[I]]=1,0,1))))</f>
        <v>1</v>
      </c>
      <c r="B291" s="6" t="s">
        <v>529</v>
      </c>
      <c r="D291" s="6" t="s">
        <v>529</v>
      </c>
      <c r="E291" s="6">
        <v>290</v>
      </c>
      <c r="G291" s="9" t="s">
        <v>74</v>
      </c>
      <c r="H291" s="10" t="s">
        <v>528</v>
      </c>
      <c r="I291" s="11" t="s">
        <v>609</v>
      </c>
      <c r="J291" s="12">
        <v>2988500</v>
      </c>
      <c r="K291" s="11" t="str">
        <f>CONCATENATE(Table3[[#This Row],[Type]]," "&amp;TEXT(Table3[[#This Row],[Diameter]],".0000")&amp;""," "&amp;Table3[[#This Row],[NumFlutes]]&amp;"FL")</f>
        <v>CT .3937 3FL</v>
      </c>
      <c r="L291" s="17" t="s">
        <v>610</v>
      </c>
      <c r="M291" s="13">
        <v>0.39369999999999999</v>
      </c>
      <c r="N291" s="13">
        <v>0.38100000000000001</v>
      </c>
      <c r="O291" s="6">
        <v>0.312</v>
      </c>
      <c r="P291" s="6">
        <v>1.43</v>
      </c>
      <c r="Q291" s="6">
        <v>1.5249999999999999</v>
      </c>
      <c r="R291" s="14">
        <f>IF(Table3[[#This Row],[ShoulderLenEnd]]="",0,90-(DEGREES(ATAN((Q291-P291)/((N291-O291)/2)))))</f>
        <v>19.95889021754607</v>
      </c>
      <c r="S291" s="15">
        <v>1.55</v>
      </c>
      <c r="T291" s="6">
        <v>3</v>
      </c>
      <c r="U291" s="6">
        <v>2.9380000000000002</v>
      </c>
      <c r="V291" s="6">
        <v>1.25</v>
      </c>
      <c r="X291" s="13">
        <v>5.91E-2</v>
      </c>
      <c r="AA291" s="13" t="str">
        <f t="shared" si="4"/>
        <v/>
      </c>
      <c r="AB291" s="6">
        <v>0.32500000000000001</v>
      </c>
      <c r="AC291" s="6">
        <v>0.105</v>
      </c>
      <c r="AE291" s="6" t="s">
        <v>49</v>
      </c>
      <c r="AF291" s="6" t="s">
        <v>62</v>
      </c>
      <c r="AG291" s="6" t="s">
        <v>90</v>
      </c>
      <c r="AI291" s="6">
        <v>0</v>
      </c>
      <c r="AJ291" s="6">
        <v>1</v>
      </c>
      <c r="AK291" s="6">
        <v>1</v>
      </c>
      <c r="AL291" s="6">
        <v>1</v>
      </c>
      <c r="AM291" s="6">
        <v>1</v>
      </c>
      <c r="AN291" s="6">
        <v>1</v>
      </c>
      <c r="AO291" s="6">
        <v>0</v>
      </c>
      <c r="AP291" s="6">
        <v>1</v>
      </c>
      <c r="AR291" s="6">
        <v>0</v>
      </c>
      <c r="AS291" s="6">
        <v>0</v>
      </c>
      <c r="AT291" s="6">
        <v>0</v>
      </c>
      <c r="AU291" s="6">
        <v>0</v>
      </c>
      <c r="AV291" s="6">
        <f>IF(Table3[[#This Row],[ShankDiameter]]&gt;0.5,0,2)</f>
        <v>2</v>
      </c>
      <c r="AW291" s="6">
        <v>0</v>
      </c>
      <c r="AX291" s="6">
        <v>0</v>
      </c>
      <c r="AY291" s="6">
        <v>2</v>
      </c>
      <c r="AZ291" s="6">
        <f>IF(Table3[[#This Row],[ShankDiameter]]=0.225,2,IF(Table3[[#This Row],[ShankDiameter]]=0.25,2,IF(Table3[[#This Row],[ShankDiameter]]=0.2875,2,0)))</f>
        <v>0</v>
      </c>
      <c r="BA291" s="6">
        <v>0</v>
      </c>
      <c r="BB291" s="6">
        <v>0</v>
      </c>
      <c r="BC291" s="6">
        <v>0</v>
      </c>
      <c r="BD291" s="6">
        <v>0</v>
      </c>
      <c r="BE291" s="6">
        <v>0</v>
      </c>
      <c r="BF291" s="6">
        <v>0</v>
      </c>
      <c r="BG291" s="6">
        <v>0</v>
      </c>
      <c r="BH291" s="6">
        <v>0</v>
      </c>
      <c r="BI291" s="6">
        <v>0</v>
      </c>
      <c r="BJ291" s="6">
        <v>0</v>
      </c>
      <c r="BK291" s="6">
        <v>0</v>
      </c>
      <c r="BL291" s="6">
        <v>0</v>
      </c>
      <c r="BM291" s="6">
        <f>IF(Table3[[#This Row],[Type]]="EM",IF((Table3[[#This Row],[Diameter]]/2)-Table3[[#This Row],[CornerRadius]]-0.012&gt;0,(Table3[[#This Row],[Diameter]]/2)-Table3[[#This Row],[CornerRadius]]-0.012,0),)</f>
        <v>0</v>
      </c>
      <c r="BO291" s="6" t="str">
        <f>IF(Table3[[#This Row],[ShoulderLength]]="","",IF(Table3[[#This Row],[ShoulderLength]]&lt;Table3[[#This Row],[LOC]],"FIX",""))</f>
        <v/>
      </c>
    </row>
    <row r="292" spans="1:67" x14ac:dyDescent="0.25">
      <c r="A292" s="7">
        <f>IF(Table3[[#This Row],[SoflexRule]]="",1,IF(Table3[[#This Row],[MinOHL]]="",1,IF(Table3[[#This Row],[Type]]="CT",1,IF(Table3[[#This Row],[I]]=1,0,1))))</f>
        <v>1</v>
      </c>
      <c r="B292" s="6" t="s">
        <v>529</v>
      </c>
      <c r="D292" s="6" t="s">
        <v>529</v>
      </c>
      <c r="E292" s="6">
        <v>291</v>
      </c>
      <c r="G292" s="9" t="s">
        <v>74</v>
      </c>
      <c r="H292" s="10" t="s">
        <v>528</v>
      </c>
      <c r="I292" s="11" t="s">
        <v>611</v>
      </c>
      <c r="J292" s="12">
        <v>46318</v>
      </c>
      <c r="K292" s="11" t="str">
        <f>CONCATENATE(Table3[[#This Row],[Type]]," "&amp;TEXT(Table3[[#This Row],[Diameter]],".0000")&amp;""," "&amp;Table3[[#This Row],[NumFlutes]]&amp;"FL")</f>
        <v>CT .1250 4FL</v>
      </c>
      <c r="L292" s="17" t="s">
        <v>2449</v>
      </c>
      <c r="M292" s="13">
        <v>0.125</v>
      </c>
      <c r="N292" s="13">
        <v>0.436</v>
      </c>
      <c r="O292" s="6">
        <v>0.35199999999999998</v>
      </c>
      <c r="P292" s="6">
        <v>0.92500000000000004</v>
      </c>
      <c r="Q292" s="6">
        <v>1.07</v>
      </c>
      <c r="R292" s="14">
        <f>IF(Table3[[#This Row],[ShoulderLenEnd]]="",0,90-(DEGREES(ATAN((Q292-P292)/((N292-O292)/2)))))</f>
        <v>16.153932849100897</v>
      </c>
      <c r="S292" s="15">
        <v>1.1000000000000001</v>
      </c>
      <c r="T292" s="6">
        <v>4</v>
      </c>
      <c r="V292" s="6">
        <v>0.78</v>
      </c>
      <c r="X292" s="13">
        <v>3.6999999999999998E-2</v>
      </c>
      <c r="AA292" s="13" t="str">
        <f t="shared" si="4"/>
        <v/>
      </c>
      <c r="AB292" s="6">
        <v>0.315</v>
      </c>
      <c r="AE292" s="6" t="s">
        <v>118</v>
      </c>
      <c r="AF292" s="6" t="s">
        <v>62</v>
      </c>
      <c r="AG292" s="6" t="s">
        <v>612</v>
      </c>
      <c r="AI292" s="6">
        <v>0</v>
      </c>
      <c r="AJ292" s="6">
        <v>1</v>
      </c>
      <c r="AK292" s="6">
        <v>1</v>
      </c>
      <c r="AL292" s="6">
        <v>1</v>
      </c>
      <c r="AM292" s="6">
        <v>1</v>
      </c>
      <c r="AN292" s="6">
        <v>1</v>
      </c>
      <c r="AO292" s="6">
        <v>0</v>
      </c>
      <c r="AP292" s="6">
        <v>1</v>
      </c>
      <c r="AR292" s="6">
        <v>0</v>
      </c>
      <c r="AS292" s="6">
        <v>0</v>
      </c>
      <c r="AT292" s="6">
        <v>0</v>
      </c>
      <c r="AU292" s="6">
        <v>0</v>
      </c>
      <c r="AV292" s="6">
        <f>IF(Table3[[#This Row],[ShankDiameter]]&gt;0.5,0,2)</f>
        <v>2</v>
      </c>
      <c r="AW292" s="6">
        <v>0</v>
      </c>
      <c r="AX292" s="6">
        <v>0</v>
      </c>
      <c r="AY292" s="6">
        <v>2</v>
      </c>
      <c r="AZ292" s="6">
        <f>IF(Table3[[#This Row],[ShankDiameter]]=0.225,2,IF(Table3[[#This Row],[ShankDiameter]]=0.25,2,IF(Table3[[#This Row],[ShankDiameter]]=0.2875,2,0)))</f>
        <v>0</v>
      </c>
      <c r="BA292" s="6">
        <v>0</v>
      </c>
      <c r="BB292" s="6">
        <v>0</v>
      </c>
      <c r="BC292" s="6">
        <v>0</v>
      </c>
      <c r="BD292" s="6">
        <v>0</v>
      </c>
      <c r="BE292" s="6">
        <v>0</v>
      </c>
      <c r="BF292" s="6">
        <v>0</v>
      </c>
      <c r="BG292" s="6">
        <v>0</v>
      </c>
      <c r="BH292" s="6">
        <v>0</v>
      </c>
      <c r="BI292" s="6">
        <v>0</v>
      </c>
      <c r="BJ292" s="6">
        <v>0</v>
      </c>
      <c r="BK292" s="6">
        <v>0</v>
      </c>
      <c r="BL292" s="6">
        <v>0</v>
      </c>
      <c r="BM292" s="6">
        <f>IF(Table3[[#This Row],[Type]]="EM",IF((Table3[[#This Row],[Diameter]]/2)-Table3[[#This Row],[CornerRadius]]-0.012&gt;0,(Table3[[#This Row],[Diameter]]/2)-Table3[[#This Row],[CornerRadius]]-0.012,0),)</f>
        <v>0</v>
      </c>
      <c r="BO292" s="6" t="str">
        <f>IF(Table3[[#This Row],[ShoulderLength]]="","",IF(Table3[[#This Row],[ShoulderLength]]&lt;Table3[[#This Row],[LOC]],"FIX",""))</f>
        <v/>
      </c>
    </row>
    <row r="293" spans="1:67" x14ac:dyDescent="0.25">
      <c r="A293" s="7">
        <f>IF(Table3[[#This Row],[SoflexRule]]="",1,IF(Table3[[#This Row],[MinOHL]]="",1,IF(Table3[[#This Row],[Type]]="CT",1,IF(Table3[[#This Row],[I]]=1,0,1))))</f>
        <v>1</v>
      </c>
      <c r="B293" s="6" t="s">
        <v>2216</v>
      </c>
      <c r="C293" s="6" t="s">
        <v>613</v>
      </c>
      <c r="E293" s="6">
        <v>292</v>
      </c>
      <c r="F293" s="8" t="s">
        <v>60</v>
      </c>
      <c r="H293" s="10" t="s">
        <v>613</v>
      </c>
      <c r="I293" s="11" t="s">
        <v>614</v>
      </c>
      <c r="J293" s="12">
        <v>19501</v>
      </c>
      <c r="K293" s="11" t="str">
        <f>CONCATENATE(Table3[[#This Row],[Type]]," "&amp;TEXT(Table3[[#This Row],[Diameter]],".0000")&amp;""," "&amp;Table3[[#This Row],[NumFlutes]]&amp;"FL")</f>
        <v>DA .1250 4FL</v>
      </c>
      <c r="M293" s="13">
        <v>0.125</v>
      </c>
      <c r="N293" s="13">
        <v>0.125</v>
      </c>
      <c r="O293" s="6">
        <v>6.0999999999999999E-2</v>
      </c>
      <c r="P293" s="6">
        <v>0.56999999999999995</v>
      </c>
      <c r="Q293" s="6">
        <v>0.62</v>
      </c>
      <c r="R293" s="14">
        <f>IF(Table3[[#This Row],[ShoulderLenEnd]]="",0,90-(DEGREES(ATAN((Q293-P293)/((N293-O293)/2)))))</f>
        <v>32.619243071192798</v>
      </c>
      <c r="S293" s="15">
        <v>0.65</v>
      </c>
      <c r="T293" s="6">
        <v>4</v>
      </c>
      <c r="U293" s="6">
        <v>2</v>
      </c>
      <c r="V293" s="6">
        <v>7.1900000000000006E-2</v>
      </c>
      <c r="W293" s="6">
        <v>0</v>
      </c>
      <c r="Z293" s="6">
        <v>45</v>
      </c>
      <c r="AA293" s="13">
        <f t="shared" si="4"/>
        <v>0.15088834764831843</v>
      </c>
      <c r="AB293" s="6">
        <v>6.25E-2</v>
      </c>
      <c r="AE293" s="6" t="s">
        <v>44</v>
      </c>
      <c r="AF293" s="6" t="s">
        <v>62</v>
      </c>
      <c r="AG293" s="6" t="s">
        <v>66</v>
      </c>
      <c r="AI293" s="6">
        <v>0</v>
      </c>
      <c r="AJ293" s="6">
        <v>1</v>
      </c>
      <c r="AK293" s="6">
        <v>1</v>
      </c>
      <c r="AL293" s="6">
        <v>0</v>
      </c>
      <c r="AM293" s="6">
        <v>0</v>
      </c>
      <c r="AN293" s="6">
        <v>1</v>
      </c>
      <c r="AO293" s="6">
        <v>1</v>
      </c>
      <c r="AP293" s="6">
        <v>1</v>
      </c>
      <c r="AQ293" s="6" t="s">
        <v>2448</v>
      </c>
      <c r="AR293" s="6">
        <v>0</v>
      </c>
      <c r="AS293" s="6">
        <v>0</v>
      </c>
      <c r="AT293" s="6">
        <v>0</v>
      </c>
      <c r="AU293" s="6">
        <v>0</v>
      </c>
      <c r="AV293" s="6">
        <f>IF(Table3[[#This Row],[ShankDiameter]]&gt;0.5,0,IF(Table3[[#This Row],[Type]]="CD",0,1))</f>
        <v>1</v>
      </c>
      <c r="AW293" s="6">
        <v>0</v>
      </c>
      <c r="AX293" s="6">
        <v>0</v>
      </c>
      <c r="AY293" s="6">
        <v>0</v>
      </c>
      <c r="AZ293" s="6">
        <v>2</v>
      </c>
      <c r="BA293" s="6">
        <v>0</v>
      </c>
      <c r="BB293" s="6">
        <v>2</v>
      </c>
      <c r="BC293" s="6">
        <v>0</v>
      </c>
      <c r="BD293" s="6">
        <v>0</v>
      </c>
      <c r="BE293" s="6">
        <v>0</v>
      </c>
      <c r="BF293" s="6">
        <v>0</v>
      </c>
      <c r="BG293" s="6">
        <v>0</v>
      </c>
      <c r="BH293" s="6">
        <v>0</v>
      </c>
      <c r="BI293" s="6">
        <v>0</v>
      </c>
      <c r="BJ293" s="6">
        <v>0</v>
      </c>
      <c r="BK293" s="6">
        <v>0</v>
      </c>
      <c r="BL293" s="6">
        <v>0</v>
      </c>
      <c r="BM293" s="6">
        <f>IF(Table3[[#This Row],[Type]]="EM",IF((Table3[[#This Row],[Diameter]]/2)-Table3[[#This Row],[CornerRadius]]-0.012&gt;0,(Table3[[#This Row],[Diameter]]/2)-Table3[[#This Row],[CornerRadius]]-0.012,0),)</f>
        <v>0</v>
      </c>
      <c r="BO293" s="6" t="str">
        <f>IF(Table3[[#This Row],[ShoulderLength]]="","",IF(Table3[[#This Row],[ShoulderLength]]&lt;Table3[[#This Row],[LOC]],"FIX",""))</f>
        <v/>
      </c>
    </row>
    <row r="294" spans="1:67" x14ac:dyDescent="0.25">
      <c r="A294" s="7">
        <f>IF(Table3[[#This Row],[SoflexRule]]="",1,IF(Table3[[#This Row],[MinOHL]]="",1,IF(Table3[[#This Row],[Type]]="CT",1,IF(Table3[[#This Row],[I]]=1,0,1))))</f>
        <v>1</v>
      </c>
      <c r="B294" s="6" t="s">
        <v>2216</v>
      </c>
      <c r="C294" s="6" t="s">
        <v>613</v>
      </c>
      <c r="E294" s="6">
        <v>293</v>
      </c>
      <c r="F294" s="8" t="s">
        <v>60</v>
      </c>
      <c r="H294" s="10" t="s">
        <v>613</v>
      </c>
      <c r="I294" s="11" t="s">
        <v>615</v>
      </c>
      <c r="J294" s="12">
        <v>19503</v>
      </c>
      <c r="K294" s="11" t="str">
        <f>CONCATENATE(Table3[[#This Row],[Type]]," "&amp;TEXT(Table3[[#This Row],[Diameter]],".0000")&amp;""," "&amp;Table3[[#This Row],[NumFlutes]]&amp;"FL")</f>
        <v>DA .2500 4FL</v>
      </c>
      <c r="M294" s="13">
        <v>0.25</v>
      </c>
      <c r="N294" s="13">
        <v>0.25</v>
      </c>
      <c r="O294" s="6">
        <v>0.125</v>
      </c>
      <c r="P294" s="6">
        <v>1.1499999999999999</v>
      </c>
      <c r="Q294" s="6">
        <v>1.22</v>
      </c>
      <c r="R294" s="14">
        <f>IF(Table3[[#This Row],[ShoulderLenEnd]]="",0,90-(DEGREES(ATAN((Q294-P294)/((N294-O294)/2)))))</f>
        <v>41.760299703897843</v>
      </c>
      <c r="S294" s="15">
        <v>1.25</v>
      </c>
      <c r="T294" s="6">
        <v>4</v>
      </c>
      <c r="U294" s="6">
        <v>3</v>
      </c>
      <c r="V294" s="6">
        <v>0.125</v>
      </c>
      <c r="W294" s="6">
        <v>0</v>
      </c>
      <c r="Z294" s="6">
        <v>45</v>
      </c>
      <c r="AA294" s="13">
        <f t="shared" si="4"/>
        <v>0.30177669529663687</v>
      </c>
      <c r="AB294" s="6">
        <v>0.125</v>
      </c>
      <c r="AE294" s="6" t="s">
        <v>44</v>
      </c>
      <c r="AF294" s="6" t="s">
        <v>62</v>
      </c>
      <c r="AG294" s="6" t="s">
        <v>66</v>
      </c>
      <c r="AI294" s="6">
        <v>0</v>
      </c>
      <c r="AJ294" s="6">
        <v>1</v>
      </c>
      <c r="AK294" s="6">
        <v>1</v>
      </c>
      <c r="AL294" s="6">
        <v>0</v>
      </c>
      <c r="AM294" s="6">
        <v>0</v>
      </c>
      <c r="AN294" s="6">
        <v>1</v>
      </c>
      <c r="AO294" s="6">
        <v>1</v>
      </c>
      <c r="AP294" s="6">
        <v>1</v>
      </c>
      <c r="AQ294" s="6" t="s">
        <v>2447</v>
      </c>
      <c r="AR294" s="6">
        <v>0</v>
      </c>
      <c r="AS294" s="6">
        <v>0</v>
      </c>
      <c r="AT294" s="6">
        <v>0</v>
      </c>
      <c r="AU294" s="6">
        <v>0</v>
      </c>
      <c r="AV294" s="6">
        <f>IF(Table3[[#This Row],[ShankDiameter]]&gt;0.5,0,IF(Table3[[#This Row],[Type]]="CD",0,1))</f>
        <v>1</v>
      </c>
      <c r="AW294" s="6">
        <v>0</v>
      </c>
      <c r="AX294" s="6">
        <v>0</v>
      </c>
      <c r="AY294" s="6">
        <v>0</v>
      </c>
      <c r="AZ294" s="6">
        <v>2</v>
      </c>
      <c r="BA294" s="6">
        <v>0</v>
      </c>
      <c r="BB294" s="6">
        <v>2</v>
      </c>
      <c r="BC294" s="6">
        <v>0</v>
      </c>
      <c r="BD294" s="6">
        <v>0</v>
      </c>
      <c r="BE294" s="6">
        <v>0</v>
      </c>
      <c r="BF294" s="6">
        <v>0</v>
      </c>
      <c r="BG294" s="6">
        <v>0</v>
      </c>
      <c r="BH294" s="6">
        <v>0</v>
      </c>
      <c r="BI294" s="6">
        <v>0</v>
      </c>
      <c r="BJ294" s="6">
        <v>0</v>
      </c>
      <c r="BK294" s="6">
        <v>0</v>
      </c>
      <c r="BL294" s="6">
        <v>0</v>
      </c>
      <c r="BM294" s="6">
        <f>IF(Table3[[#This Row],[Type]]="EM",IF((Table3[[#This Row],[Diameter]]/2)-Table3[[#This Row],[CornerRadius]]-0.012&gt;0,(Table3[[#This Row],[Diameter]]/2)-Table3[[#This Row],[CornerRadius]]-0.012,0),)</f>
        <v>0</v>
      </c>
      <c r="BO294" s="6" t="str">
        <f>IF(Table3[[#This Row],[ShoulderLength]]="","",IF(Table3[[#This Row],[ShoulderLength]]&lt;Table3[[#This Row],[LOC]],"FIX",""))</f>
        <v/>
      </c>
    </row>
    <row r="295" spans="1:67" x14ac:dyDescent="0.25">
      <c r="A295" s="7">
        <f>IF(Table3[[#This Row],[SoflexRule]]="",1,IF(Table3[[#This Row],[MinOHL]]="",1,IF(Table3[[#This Row],[Type]]="CT",1,IF(Table3[[#This Row],[I]]=1,0,1))))</f>
        <v>1</v>
      </c>
      <c r="B295" s="6" t="s">
        <v>149</v>
      </c>
      <c r="D295" s="6" t="s">
        <v>149</v>
      </c>
      <c r="E295" s="6">
        <v>294</v>
      </c>
      <c r="G295" s="9" t="s">
        <v>74</v>
      </c>
      <c r="H295" s="10" t="s">
        <v>2265</v>
      </c>
      <c r="I295" s="11" t="s">
        <v>617</v>
      </c>
      <c r="J295" s="12" t="s">
        <v>618</v>
      </c>
      <c r="K295" s="11" t="str">
        <f>CONCATENATE(Table3[[#This Row],[Type]]," "&amp;TEXT(Table3[[#This Row],[Diameter]],".0000")&amp;""," "&amp;Table3[[#This Row],[NumFlutes]]&amp;"FL")</f>
        <v>DC .0472 2FL</v>
      </c>
      <c r="M295" s="13">
        <v>4.7199999999999999E-2</v>
      </c>
      <c r="N295" s="13">
        <v>0.11799999999999999</v>
      </c>
      <c r="O295" s="6">
        <v>4.7199999999999999E-2</v>
      </c>
      <c r="P295" s="6">
        <v>1.36</v>
      </c>
      <c r="Q295" s="6">
        <v>1.48</v>
      </c>
      <c r="R295" s="14">
        <f>IF(Table3[[#This Row],[ShoulderLenEnd]]="",0,90-(DEGREES(ATAN((Q295-P295)/((N295-O295)/2)))))</f>
        <v>16.436059224635656</v>
      </c>
      <c r="S295" s="15">
        <v>1.4904999999999999</v>
      </c>
      <c r="T295" s="6">
        <v>2</v>
      </c>
      <c r="U295" s="6">
        <v>2.6059999999999999</v>
      </c>
      <c r="V295" s="6">
        <v>1.3460000000000001</v>
      </c>
      <c r="Z295" s="6">
        <v>140</v>
      </c>
      <c r="AA295" s="13">
        <f t="shared" si="4"/>
        <v>8.5896975286823777E-3</v>
      </c>
      <c r="AE295" s="6" t="s">
        <v>44</v>
      </c>
      <c r="AF295" s="6" t="s">
        <v>619</v>
      </c>
      <c r="AG295" s="18" t="s">
        <v>2286</v>
      </c>
      <c r="AH295" s="6" t="s">
        <v>620</v>
      </c>
      <c r="AI295" s="6">
        <v>0</v>
      </c>
      <c r="AJ295" s="6">
        <v>0</v>
      </c>
      <c r="AK295" s="6">
        <v>1</v>
      </c>
      <c r="AL295" s="6">
        <v>1</v>
      </c>
      <c r="AM295" s="6">
        <v>0</v>
      </c>
      <c r="AN295" s="6">
        <v>0</v>
      </c>
      <c r="AO295" s="6">
        <v>0</v>
      </c>
      <c r="AP295" s="6">
        <v>1</v>
      </c>
      <c r="AR295" s="6">
        <v>0</v>
      </c>
      <c r="AS295" s="6">
        <v>0</v>
      </c>
      <c r="AT295" s="6">
        <v>0</v>
      </c>
      <c r="AU295" s="6">
        <v>0</v>
      </c>
      <c r="AV295" s="6">
        <f>IF(Table3[[#This Row],[ShankDiameter]]&gt;0.5,0,2)</f>
        <v>2</v>
      </c>
      <c r="AW295" s="6">
        <v>0</v>
      </c>
      <c r="AX295" s="6">
        <v>0</v>
      </c>
      <c r="AY295" s="6">
        <v>2</v>
      </c>
      <c r="AZ295" s="6">
        <f>IF(Table3[[#This Row],[ShankDiameter]]=0.225,2,IF(Table3[[#This Row],[ShankDiameter]]=0.25,2,IF(Table3[[#This Row],[ShankDiameter]]=0.2875,2,0)))</f>
        <v>0</v>
      </c>
      <c r="BA295" s="6">
        <v>0</v>
      </c>
      <c r="BB295" s="6">
        <v>0</v>
      </c>
      <c r="BC295" s="6">
        <v>0</v>
      </c>
      <c r="BD295" s="6">
        <v>0</v>
      </c>
      <c r="BE295" s="6">
        <v>0</v>
      </c>
      <c r="BF295" s="6">
        <v>0</v>
      </c>
      <c r="BG295" s="6">
        <v>0</v>
      </c>
      <c r="BH295" s="6">
        <v>0</v>
      </c>
      <c r="BI295" s="6">
        <v>0</v>
      </c>
      <c r="BJ295" s="6">
        <v>0</v>
      </c>
      <c r="BK295" s="6">
        <v>0</v>
      </c>
      <c r="BL295" s="6">
        <v>0</v>
      </c>
      <c r="BM295" s="6">
        <f>IF(Table3[[#This Row],[Type]]="EM",IF((Table3[[#This Row],[Diameter]]/2)-Table3[[#This Row],[CornerRadius]]-0.012&gt;0,(Table3[[#This Row],[Diameter]]/2)-Table3[[#This Row],[CornerRadius]]-0.012,0),)</f>
        <v>0</v>
      </c>
      <c r="BO295" s="6" t="str">
        <f>IF(Table3[[#This Row],[ShoulderLength]]="","",IF(Table3[[#This Row],[ShoulderLength]]&lt;Table3[[#This Row],[LOC]],"FIX",""))</f>
        <v/>
      </c>
    </row>
    <row r="296" spans="1:67" x14ac:dyDescent="0.25">
      <c r="A296" s="7">
        <f>IF(Table3[[#This Row],[SoflexRule]]="",1,IF(Table3[[#This Row],[MinOHL]]="",1,IF(Table3[[#This Row],[Type]]="CT",1,IF(Table3[[#This Row],[I]]=1,0,1))))</f>
        <v>1</v>
      </c>
      <c r="B296" s="6" t="s">
        <v>149</v>
      </c>
      <c r="D296" s="6" t="s">
        <v>149</v>
      </c>
      <c r="E296" s="6">
        <v>295</v>
      </c>
      <c r="G296" s="9" t="s">
        <v>74</v>
      </c>
      <c r="H296" s="10" t="s">
        <v>2265</v>
      </c>
      <c r="I296" s="11" t="s">
        <v>621</v>
      </c>
      <c r="J296" s="12" t="s">
        <v>622</v>
      </c>
      <c r="K296" s="11" t="str">
        <f>CONCATENATE(Table3[[#This Row],[Type]]," "&amp;TEXT(Table3[[#This Row],[Diameter]],".0000")&amp;""," "&amp;Table3[[#This Row],[NumFlutes]]&amp;"FL")</f>
        <v>DC .0512 2FL</v>
      </c>
      <c r="M296" s="13">
        <v>5.1200000000000002E-2</v>
      </c>
      <c r="N296" s="13">
        <v>0.11799999999999999</v>
      </c>
      <c r="O296" s="6">
        <v>5.1200000000000002E-2</v>
      </c>
      <c r="P296" s="6">
        <v>0.81</v>
      </c>
      <c r="Q296" s="6">
        <v>0.92500000000000004</v>
      </c>
      <c r="R296" s="14">
        <f>IF(Table3[[#This Row],[ShoulderLenEnd]]="",0,90-(DEGREES(ATAN((Q296-P296)/((N296-O296)/2)))))</f>
        <v>16.195135042137508</v>
      </c>
      <c r="S296" s="15">
        <v>0.96</v>
      </c>
      <c r="T296" s="6">
        <v>2</v>
      </c>
      <c r="U296" s="6">
        <v>2.173</v>
      </c>
      <c r="V296" s="6">
        <v>0.79500000000000004</v>
      </c>
      <c r="Z296" s="6">
        <v>140</v>
      </c>
      <c r="AA296" s="13">
        <f t="shared" si="4"/>
        <v>9.3176379972147831E-3</v>
      </c>
      <c r="AE296" s="6" t="s">
        <v>44</v>
      </c>
      <c r="AF296" s="6" t="s">
        <v>619</v>
      </c>
      <c r="AG296" s="18" t="s">
        <v>2286</v>
      </c>
      <c r="AH296" s="6" t="s">
        <v>620</v>
      </c>
      <c r="AI296" s="6">
        <v>0</v>
      </c>
      <c r="AJ296" s="6">
        <v>0</v>
      </c>
      <c r="AK296" s="6">
        <v>1</v>
      </c>
      <c r="AL296" s="6">
        <v>0</v>
      </c>
      <c r="AM296" s="6">
        <v>0</v>
      </c>
      <c r="AN296" s="6">
        <v>0</v>
      </c>
      <c r="AO296" s="6">
        <v>0</v>
      </c>
      <c r="AP296" s="6">
        <v>1</v>
      </c>
      <c r="AR296" s="6">
        <v>0</v>
      </c>
      <c r="AS296" s="6">
        <v>0</v>
      </c>
      <c r="AT296" s="6">
        <v>0</v>
      </c>
      <c r="AU296" s="6">
        <v>0</v>
      </c>
      <c r="AV296" s="6">
        <f>IF(Table3[[#This Row],[ShankDiameter]]&gt;0.5,0,2)</f>
        <v>2</v>
      </c>
      <c r="AW296" s="6">
        <v>0</v>
      </c>
      <c r="AX296" s="6">
        <v>0</v>
      </c>
      <c r="AY296" s="6">
        <v>2</v>
      </c>
      <c r="AZ296" s="6">
        <f>IF(Table3[[#This Row],[ShankDiameter]]=0.225,2,IF(Table3[[#This Row],[ShankDiameter]]=0.25,2,IF(Table3[[#This Row],[ShankDiameter]]=0.2875,2,0)))</f>
        <v>0</v>
      </c>
      <c r="BA296" s="6">
        <v>0</v>
      </c>
      <c r="BB296" s="6">
        <v>0</v>
      </c>
      <c r="BC296" s="6">
        <v>0</v>
      </c>
      <c r="BD296" s="6">
        <v>0</v>
      </c>
      <c r="BE296" s="6">
        <v>0</v>
      </c>
      <c r="BF296" s="6">
        <v>0</v>
      </c>
      <c r="BG296" s="6">
        <v>0</v>
      </c>
      <c r="BH296" s="6">
        <v>0</v>
      </c>
      <c r="BI296" s="6">
        <v>0</v>
      </c>
      <c r="BJ296" s="6">
        <v>0</v>
      </c>
      <c r="BK296" s="6">
        <v>0</v>
      </c>
      <c r="BL296" s="6">
        <v>0</v>
      </c>
      <c r="BM296" s="6">
        <f>IF(Table3[[#This Row],[Type]]="EM",IF((Table3[[#This Row],[Diameter]]/2)-Table3[[#This Row],[CornerRadius]]-0.012&gt;0,(Table3[[#This Row],[Diameter]]/2)-Table3[[#This Row],[CornerRadius]]-0.012,0),)</f>
        <v>0</v>
      </c>
      <c r="BO296" s="6" t="str">
        <f>IF(Table3[[#This Row],[ShoulderLength]]="","",IF(Table3[[#This Row],[ShoulderLength]]&lt;Table3[[#This Row],[LOC]],"FIX",""))</f>
        <v/>
      </c>
    </row>
    <row r="297" spans="1:67" x14ac:dyDescent="0.25">
      <c r="A297" s="7">
        <f>IF(Table3[[#This Row],[SoflexRule]]="",1,IF(Table3[[#This Row],[MinOHL]]="",1,IF(Table3[[#This Row],[Type]]="CT",1,IF(Table3[[#This Row],[I]]=1,0,1))))</f>
        <v>1</v>
      </c>
      <c r="B297" s="6" t="s">
        <v>149</v>
      </c>
      <c r="D297" s="6" t="s">
        <v>149</v>
      </c>
      <c r="E297" s="6">
        <v>296</v>
      </c>
      <c r="G297" s="9" t="s">
        <v>74</v>
      </c>
      <c r="H297" s="10" t="s">
        <v>2265</v>
      </c>
      <c r="I297" s="11" t="s">
        <v>623</v>
      </c>
      <c r="J297" s="12" t="s">
        <v>624</v>
      </c>
      <c r="K297" s="11" t="str">
        <f>CONCATENATE(Table3[[#This Row],[Type]]," "&amp;TEXT(Table3[[#This Row],[Diameter]],".0000")&amp;""," "&amp;Table3[[#This Row],[NumFlutes]]&amp;"FL")</f>
        <v>DC .0591 2FL</v>
      </c>
      <c r="M297" s="13">
        <v>5.91E-2</v>
      </c>
      <c r="N297" s="13">
        <v>0.11799999999999999</v>
      </c>
      <c r="O297" s="6">
        <v>5.91E-2</v>
      </c>
      <c r="P297" s="6">
        <v>1.98</v>
      </c>
      <c r="Q297" s="6">
        <v>2.08</v>
      </c>
      <c r="R297" s="14">
        <f>IF(Table3[[#This Row],[ShoulderLenEnd]]="",0,90-(DEGREES(ATAN((Q297-P297)/((N297-O297)/2)))))</f>
        <v>16.40970125169423</v>
      </c>
      <c r="S297" s="15">
        <v>2.105</v>
      </c>
      <c r="T297" s="6">
        <v>2</v>
      </c>
      <c r="U297" s="6">
        <v>3.24</v>
      </c>
      <c r="V297" s="6">
        <v>1.98</v>
      </c>
      <c r="Z297" s="6">
        <v>140</v>
      </c>
      <c r="AA297" s="13">
        <f t="shared" si="4"/>
        <v>1.0755320422566283E-2</v>
      </c>
      <c r="AE297" s="6" t="s">
        <v>44</v>
      </c>
      <c r="AF297" s="6" t="s">
        <v>619</v>
      </c>
      <c r="AG297" s="18" t="s">
        <v>2286</v>
      </c>
      <c r="AH297" s="6" t="s">
        <v>620</v>
      </c>
      <c r="AI297" s="6">
        <v>0</v>
      </c>
      <c r="AJ297" s="6">
        <v>0</v>
      </c>
      <c r="AK297" s="6">
        <v>1</v>
      </c>
      <c r="AL297" s="6">
        <v>1</v>
      </c>
      <c r="AM297" s="6">
        <v>0</v>
      </c>
      <c r="AN297" s="6">
        <v>0</v>
      </c>
      <c r="AO297" s="6">
        <v>0</v>
      </c>
      <c r="AP297" s="6">
        <v>1</v>
      </c>
      <c r="AR297" s="6">
        <v>0</v>
      </c>
      <c r="AS297" s="6">
        <v>0</v>
      </c>
      <c r="AT297" s="6">
        <v>0</v>
      </c>
      <c r="AU297" s="6">
        <v>0</v>
      </c>
      <c r="AV297" s="6">
        <f>IF(Table3[[#This Row],[ShankDiameter]]&gt;0.5,0,2)</f>
        <v>2</v>
      </c>
      <c r="AW297" s="6">
        <v>0</v>
      </c>
      <c r="AX297" s="6">
        <v>0</v>
      </c>
      <c r="AY297" s="6">
        <v>2</v>
      </c>
      <c r="AZ297" s="6">
        <f>IF(Table3[[#This Row],[ShankDiameter]]=0.225,2,IF(Table3[[#This Row],[ShankDiameter]]=0.25,2,IF(Table3[[#This Row],[ShankDiameter]]=0.2875,2,0)))</f>
        <v>0</v>
      </c>
      <c r="BA297" s="6">
        <v>0</v>
      </c>
      <c r="BB297" s="6">
        <v>0</v>
      </c>
      <c r="BC297" s="6">
        <v>0</v>
      </c>
      <c r="BD297" s="6">
        <v>0</v>
      </c>
      <c r="BE297" s="6">
        <v>0</v>
      </c>
      <c r="BF297" s="6">
        <v>0</v>
      </c>
      <c r="BG297" s="6">
        <v>0</v>
      </c>
      <c r="BH297" s="6">
        <v>0</v>
      </c>
      <c r="BI297" s="6">
        <v>0</v>
      </c>
      <c r="BJ297" s="6">
        <v>0</v>
      </c>
      <c r="BK297" s="6">
        <v>0</v>
      </c>
      <c r="BL297" s="6">
        <v>0</v>
      </c>
      <c r="BM297" s="6">
        <f>IF(Table3[[#This Row],[Type]]="EM",IF((Table3[[#This Row],[Diameter]]/2)-Table3[[#This Row],[CornerRadius]]-0.012&gt;0,(Table3[[#This Row],[Diameter]]/2)-Table3[[#This Row],[CornerRadius]]-0.012,0),)</f>
        <v>0</v>
      </c>
      <c r="BO297" s="6" t="str">
        <f>IF(Table3[[#This Row],[ShoulderLength]]="","",IF(Table3[[#This Row],[ShoulderLength]]&lt;Table3[[#This Row],[LOC]],"FIX",""))</f>
        <v/>
      </c>
    </row>
    <row r="298" spans="1:67" x14ac:dyDescent="0.25">
      <c r="A298" s="7">
        <f>IF(Table3[[#This Row],[SoflexRule]]="",1,IF(Table3[[#This Row],[MinOHL]]="",1,IF(Table3[[#This Row],[Type]]="CT",1,IF(Table3[[#This Row],[I]]=1,0,1))))</f>
        <v>1</v>
      </c>
      <c r="B298" s="6" t="s">
        <v>149</v>
      </c>
      <c r="D298" s="6" t="s">
        <v>149</v>
      </c>
      <c r="E298" s="6">
        <v>297</v>
      </c>
      <c r="G298" s="9" t="s">
        <v>74</v>
      </c>
      <c r="H298" s="10" t="s">
        <v>2265</v>
      </c>
      <c r="I298" s="11" t="s">
        <v>625</v>
      </c>
      <c r="J298" s="12" t="s">
        <v>626</v>
      </c>
      <c r="K298" s="11" t="str">
        <f>CONCATENATE(Table3[[#This Row],[Type]]," "&amp;TEXT(Table3[[#This Row],[Diameter]],".0000")&amp;""," "&amp;Table3[[#This Row],[NumFlutes]]&amp;"FL")</f>
        <v>DC .0709 2FL</v>
      </c>
      <c r="M298" s="13">
        <v>7.0900000000000005E-2</v>
      </c>
      <c r="N298" s="13">
        <v>0.11799999999999999</v>
      </c>
      <c r="O298" s="6">
        <v>7.0900000000000005E-2</v>
      </c>
      <c r="P298" s="6">
        <v>1.9850000000000001</v>
      </c>
      <c r="Q298" s="6">
        <v>2.0649999999999999</v>
      </c>
      <c r="R298" s="14">
        <f>IF(Table3[[#This Row],[ShoulderLenEnd]]="",0,90-(DEGREES(ATAN((Q298-P298)/((N298-O298)/2)))))</f>
        <v>16.403110641904618</v>
      </c>
      <c r="S298" s="15">
        <v>2.09</v>
      </c>
      <c r="T298" s="6">
        <v>2</v>
      </c>
      <c r="U298" s="6">
        <v>3.7130000000000001</v>
      </c>
      <c r="V298" s="6">
        <v>1.98</v>
      </c>
      <c r="Z298" s="6">
        <v>140</v>
      </c>
      <c r="AA298" s="13">
        <f t="shared" si="4"/>
        <v>1.2902744804736877E-2</v>
      </c>
      <c r="AE298" s="6" t="s">
        <v>44</v>
      </c>
      <c r="AF298" s="6" t="s">
        <v>619</v>
      </c>
      <c r="AG298" s="18" t="s">
        <v>2286</v>
      </c>
      <c r="AH298" s="6" t="s">
        <v>620</v>
      </c>
      <c r="AI298" s="6">
        <v>0</v>
      </c>
      <c r="AJ298" s="6">
        <v>0</v>
      </c>
      <c r="AK298" s="6">
        <v>1</v>
      </c>
      <c r="AL298" s="6">
        <v>1</v>
      </c>
      <c r="AM298" s="6">
        <v>0</v>
      </c>
      <c r="AN298" s="6">
        <v>0</v>
      </c>
      <c r="AO298" s="6">
        <v>0</v>
      </c>
      <c r="AP298" s="6">
        <v>1</v>
      </c>
      <c r="AR298" s="6">
        <v>0</v>
      </c>
      <c r="AS298" s="6">
        <v>0</v>
      </c>
      <c r="AT298" s="6">
        <v>0</v>
      </c>
      <c r="AU298" s="6">
        <v>0</v>
      </c>
      <c r="AV298" s="6">
        <f>IF(Table3[[#This Row],[ShankDiameter]]&gt;0.5,0,2)</f>
        <v>2</v>
      </c>
      <c r="AW298" s="6">
        <v>0</v>
      </c>
      <c r="AX298" s="6">
        <v>0</v>
      </c>
      <c r="AY298" s="6">
        <v>2</v>
      </c>
      <c r="AZ298" s="6">
        <f>IF(Table3[[#This Row],[ShankDiameter]]=0.225,2,IF(Table3[[#This Row],[ShankDiameter]]=0.25,2,IF(Table3[[#This Row],[ShankDiameter]]=0.2875,2,0)))</f>
        <v>0</v>
      </c>
      <c r="BA298" s="6">
        <v>0</v>
      </c>
      <c r="BB298" s="6">
        <v>0</v>
      </c>
      <c r="BC298" s="6">
        <v>0</v>
      </c>
      <c r="BD298" s="6">
        <v>0</v>
      </c>
      <c r="BE298" s="6">
        <v>0</v>
      </c>
      <c r="BF298" s="6">
        <v>0</v>
      </c>
      <c r="BG298" s="6">
        <v>0</v>
      </c>
      <c r="BH298" s="6">
        <v>0</v>
      </c>
      <c r="BI298" s="6">
        <v>0</v>
      </c>
      <c r="BJ298" s="6">
        <v>0</v>
      </c>
      <c r="BK298" s="6">
        <v>0</v>
      </c>
      <c r="BL298" s="6">
        <v>0</v>
      </c>
      <c r="BM298" s="6">
        <f>IF(Table3[[#This Row],[Type]]="EM",IF((Table3[[#This Row],[Diameter]]/2)-Table3[[#This Row],[CornerRadius]]-0.012&gt;0,(Table3[[#This Row],[Diameter]]/2)-Table3[[#This Row],[CornerRadius]]-0.012,0),)</f>
        <v>0</v>
      </c>
      <c r="BO298" s="6" t="str">
        <f>IF(Table3[[#This Row],[ShoulderLength]]="","",IF(Table3[[#This Row],[ShoulderLength]]&lt;Table3[[#This Row],[LOC]],"FIX",""))</f>
        <v/>
      </c>
    </row>
    <row r="299" spans="1:67" x14ac:dyDescent="0.25">
      <c r="A299" s="7">
        <f>IF(Table3[[#This Row],[SoflexRule]]="",1,IF(Table3[[#This Row],[MinOHL]]="",1,IF(Table3[[#This Row],[Type]]="CT",1,IF(Table3[[#This Row],[I]]=1,0,1))))</f>
        <v>1</v>
      </c>
      <c r="B299" s="6" t="s">
        <v>149</v>
      </c>
      <c r="D299" s="6" t="s">
        <v>149</v>
      </c>
      <c r="E299" s="6">
        <v>298</v>
      </c>
      <c r="G299" s="9" t="s">
        <v>74</v>
      </c>
      <c r="H299" s="10" t="s">
        <v>2265</v>
      </c>
      <c r="I299" s="11" t="s">
        <v>627</v>
      </c>
      <c r="J299" s="12" t="s">
        <v>628</v>
      </c>
      <c r="K299" s="11" t="str">
        <f>CONCATENATE(Table3[[#This Row],[Type]]," "&amp;TEXT(Table3[[#This Row],[Diameter]],".0000")&amp;""," "&amp;Table3[[#This Row],[NumFlutes]]&amp;"FL")</f>
        <v>DC .0866 2FL</v>
      </c>
      <c r="M299" s="13">
        <v>8.6599999999999996E-2</v>
      </c>
      <c r="N299" s="13">
        <v>0.11799999999999999</v>
      </c>
      <c r="O299" s="6">
        <v>8.6599999999999996E-2</v>
      </c>
      <c r="P299" s="6">
        <v>1.3149999999999999</v>
      </c>
      <c r="Q299" s="6">
        <v>1.37</v>
      </c>
      <c r="R299" s="14">
        <f>IF(Table3[[#This Row],[ShoulderLenEnd]]="",0,90-(DEGREES(ATAN((Q299-P299)/((N299-O299)/2)))))</f>
        <v>15.931636107836454</v>
      </c>
      <c r="S299" s="15">
        <v>1.4</v>
      </c>
      <c r="T299" s="6">
        <v>2</v>
      </c>
      <c r="U299" s="6">
        <v>2.9289999999999998</v>
      </c>
      <c r="V299" s="6">
        <v>1.3149999999999999</v>
      </c>
      <c r="Z299" s="6">
        <v>140</v>
      </c>
      <c r="AA299" s="13">
        <f t="shared" si="4"/>
        <v>1.5759911143726567E-2</v>
      </c>
      <c r="AE299" s="6" t="s">
        <v>44</v>
      </c>
      <c r="AF299" s="6" t="s">
        <v>619</v>
      </c>
      <c r="AG299" s="18" t="s">
        <v>2286</v>
      </c>
      <c r="AH299" s="6" t="s">
        <v>620</v>
      </c>
      <c r="AI299" s="6">
        <v>0</v>
      </c>
      <c r="AJ299" s="6">
        <v>0</v>
      </c>
      <c r="AK299" s="6">
        <v>1</v>
      </c>
      <c r="AL299" s="6">
        <v>1</v>
      </c>
      <c r="AM299" s="6">
        <v>0</v>
      </c>
      <c r="AN299" s="6">
        <v>0</v>
      </c>
      <c r="AO299" s="6">
        <v>0</v>
      </c>
      <c r="AP299" s="6">
        <v>1</v>
      </c>
      <c r="AR299" s="6">
        <v>0</v>
      </c>
      <c r="AS299" s="6">
        <v>0</v>
      </c>
      <c r="AT299" s="6">
        <v>0</v>
      </c>
      <c r="AU299" s="6">
        <v>0</v>
      </c>
      <c r="AV299" s="6">
        <f>IF(Table3[[#This Row],[ShankDiameter]]&gt;0.5,0,2)</f>
        <v>2</v>
      </c>
      <c r="AW299" s="6">
        <v>0</v>
      </c>
      <c r="AX299" s="6">
        <v>0</v>
      </c>
      <c r="AY299" s="6">
        <v>2</v>
      </c>
      <c r="AZ299" s="6">
        <f>IF(Table3[[#This Row],[ShankDiameter]]=0.225,2,IF(Table3[[#This Row],[ShankDiameter]]=0.25,2,IF(Table3[[#This Row],[ShankDiameter]]=0.2875,2,0)))</f>
        <v>0</v>
      </c>
      <c r="BA299" s="6">
        <v>0</v>
      </c>
      <c r="BB299" s="6">
        <v>0</v>
      </c>
      <c r="BC299" s="6">
        <v>0</v>
      </c>
      <c r="BD299" s="6">
        <v>0</v>
      </c>
      <c r="BE299" s="6">
        <v>0</v>
      </c>
      <c r="BF299" s="6">
        <v>0</v>
      </c>
      <c r="BG299" s="6">
        <v>0</v>
      </c>
      <c r="BH299" s="6">
        <v>0</v>
      </c>
      <c r="BI299" s="6">
        <v>0</v>
      </c>
      <c r="BJ299" s="6">
        <v>0</v>
      </c>
      <c r="BK299" s="6">
        <v>0</v>
      </c>
      <c r="BL299" s="6">
        <v>0</v>
      </c>
      <c r="BM299" s="6">
        <f>IF(Table3[[#This Row],[Type]]="EM",IF((Table3[[#This Row],[Diameter]]/2)-Table3[[#This Row],[CornerRadius]]-0.012&gt;0,(Table3[[#This Row],[Diameter]]/2)-Table3[[#This Row],[CornerRadius]]-0.012,0),)</f>
        <v>0</v>
      </c>
      <c r="BO299" s="6" t="str">
        <f>IF(Table3[[#This Row],[ShoulderLength]]="","",IF(Table3[[#This Row],[ShoulderLength]]&lt;Table3[[#This Row],[LOC]],"FIX",""))</f>
        <v/>
      </c>
    </row>
    <row r="300" spans="1:67" x14ac:dyDescent="0.25">
      <c r="A300" s="7">
        <v>1</v>
      </c>
      <c r="B300" s="6" t="s">
        <v>149</v>
      </c>
      <c r="D300" s="6" t="s">
        <v>149</v>
      </c>
      <c r="E300" s="6">
        <v>299</v>
      </c>
      <c r="G300" s="9" t="s">
        <v>74</v>
      </c>
      <c r="H300" s="10" t="s">
        <v>2265</v>
      </c>
      <c r="I300" s="11" t="s">
        <v>629</v>
      </c>
      <c r="J300" s="12" t="s">
        <v>630</v>
      </c>
      <c r="K300" s="11" t="str">
        <f>CONCATENATE(Table3[[#This Row],[Type]]," "&amp;TEXT(Table3[[#This Row],[Diameter]],".0000")&amp;""," "&amp;Table3[[#This Row],[NumFlutes]]&amp;"FL")</f>
        <v>DC .0866 2FL</v>
      </c>
      <c r="M300" s="13">
        <v>8.6599999999999996E-2</v>
      </c>
      <c r="N300" s="13">
        <v>0.11799999999999999</v>
      </c>
      <c r="O300" s="6">
        <v>8.6599999999999996E-2</v>
      </c>
      <c r="P300" s="6">
        <v>2.0249999999999999</v>
      </c>
      <c r="Q300" s="6">
        <v>2.085</v>
      </c>
      <c r="R300" s="14">
        <f>IF(Table3[[#This Row],[ShoulderLenEnd]]="",0,90-(DEGREES(ATAN((Q300-P300)/((N300-O300)/2)))))</f>
        <v>14.663626224262899</v>
      </c>
      <c r="S300" s="15">
        <v>2.1</v>
      </c>
      <c r="T300" s="6">
        <v>2</v>
      </c>
      <c r="U300" s="6">
        <v>3.7349999999999999</v>
      </c>
      <c r="V300" s="6">
        <v>2</v>
      </c>
      <c r="Z300" s="6">
        <v>140</v>
      </c>
      <c r="AA300" s="13">
        <f t="shared" si="4"/>
        <v>1.5759911143726567E-2</v>
      </c>
      <c r="AE300" s="6" t="s">
        <v>44</v>
      </c>
      <c r="AF300" s="6" t="s">
        <v>619</v>
      </c>
      <c r="AG300" s="18" t="s">
        <v>2286</v>
      </c>
      <c r="AH300" s="6" t="s">
        <v>620</v>
      </c>
      <c r="AI300" s="6">
        <v>0</v>
      </c>
      <c r="AJ300" s="6">
        <v>0</v>
      </c>
      <c r="AK300" s="6">
        <v>1</v>
      </c>
      <c r="AL300" s="6">
        <v>1</v>
      </c>
      <c r="AM300" s="6">
        <v>0</v>
      </c>
      <c r="AN300" s="6">
        <v>0</v>
      </c>
      <c r="AO300" s="6">
        <v>0</v>
      </c>
      <c r="AP300" s="6">
        <v>1</v>
      </c>
      <c r="AR300" s="6">
        <v>0</v>
      </c>
      <c r="AS300" s="6">
        <v>0</v>
      </c>
      <c r="AT300" s="6">
        <v>0</v>
      </c>
      <c r="AU300" s="6">
        <v>0</v>
      </c>
      <c r="AV300" s="6">
        <v>1</v>
      </c>
      <c r="AW300" s="6">
        <v>0</v>
      </c>
      <c r="AX300" s="6">
        <v>0</v>
      </c>
      <c r="AY300" s="6">
        <v>0</v>
      </c>
      <c r="AZ300" s="6">
        <f>IF(Table3[[#This Row],[ShankDiameter]]=0.225,2,IF(Table3[[#This Row],[ShankDiameter]]=0.25,2,IF(Table3[[#This Row],[ShankDiameter]]=0.2875,2,0)))</f>
        <v>0</v>
      </c>
      <c r="BA300" s="6">
        <v>0</v>
      </c>
      <c r="BB300" s="6">
        <v>0</v>
      </c>
      <c r="BC300" s="6">
        <v>0</v>
      </c>
      <c r="BD300" s="6">
        <v>0</v>
      </c>
      <c r="BE300" s="6">
        <v>0</v>
      </c>
      <c r="BF300" s="6">
        <v>0</v>
      </c>
      <c r="BG300" s="6">
        <v>0</v>
      </c>
      <c r="BH300" s="6">
        <v>0</v>
      </c>
      <c r="BI300" s="6">
        <v>0</v>
      </c>
      <c r="BJ300" s="6">
        <v>0</v>
      </c>
      <c r="BK300" s="6">
        <v>0</v>
      </c>
      <c r="BL300" s="6">
        <v>0</v>
      </c>
      <c r="BM300" s="6">
        <f>IF(Table3[[#This Row],[Type]]="EM",IF((Table3[[#This Row],[Diameter]]/2)-Table3[[#This Row],[CornerRadius]]-0.012&gt;0,(Table3[[#This Row],[Diameter]]/2)-Table3[[#This Row],[CornerRadius]]-0.012,0),)</f>
        <v>0</v>
      </c>
      <c r="BO300" s="6" t="str">
        <f>IF(Table3[[#This Row],[ShoulderLength]]="","",IF(Table3[[#This Row],[ShoulderLength]]&lt;Table3[[#This Row],[LOC]],"FIX",""))</f>
        <v/>
      </c>
    </row>
    <row r="301" spans="1:67" x14ac:dyDescent="0.25">
      <c r="A301" s="7">
        <f>IF(Table3[[#This Row],[SoflexRule]]="",1,IF(Table3[[#This Row],[MinOHL]]="",1,IF(Table3[[#This Row],[Type]]="CT",1,IF(Table3[[#This Row],[I]]=1,0,1))))</f>
        <v>1</v>
      </c>
      <c r="B301" s="6" t="s">
        <v>149</v>
      </c>
      <c r="D301" s="6" t="s">
        <v>149</v>
      </c>
      <c r="E301" s="6">
        <v>300</v>
      </c>
      <c r="G301" s="9" t="s">
        <v>74</v>
      </c>
      <c r="H301" s="10" t="s">
        <v>2265</v>
      </c>
      <c r="I301" s="11" t="s">
        <v>631</v>
      </c>
      <c r="J301" s="12" t="s">
        <v>632</v>
      </c>
      <c r="K301" s="11" t="str">
        <f>CONCATENATE(Table3[[#This Row],[Type]]," "&amp;TEXT(Table3[[#This Row],[Diameter]],".0000")&amp;""," "&amp;Table3[[#This Row],[NumFlutes]]&amp;"FL")</f>
        <v>DC .0945 2FL</v>
      </c>
      <c r="M301" s="13">
        <v>9.4500000000000001E-2</v>
      </c>
      <c r="N301" s="13">
        <v>0.11799999999999999</v>
      </c>
      <c r="O301" s="6">
        <v>9.4500000000000001E-2</v>
      </c>
      <c r="P301" s="6">
        <v>1.43</v>
      </c>
      <c r="Q301" s="6">
        <v>1.4850000000000001</v>
      </c>
      <c r="R301" s="14">
        <f>IF(Table3[[#This Row],[ShoulderLenEnd]]="",0,90-(DEGREES(ATAN((Q301-P301)/((N301-O301)/2)))))</f>
        <v>12.059180689461812</v>
      </c>
      <c r="S301" s="15">
        <v>1.51</v>
      </c>
      <c r="T301" s="6">
        <v>2</v>
      </c>
      <c r="U301" s="6">
        <v>2.9460000000000002</v>
      </c>
      <c r="V301" s="6">
        <v>1.397</v>
      </c>
      <c r="Z301" s="6">
        <v>140</v>
      </c>
      <c r="AA301" s="13">
        <f t="shared" si="4"/>
        <v>1.7197593569078067E-2</v>
      </c>
      <c r="AE301" s="6" t="s">
        <v>44</v>
      </c>
      <c r="AF301" s="6" t="s">
        <v>619</v>
      </c>
      <c r="AG301" s="18" t="s">
        <v>2286</v>
      </c>
      <c r="AH301" s="6" t="s">
        <v>620</v>
      </c>
      <c r="AI301" s="6">
        <v>0</v>
      </c>
      <c r="AJ301" s="6">
        <v>0</v>
      </c>
      <c r="AK301" s="6">
        <v>1</v>
      </c>
      <c r="AL301" s="6">
        <v>0</v>
      </c>
      <c r="AM301" s="6">
        <v>0</v>
      </c>
      <c r="AN301" s="6">
        <v>0</v>
      </c>
      <c r="AO301" s="6">
        <v>0</v>
      </c>
      <c r="AP301" s="6">
        <v>1</v>
      </c>
      <c r="AR301" s="6">
        <v>0</v>
      </c>
      <c r="AS301" s="6">
        <v>0</v>
      </c>
      <c r="AT301" s="6">
        <v>0</v>
      </c>
      <c r="AU301" s="6">
        <v>0</v>
      </c>
      <c r="AV301" s="6">
        <f>IF(Table3[[#This Row],[ShankDiameter]]&gt;0.5,0,2)</f>
        <v>2</v>
      </c>
      <c r="AW301" s="6">
        <v>0</v>
      </c>
      <c r="AX301" s="6">
        <v>0</v>
      </c>
      <c r="AY301" s="6">
        <v>2</v>
      </c>
      <c r="AZ301" s="6">
        <f>IF(Table3[[#This Row],[ShankDiameter]]=0.225,2,IF(Table3[[#This Row],[ShankDiameter]]=0.25,2,IF(Table3[[#This Row],[ShankDiameter]]=0.2875,2,0)))</f>
        <v>0</v>
      </c>
      <c r="BA301" s="6">
        <v>0</v>
      </c>
      <c r="BB301" s="6">
        <v>0</v>
      </c>
      <c r="BC301" s="6">
        <v>0</v>
      </c>
      <c r="BD301" s="6">
        <v>0</v>
      </c>
      <c r="BE301" s="6">
        <v>0</v>
      </c>
      <c r="BF301" s="6">
        <v>0</v>
      </c>
      <c r="BG301" s="6">
        <v>0</v>
      </c>
      <c r="BH301" s="6">
        <v>0</v>
      </c>
      <c r="BI301" s="6">
        <v>0</v>
      </c>
      <c r="BJ301" s="6">
        <v>0</v>
      </c>
      <c r="BK301" s="6">
        <v>0</v>
      </c>
      <c r="BL301" s="6">
        <v>0</v>
      </c>
      <c r="BM301" s="6">
        <f>IF(Table3[[#This Row],[Type]]="EM",IF((Table3[[#This Row],[Diameter]]/2)-Table3[[#This Row],[CornerRadius]]-0.012&gt;0,(Table3[[#This Row],[Diameter]]/2)-Table3[[#This Row],[CornerRadius]]-0.012,0),)</f>
        <v>0</v>
      </c>
      <c r="BO301" s="6" t="str">
        <f>IF(Table3[[#This Row],[ShoulderLength]]="","",IF(Table3[[#This Row],[ShoulderLength]]&lt;Table3[[#This Row],[LOC]],"FIX",""))</f>
        <v/>
      </c>
    </row>
    <row r="302" spans="1:67" x14ac:dyDescent="0.25">
      <c r="A302" s="7">
        <f>IF(Table3[[#This Row],[SoflexRule]]="",1,IF(Table3[[#This Row],[MinOHL]]="",1,IF(Table3[[#This Row],[Type]]="CT",1,IF(Table3[[#This Row],[I]]=1,0,1))))</f>
        <v>1</v>
      </c>
      <c r="B302" s="6" t="s">
        <v>149</v>
      </c>
      <c r="D302" s="6" t="s">
        <v>149</v>
      </c>
      <c r="E302" s="6">
        <v>301</v>
      </c>
      <c r="G302" s="9" t="s">
        <v>74</v>
      </c>
      <c r="H302" s="10" t="s">
        <v>2265</v>
      </c>
      <c r="I302" s="11" t="s">
        <v>633</v>
      </c>
      <c r="J302" s="12" t="s">
        <v>634</v>
      </c>
      <c r="K302" s="11" t="str">
        <f>CONCATENATE(Table3[[#This Row],[Type]]," "&amp;TEXT(Table3[[#This Row],[Diameter]],".0000")&amp;""," "&amp;Table3[[#This Row],[NumFlutes]]&amp;"FL")</f>
        <v>DC .1010 2FL</v>
      </c>
      <c r="M302" s="13">
        <v>0.10100000000000001</v>
      </c>
      <c r="N302" s="13">
        <v>0.11799999999999999</v>
      </c>
      <c r="O302" s="6">
        <v>0.10100000000000001</v>
      </c>
      <c r="P302" s="6">
        <v>0.53500000000000003</v>
      </c>
      <c r="Q302" s="6">
        <v>0.53500000000000003</v>
      </c>
      <c r="R302" s="14">
        <f>IF(Table3[[#This Row],[ShoulderLenEnd]]="",0,90-(DEGREES(ATAN((Q302-P302)/((N302-O302)/2)))))</f>
        <v>90</v>
      </c>
      <c r="S302" s="15">
        <v>0.56999999999999995</v>
      </c>
      <c r="T302" s="6">
        <v>2</v>
      </c>
      <c r="U302" s="6">
        <v>3.2050000000000001</v>
      </c>
      <c r="V302" s="6">
        <v>0.52800000000000002</v>
      </c>
      <c r="Z302" s="6">
        <v>140</v>
      </c>
      <c r="AA302" s="13">
        <f t="shared" si="4"/>
        <v>1.8380496830443224E-2</v>
      </c>
      <c r="AE302" s="6" t="s">
        <v>44</v>
      </c>
      <c r="AF302" s="6" t="s">
        <v>619</v>
      </c>
      <c r="AG302" s="18" t="s">
        <v>2286</v>
      </c>
      <c r="AH302" s="6" t="s">
        <v>635</v>
      </c>
      <c r="AI302" s="6">
        <v>0</v>
      </c>
      <c r="AJ302" s="6">
        <v>0</v>
      </c>
      <c r="AK302" s="6">
        <v>1</v>
      </c>
      <c r="AL302" s="6">
        <v>0</v>
      </c>
      <c r="AM302" s="6">
        <v>0</v>
      </c>
      <c r="AN302" s="6">
        <v>0</v>
      </c>
      <c r="AO302" s="6">
        <v>0</v>
      </c>
      <c r="AP302" s="6">
        <v>1</v>
      </c>
      <c r="AR302" s="6">
        <v>0</v>
      </c>
      <c r="AS302" s="6">
        <v>0</v>
      </c>
      <c r="AT302" s="6">
        <v>0</v>
      </c>
      <c r="AU302" s="6">
        <v>0</v>
      </c>
      <c r="AV302" s="6">
        <f>IF(Table3[[#This Row],[ShankDiameter]]&gt;0.5,0,2)</f>
        <v>2</v>
      </c>
      <c r="AW302" s="6">
        <v>0</v>
      </c>
      <c r="AX302" s="6">
        <v>0</v>
      </c>
      <c r="AY302" s="6">
        <v>2</v>
      </c>
      <c r="AZ302" s="6">
        <f>IF(Table3[[#This Row],[ShankDiameter]]=0.225,2,IF(Table3[[#This Row],[ShankDiameter]]=0.25,2,IF(Table3[[#This Row],[ShankDiameter]]=0.2875,2,0)))</f>
        <v>0</v>
      </c>
      <c r="BA302" s="6">
        <v>0</v>
      </c>
      <c r="BB302" s="6">
        <v>0</v>
      </c>
      <c r="BC302" s="6">
        <v>0</v>
      </c>
      <c r="BD302" s="6">
        <v>0</v>
      </c>
      <c r="BE302" s="6">
        <v>0</v>
      </c>
      <c r="BF302" s="6">
        <v>0</v>
      </c>
      <c r="BG302" s="6">
        <v>0</v>
      </c>
      <c r="BH302" s="6">
        <v>0</v>
      </c>
      <c r="BI302" s="6">
        <v>0</v>
      </c>
      <c r="BJ302" s="6">
        <v>0</v>
      </c>
      <c r="BK302" s="6">
        <v>0</v>
      </c>
      <c r="BL302" s="6">
        <v>0</v>
      </c>
      <c r="BM302" s="6">
        <f>IF(Table3[[#This Row],[Type]]="EM",IF((Table3[[#This Row],[Diameter]]/2)-Table3[[#This Row],[CornerRadius]]-0.012&gt;0,(Table3[[#This Row],[Diameter]]/2)-Table3[[#This Row],[CornerRadius]]-0.012,0),)</f>
        <v>0</v>
      </c>
      <c r="BO302" s="6" t="str">
        <f>IF(Table3[[#This Row],[ShoulderLength]]="","",IF(Table3[[#This Row],[ShoulderLength]]&lt;Table3[[#This Row],[LOC]],"FIX",""))</f>
        <v/>
      </c>
    </row>
    <row r="303" spans="1:67" x14ac:dyDescent="0.25">
      <c r="A303" s="7">
        <f>IF(Table3[[#This Row],[SoflexRule]]="",1,IF(Table3[[#This Row],[MinOHL]]="",1,IF(Table3[[#This Row],[Type]]="CT",1,IF(Table3[[#This Row],[I]]=1,0,1))))</f>
        <v>1</v>
      </c>
      <c r="B303" s="6" t="s">
        <v>149</v>
      </c>
      <c r="D303" s="6" t="s">
        <v>149</v>
      </c>
      <c r="E303" s="6">
        <v>302</v>
      </c>
      <c r="G303" s="9" t="s">
        <v>74</v>
      </c>
      <c r="H303" s="10" t="s">
        <v>2265</v>
      </c>
      <c r="I303" s="11" t="s">
        <v>636</v>
      </c>
      <c r="J303" s="12" t="s">
        <v>637</v>
      </c>
      <c r="K303" s="11" t="str">
        <f>CONCATENATE(Table3[[#This Row],[Type]]," "&amp;TEXT(Table3[[#This Row],[Diameter]],".0000")&amp;""," "&amp;Table3[[#This Row],[NumFlutes]]&amp;"FL")</f>
        <v>DC .1010 2FL</v>
      </c>
      <c r="M303" s="13">
        <v>0.10100000000000001</v>
      </c>
      <c r="N303" s="13">
        <v>0.11799999999999999</v>
      </c>
      <c r="O303" s="6">
        <v>0.10100000000000001</v>
      </c>
      <c r="P303" s="6">
        <v>1.0425</v>
      </c>
      <c r="Q303" s="6">
        <v>1.0495000000000001</v>
      </c>
      <c r="R303" s="14">
        <f>IF(Table3[[#This Row],[ShoulderLenEnd]]="",0,90-(DEGREES(ATAN((Q303-P303)/((N303-O303)/2)))))</f>
        <v>50.527540151655678</v>
      </c>
      <c r="S303" s="15">
        <v>1.075</v>
      </c>
      <c r="T303" s="6">
        <v>2</v>
      </c>
      <c r="U303" s="6">
        <v>3.22</v>
      </c>
      <c r="V303" s="6">
        <v>0.999</v>
      </c>
      <c r="Z303" s="6">
        <v>140</v>
      </c>
      <c r="AA303" s="13">
        <f t="shared" si="4"/>
        <v>1.8380496830443224E-2</v>
      </c>
      <c r="AE303" s="6" t="s">
        <v>44</v>
      </c>
      <c r="AF303" s="6" t="s">
        <v>619</v>
      </c>
      <c r="AG303" s="18" t="s">
        <v>2286</v>
      </c>
      <c r="AH303" s="6" t="s">
        <v>620</v>
      </c>
      <c r="AI303" s="6">
        <v>0</v>
      </c>
      <c r="AJ303" s="6">
        <v>0</v>
      </c>
      <c r="AK303" s="6">
        <v>1</v>
      </c>
      <c r="AL303" s="6">
        <v>0</v>
      </c>
      <c r="AM303" s="6">
        <v>0</v>
      </c>
      <c r="AN303" s="6">
        <v>1</v>
      </c>
      <c r="AO303" s="6">
        <v>0</v>
      </c>
      <c r="AP303" s="6">
        <v>1</v>
      </c>
      <c r="AR303" s="6">
        <v>0</v>
      </c>
      <c r="AS303" s="6">
        <v>0</v>
      </c>
      <c r="AT303" s="6">
        <v>0</v>
      </c>
      <c r="AU303" s="6">
        <v>0</v>
      </c>
      <c r="AV303" s="6">
        <f>IF(Table3[[#This Row],[ShankDiameter]]&gt;0.5,0,2)</f>
        <v>2</v>
      </c>
      <c r="AW303" s="6">
        <v>0</v>
      </c>
      <c r="AX303" s="6">
        <v>0</v>
      </c>
      <c r="AY303" s="6">
        <v>2</v>
      </c>
      <c r="AZ303" s="6">
        <f>IF(Table3[[#This Row],[ShankDiameter]]=0.225,2,IF(Table3[[#This Row],[ShankDiameter]]=0.25,2,IF(Table3[[#This Row],[ShankDiameter]]=0.2875,2,0)))</f>
        <v>0</v>
      </c>
      <c r="BA303" s="6">
        <v>0</v>
      </c>
      <c r="BB303" s="6">
        <v>0</v>
      </c>
      <c r="BC303" s="6">
        <v>0</v>
      </c>
      <c r="BD303" s="6">
        <v>0</v>
      </c>
      <c r="BE303" s="6">
        <v>0</v>
      </c>
      <c r="BF303" s="6">
        <v>0</v>
      </c>
      <c r="BG303" s="6">
        <v>0</v>
      </c>
      <c r="BH303" s="6">
        <v>0</v>
      </c>
      <c r="BI303" s="6">
        <v>0</v>
      </c>
      <c r="BJ303" s="6">
        <v>0</v>
      </c>
      <c r="BK303" s="6">
        <v>0</v>
      </c>
      <c r="BL303" s="6">
        <v>0</v>
      </c>
      <c r="BM303" s="6">
        <f>IF(Table3[[#This Row],[Type]]="EM",IF((Table3[[#This Row],[Diameter]]/2)-Table3[[#This Row],[CornerRadius]]-0.012&gt;0,(Table3[[#This Row],[Diameter]]/2)-Table3[[#This Row],[CornerRadius]]-0.012,0),)</f>
        <v>0</v>
      </c>
      <c r="BO303" s="6" t="str">
        <f>IF(Table3[[#This Row],[ShoulderLength]]="","",IF(Table3[[#This Row],[ShoulderLength]]&lt;Table3[[#This Row],[LOC]],"FIX",""))</f>
        <v/>
      </c>
    </row>
    <row r="304" spans="1:67" x14ac:dyDescent="0.25">
      <c r="A304" s="7">
        <f>IF(Table3[[#This Row],[SoflexRule]]="",1,IF(Table3[[#This Row],[MinOHL]]="",1,IF(Table3[[#This Row],[Type]]="CT",1,IF(Table3[[#This Row],[I]]=1,0,1))))</f>
        <v>1</v>
      </c>
      <c r="B304" s="6" t="s">
        <v>149</v>
      </c>
      <c r="D304" s="6" t="s">
        <v>149</v>
      </c>
      <c r="E304" s="6">
        <v>303</v>
      </c>
      <c r="G304" s="9" t="s">
        <v>74</v>
      </c>
      <c r="H304" s="10" t="s">
        <v>2265</v>
      </c>
      <c r="I304" s="11" t="s">
        <v>638</v>
      </c>
      <c r="J304" s="12" t="s">
        <v>639</v>
      </c>
      <c r="K304" s="11" t="str">
        <f>CONCATENATE(Table3[[#This Row],[Type]]," "&amp;TEXT(Table3[[#This Row],[Diameter]],".0000")&amp;""," "&amp;Table3[[#This Row],[NumFlutes]]&amp;"FL")</f>
        <v>DC .1100 2FL</v>
      </c>
      <c r="M304" s="13">
        <v>0.11</v>
      </c>
      <c r="N304" s="13">
        <v>0.11799999999999999</v>
      </c>
      <c r="O304" s="6">
        <v>0.11</v>
      </c>
      <c r="P304" s="6">
        <v>1.125</v>
      </c>
      <c r="R304" s="14">
        <f>IF(Table3[[#This Row],[ShoulderLenEnd]]="",0,90-(DEGREES(ATAN((Q304-P304)/((N304-O304)/2)))))</f>
        <v>0</v>
      </c>
      <c r="S304" s="15">
        <v>1.1499999999999999</v>
      </c>
      <c r="T304" s="6">
        <v>2</v>
      </c>
      <c r="U304" s="6">
        <v>3.2090000000000001</v>
      </c>
      <c r="V304" s="6">
        <v>1.1220000000000001</v>
      </c>
      <c r="Z304" s="6">
        <v>140</v>
      </c>
      <c r="AA304" s="13">
        <f t="shared" si="4"/>
        <v>2.0018362884641136E-2</v>
      </c>
      <c r="AE304" s="6" t="s">
        <v>44</v>
      </c>
      <c r="AF304" s="6" t="s">
        <v>619</v>
      </c>
      <c r="AG304" s="18" t="s">
        <v>2286</v>
      </c>
      <c r="AH304" s="6" t="s">
        <v>620</v>
      </c>
      <c r="AI304" s="6">
        <v>0</v>
      </c>
      <c r="AJ304" s="6">
        <v>0</v>
      </c>
      <c r="AK304" s="6">
        <v>1</v>
      </c>
      <c r="AL304" s="6">
        <v>0</v>
      </c>
      <c r="AM304" s="6">
        <v>0</v>
      </c>
      <c r="AN304" s="6">
        <v>1</v>
      </c>
      <c r="AO304" s="6">
        <v>0</v>
      </c>
      <c r="AP304" s="6">
        <v>1</v>
      </c>
      <c r="AR304" s="6">
        <v>0</v>
      </c>
      <c r="AS304" s="6">
        <v>0</v>
      </c>
      <c r="AT304" s="6">
        <v>0</v>
      </c>
      <c r="AU304" s="6">
        <v>0</v>
      </c>
      <c r="AV304" s="6">
        <f>IF(Table3[[#This Row],[ShankDiameter]]&gt;0.5,0,2)</f>
        <v>2</v>
      </c>
      <c r="AW304" s="6">
        <v>0</v>
      </c>
      <c r="AX304" s="6">
        <v>0</v>
      </c>
      <c r="AY304" s="6">
        <v>2</v>
      </c>
      <c r="AZ304" s="6">
        <f>IF(Table3[[#This Row],[ShankDiameter]]=0.225,2,IF(Table3[[#This Row],[ShankDiameter]]=0.25,2,IF(Table3[[#This Row],[ShankDiameter]]=0.2875,2,0)))</f>
        <v>0</v>
      </c>
      <c r="BA304" s="6">
        <v>0</v>
      </c>
      <c r="BB304" s="6">
        <v>0</v>
      </c>
      <c r="BC304" s="6">
        <v>0</v>
      </c>
      <c r="BD304" s="6">
        <v>0</v>
      </c>
      <c r="BE304" s="6">
        <v>0</v>
      </c>
      <c r="BF304" s="6">
        <v>0</v>
      </c>
      <c r="BG304" s="6">
        <v>0</v>
      </c>
      <c r="BH304" s="6">
        <v>0</v>
      </c>
      <c r="BI304" s="6">
        <v>0</v>
      </c>
      <c r="BJ304" s="6">
        <v>0</v>
      </c>
      <c r="BK304" s="6">
        <v>0</v>
      </c>
      <c r="BL304" s="6">
        <v>0</v>
      </c>
      <c r="BM304" s="6">
        <f>IF(Table3[[#This Row],[Type]]="EM",IF((Table3[[#This Row],[Diameter]]/2)-Table3[[#This Row],[CornerRadius]]-0.012&gt;0,(Table3[[#This Row],[Diameter]]/2)-Table3[[#This Row],[CornerRadius]]-0.012,0),)</f>
        <v>0</v>
      </c>
      <c r="BO304" s="6" t="str">
        <f>IF(Table3[[#This Row],[ShoulderLength]]="","",IF(Table3[[#This Row],[ShoulderLength]]&lt;Table3[[#This Row],[LOC]],"FIX",""))</f>
        <v/>
      </c>
    </row>
    <row r="305" spans="1:67" x14ac:dyDescent="0.25">
      <c r="A305" s="7">
        <f>IF(Table3[[#This Row],[SoflexRule]]="",1,IF(Table3[[#This Row],[MinOHL]]="",1,IF(Table3[[#This Row],[Type]]="CT",1,IF(Table3[[#This Row],[I]]=1,0,1))))</f>
        <v>1</v>
      </c>
      <c r="B305" s="6" t="s">
        <v>149</v>
      </c>
      <c r="D305" s="6" t="s">
        <v>149</v>
      </c>
      <c r="E305" s="6">
        <v>304</v>
      </c>
      <c r="G305" s="9" t="s">
        <v>74</v>
      </c>
      <c r="H305" s="10" t="s">
        <v>2265</v>
      </c>
      <c r="I305" s="11" t="s">
        <v>640</v>
      </c>
      <c r="J305" s="12" t="s">
        <v>641</v>
      </c>
      <c r="K305" s="11" t="str">
        <f>CONCATENATE(Table3[[#This Row],[Type]]," "&amp;TEXT(Table3[[#This Row],[Diameter]],".0000")&amp;""," "&amp;Table3[[#This Row],[NumFlutes]]&amp;"FL")</f>
        <v>DC .1102 2FL</v>
      </c>
      <c r="M305" s="13">
        <v>0.11020000000000001</v>
      </c>
      <c r="N305" s="13">
        <v>0.11799999999999999</v>
      </c>
      <c r="O305" s="6">
        <v>0.11020000000000001</v>
      </c>
      <c r="P305" s="6">
        <v>0.56999999999999995</v>
      </c>
      <c r="R305" s="14">
        <f>IF(Table3[[#This Row],[ShoulderLenEnd]]="",0,90-(DEGREES(ATAN((Q305-P305)/((N305-O305)/2)))))</f>
        <v>0</v>
      </c>
      <c r="S305" s="15">
        <v>0.6</v>
      </c>
      <c r="T305" s="6">
        <v>2</v>
      </c>
      <c r="U305" s="6">
        <v>3.2050000000000001</v>
      </c>
      <c r="V305" s="6">
        <v>0.56699999999999995</v>
      </c>
      <c r="Z305" s="6">
        <v>140</v>
      </c>
      <c r="AA305" s="13">
        <f t="shared" si="4"/>
        <v>2.0054759908067755E-2</v>
      </c>
      <c r="AE305" s="6" t="s">
        <v>44</v>
      </c>
      <c r="AF305" s="6" t="s">
        <v>619</v>
      </c>
      <c r="AG305" s="18" t="s">
        <v>2286</v>
      </c>
      <c r="AH305" s="6" t="s">
        <v>635</v>
      </c>
      <c r="AI305" s="6">
        <v>0</v>
      </c>
      <c r="AJ305" s="6">
        <v>0</v>
      </c>
      <c r="AK305" s="6">
        <v>1</v>
      </c>
      <c r="AL305" s="6">
        <v>0</v>
      </c>
      <c r="AM305" s="6">
        <v>0</v>
      </c>
      <c r="AN305" s="6">
        <v>0</v>
      </c>
      <c r="AO305" s="6">
        <v>0</v>
      </c>
      <c r="AP305" s="6">
        <v>1</v>
      </c>
      <c r="AR305" s="6">
        <v>0</v>
      </c>
      <c r="AS305" s="6">
        <v>0</v>
      </c>
      <c r="AT305" s="6">
        <v>0</v>
      </c>
      <c r="AU305" s="6">
        <v>0</v>
      </c>
      <c r="AV305" s="6">
        <f>IF(Table3[[#This Row],[ShankDiameter]]&gt;0.5,0,2)</f>
        <v>2</v>
      </c>
      <c r="AW305" s="6">
        <v>0</v>
      </c>
      <c r="AX305" s="6">
        <v>0</v>
      </c>
      <c r="AY305" s="6">
        <v>2</v>
      </c>
      <c r="AZ305" s="6">
        <f>IF(Table3[[#This Row],[ShankDiameter]]=0.225,2,IF(Table3[[#This Row],[ShankDiameter]]=0.25,2,IF(Table3[[#This Row],[ShankDiameter]]=0.2875,2,0)))</f>
        <v>0</v>
      </c>
      <c r="BA305" s="6">
        <v>0</v>
      </c>
      <c r="BB305" s="6">
        <v>0</v>
      </c>
      <c r="BC305" s="6">
        <v>0</v>
      </c>
      <c r="BD305" s="6">
        <v>0</v>
      </c>
      <c r="BE305" s="6">
        <v>0</v>
      </c>
      <c r="BF305" s="6">
        <v>0</v>
      </c>
      <c r="BG305" s="6">
        <v>0</v>
      </c>
      <c r="BH305" s="6">
        <v>0</v>
      </c>
      <c r="BI305" s="6">
        <v>0</v>
      </c>
      <c r="BJ305" s="6">
        <v>0</v>
      </c>
      <c r="BK305" s="6">
        <v>0</v>
      </c>
      <c r="BL305" s="6">
        <v>0</v>
      </c>
      <c r="BM305" s="6">
        <f>IF(Table3[[#This Row],[Type]]="EM",IF((Table3[[#This Row],[Diameter]]/2)-Table3[[#This Row],[CornerRadius]]-0.012&gt;0,(Table3[[#This Row],[Diameter]]/2)-Table3[[#This Row],[CornerRadius]]-0.012,0),)</f>
        <v>0</v>
      </c>
      <c r="BO305" s="6" t="str">
        <f>IF(Table3[[#This Row],[ShoulderLength]]="","",IF(Table3[[#This Row],[ShoulderLength]]&lt;Table3[[#This Row],[LOC]],"FIX",""))</f>
        <v/>
      </c>
    </row>
    <row r="306" spans="1:67" x14ac:dyDescent="0.25">
      <c r="A306" s="7">
        <f>IF(Table3[[#This Row],[SoflexRule]]="",1,IF(Table3[[#This Row],[MinOHL]]="",1,IF(Table3[[#This Row],[Type]]="CT",1,IF(Table3[[#This Row],[I]]=1,0,1))))</f>
        <v>1</v>
      </c>
      <c r="B306" s="6" t="s">
        <v>149</v>
      </c>
      <c r="D306" s="6" t="s">
        <v>149</v>
      </c>
      <c r="E306" s="6">
        <v>305</v>
      </c>
      <c r="G306" s="9" t="s">
        <v>74</v>
      </c>
      <c r="H306" s="10" t="s">
        <v>2265</v>
      </c>
      <c r="I306" s="11" t="s">
        <v>642</v>
      </c>
      <c r="J306" s="12" t="s">
        <v>643</v>
      </c>
      <c r="K306" s="11" t="str">
        <f>CONCATENATE(Table3[[#This Row],[Type]]," "&amp;TEXT(Table3[[#This Row],[Diameter]],".0000")&amp;""," "&amp;Table3[[#This Row],[NumFlutes]]&amp;"FL")</f>
        <v>DC .1250 2FL</v>
      </c>
      <c r="M306" s="13">
        <v>0.125</v>
      </c>
      <c r="N306" s="13">
        <v>0.23599999999999999</v>
      </c>
      <c r="O306" s="6">
        <v>0.125</v>
      </c>
      <c r="P306" s="6">
        <v>0.91</v>
      </c>
      <c r="Q306" s="6">
        <v>1.03</v>
      </c>
      <c r="R306" s="14">
        <f>IF(Table3[[#This Row],[ShoulderLenEnd]]="",0,90-(DEGREES(ATAN((Q306-P306)/((N306-O306)/2)))))</f>
        <v>24.820541335489082</v>
      </c>
      <c r="S306" s="15">
        <v>1.05</v>
      </c>
      <c r="T306" s="6">
        <v>2</v>
      </c>
      <c r="U306" s="6">
        <v>3.016</v>
      </c>
      <c r="V306" s="6">
        <v>0.85</v>
      </c>
      <c r="Z306" s="6">
        <v>140</v>
      </c>
      <c r="AA306" s="13">
        <f t="shared" si="4"/>
        <v>2.2748139641637653E-2</v>
      </c>
      <c r="AE306" s="6" t="s">
        <v>44</v>
      </c>
      <c r="AF306" s="6" t="s">
        <v>619</v>
      </c>
      <c r="AG306" s="18" t="s">
        <v>2286</v>
      </c>
      <c r="AH306" s="6" t="s">
        <v>635</v>
      </c>
      <c r="AI306" s="6">
        <v>0</v>
      </c>
      <c r="AJ306" s="6">
        <v>0</v>
      </c>
      <c r="AK306" s="6">
        <v>1</v>
      </c>
      <c r="AL306" s="6">
        <v>0</v>
      </c>
      <c r="AM306" s="6">
        <v>0</v>
      </c>
      <c r="AN306" s="6">
        <v>1</v>
      </c>
      <c r="AO306" s="6">
        <v>0</v>
      </c>
      <c r="AP306" s="6">
        <v>1</v>
      </c>
      <c r="AR306" s="6">
        <v>0</v>
      </c>
      <c r="AS306" s="6">
        <v>0</v>
      </c>
      <c r="AT306" s="6">
        <v>0</v>
      </c>
      <c r="AU306" s="6">
        <v>0</v>
      </c>
      <c r="AV306" s="6">
        <f>IF(Table3[[#This Row],[ShankDiameter]]&gt;0.5,0,2)</f>
        <v>2</v>
      </c>
      <c r="AW306" s="6">
        <v>0</v>
      </c>
      <c r="AX306" s="6">
        <v>0</v>
      </c>
      <c r="AY306" s="6">
        <v>2</v>
      </c>
      <c r="AZ306" s="6">
        <f>IF(Table3[[#This Row],[ShankDiameter]]=0.225,2,IF(Table3[[#This Row],[ShankDiameter]]=0.25,2,IF(Table3[[#This Row],[ShankDiameter]]=0.2875,2,0)))</f>
        <v>0</v>
      </c>
      <c r="BA306" s="6">
        <v>0</v>
      </c>
      <c r="BB306" s="6">
        <v>0</v>
      </c>
      <c r="BC306" s="6">
        <v>0</v>
      </c>
      <c r="BD306" s="6">
        <v>0</v>
      </c>
      <c r="BE306" s="6">
        <v>0</v>
      </c>
      <c r="BF306" s="6">
        <v>0</v>
      </c>
      <c r="BG306" s="6">
        <v>0</v>
      </c>
      <c r="BH306" s="6">
        <v>0</v>
      </c>
      <c r="BI306" s="6">
        <v>0</v>
      </c>
      <c r="BJ306" s="6">
        <v>0</v>
      </c>
      <c r="BK306" s="6">
        <v>0</v>
      </c>
      <c r="BL306" s="6">
        <v>0</v>
      </c>
      <c r="BM306" s="6">
        <f>IF(Table3[[#This Row],[Type]]="EM",IF((Table3[[#This Row],[Diameter]]/2)-Table3[[#This Row],[CornerRadius]]-0.012&gt;0,(Table3[[#This Row],[Diameter]]/2)-Table3[[#This Row],[CornerRadius]]-0.012,0),)</f>
        <v>0</v>
      </c>
      <c r="BO306" s="6" t="str">
        <f>IF(Table3[[#This Row],[ShoulderLength]]="","",IF(Table3[[#This Row],[ShoulderLength]]&lt;Table3[[#This Row],[LOC]],"FIX",""))</f>
        <v/>
      </c>
    </row>
    <row r="307" spans="1:67" x14ac:dyDescent="0.25">
      <c r="A307" s="7">
        <f>IF(Table3[[#This Row],[SoflexRule]]="",1,IF(Table3[[#This Row],[MinOHL]]="",1,IF(Table3[[#This Row],[Type]]="CT",1,IF(Table3[[#This Row],[I]]=1,0,1))))</f>
        <v>1</v>
      </c>
      <c r="B307" s="6" t="s">
        <v>149</v>
      </c>
      <c r="D307" s="6" t="s">
        <v>149</v>
      </c>
      <c r="E307" s="6">
        <v>306</v>
      </c>
      <c r="G307" s="9" t="s">
        <v>74</v>
      </c>
      <c r="H307" s="10" t="s">
        <v>2265</v>
      </c>
      <c r="I307" s="11" t="s">
        <v>644</v>
      </c>
      <c r="J307" s="12" t="s">
        <v>645</v>
      </c>
      <c r="K307" s="11" t="str">
        <f>CONCATENATE(Table3[[#This Row],[Type]]," "&amp;TEXT(Table3[[#This Row],[Diameter]],".0000")&amp;""," "&amp;Table3[[#This Row],[NumFlutes]]&amp;"FL")</f>
        <v>DC .1250 2FL</v>
      </c>
      <c r="M307" s="13">
        <v>0.125</v>
      </c>
      <c r="N307" s="13">
        <v>0.23599999999999999</v>
      </c>
      <c r="O307" s="6">
        <v>0.125</v>
      </c>
      <c r="P307" s="6">
        <v>2.61</v>
      </c>
      <c r="Q307" s="6">
        <v>2.74</v>
      </c>
      <c r="R307" s="14">
        <f>IF(Table3[[#This Row],[ShoulderLenEnd]]="",0,90-(DEGREES(ATAN((Q307-P307)/((N307-O307)/2)))))</f>
        <v>23.118754365345637</v>
      </c>
      <c r="S307" s="15">
        <v>2.7650000000000001</v>
      </c>
      <c r="T307" s="6">
        <v>2</v>
      </c>
      <c r="U307" s="6">
        <v>4.5119999999999996</v>
      </c>
      <c r="V307" s="6">
        <v>2.504</v>
      </c>
      <c r="Z307" s="6">
        <v>140</v>
      </c>
      <c r="AA307" s="13">
        <f t="shared" si="4"/>
        <v>2.2748139641637653E-2</v>
      </c>
      <c r="AE307" s="6" t="s">
        <v>44</v>
      </c>
      <c r="AF307" s="6" t="s">
        <v>619</v>
      </c>
      <c r="AG307" s="18" t="s">
        <v>2286</v>
      </c>
      <c r="AH307" s="6" t="s">
        <v>620</v>
      </c>
      <c r="AI307" s="6">
        <v>0</v>
      </c>
      <c r="AJ307" s="6">
        <v>0</v>
      </c>
      <c r="AK307" s="6">
        <v>1</v>
      </c>
      <c r="AL307" s="6">
        <v>0</v>
      </c>
      <c r="AM307" s="6">
        <v>0</v>
      </c>
      <c r="AN307" s="6">
        <v>1</v>
      </c>
      <c r="AO307" s="6">
        <v>0</v>
      </c>
      <c r="AP307" s="6">
        <v>1</v>
      </c>
      <c r="AR307" s="6">
        <v>0</v>
      </c>
      <c r="AS307" s="6">
        <v>0</v>
      </c>
      <c r="AT307" s="6">
        <v>0</v>
      </c>
      <c r="AU307" s="6">
        <v>0</v>
      </c>
      <c r="AV307" s="6">
        <f>IF(Table3[[#This Row],[ShankDiameter]]&gt;0.5,0,2)</f>
        <v>2</v>
      </c>
      <c r="AW307" s="6">
        <v>0</v>
      </c>
      <c r="AX307" s="6">
        <v>0</v>
      </c>
      <c r="AY307" s="6">
        <v>2</v>
      </c>
      <c r="AZ307" s="6">
        <f>IF(Table3[[#This Row],[ShankDiameter]]=0.225,2,IF(Table3[[#This Row],[ShankDiameter]]=0.25,2,IF(Table3[[#This Row],[ShankDiameter]]=0.2875,2,0)))</f>
        <v>0</v>
      </c>
      <c r="BA307" s="6">
        <v>0</v>
      </c>
      <c r="BB307" s="6">
        <v>0</v>
      </c>
      <c r="BC307" s="6">
        <v>0</v>
      </c>
      <c r="BD307" s="6">
        <v>0</v>
      </c>
      <c r="BE307" s="6">
        <v>0</v>
      </c>
      <c r="BF307" s="6">
        <v>0</v>
      </c>
      <c r="BG307" s="6">
        <v>0</v>
      </c>
      <c r="BH307" s="6">
        <v>0</v>
      </c>
      <c r="BI307" s="6">
        <v>0</v>
      </c>
      <c r="BJ307" s="6">
        <v>0</v>
      </c>
      <c r="BK307" s="6">
        <v>0</v>
      </c>
      <c r="BL307" s="6">
        <v>0</v>
      </c>
      <c r="BM307" s="6">
        <f>IF(Table3[[#This Row],[Type]]="EM",IF((Table3[[#This Row],[Diameter]]/2)-Table3[[#This Row],[CornerRadius]]-0.012&gt;0,(Table3[[#This Row],[Diameter]]/2)-Table3[[#This Row],[CornerRadius]]-0.012,0),)</f>
        <v>0</v>
      </c>
      <c r="BO307" s="6" t="str">
        <f>IF(Table3[[#This Row],[ShoulderLength]]="","",IF(Table3[[#This Row],[ShoulderLength]]&lt;Table3[[#This Row],[LOC]],"FIX",""))</f>
        <v/>
      </c>
    </row>
    <row r="308" spans="1:67" x14ac:dyDescent="0.25">
      <c r="A308" s="7">
        <f>IF(Table3[[#This Row],[SoflexRule]]="",1,IF(Table3[[#This Row],[MinOHL]]="",1,IF(Table3[[#This Row],[Type]]="CT",1,IF(Table3[[#This Row],[I]]=1,0,1))))</f>
        <v>1</v>
      </c>
      <c r="B308" s="6" t="s">
        <v>149</v>
      </c>
      <c r="D308" s="6" t="s">
        <v>149</v>
      </c>
      <c r="E308" s="6">
        <v>307</v>
      </c>
      <c r="G308" s="9" t="s">
        <v>74</v>
      </c>
      <c r="H308" s="10" t="s">
        <v>2265</v>
      </c>
      <c r="I308" s="11" t="s">
        <v>646</v>
      </c>
      <c r="J308" s="12" t="s">
        <v>647</v>
      </c>
      <c r="K308" s="11" t="str">
        <f>CONCATENATE(Table3[[#This Row],[Type]]," "&amp;TEXT(Table3[[#This Row],[Diameter]],".0000")&amp;""," "&amp;Table3[[#This Row],[NumFlutes]]&amp;"FL")</f>
        <v>DC .1490 2FL</v>
      </c>
      <c r="M308" s="13">
        <v>0.14899999999999999</v>
      </c>
      <c r="N308" s="13">
        <v>0.23599999999999999</v>
      </c>
      <c r="O308" s="6">
        <v>0.14899999999999999</v>
      </c>
      <c r="P308" s="6">
        <v>0.96499999999999997</v>
      </c>
      <c r="Q308" s="6">
        <v>1.06</v>
      </c>
      <c r="R308" s="14">
        <f>IF(Table3[[#This Row],[ShoulderLenEnd]]="",0,90-(DEGREES(ATAN((Q308-P308)/((N308-O308)/2)))))</f>
        <v>24.602794158284965</v>
      </c>
      <c r="S308" s="15">
        <v>1.085</v>
      </c>
      <c r="T308" s="6">
        <v>2</v>
      </c>
      <c r="U308" s="6">
        <v>3.177</v>
      </c>
      <c r="V308" s="6">
        <v>0.93300000000000005</v>
      </c>
      <c r="Z308" s="6">
        <v>140</v>
      </c>
      <c r="AA308" s="13">
        <f t="shared" si="4"/>
        <v>2.7115782452832082E-2</v>
      </c>
      <c r="AE308" s="6" t="s">
        <v>44</v>
      </c>
      <c r="AF308" s="6" t="s">
        <v>619</v>
      </c>
      <c r="AG308" s="18" t="s">
        <v>2286</v>
      </c>
      <c r="AH308" s="6" t="s">
        <v>635</v>
      </c>
      <c r="AI308" s="6">
        <v>0</v>
      </c>
      <c r="AJ308" s="6">
        <v>0</v>
      </c>
      <c r="AK308" s="6">
        <v>1</v>
      </c>
      <c r="AL308" s="6">
        <v>0</v>
      </c>
      <c r="AM308" s="6">
        <v>0</v>
      </c>
      <c r="AN308" s="6">
        <v>1</v>
      </c>
      <c r="AO308" s="6">
        <v>0</v>
      </c>
      <c r="AP308" s="6">
        <v>1</v>
      </c>
      <c r="AR308" s="6">
        <v>0</v>
      </c>
      <c r="AS308" s="6">
        <v>0</v>
      </c>
      <c r="AT308" s="6">
        <v>0</v>
      </c>
      <c r="AU308" s="6">
        <v>0</v>
      </c>
      <c r="AV308" s="6">
        <f>IF(Table3[[#This Row],[ShankDiameter]]&gt;0.5,0,2)</f>
        <v>2</v>
      </c>
      <c r="AW308" s="6">
        <v>0</v>
      </c>
      <c r="AX308" s="6">
        <v>0</v>
      </c>
      <c r="AY308" s="6">
        <v>2</v>
      </c>
      <c r="AZ308" s="6">
        <f>IF(Table3[[#This Row],[ShankDiameter]]=0.225,2,IF(Table3[[#This Row],[ShankDiameter]]=0.25,2,IF(Table3[[#This Row],[ShankDiameter]]=0.2875,2,0)))</f>
        <v>0</v>
      </c>
      <c r="BA308" s="6">
        <v>0</v>
      </c>
      <c r="BB308" s="6">
        <v>0</v>
      </c>
      <c r="BC308" s="6">
        <v>0</v>
      </c>
      <c r="BD308" s="6">
        <v>0</v>
      </c>
      <c r="BE308" s="6">
        <v>0</v>
      </c>
      <c r="BF308" s="6">
        <v>0</v>
      </c>
      <c r="BG308" s="6">
        <v>0</v>
      </c>
      <c r="BH308" s="6">
        <v>0</v>
      </c>
      <c r="BI308" s="6">
        <v>0</v>
      </c>
      <c r="BJ308" s="6">
        <v>0</v>
      </c>
      <c r="BK308" s="6">
        <v>0</v>
      </c>
      <c r="BL308" s="6">
        <v>0</v>
      </c>
      <c r="BM308" s="6">
        <f>IF(Table3[[#This Row],[Type]]="EM",IF((Table3[[#This Row],[Diameter]]/2)-Table3[[#This Row],[CornerRadius]]-0.012&gt;0,(Table3[[#This Row],[Diameter]]/2)-Table3[[#This Row],[CornerRadius]]-0.012,0),)</f>
        <v>0</v>
      </c>
      <c r="BO308" s="6" t="str">
        <f>IF(Table3[[#This Row],[ShoulderLength]]="","",IF(Table3[[#This Row],[ShoulderLength]]&lt;Table3[[#This Row],[LOC]],"FIX",""))</f>
        <v/>
      </c>
    </row>
    <row r="309" spans="1:67" x14ac:dyDescent="0.25">
      <c r="A309" s="7">
        <f>IF(Table3[[#This Row],[SoflexRule]]="",1,IF(Table3[[#This Row],[MinOHL]]="",1,IF(Table3[[#This Row],[Type]]="CT",1,IF(Table3[[#This Row],[I]]=1,0,1))))</f>
        <v>1</v>
      </c>
      <c r="B309" s="6" t="s">
        <v>149</v>
      </c>
      <c r="D309" s="6" t="s">
        <v>149</v>
      </c>
      <c r="E309" s="6">
        <v>308</v>
      </c>
      <c r="G309" s="9" t="s">
        <v>74</v>
      </c>
      <c r="H309" s="10" t="s">
        <v>2265</v>
      </c>
      <c r="I309" s="11" t="s">
        <v>648</v>
      </c>
      <c r="J309" s="12" t="s">
        <v>649</v>
      </c>
      <c r="K309" s="11" t="str">
        <f>CONCATENATE(Table3[[#This Row],[Type]]," "&amp;TEXT(Table3[[#This Row],[Diameter]],".0000")&amp;""," "&amp;Table3[[#This Row],[NumFlutes]]&amp;"FL")</f>
        <v>DC .1575 2FL</v>
      </c>
      <c r="M309" s="13">
        <v>0.1575</v>
      </c>
      <c r="N309" s="13">
        <v>0.23599999999999999</v>
      </c>
      <c r="O309" s="6">
        <v>0.1575</v>
      </c>
      <c r="P309" s="6">
        <v>2.97</v>
      </c>
      <c r="Q309" s="6">
        <v>3.0649999999999999</v>
      </c>
      <c r="R309" s="14">
        <f>IF(Table3[[#This Row],[ShoulderLenEnd]]="",0,90-(DEGREES(ATAN((Q309-P309)/((N309-O309)/2)))))</f>
        <v>22.448353304631809</v>
      </c>
      <c r="S309" s="15">
        <v>3.09</v>
      </c>
      <c r="T309" s="6">
        <v>2</v>
      </c>
      <c r="U309" s="6">
        <v>4.87</v>
      </c>
      <c r="V309" s="6">
        <v>2.8620000000000001</v>
      </c>
      <c r="Z309" s="6">
        <v>140</v>
      </c>
      <c r="AA309" s="13">
        <f t="shared" si="4"/>
        <v>2.8662655948463442E-2</v>
      </c>
      <c r="AE309" s="6" t="s">
        <v>44</v>
      </c>
      <c r="AF309" s="6" t="s">
        <v>619</v>
      </c>
      <c r="AG309" s="18" t="s">
        <v>2286</v>
      </c>
      <c r="AH309" s="6" t="s">
        <v>620</v>
      </c>
      <c r="AI309" s="6">
        <v>0</v>
      </c>
      <c r="AJ309" s="6">
        <v>0</v>
      </c>
      <c r="AK309" s="6">
        <v>1</v>
      </c>
      <c r="AL309" s="6">
        <v>0</v>
      </c>
      <c r="AM309" s="6">
        <v>0</v>
      </c>
      <c r="AN309" s="6">
        <v>1</v>
      </c>
      <c r="AO309" s="6">
        <v>0</v>
      </c>
      <c r="AP309" s="6">
        <v>1</v>
      </c>
      <c r="AR309" s="6">
        <v>0</v>
      </c>
      <c r="AS309" s="6">
        <v>0</v>
      </c>
      <c r="AT309" s="6">
        <v>0</v>
      </c>
      <c r="AU309" s="6">
        <v>0</v>
      </c>
      <c r="AV309" s="6">
        <f>IF(Table3[[#This Row],[ShankDiameter]]&gt;0.5,0,2)</f>
        <v>2</v>
      </c>
      <c r="AW309" s="6">
        <v>0</v>
      </c>
      <c r="AX309" s="6">
        <v>0</v>
      </c>
      <c r="AY309" s="6">
        <v>2</v>
      </c>
      <c r="AZ309" s="6">
        <f>IF(Table3[[#This Row],[ShankDiameter]]=0.225,2,IF(Table3[[#This Row],[ShankDiameter]]=0.25,2,IF(Table3[[#This Row],[ShankDiameter]]=0.2875,2,0)))</f>
        <v>0</v>
      </c>
      <c r="BA309" s="6">
        <v>0</v>
      </c>
      <c r="BB309" s="6">
        <v>0</v>
      </c>
      <c r="BC309" s="6">
        <v>0</v>
      </c>
      <c r="BD309" s="6">
        <v>0</v>
      </c>
      <c r="BE309" s="6">
        <v>0</v>
      </c>
      <c r="BF309" s="6">
        <v>0</v>
      </c>
      <c r="BG309" s="6">
        <v>0</v>
      </c>
      <c r="BH309" s="6">
        <v>0</v>
      </c>
      <c r="BI309" s="6">
        <v>0</v>
      </c>
      <c r="BJ309" s="6">
        <v>0</v>
      </c>
      <c r="BK309" s="6">
        <v>0</v>
      </c>
      <c r="BL309" s="6">
        <v>0</v>
      </c>
      <c r="BM309" s="6">
        <f>IF(Table3[[#This Row],[Type]]="EM",IF((Table3[[#This Row],[Diameter]]/2)-Table3[[#This Row],[CornerRadius]]-0.012&gt;0,(Table3[[#This Row],[Diameter]]/2)-Table3[[#This Row],[CornerRadius]]-0.012,0),)</f>
        <v>0</v>
      </c>
      <c r="BO309" s="6" t="str">
        <f>IF(Table3[[#This Row],[ShoulderLength]]="","",IF(Table3[[#This Row],[ShoulderLength]]&lt;Table3[[#This Row],[LOC]],"FIX",""))</f>
        <v/>
      </c>
    </row>
    <row r="310" spans="1:67" x14ac:dyDescent="0.25">
      <c r="A310" s="7">
        <f>IF(Table3[[#This Row],[SoflexRule]]="",1,IF(Table3[[#This Row],[MinOHL]]="",1,IF(Table3[[#This Row],[Type]]="CT",1,IF(Table3[[#This Row],[I]]=1,0,1))))</f>
        <v>1</v>
      </c>
      <c r="B310" s="6" t="s">
        <v>149</v>
      </c>
      <c r="D310" s="6" t="s">
        <v>149</v>
      </c>
      <c r="E310" s="6">
        <v>309</v>
      </c>
      <c r="G310" s="9" t="s">
        <v>74</v>
      </c>
      <c r="H310" s="10" t="s">
        <v>2265</v>
      </c>
      <c r="I310" s="11" t="s">
        <v>650</v>
      </c>
      <c r="J310" s="12" t="s">
        <v>651</v>
      </c>
      <c r="K310" s="11" t="str">
        <f>CONCATENATE(Table3[[#This Row],[Type]]," "&amp;TEXT(Table3[[#This Row],[Diameter]],".0000")&amp;""," "&amp;Table3[[#This Row],[NumFlutes]]&amp;"FL")</f>
        <v>DC .1610 2FL</v>
      </c>
      <c r="M310" s="13">
        <v>0.161</v>
      </c>
      <c r="N310" s="13">
        <v>0.23599999999999999</v>
      </c>
      <c r="O310" s="6">
        <v>0.161</v>
      </c>
      <c r="P310" s="6">
        <v>1.63</v>
      </c>
      <c r="Q310" s="6">
        <v>1.7050000000000001</v>
      </c>
      <c r="R310" s="14">
        <f>IF(Table3[[#This Row],[ShoulderLenEnd]]="",0,90-(DEGREES(ATAN((Q310-P310)/((N310-O310)/2)))))</f>
        <v>26.565051177077926</v>
      </c>
      <c r="S310" s="15">
        <v>1.73</v>
      </c>
      <c r="T310" s="6">
        <v>2</v>
      </c>
      <c r="U310" s="6">
        <v>3.9649999999999999</v>
      </c>
      <c r="V310" s="6">
        <v>1.6060000000000001</v>
      </c>
      <c r="Z310" s="6">
        <v>140</v>
      </c>
      <c r="AA310" s="13">
        <f t="shared" si="4"/>
        <v>2.9299603858429297E-2</v>
      </c>
      <c r="AE310" s="6" t="s">
        <v>44</v>
      </c>
      <c r="AF310" s="6" t="s">
        <v>619</v>
      </c>
      <c r="AG310" s="18" t="s">
        <v>2286</v>
      </c>
      <c r="AH310" s="6" t="s">
        <v>635</v>
      </c>
      <c r="AI310" s="6">
        <v>0</v>
      </c>
      <c r="AJ310" s="6">
        <v>0</v>
      </c>
      <c r="AK310" s="6">
        <v>1</v>
      </c>
      <c r="AL310" s="6">
        <v>0</v>
      </c>
      <c r="AM310" s="6">
        <v>0</v>
      </c>
      <c r="AN310" s="6">
        <v>0</v>
      </c>
      <c r="AO310" s="6">
        <v>0</v>
      </c>
      <c r="AP310" s="6">
        <v>1</v>
      </c>
      <c r="AR310" s="6">
        <v>0</v>
      </c>
      <c r="AS310" s="6">
        <v>0</v>
      </c>
      <c r="AT310" s="6">
        <v>0</v>
      </c>
      <c r="AU310" s="6">
        <v>0</v>
      </c>
      <c r="AV310" s="6">
        <f>IF(Table3[[#This Row],[ShankDiameter]]&gt;0.5,0,2)</f>
        <v>2</v>
      </c>
      <c r="AW310" s="6">
        <v>0</v>
      </c>
      <c r="AX310" s="6">
        <v>0</v>
      </c>
      <c r="AY310" s="6">
        <v>2</v>
      </c>
      <c r="AZ310" s="6">
        <f>IF(Table3[[#This Row],[ShankDiameter]]=0.225,2,IF(Table3[[#This Row],[ShankDiameter]]=0.25,2,IF(Table3[[#This Row],[ShankDiameter]]=0.2875,2,0)))</f>
        <v>0</v>
      </c>
      <c r="BA310" s="6">
        <v>0</v>
      </c>
      <c r="BB310" s="6">
        <v>0</v>
      </c>
      <c r="BC310" s="6">
        <v>0</v>
      </c>
      <c r="BD310" s="6">
        <v>0</v>
      </c>
      <c r="BE310" s="6">
        <v>0</v>
      </c>
      <c r="BF310" s="6">
        <v>0</v>
      </c>
      <c r="BG310" s="6">
        <v>0</v>
      </c>
      <c r="BH310" s="6">
        <v>0</v>
      </c>
      <c r="BI310" s="6">
        <v>0</v>
      </c>
      <c r="BJ310" s="6">
        <v>0</v>
      </c>
      <c r="BK310" s="6">
        <v>0</v>
      </c>
      <c r="BL310" s="6">
        <v>0</v>
      </c>
      <c r="BM310" s="6">
        <f>IF(Table3[[#This Row],[Type]]="EM",IF((Table3[[#This Row],[Diameter]]/2)-Table3[[#This Row],[CornerRadius]]-0.012&gt;0,(Table3[[#This Row],[Diameter]]/2)-Table3[[#This Row],[CornerRadius]]-0.012,0),)</f>
        <v>0</v>
      </c>
      <c r="BO310" s="6" t="str">
        <f>IF(Table3[[#This Row],[ShoulderLength]]="","",IF(Table3[[#This Row],[ShoulderLength]]&lt;Table3[[#This Row],[LOC]],"FIX",""))</f>
        <v/>
      </c>
    </row>
    <row r="311" spans="1:67" x14ac:dyDescent="0.25">
      <c r="A311" s="7">
        <f>IF(Table3[[#This Row],[SoflexRule]]="",1,IF(Table3[[#This Row],[MinOHL]]="",1,IF(Table3[[#This Row],[Type]]="CT",1,IF(Table3[[#This Row],[I]]=1,0,1))))</f>
        <v>1</v>
      </c>
      <c r="B311" s="6" t="s">
        <v>149</v>
      </c>
      <c r="D311" s="6" t="s">
        <v>149</v>
      </c>
      <c r="E311" s="6">
        <v>310</v>
      </c>
      <c r="G311" s="9" t="s">
        <v>74</v>
      </c>
      <c r="H311" s="10" t="s">
        <v>2265</v>
      </c>
      <c r="I311" s="11" t="s">
        <v>652</v>
      </c>
      <c r="J311" s="12" t="s">
        <v>653</v>
      </c>
      <c r="K311" s="11" t="str">
        <f>CONCATENATE(Table3[[#This Row],[Type]]," "&amp;TEXT(Table3[[#This Row],[Diameter]],".0000")&amp;""," "&amp;Table3[[#This Row],[NumFlutes]]&amp;"FL")</f>
        <v>DC .1614 2FL</v>
      </c>
      <c r="M311" s="13">
        <v>0.16139999999999999</v>
      </c>
      <c r="N311" s="13">
        <v>0.23599999999999999</v>
      </c>
      <c r="O311" s="6">
        <v>0.16139999999999999</v>
      </c>
      <c r="P311" s="6">
        <v>1.04</v>
      </c>
      <c r="Q311" s="6">
        <v>1.115</v>
      </c>
      <c r="R311" s="14">
        <f>IF(Table3[[#This Row],[ShoulderLenEnd]]="",0,90-(DEGREES(ATAN((Q311-P311)/((N311-O311)/2)))))</f>
        <v>26.442689847856919</v>
      </c>
      <c r="S311" s="15">
        <v>1.1399999999999999</v>
      </c>
      <c r="T311" s="6">
        <v>2</v>
      </c>
      <c r="U311" s="6">
        <v>3.4129999999999998</v>
      </c>
      <c r="V311" s="6">
        <v>1.016</v>
      </c>
      <c r="Z311" s="6">
        <v>140</v>
      </c>
      <c r="AA311" s="13">
        <f t="shared" si="4"/>
        <v>2.9372397905282534E-2</v>
      </c>
      <c r="AE311" s="6" t="s">
        <v>44</v>
      </c>
      <c r="AF311" s="6" t="s">
        <v>619</v>
      </c>
      <c r="AG311" s="18" t="s">
        <v>2286</v>
      </c>
      <c r="AH311" s="6" t="s">
        <v>635</v>
      </c>
      <c r="AI311" s="6">
        <v>0</v>
      </c>
      <c r="AJ311" s="6">
        <v>0</v>
      </c>
      <c r="AK311" s="6">
        <v>1</v>
      </c>
      <c r="AL311" s="6">
        <v>0</v>
      </c>
      <c r="AM311" s="6">
        <v>0</v>
      </c>
      <c r="AN311" s="6">
        <v>0</v>
      </c>
      <c r="AO311" s="6">
        <v>0</v>
      </c>
      <c r="AP311" s="6">
        <v>1</v>
      </c>
      <c r="AR311" s="6">
        <v>0</v>
      </c>
      <c r="AS311" s="6">
        <v>0</v>
      </c>
      <c r="AT311" s="6">
        <v>0</v>
      </c>
      <c r="AU311" s="6">
        <v>0</v>
      </c>
      <c r="AV311" s="6">
        <f>IF(Table3[[#This Row],[ShankDiameter]]&gt;0.5,0,2)</f>
        <v>2</v>
      </c>
      <c r="AW311" s="6">
        <v>0</v>
      </c>
      <c r="AX311" s="6">
        <v>0</v>
      </c>
      <c r="AY311" s="6">
        <v>2</v>
      </c>
      <c r="AZ311" s="6">
        <f>IF(Table3[[#This Row],[ShankDiameter]]=0.225,2,IF(Table3[[#This Row],[ShankDiameter]]=0.25,2,IF(Table3[[#This Row],[ShankDiameter]]=0.2875,2,0)))</f>
        <v>0</v>
      </c>
      <c r="BA311" s="6">
        <v>0</v>
      </c>
      <c r="BB311" s="6">
        <v>0</v>
      </c>
      <c r="BC311" s="6">
        <v>0</v>
      </c>
      <c r="BD311" s="6">
        <v>0</v>
      </c>
      <c r="BE311" s="6">
        <v>0</v>
      </c>
      <c r="BF311" s="6">
        <v>0</v>
      </c>
      <c r="BG311" s="6">
        <v>0</v>
      </c>
      <c r="BH311" s="6">
        <v>0</v>
      </c>
      <c r="BI311" s="6">
        <v>0</v>
      </c>
      <c r="BJ311" s="6">
        <v>0</v>
      </c>
      <c r="BK311" s="6">
        <v>0</v>
      </c>
      <c r="BL311" s="6">
        <v>0</v>
      </c>
      <c r="BM311" s="6">
        <f>IF(Table3[[#This Row],[Type]]="EM",IF((Table3[[#This Row],[Diameter]]/2)-Table3[[#This Row],[CornerRadius]]-0.012&gt;0,(Table3[[#This Row],[Diameter]]/2)-Table3[[#This Row],[CornerRadius]]-0.012,0),)</f>
        <v>0</v>
      </c>
      <c r="BO311" s="6" t="str">
        <f>IF(Table3[[#This Row],[ShoulderLength]]="","",IF(Table3[[#This Row],[ShoulderLength]]&lt;Table3[[#This Row],[LOC]],"FIX",""))</f>
        <v/>
      </c>
    </row>
    <row r="312" spans="1:67" x14ac:dyDescent="0.25">
      <c r="A312" s="7">
        <f>IF(Table3[[#This Row],[SoflexRule]]="",1,IF(Table3[[#This Row],[MinOHL]]="",1,IF(Table3[[#This Row],[Type]]="CT",1,IF(Table3[[#This Row],[I]]=1,0,1))))</f>
        <v>1</v>
      </c>
      <c r="B312" s="6" t="s">
        <v>149</v>
      </c>
      <c r="D312" s="6" t="s">
        <v>149</v>
      </c>
      <c r="E312" s="6">
        <v>311</v>
      </c>
      <c r="H312" s="10" t="s">
        <v>2265</v>
      </c>
      <c r="I312" s="11" t="s">
        <v>654</v>
      </c>
      <c r="J312" s="12" t="s">
        <v>655</v>
      </c>
      <c r="K312" s="11" t="str">
        <f>CONCATENATE(Table3[[#This Row],[Type]]," "&amp;TEXT(Table3[[#This Row],[Diameter]],".0000")&amp;""," "&amp;Table3[[#This Row],[NumFlutes]]&amp;"FL")</f>
        <v>DC .2031 2FL</v>
      </c>
      <c r="M312" s="13">
        <v>0.2031</v>
      </c>
      <c r="N312" s="13">
        <v>0.23599999999999999</v>
      </c>
      <c r="R312" s="14">
        <f>IF(Table3[[#This Row],[ShoulderLenEnd]]="",0,90-(DEGREES(ATAN((Q312-P312)/((N312-O312)/2)))))</f>
        <v>0</v>
      </c>
      <c r="T312" s="6">
        <v>2</v>
      </c>
      <c r="U312" s="6">
        <v>6.0979999999999999</v>
      </c>
      <c r="V312" s="6">
        <v>3.9329999999999998</v>
      </c>
      <c r="Z312" s="6">
        <v>140</v>
      </c>
      <c r="AA312" s="13">
        <f t="shared" si="4"/>
        <v>3.6961177289732861E-2</v>
      </c>
      <c r="AE312" s="6" t="s">
        <v>44</v>
      </c>
      <c r="AF312" s="6" t="s">
        <v>619</v>
      </c>
      <c r="AG312" s="18" t="s">
        <v>2286</v>
      </c>
      <c r="AH312" s="6" t="s">
        <v>620</v>
      </c>
      <c r="AI312" s="6">
        <v>0</v>
      </c>
      <c r="AJ312" s="6">
        <v>0</v>
      </c>
      <c r="AK312" s="6">
        <v>1</v>
      </c>
      <c r="AL312" s="6">
        <v>0</v>
      </c>
      <c r="AM312" s="6">
        <v>0</v>
      </c>
      <c r="AN312" s="6">
        <v>0</v>
      </c>
      <c r="AO312" s="6">
        <v>0</v>
      </c>
      <c r="AP312" s="6">
        <v>1</v>
      </c>
      <c r="AR312" s="6">
        <v>0</v>
      </c>
      <c r="AS312" s="6">
        <v>0</v>
      </c>
      <c r="AT312" s="6">
        <v>0</v>
      </c>
      <c r="AU312" s="6">
        <v>0</v>
      </c>
      <c r="AV312" s="6">
        <f>IF(Table3[[#This Row],[ShankDiameter]]&gt;0.5,0,2)</f>
        <v>2</v>
      </c>
      <c r="AW312" s="6">
        <v>0</v>
      </c>
      <c r="AX312" s="6">
        <v>0</v>
      </c>
      <c r="AY312" s="6">
        <v>2</v>
      </c>
      <c r="AZ312" s="6">
        <f>IF(Table3[[#This Row],[ShankDiameter]]=0.225,2,IF(Table3[[#This Row],[ShankDiameter]]=0.25,2,IF(Table3[[#This Row],[ShankDiameter]]=0.2875,2,0)))</f>
        <v>0</v>
      </c>
      <c r="BA312" s="6">
        <v>0</v>
      </c>
      <c r="BB312" s="6">
        <v>0</v>
      </c>
      <c r="BC312" s="6">
        <v>0</v>
      </c>
      <c r="BD312" s="6">
        <v>0</v>
      </c>
      <c r="BE312" s="6">
        <v>0</v>
      </c>
      <c r="BF312" s="6">
        <v>0</v>
      </c>
      <c r="BG312" s="6">
        <v>0</v>
      </c>
      <c r="BH312" s="6">
        <v>0</v>
      </c>
      <c r="BI312" s="6">
        <v>0</v>
      </c>
      <c r="BJ312" s="6">
        <v>0</v>
      </c>
      <c r="BK312" s="6">
        <v>0</v>
      </c>
      <c r="BL312" s="6">
        <v>0</v>
      </c>
      <c r="BM312" s="6">
        <f>IF(Table3[[#This Row],[Type]]="EM",IF((Table3[[#This Row],[Diameter]]/2)-Table3[[#This Row],[CornerRadius]]-0.012&gt;0,(Table3[[#This Row],[Diameter]]/2)-Table3[[#This Row],[CornerRadius]]-0.012,0),)</f>
        <v>0</v>
      </c>
      <c r="BO312" s="6" t="str">
        <f>IF(Table3[[#This Row],[ShoulderLength]]="","",IF(Table3[[#This Row],[ShoulderLength]]&lt;Table3[[#This Row],[LOC]],"FIX",""))</f>
        <v/>
      </c>
    </row>
    <row r="313" spans="1:67" x14ac:dyDescent="0.25">
      <c r="A313" s="7">
        <f>IF(Table3[[#This Row],[SoflexRule]]="",1,IF(Table3[[#This Row],[MinOHL]]="",1,IF(Table3[[#This Row],[Type]]="CT",1,IF(Table3[[#This Row],[I]]=1,0,1))))</f>
        <v>1</v>
      </c>
      <c r="B313" s="6" t="s">
        <v>149</v>
      </c>
      <c r="D313" s="6" t="s">
        <v>149</v>
      </c>
      <c r="E313" s="6">
        <v>312</v>
      </c>
      <c r="G313" s="9" t="s">
        <v>74</v>
      </c>
      <c r="H313" s="10" t="s">
        <v>2265</v>
      </c>
      <c r="I313" s="11" t="s">
        <v>656</v>
      </c>
      <c r="J313" s="12" t="s">
        <v>657</v>
      </c>
      <c r="K313" s="11" t="str">
        <f>CONCATENATE(Table3[[#This Row],[Type]]," "&amp;TEXT(Table3[[#This Row],[Diameter]],".0000")&amp;""," "&amp;Table3[[#This Row],[NumFlutes]]&amp;"FL")</f>
        <v>DC .2047 2FL</v>
      </c>
      <c r="M313" s="13">
        <v>0.20469999999999999</v>
      </c>
      <c r="N313" s="13">
        <v>0.23599999999999999</v>
      </c>
      <c r="O313" s="6">
        <v>0.20469999999999999</v>
      </c>
      <c r="P313" s="6">
        <v>1.24</v>
      </c>
      <c r="Q313" s="6">
        <v>1.24</v>
      </c>
      <c r="R313" s="14">
        <f>IF(Table3[[#This Row],[ShoulderLenEnd]]="",0,90-(DEGREES(ATAN((Q313-P313)/((N313-O313)/2)))))</f>
        <v>90</v>
      </c>
      <c r="S313" s="15">
        <v>1.2649999999999999</v>
      </c>
      <c r="T313" s="6">
        <v>2</v>
      </c>
      <c r="U313" s="6">
        <v>3.2639999999999998</v>
      </c>
      <c r="V313" s="6">
        <v>1.1220000000000001</v>
      </c>
      <c r="Z313" s="6">
        <v>140</v>
      </c>
      <c r="AA313" s="13">
        <f t="shared" si="4"/>
        <v>3.7252353477145818E-2</v>
      </c>
      <c r="AE313" s="6" t="s">
        <v>44</v>
      </c>
      <c r="AF313" s="6" t="s">
        <v>619</v>
      </c>
      <c r="AG313" s="18" t="s">
        <v>2286</v>
      </c>
      <c r="AH313" s="6" t="s">
        <v>635</v>
      </c>
      <c r="AI313" s="6">
        <v>0</v>
      </c>
      <c r="AJ313" s="6">
        <v>0</v>
      </c>
      <c r="AK313" s="6">
        <v>1</v>
      </c>
      <c r="AL313" s="6">
        <v>0</v>
      </c>
      <c r="AM313" s="6">
        <v>0</v>
      </c>
      <c r="AN313" s="6">
        <v>1</v>
      </c>
      <c r="AO313" s="6">
        <v>0</v>
      </c>
      <c r="AP313" s="6">
        <v>1</v>
      </c>
      <c r="AR313" s="6">
        <v>0</v>
      </c>
      <c r="AS313" s="6">
        <v>0</v>
      </c>
      <c r="AT313" s="6">
        <v>0</v>
      </c>
      <c r="AU313" s="6">
        <v>0</v>
      </c>
      <c r="AV313" s="6">
        <f>IF(Table3[[#This Row],[ShankDiameter]]&gt;0.5,0,2)</f>
        <v>2</v>
      </c>
      <c r="AW313" s="6">
        <v>0</v>
      </c>
      <c r="AX313" s="6">
        <v>2</v>
      </c>
      <c r="AY313" s="6">
        <v>2</v>
      </c>
      <c r="AZ313" s="6">
        <f>IF(Table3[[#This Row],[ShankDiameter]]=0.225,2,IF(Table3[[#This Row],[ShankDiameter]]=0.25,2,IF(Table3[[#This Row],[ShankDiameter]]=0.2875,2,0)))</f>
        <v>0</v>
      </c>
      <c r="BA313" s="6">
        <v>0</v>
      </c>
      <c r="BB313" s="6">
        <v>0</v>
      </c>
      <c r="BC313" s="6">
        <v>0</v>
      </c>
      <c r="BD313" s="6">
        <v>0</v>
      </c>
      <c r="BE313" s="6">
        <v>0</v>
      </c>
      <c r="BF313" s="6">
        <v>0</v>
      </c>
      <c r="BG313" s="6">
        <v>0</v>
      </c>
      <c r="BH313" s="6">
        <v>0</v>
      </c>
      <c r="BI313" s="6">
        <v>0</v>
      </c>
      <c r="BJ313" s="6">
        <v>0</v>
      </c>
      <c r="BK313" s="6">
        <v>0</v>
      </c>
      <c r="BL313" s="6">
        <v>0</v>
      </c>
      <c r="BM313" s="6">
        <f>IF(Table3[[#This Row],[Type]]="EM",IF((Table3[[#This Row],[Diameter]]/2)-Table3[[#This Row],[CornerRadius]]-0.012&gt;0,(Table3[[#This Row],[Diameter]]/2)-Table3[[#This Row],[CornerRadius]]-0.012,0),)</f>
        <v>0</v>
      </c>
      <c r="BO313" s="6" t="str">
        <f>IF(Table3[[#This Row],[ShoulderLength]]="","",IF(Table3[[#This Row],[ShoulderLength]]&lt;Table3[[#This Row],[LOC]],"FIX",""))</f>
        <v/>
      </c>
    </row>
    <row r="314" spans="1:67" x14ac:dyDescent="0.25">
      <c r="A314" s="7">
        <f>IF(Table3[[#This Row],[SoflexRule]]="",1,IF(Table3[[#This Row],[MinOHL]]="",1,IF(Table3[[#This Row],[Type]]="CT",1,IF(Table3[[#This Row],[I]]=1,0,1))))</f>
        <v>1</v>
      </c>
      <c r="B314" s="6" t="s">
        <v>149</v>
      </c>
      <c r="D314" s="6" t="s">
        <v>149</v>
      </c>
      <c r="E314" s="6">
        <v>313</v>
      </c>
      <c r="G314" s="9" t="s">
        <v>74</v>
      </c>
      <c r="H314" s="10" t="s">
        <v>2265</v>
      </c>
      <c r="I314" s="11" t="s">
        <v>658</v>
      </c>
      <c r="J314" s="12" t="s">
        <v>659</v>
      </c>
      <c r="K314" s="11" t="str">
        <f>CONCATENATE(Table3[[#This Row],[Type]]," "&amp;TEXT(Table3[[#This Row],[Diameter]],".0000")&amp;""," "&amp;Table3[[#This Row],[NumFlutes]]&amp;"FL")</f>
        <v>DC .2047 2FL</v>
      </c>
      <c r="M314" s="13">
        <v>0.20469999999999999</v>
      </c>
      <c r="N314" s="13">
        <v>0.23599999999999999</v>
      </c>
      <c r="O314" s="6">
        <v>0.20469999999999999</v>
      </c>
      <c r="P314" s="6">
        <v>4.07</v>
      </c>
      <c r="Q314" s="6">
        <v>4.07</v>
      </c>
      <c r="R314" s="14">
        <f>IF(Table3[[#This Row],[ShoulderLenEnd]]="",0,90-(DEGREES(ATAN((Q314-P314)/((N314-O314)/2)))))</f>
        <v>90</v>
      </c>
      <c r="S314" s="15">
        <v>4.0999999999999996</v>
      </c>
      <c r="T314" s="6">
        <v>2</v>
      </c>
      <c r="U314" s="6">
        <v>6.0979999999999999</v>
      </c>
      <c r="V314" s="6">
        <v>3.9329999999999998</v>
      </c>
      <c r="Z314" s="6">
        <v>140</v>
      </c>
      <c r="AA314" s="13">
        <f t="shared" si="4"/>
        <v>3.7252353477145818E-2</v>
      </c>
      <c r="AE314" s="6" t="s">
        <v>44</v>
      </c>
      <c r="AF314" s="6" t="s">
        <v>619</v>
      </c>
      <c r="AG314" s="18" t="s">
        <v>2286</v>
      </c>
      <c r="AH314" s="6" t="s">
        <v>620</v>
      </c>
      <c r="AI314" s="6">
        <v>0</v>
      </c>
      <c r="AJ314" s="6">
        <v>0</v>
      </c>
      <c r="AK314" s="6">
        <v>1</v>
      </c>
      <c r="AL314" s="6">
        <v>0</v>
      </c>
      <c r="AM314" s="6">
        <v>0</v>
      </c>
      <c r="AN314" s="6">
        <v>1</v>
      </c>
      <c r="AO314" s="6">
        <v>0</v>
      </c>
      <c r="AP314" s="6">
        <v>1</v>
      </c>
      <c r="AR314" s="6">
        <v>0</v>
      </c>
      <c r="AS314" s="6">
        <v>0</v>
      </c>
      <c r="AT314" s="6">
        <v>0</v>
      </c>
      <c r="AU314" s="6">
        <v>0</v>
      </c>
      <c r="AV314" s="6">
        <f>IF(Table3[[#This Row],[ShankDiameter]]&gt;0.5,0,2)</f>
        <v>2</v>
      </c>
      <c r="AW314" s="6">
        <v>0</v>
      </c>
      <c r="AX314" s="6">
        <v>2</v>
      </c>
      <c r="AY314" s="6">
        <v>2</v>
      </c>
      <c r="AZ314" s="6">
        <f>IF(Table3[[#This Row],[ShankDiameter]]=0.225,2,IF(Table3[[#This Row],[ShankDiameter]]=0.25,2,IF(Table3[[#This Row],[ShankDiameter]]=0.2875,2,0)))</f>
        <v>0</v>
      </c>
      <c r="BA314" s="6">
        <v>0</v>
      </c>
      <c r="BB314" s="6">
        <v>0</v>
      </c>
      <c r="BC314" s="6">
        <v>0</v>
      </c>
      <c r="BD314" s="6">
        <v>0</v>
      </c>
      <c r="BE314" s="6">
        <v>0</v>
      </c>
      <c r="BF314" s="6">
        <v>0</v>
      </c>
      <c r="BG314" s="6">
        <v>0</v>
      </c>
      <c r="BH314" s="6">
        <v>0</v>
      </c>
      <c r="BI314" s="6">
        <v>0</v>
      </c>
      <c r="BJ314" s="6">
        <v>0</v>
      </c>
      <c r="BK314" s="6">
        <v>0</v>
      </c>
      <c r="BL314" s="6">
        <v>0</v>
      </c>
      <c r="BM314" s="6">
        <f>IF(Table3[[#This Row],[Type]]="EM",IF((Table3[[#This Row],[Diameter]]/2)-Table3[[#This Row],[CornerRadius]]-0.012&gt;0,(Table3[[#This Row],[Diameter]]/2)-Table3[[#This Row],[CornerRadius]]-0.012,0),)</f>
        <v>0</v>
      </c>
      <c r="BO314" s="6" t="str">
        <f>IF(Table3[[#This Row],[ShoulderLength]]="","",IF(Table3[[#This Row],[ShoulderLength]]&lt;Table3[[#This Row],[LOC]],"FIX",""))</f>
        <v/>
      </c>
    </row>
    <row r="315" spans="1:67" x14ac:dyDescent="0.25">
      <c r="A315" s="7">
        <f>IF(Table3[[#This Row],[SoflexRule]]="",1,IF(Table3[[#This Row],[MinOHL]]="",1,IF(Table3[[#This Row],[Type]]="CT",1,IF(Table3[[#This Row],[I]]=1,0,1))))</f>
        <v>1</v>
      </c>
      <c r="B315" s="6" t="s">
        <v>149</v>
      </c>
      <c r="D315" s="6" t="s">
        <v>149</v>
      </c>
      <c r="E315" s="6">
        <v>314</v>
      </c>
      <c r="G315" s="9" t="s">
        <v>74</v>
      </c>
      <c r="H315" s="10" t="s">
        <v>2265</v>
      </c>
      <c r="I315" s="11" t="s">
        <v>660</v>
      </c>
      <c r="J315" s="12" t="s">
        <v>661</v>
      </c>
      <c r="K315" s="11" t="str">
        <f>CONCATENATE(Table3[[#This Row],[Type]]," "&amp;TEXT(Table3[[#This Row],[Diameter]],".0000")&amp;""," "&amp;Table3[[#This Row],[NumFlutes]]&amp;"FL")</f>
        <v>DC .2283 2FL</v>
      </c>
      <c r="M315" s="13">
        <v>0.2283</v>
      </c>
      <c r="N315" s="13">
        <v>0.23599999999999999</v>
      </c>
      <c r="O315" s="6">
        <v>0.22800000000000001</v>
      </c>
      <c r="P315" s="6">
        <v>3.2149999999999999</v>
      </c>
      <c r="Q315" s="6">
        <v>3.2149999999999999</v>
      </c>
      <c r="R315" s="14">
        <f>IF(Table3[[#This Row],[ShoulderLenEnd]]="",0,90-(DEGREES(ATAN((Q315-P315)/((N315-O315)/2)))))</f>
        <v>90</v>
      </c>
      <c r="S315" s="15">
        <v>3.24</v>
      </c>
      <c r="T315" s="6">
        <v>2</v>
      </c>
      <c r="U315" s="6">
        <v>5.28</v>
      </c>
      <c r="V315" s="6">
        <v>3.1139999999999999</v>
      </c>
      <c r="Z315" s="6">
        <v>140</v>
      </c>
      <c r="AA315" s="13">
        <f t="shared" si="4"/>
        <v>4.1547202241487009E-2</v>
      </c>
      <c r="AE315" s="6" t="s">
        <v>44</v>
      </c>
      <c r="AF315" s="6" t="s">
        <v>619</v>
      </c>
      <c r="AG315" s="18" t="s">
        <v>2286</v>
      </c>
      <c r="AH315" s="6" t="s">
        <v>620</v>
      </c>
      <c r="AI315" s="6">
        <v>0</v>
      </c>
      <c r="AJ315" s="6">
        <v>0</v>
      </c>
      <c r="AK315" s="6">
        <v>1</v>
      </c>
      <c r="AL315" s="6">
        <v>0</v>
      </c>
      <c r="AM315" s="6">
        <v>0</v>
      </c>
      <c r="AN315" s="6">
        <v>0</v>
      </c>
      <c r="AO315" s="6">
        <v>0</v>
      </c>
      <c r="AP315" s="6">
        <v>1</v>
      </c>
      <c r="AR315" s="6">
        <v>0</v>
      </c>
      <c r="AS315" s="6">
        <v>0</v>
      </c>
      <c r="AT315" s="6">
        <v>0</v>
      </c>
      <c r="AU315" s="6">
        <v>0</v>
      </c>
      <c r="AV315" s="6">
        <f>IF(Table3[[#This Row],[ShankDiameter]]&gt;0.5,0,2)</f>
        <v>2</v>
      </c>
      <c r="AW315" s="6">
        <v>0</v>
      </c>
      <c r="AX315" s="6">
        <v>0</v>
      </c>
      <c r="AY315" s="6">
        <v>2</v>
      </c>
      <c r="AZ315" s="6">
        <f>IF(Table3[[#This Row],[ShankDiameter]]=0.225,2,IF(Table3[[#This Row],[ShankDiameter]]=0.25,2,IF(Table3[[#This Row],[ShankDiameter]]=0.2875,2,0)))</f>
        <v>0</v>
      </c>
      <c r="BA315" s="6">
        <v>0</v>
      </c>
      <c r="BB315" s="6">
        <v>0</v>
      </c>
      <c r="BC315" s="6">
        <v>0</v>
      </c>
      <c r="BD315" s="6">
        <v>0</v>
      </c>
      <c r="BE315" s="6">
        <v>0</v>
      </c>
      <c r="BF315" s="6">
        <v>0</v>
      </c>
      <c r="BG315" s="6">
        <v>0</v>
      </c>
      <c r="BH315" s="6">
        <v>0</v>
      </c>
      <c r="BI315" s="6">
        <v>0</v>
      </c>
      <c r="BJ315" s="6">
        <v>0</v>
      </c>
      <c r="BK315" s="6">
        <v>0</v>
      </c>
      <c r="BL315" s="6">
        <v>0</v>
      </c>
      <c r="BM315" s="6">
        <f>IF(Table3[[#This Row],[Type]]="EM",IF((Table3[[#This Row],[Diameter]]/2)-Table3[[#This Row],[CornerRadius]]-0.012&gt;0,(Table3[[#This Row],[Diameter]]/2)-Table3[[#This Row],[CornerRadius]]-0.012,0),)</f>
        <v>0</v>
      </c>
      <c r="BO315" s="6" t="str">
        <f>IF(Table3[[#This Row],[ShoulderLength]]="","",IF(Table3[[#This Row],[ShoulderLength]]&lt;Table3[[#This Row],[LOC]],"FIX",""))</f>
        <v/>
      </c>
    </row>
    <row r="316" spans="1:67" x14ac:dyDescent="0.25">
      <c r="A316" s="7">
        <f>IF(Table3[[#This Row],[SoflexRule]]="",1,IF(Table3[[#This Row],[MinOHL]]="",1,IF(Table3[[#This Row],[Type]]="CT",1,IF(Table3[[#This Row],[I]]=1,0,1))))</f>
        <v>1</v>
      </c>
      <c r="B316" s="6" t="s">
        <v>149</v>
      </c>
      <c r="D316" s="6" t="s">
        <v>149</v>
      </c>
      <c r="E316" s="6">
        <v>315</v>
      </c>
      <c r="G316" s="9" t="s">
        <v>74</v>
      </c>
      <c r="H316" s="10" t="s">
        <v>2265</v>
      </c>
      <c r="I316" s="11" t="s">
        <v>662</v>
      </c>
      <c r="J316" s="12" t="s">
        <v>663</v>
      </c>
      <c r="K316" s="11" t="str">
        <f>CONCATENATE(Table3[[#This Row],[Type]]," "&amp;TEXT(Table3[[#This Row],[Diameter]],".0000")&amp;""," "&amp;Table3[[#This Row],[NumFlutes]]&amp;"FL")</f>
        <v>DC .2283 2FL</v>
      </c>
      <c r="M316" s="13">
        <v>0.2283</v>
      </c>
      <c r="N316" s="13">
        <v>0.23599999999999999</v>
      </c>
      <c r="O316" s="6">
        <v>0.22800000000000001</v>
      </c>
      <c r="P316" s="6">
        <v>4.4249999999999998</v>
      </c>
      <c r="Q316" s="6">
        <v>4.4249999999999998</v>
      </c>
      <c r="R316" s="14">
        <f>IF(Table3[[#This Row],[ShoulderLenEnd]]="",0,90-(DEGREES(ATAN((Q316-P316)/((N316-O316)/2)))))</f>
        <v>90</v>
      </c>
      <c r="S316" s="15">
        <v>4.45</v>
      </c>
      <c r="T316" s="6">
        <v>2</v>
      </c>
      <c r="U316" s="6">
        <v>6.4610000000000003</v>
      </c>
      <c r="V316" s="6">
        <v>4.2949999999999999</v>
      </c>
      <c r="Z316" s="6">
        <v>140</v>
      </c>
      <c r="AA316" s="13">
        <f t="shared" si="4"/>
        <v>4.1547202241487009E-2</v>
      </c>
      <c r="AE316" s="6" t="s">
        <v>44</v>
      </c>
      <c r="AF316" s="6" t="s">
        <v>619</v>
      </c>
      <c r="AG316" s="18" t="s">
        <v>2286</v>
      </c>
      <c r="AH316" s="6" t="s">
        <v>620</v>
      </c>
      <c r="AI316" s="6">
        <v>0</v>
      </c>
      <c r="AJ316" s="6">
        <v>0</v>
      </c>
      <c r="AK316" s="6">
        <v>1</v>
      </c>
      <c r="AL316" s="6">
        <v>0</v>
      </c>
      <c r="AM316" s="6">
        <v>0</v>
      </c>
      <c r="AN316" s="6">
        <v>0</v>
      </c>
      <c r="AO316" s="6">
        <v>0</v>
      </c>
      <c r="AP316" s="6">
        <v>1</v>
      </c>
      <c r="AR316" s="6">
        <v>0</v>
      </c>
      <c r="AS316" s="6">
        <v>0</v>
      </c>
      <c r="AT316" s="6">
        <v>0</v>
      </c>
      <c r="AU316" s="6">
        <v>0</v>
      </c>
      <c r="AV316" s="6">
        <f>IF(Table3[[#This Row],[ShankDiameter]]&gt;0.5,0,2)</f>
        <v>2</v>
      </c>
      <c r="AW316" s="6">
        <v>0</v>
      </c>
      <c r="AX316" s="6">
        <v>0</v>
      </c>
      <c r="AY316" s="6">
        <v>2</v>
      </c>
      <c r="AZ316" s="6">
        <f>IF(Table3[[#This Row],[ShankDiameter]]=0.225,2,IF(Table3[[#This Row],[ShankDiameter]]=0.25,2,IF(Table3[[#This Row],[ShankDiameter]]=0.2875,2,0)))</f>
        <v>0</v>
      </c>
      <c r="BA316" s="6">
        <v>0</v>
      </c>
      <c r="BB316" s="6">
        <v>0</v>
      </c>
      <c r="BC316" s="6">
        <v>0</v>
      </c>
      <c r="BD316" s="6">
        <v>0</v>
      </c>
      <c r="BE316" s="6">
        <v>0</v>
      </c>
      <c r="BF316" s="6">
        <v>0</v>
      </c>
      <c r="BG316" s="6">
        <v>0</v>
      </c>
      <c r="BH316" s="6">
        <v>0</v>
      </c>
      <c r="BI316" s="6">
        <v>0</v>
      </c>
      <c r="BJ316" s="6">
        <v>0</v>
      </c>
      <c r="BK316" s="6">
        <v>0</v>
      </c>
      <c r="BL316" s="6">
        <v>0</v>
      </c>
      <c r="BM316" s="6">
        <f>IF(Table3[[#This Row],[Type]]="EM",IF((Table3[[#This Row],[Diameter]]/2)-Table3[[#This Row],[CornerRadius]]-0.012&gt;0,(Table3[[#This Row],[Diameter]]/2)-Table3[[#This Row],[CornerRadius]]-0.012,0),)</f>
        <v>0</v>
      </c>
      <c r="BO316" s="6" t="str">
        <f>IF(Table3[[#This Row],[ShoulderLength]]="","",IF(Table3[[#This Row],[ShoulderLength]]&lt;Table3[[#This Row],[LOC]],"FIX",""))</f>
        <v/>
      </c>
    </row>
    <row r="317" spans="1:67" x14ac:dyDescent="0.25">
      <c r="A317" s="7">
        <f>IF(Table3[[#This Row],[SoflexRule]]="",1,IF(Table3[[#This Row],[MinOHL]]="",1,IF(Table3[[#This Row],[Type]]="CT",1,IF(Table3[[#This Row],[I]]=1,0,1))))</f>
        <v>1</v>
      </c>
      <c r="B317" s="6" t="s">
        <v>149</v>
      </c>
      <c r="D317" s="6" t="s">
        <v>149</v>
      </c>
      <c r="E317" s="6">
        <v>316</v>
      </c>
      <c r="G317" s="9" t="s">
        <v>74</v>
      </c>
      <c r="H317" s="10" t="s">
        <v>2265</v>
      </c>
      <c r="I317" s="11" t="s">
        <v>664</v>
      </c>
      <c r="J317" s="12" t="s">
        <v>665</v>
      </c>
      <c r="K317" s="11" t="str">
        <f>CONCATENATE(Table3[[#This Row],[Type]]," "&amp;TEXT(Table3[[#This Row],[Diameter]],".0000")&amp;""," "&amp;Table3[[#This Row],[NumFlutes]]&amp;"FL")</f>
        <v>DC .2283 2FL</v>
      </c>
      <c r="M317" s="13">
        <v>0.2283</v>
      </c>
      <c r="N317" s="13">
        <v>0.23599999999999999</v>
      </c>
      <c r="O317" s="6">
        <v>0.22800000000000001</v>
      </c>
      <c r="P317" s="6">
        <v>5.6349999999999998</v>
      </c>
      <c r="Q317" s="6">
        <v>5.6349999999999998</v>
      </c>
      <c r="R317" s="14">
        <f>IF(Table3[[#This Row],[ShoulderLenEnd]]="",0,90-(DEGREES(ATAN((Q317-P317)/((N317-O317)/2)))))</f>
        <v>90</v>
      </c>
      <c r="S317" s="15">
        <v>5.66</v>
      </c>
      <c r="T317" s="6">
        <v>2</v>
      </c>
      <c r="U317" s="6">
        <v>7.6420000000000003</v>
      </c>
      <c r="V317" s="6">
        <v>5.476</v>
      </c>
      <c r="Z317" s="6">
        <v>140</v>
      </c>
      <c r="AA317" s="13">
        <f t="shared" si="4"/>
        <v>4.1547202241487009E-2</v>
      </c>
      <c r="AE317" s="6" t="s">
        <v>44</v>
      </c>
      <c r="AF317" s="6" t="s">
        <v>619</v>
      </c>
      <c r="AG317" s="18" t="s">
        <v>2286</v>
      </c>
      <c r="AH317" s="6" t="s">
        <v>620</v>
      </c>
      <c r="AI317" s="6">
        <v>0</v>
      </c>
      <c r="AJ317" s="6">
        <v>0</v>
      </c>
      <c r="AK317" s="6">
        <v>1</v>
      </c>
      <c r="AL317" s="6">
        <v>0</v>
      </c>
      <c r="AM317" s="6">
        <v>0</v>
      </c>
      <c r="AN317" s="6">
        <v>0</v>
      </c>
      <c r="AO317" s="6">
        <v>0</v>
      </c>
      <c r="AP317" s="6">
        <v>1</v>
      </c>
      <c r="AR317" s="6">
        <v>0</v>
      </c>
      <c r="AS317" s="6">
        <v>0</v>
      </c>
      <c r="AT317" s="6">
        <v>0</v>
      </c>
      <c r="AU317" s="6">
        <v>0</v>
      </c>
      <c r="AV317" s="6">
        <f>IF(Table3[[#This Row],[ShankDiameter]]&gt;0.5,0,2)</f>
        <v>2</v>
      </c>
      <c r="AW317" s="6">
        <v>0</v>
      </c>
      <c r="AX317" s="6">
        <v>0</v>
      </c>
      <c r="AY317" s="6">
        <v>2</v>
      </c>
      <c r="AZ317" s="6">
        <f>IF(Table3[[#This Row],[ShankDiameter]]=0.225,2,IF(Table3[[#This Row],[ShankDiameter]]=0.25,2,IF(Table3[[#This Row],[ShankDiameter]]=0.2875,2,0)))</f>
        <v>0</v>
      </c>
      <c r="BA317" s="6">
        <v>0</v>
      </c>
      <c r="BB317" s="6">
        <v>0</v>
      </c>
      <c r="BC317" s="6">
        <v>0</v>
      </c>
      <c r="BD317" s="6">
        <v>0</v>
      </c>
      <c r="BE317" s="6">
        <v>0</v>
      </c>
      <c r="BF317" s="6">
        <v>0</v>
      </c>
      <c r="BG317" s="6">
        <v>0</v>
      </c>
      <c r="BH317" s="6">
        <v>0</v>
      </c>
      <c r="BI317" s="6">
        <v>0</v>
      </c>
      <c r="BJ317" s="6">
        <v>0</v>
      </c>
      <c r="BK317" s="6">
        <v>0</v>
      </c>
      <c r="BL317" s="6">
        <v>0</v>
      </c>
      <c r="BM317" s="6">
        <f>IF(Table3[[#This Row],[Type]]="EM",IF((Table3[[#This Row],[Diameter]]/2)-Table3[[#This Row],[CornerRadius]]-0.012&gt;0,(Table3[[#This Row],[Diameter]]/2)-Table3[[#This Row],[CornerRadius]]-0.012,0),)</f>
        <v>0</v>
      </c>
      <c r="BO317" s="6" t="str">
        <f>IF(Table3[[#This Row],[ShoulderLength]]="","",IF(Table3[[#This Row],[ShoulderLength]]&lt;Table3[[#This Row],[LOC]],"FIX",""))</f>
        <v/>
      </c>
    </row>
    <row r="318" spans="1:67" x14ac:dyDescent="0.25">
      <c r="A318" s="7">
        <f>IF(Table3[[#This Row],[SoflexRule]]="",1,IF(Table3[[#This Row],[MinOHL]]="",1,IF(Table3[[#This Row],[Type]]="CT",1,IF(Table3[[#This Row],[I]]=1,0,1))))</f>
        <v>1</v>
      </c>
      <c r="B318" s="6" t="s">
        <v>149</v>
      </c>
      <c r="D318" s="6" t="s">
        <v>149</v>
      </c>
      <c r="E318" s="6">
        <v>317</v>
      </c>
      <c r="G318" s="9" t="s">
        <v>74</v>
      </c>
      <c r="H318" s="10" t="s">
        <v>2265</v>
      </c>
      <c r="I318" s="11" t="s">
        <v>666</v>
      </c>
      <c r="J318" s="12" t="s">
        <v>667</v>
      </c>
      <c r="K318" s="11" t="str">
        <f>CONCATENATE(Table3[[#This Row],[Type]]," "&amp;TEXT(Table3[[#This Row],[Diameter]],".0000")&amp;""," "&amp;Table3[[#This Row],[NumFlutes]]&amp;"FL")</f>
        <v>DC .2400 2FL</v>
      </c>
      <c r="M318" s="13">
        <v>0.24</v>
      </c>
      <c r="N318" s="13">
        <v>0.315</v>
      </c>
      <c r="O318" s="6">
        <v>0.24</v>
      </c>
      <c r="P318" s="6">
        <v>1.385</v>
      </c>
      <c r="Q318" s="6">
        <v>1.385</v>
      </c>
      <c r="R318" s="14">
        <f>IF(Table3[[#This Row],[ShoulderLenEnd]]="",0,90-(DEGREES(ATAN((Q318-P318)/((N318-O318)/2)))))</f>
        <v>90</v>
      </c>
      <c r="S318" s="15">
        <v>1.41</v>
      </c>
      <c r="T318" s="6">
        <v>2</v>
      </c>
      <c r="U318" s="6">
        <v>2.9529999999999998</v>
      </c>
      <c r="V318" s="6">
        <v>1.26</v>
      </c>
      <c r="Z318" s="6">
        <v>140</v>
      </c>
      <c r="AA318" s="13">
        <f t="shared" si="4"/>
        <v>4.367642811194429E-2</v>
      </c>
      <c r="AE318" s="6" t="s">
        <v>44</v>
      </c>
      <c r="AF318" s="6" t="s">
        <v>619</v>
      </c>
      <c r="AG318" s="18" t="s">
        <v>2286</v>
      </c>
      <c r="AH318" s="6" t="s">
        <v>635</v>
      </c>
      <c r="AI318" s="6">
        <v>0</v>
      </c>
      <c r="AJ318" s="6">
        <v>0</v>
      </c>
      <c r="AK318" s="6">
        <v>1</v>
      </c>
      <c r="AL318" s="6">
        <v>0</v>
      </c>
      <c r="AM318" s="6">
        <v>0</v>
      </c>
      <c r="AN318" s="6">
        <v>1</v>
      </c>
      <c r="AO318" s="6">
        <v>0</v>
      </c>
      <c r="AP318" s="6">
        <v>1</v>
      </c>
      <c r="AR318" s="6">
        <v>0</v>
      </c>
      <c r="AS318" s="6">
        <v>0</v>
      </c>
      <c r="AT318" s="6">
        <v>0</v>
      </c>
      <c r="AU318" s="6">
        <v>0</v>
      </c>
      <c r="AV318" s="6">
        <f>IF(Table3[[#This Row],[ShankDiameter]]&gt;0.5,0,2)</f>
        <v>2</v>
      </c>
      <c r="AW318" s="6">
        <v>0</v>
      </c>
      <c r="AX318" s="6">
        <v>0</v>
      </c>
      <c r="AY318" s="6">
        <v>2</v>
      </c>
      <c r="AZ318" s="6">
        <f>IF(Table3[[#This Row],[ShankDiameter]]=0.225,2,IF(Table3[[#This Row],[ShankDiameter]]=0.25,2,IF(Table3[[#This Row],[ShankDiameter]]=0.2875,2,0)))</f>
        <v>0</v>
      </c>
      <c r="BA318" s="6">
        <v>0</v>
      </c>
      <c r="BB318" s="6">
        <v>0</v>
      </c>
      <c r="BC318" s="6">
        <v>0</v>
      </c>
      <c r="BD318" s="6">
        <v>0</v>
      </c>
      <c r="BE318" s="6">
        <v>0</v>
      </c>
      <c r="BF318" s="6">
        <v>0</v>
      </c>
      <c r="BG318" s="6">
        <v>0</v>
      </c>
      <c r="BH318" s="6">
        <v>0</v>
      </c>
      <c r="BI318" s="6">
        <v>0</v>
      </c>
      <c r="BJ318" s="6">
        <v>0</v>
      </c>
      <c r="BK318" s="6">
        <v>0</v>
      </c>
      <c r="BL318" s="6">
        <v>0</v>
      </c>
      <c r="BM318" s="6">
        <f>IF(Table3[[#This Row],[Type]]="EM",IF((Table3[[#This Row],[Diameter]]/2)-Table3[[#This Row],[CornerRadius]]-0.012&gt;0,(Table3[[#This Row],[Diameter]]/2)-Table3[[#This Row],[CornerRadius]]-0.012,0),)</f>
        <v>0</v>
      </c>
      <c r="BO318" s="6" t="str">
        <f>IF(Table3[[#This Row],[ShoulderLength]]="","",IF(Table3[[#This Row],[ShoulderLength]]&lt;Table3[[#This Row],[LOC]],"FIX",""))</f>
        <v/>
      </c>
    </row>
    <row r="319" spans="1:67" x14ac:dyDescent="0.25">
      <c r="A319" s="7">
        <f>IF(Table3[[#This Row],[SoflexRule]]="",1,IF(Table3[[#This Row],[MinOHL]]="",1,IF(Table3[[#This Row],[Type]]="CT",1,IF(Table3[[#This Row],[I]]=1,0,1))))</f>
        <v>1</v>
      </c>
      <c r="B319" s="6" t="s">
        <v>149</v>
      </c>
      <c r="D319" s="6" t="s">
        <v>149</v>
      </c>
      <c r="E319" s="6">
        <v>318</v>
      </c>
      <c r="F319" s="9"/>
      <c r="G319" s="9" t="s">
        <v>74</v>
      </c>
      <c r="H319" s="10" t="s">
        <v>2265</v>
      </c>
      <c r="I319" s="11" t="s">
        <v>668</v>
      </c>
      <c r="J319" s="12" t="s">
        <v>669</v>
      </c>
      <c r="K319" s="11" t="str">
        <f>CONCATENATE(Table3[[#This Row],[Type]]," "&amp;TEXT(Table3[[#This Row],[Diameter]],".0000")&amp;""," "&amp;Table3[[#This Row],[NumFlutes]]&amp;"FL")</f>
        <v>DC .2500 2FL</v>
      </c>
      <c r="M319" s="13">
        <v>0.25</v>
      </c>
      <c r="N319" s="13">
        <v>0.315</v>
      </c>
      <c r="O319" s="6">
        <v>0.25</v>
      </c>
      <c r="P319" s="6">
        <v>3.5219999999999998</v>
      </c>
      <c r="Q319" s="6">
        <v>3.5219999999999998</v>
      </c>
      <c r="R319" s="14">
        <f>IF(Table3[[#This Row],[ShoulderLenEnd]]="",0,90-(DEGREES(ATAN((Q319-P319)/((N319-O319)/2)))))</f>
        <v>90</v>
      </c>
      <c r="S319" s="15">
        <v>3.55</v>
      </c>
      <c r="T319" s="6">
        <v>2</v>
      </c>
      <c r="U319" s="6">
        <v>5.5979999999999999</v>
      </c>
      <c r="V319" s="6">
        <v>3.3940000000000001</v>
      </c>
      <c r="Z319" s="6">
        <v>140</v>
      </c>
      <c r="AA319" s="13">
        <f t="shared" si="4"/>
        <v>4.5496279283275307E-2</v>
      </c>
      <c r="AE319" s="6" t="s">
        <v>44</v>
      </c>
      <c r="AF319" s="6" t="s">
        <v>619</v>
      </c>
      <c r="AG319" s="18" t="s">
        <v>2286</v>
      </c>
      <c r="AH319" s="6" t="s">
        <v>620</v>
      </c>
      <c r="AI319" s="6">
        <v>0</v>
      </c>
      <c r="AJ319" s="6">
        <v>0</v>
      </c>
      <c r="AK319" s="6">
        <v>1</v>
      </c>
      <c r="AL319" s="6">
        <v>0</v>
      </c>
      <c r="AM319" s="6">
        <v>0</v>
      </c>
      <c r="AN319" s="6">
        <v>0</v>
      </c>
      <c r="AO319" s="6">
        <v>0</v>
      </c>
      <c r="AP319" s="6">
        <v>1</v>
      </c>
      <c r="AR319" s="6">
        <v>0</v>
      </c>
      <c r="AS319" s="6">
        <v>0</v>
      </c>
      <c r="AT319" s="6">
        <v>0</v>
      </c>
      <c r="AU319" s="6">
        <v>0</v>
      </c>
      <c r="AV319" s="6">
        <f>IF(Table3[[#This Row],[ShankDiameter]]&gt;0.5,0,2)</f>
        <v>2</v>
      </c>
      <c r="AW319" s="6">
        <v>0</v>
      </c>
      <c r="AX319" s="6">
        <v>0</v>
      </c>
      <c r="AY319" s="6">
        <v>2</v>
      </c>
      <c r="AZ319" s="6">
        <f>IF(Table3[[#This Row],[ShankDiameter]]=0.225,2,IF(Table3[[#This Row],[ShankDiameter]]=0.25,2,IF(Table3[[#This Row],[ShankDiameter]]=0.2875,2,0)))</f>
        <v>0</v>
      </c>
      <c r="BA319" s="6">
        <v>0</v>
      </c>
      <c r="BB319" s="6">
        <v>0</v>
      </c>
      <c r="BC319" s="6">
        <v>0</v>
      </c>
      <c r="BD319" s="6">
        <v>0</v>
      </c>
      <c r="BE319" s="6">
        <v>0</v>
      </c>
      <c r="BF319" s="6">
        <v>0</v>
      </c>
      <c r="BG319" s="6">
        <v>0</v>
      </c>
      <c r="BH319" s="6">
        <v>0</v>
      </c>
      <c r="BI319" s="6">
        <v>0</v>
      </c>
      <c r="BJ319" s="6">
        <v>0</v>
      </c>
      <c r="BK319" s="6">
        <v>0</v>
      </c>
      <c r="BL319" s="6">
        <v>0</v>
      </c>
      <c r="BM319" s="6">
        <f>IF(Table3[[#This Row],[Type]]="EM",IF((Table3[[#This Row],[Diameter]]/2)-Table3[[#This Row],[CornerRadius]]-0.012&gt;0,(Table3[[#This Row],[Diameter]]/2)-Table3[[#This Row],[CornerRadius]]-0.012,0),)</f>
        <v>0</v>
      </c>
      <c r="BO319" s="6" t="str">
        <f>IF(Table3[[#This Row],[ShoulderLength]]="","",IF(Table3[[#This Row],[ShoulderLength]]&lt;Table3[[#This Row],[LOC]],"FIX",""))</f>
        <v/>
      </c>
    </row>
    <row r="320" spans="1:67" x14ac:dyDescent="0.25">
      <c r="A320" s="7">
        <f>IF(Table3[[#This Row],[SoflexRule]]="",1,IF(Table3[[#This Row],[MinOHL]]="",1,IF(Table3[[#This Row],[Type]]="CT",1,IF(Table3[[#This Row],[I]]=1,0,1))))</f>
        <v>1</v>
      </c>
      <c r="B320" s="6" t="s">
        <v>149</v>
      </c>
      <c r="D320" s="6" t="s">
        <v>149</v>
      </c>
      <c r="E320" s="6">
        <v>319</v>
      </c>
      <c r="G320" s="9" t="s">
        <v>74</v>
      </c>
      <c r="H320" s="10" t="s">
        <v>2265</v>
      </c>
      <c r="I320" s="11" t="s">
        <v>670</v>
      </c>
      <c r="J320" s="12" t="s">
        <v>671</v>
      </c>
      <c r="K320" s="11" t="str">
        <f>CONCATENATE(Table3[[#This Row],[Type]]," "&amp;TEXT(Table3[[#This Row],[Diameter]],".0000")&amp;""," "&amp;Table3[[#This Row],[NumFlutes]]&amp;"FL")</f>
        <v>DC .2500 2FL</v>
      </c>
      <c r="M320" s="13">
        <v>0.25</v>
      </c>
      <c r="N320" s="13">
        <v>0.315</v>
      </c>
      <c r="O320" s="6">
        <v>0.25</v>
      </c>
      <c r="P320" s="6">
        <v>4.6950000000000003</v>
      </c>
      <c r="Q320" s="6">
        <v>4.6950000000000003</v>
      </c>
      <c r="R320" s="14">
        <f>IF(Table3[[#This Row],[ShoulderLenEnd]]="",0,90-(DEGREES(ATAN((Q320-P320)/((N320-O320)/2)))))</f>
        <v>90</v>
      </c>
      <c r="S320" s="15">
        <v>4.72</v>
      </c>
      <c r="T320" s="6">
        <v>2</v>
      </c>
      <c r="U320" s="6">
        <v>8.157</v>
      </c>
      <c r="V320" s="6">
        <v>4.6539999999999999</v>
      </c>
      <c r="Z320" s="6">
        <v>140</v>
      </c>
      <c r="AA320" s="13">
        <f t="shared" si="4"/>
        <v>4.5496279283275307E-2</v>
      </c>
      <c r="AE320" s="6" t="s">
        <v>44</v>
      </c>
      <c r="AF320" s="6" t="s">
        <v>619</v>
      </c>
      <c r="AG320" s="18" t="s">
        <v>2286</v>
      </c>
      <c r="AH320" s="6" t="s">
        <v>620</v>
      </c>
      <c r="AI320" s="6">
        <v>0</v>
      </c>
      <c r="AJ320" s="6">
        <v>0</v>
      </c>
      <c r="AK320" s="6">
        <v>1</v>
      </c>
      <c r="AL320" s="6">
        <v>0</v>
      </c>
      <c r="AM320" s="6">
        <v>0</v>
      </c>
      <c r="AN320" s="6">
        <v>0</v>
      </c>
      <c r="AO320" s="6">
        <v>0</v>
      </c>
      <c r="AP320" s="6">
        <v>1</v>
      </c>
      <c r="AR320" s="6">
        <v>0</v>
      </c>
      <c r="AS320" s="6">
        <v>0</v>
      </c>
      <c r="AT320" s="6">
        <v>0</v>
      </c>
      <c r="AU320" s="6">
        <v>0</v>
      </c>
      <c r="AV320" s="6">
        <f>IF(Table3[[#This Row],[ShankDiameter]]&gt;0.5,0,2)</f>
        <v>2</v>
      </c>
      <c r="AW320" s="6">
        <v>0</v>
      </c>
      <c r="AX320" s="6">
        <v>0</v>
      </c>
      <c r="AY320" s="6">
        <v>2</v>
      </c>
      <c r="AZ320" s="6">
        <f>IF(Table3[[#This Row],[ShankDiameter]]=0.225,2,IF(Table3[[#This Row],[ShankDiameter]]=0.25,2,IF(Table3[[#This Row],[ShankDiameter]]=0.2875,2,0)))</f>
        <v>0</v>
      </c>
      <c r="BA320" s="6">
        <v>0</v>
      </c>
      <c r="BB320" s="6">
        <v>0</v>
      </c>
      <c r="BC320" s="6">
        <v>0</v>
      </c>
      <c r="BD320" s="6">
        <v>0</v>
      </c>
      <c r="BE320" s="6">
        <v>0</v>
      </c>
      <c r="BF320" s="6">
        <v>0</v>
      </c>
      <c r="BG320" s="6">
        <v>0</v>
      </c>
      <c r="BH320" s="6">
        <v>0</v>
      </c>
      <c r="BI320" s="6">
        <v>0</v>
      </c>
      <c r="BJ320" s="6">
        <v>0</v>
      </c>
      <c r="BK320" s="6">
        <v>0</v>
      </c>
      <c r="BL320" s="6">
        <v>0</v>
      </c>
      <c r="BM320" s="6">
        <f>IF(Table3[[#This Row],[Type]]="EM",IF((Table3[[#This Row],[Diameter]]/2)-Table3[[#This Row],[CornerRadius]]-0.012&gt;0,(Table3[[#This Row],[Diameter]]/2)-Table3[[#This Row],[CornerRadius]]-0.012,0),)</f>
        <v>0</v>
      </c>
      <c r="BO320" s="6" t="str">
        <f>IF(Table3[[#This Row],[ShoulderLength]]="","",IF(Table3[[#This Row],[ShoulderLength]]&lt;Table3[[#This Row],[LOC]],"FIX",""))</f>
        <v/>
      </c>
    </row>
    <row r="321" spans="1:67" x14ac:dyDescent="0.25">
      <c r="A321" s="7">
        <f>IF(Table3[[#This Row],[SoflexRule]]="",1,IF(Table3[[#This Row],[MinOHL]]="",1,IF(Table3[[#This Row],[Type]]="CT",1,IF(Table3[[#This Row],[I]]=1,0,1))))</f>
        <v>1</v>
      </c>
      <c r="B321" s="6" t="s">
        <v>149</v>
      </c>
      <c r="D321" s="6" t="s">
        <v>149</v>
      </c>
      <c r="E321" s="6">
        <v>320</v>
      </c>
      <c r="F321" s="22"/>
      <c r="H321" s="10" t="s">
        <v>2265</v>
      </c>
      <c r="I321" s="11" t="s">
        <v>672</v>
      </c>
      <c r="J321" s="12" t="s">
        <v>673</v>
      </c>
      <c r="K321" s="11" t="str">
        <f>CONCATENATE(Table3[[#This Row],[Type]]," "&amp;TEXT(Table3[[#This Row],[Diameter]],".0000")&amp;""," "&amp;Table3[[#This Row],[NumFlutes]]&amp;"FL")</f>
        <v>DC .2559 2FL</v>
      </c>
      <c r="M321" s="13">
        <v>0.25590000000000002</v>
      </c>
      <c r="N321" s="13">
        <v>0.315</v>
      </c>
      <c r="R321" s="14">
        <f>IF(Table3[[#This Row],[ShoulderLenEnd]]="",0,90-(DEGREES(ATAN((Q321-P321)/((N321-O321)/2)))))</f>
        <v>0</v>
      </c>
      <c r="T321" s="6">
        <v>2</v>
      </c>
      <c r="U321" s="6">
        <v>4.3390000000000004</v>
      </c>
      <c r="V321" s="6">
        <v>2.0939999999999999</v>
      </c>
      <c r="Z321" s="6">
        <v>140</v>
      </c>
      <c r="AA321" s="13">
        <f t="shared" si="4"/>
        <v>4.6569991474360604E-2</v>
      </c>
      <c r="AE321" s="6" t="s">
        <v>44</v>
      </c>
      <c r="AF321" s="6" t="s">
        <v>619</v>
      </c>
      <c r="AG321" s="18" t="s">
        <v>2286</v>
      </c>
      <c r="AH321" s="6" t="s">
        <v>635</v>
      </c>
      <c r="AI321" s="6">
        <v>0</v>
      </c>
      <c r="AJ321" s="6">
        <v>0</v>
      </c>
      <c r="AK321" s="6">
        <v>1</v>
      </c>
      <c r="AL321" s="6">
        <v>0</v>
      </c>
      <c r="AM321" s="6">
        <v>0</v>
      </c>
      <c r="AN321" s="6">
        <v>0</v>
      </c>
      <c r="AO321" s="6">
        <v>0</v>
      </c>
      <c r="AP321" s="6">
        <v>1</v>
      </c>
      <c r="AR321" s="6">
        <v>0</v>
      </c>
      <c r="AS321" s="6">
        <v>0</v>
      </c>
      <c r="AT321" s="6">
        <v>0</v>
      </c>
      <c r="AU321" s="6">
        <v>0</v>
      </c>
      <c r="AV321" s="6">
        <f>IF(Table3[[#This Row],[ShankDiameter]]&gt;0.5,0,2)</f>
        <v>2</v>
      </c>
      <c r="AW321" s="6">
        <v>0</v>
      </c>
      <c r="AX321" s="6">
        <v>0</v>
      </c>
      <c r="AY321" s="6">
        <v>2</v>
      </c>
      <c r="AZ321" s="6">
        <f>IF(Table3[[#This Row],[ShankDiameter]]=0.225,2,IF(Table3[[#This Row],[ShankDiameter]]=0.25,2,IF(Table3[[#This Row],[ShankDiameter]]=0.2875,2,0)))</f>
        <v>0</v>
      </c>
      <c r="BA321" s="6">
        <v>0</v>
      </c>
      <c r="BB321" s="6">
        <v>0</v>
      </c>
      <c r="BC321" s="6">
        <v>0</v>
      </c>
      <c r="BD321" s="6">
        <v>0</v>
      </c>
      <c r="BE321" s="6">
        <v>0</v>
      </c>
      <c r="BF321" s="6">
        <v>0</v>
      </c>
      <c r="BG321" s="6">
        <v>0</v>
      </c>
      <c r="BH321" s="6">
        <v>0</v>
      </c>
      <c r="BI321" s="6">
        <v>0</v>
      </c>
      <c r="BJ321" s="6">
        <v>0</v>
      </c>
      <c r="BK321" s="6">
        <v>0</v>
      </c>
      <c r="BL321" s="6">
        <v>0</v>
      </c>
      <c r="BM321" s="6">
        <f>IF(Table3[[#This Row],[Type]]="EM",IF((Table3[[#This Row],[Diameter]]/2)-Table3[[#This Row],[CornerRadius]]-0.012&gt;0,(Table3[[#This Row],[Diameter]]/2)-Table3[[#This Row],[CornerRadius]]-0.012,0),)</f>
        <v>0</v>
      </c>
      <c r="BO321" s="6" t="str">
        <f>IF(Table3[[#This Row],[ShoulderLength]]="","",IF(Table3[[#This Row],[ShoulderLength]]&lt;Table3[[#This Row],[LOC]],"FIX",""))</f>
        <v/>
      </c>
    </row>
    <row r="322" spans="1:67" x14ac:dyDescent="0.25">
      <c r="A322" s="7">
        <f>IF(Table3[[#This Row],[SoflexRule]]="",1,IF(Table3[[#This Row],[MinOHL]]="",1,IF(Table3[[#This Row],[Type]]="CT",1,IF(Table3[[#This Row],[I]]=1,0,1))))</f>
        <v>1</v>
      </c>
      <c r="B322" s="6" t="s">
        <v>149</v>
      </c>
      <c r="D322" s="6" t="s">
        <v>149</v>
      </c>
      <c r="E322" s="6">
        <v>321</v>
      </c>
      <c r="F322" s="22"/>
      <c r="H322" s="10" t="s">
        <v>2265</v>
      </c>
      <c r="I322" s="30" t="s">
        <v>2446</v>
      </c>
      <c r="J322" s="12" t="s">
        <v>674</v>
      </c>
      <c r="K322" s="11" t="str">
        <f>CONCATENATE(Table3[[#This Row],[Type]]," "&amp;TEXT(Table3[[#This Row],[Diameter]],".0000")&amp;""," "&amp;Table3[[#This Row],[NumFlutes]]&amp;"FL")</f>
        <v>DC .2598 2FL</v>
      </c>
      <c r="M322" s="13">
        <v>0.25979999999999998</v>
      </c>
      <c r="N322" s="13">
        <v>0.315</v>
      </c>
      <c r="R322" s="14">
        <f>IF(Table3[[#This Row],[ShoulderLenEnd]]="",0,90-(DEGREES(ATAN((Q322-P322)/((N322-O322)/2)))))</f>
        <v>0</v>
      </c>
      <c r="T322" s="6">
        <v>2</v>
      </c>
      <c r="U322" s="6">
        <v>4.3390000000000004</v>
      </c>
      <c r="V322" s="6">
        <v>2.2519999999999998</v>
      </c>
      <c r="Z322" s="6">
        <v>140</v>
      </c>
      <c r="AA322" s="13">
        <f t="shared" ref="AA322:AA385" si="5">IF(Z322 &lt; 1, "", (M322/2)/TAN(RADIANS(Z322/2)))</f>
        <v>4.7279733431179694E-2</v>
      </c>
      <c r="AE322" s="6" t="s">
        <v>44</v>
      </c>
      <c r="AF322" s="6" t="s">
        <v>619</v>
      </c>
      <c r="AG322" s="18" t="s">
        <v>2286</v>
      </c>
      <c r="AH322" s="6" t="s">
        <v>635</v>
      </c>
      <c r="AI322" s="6">
        <v>0</v>
      </c>
      <c r="AJ322" s="6">
        <v>0</v>
      </c>
      <c r="AK322" s="6">
        <v>1</v>
      </c>
      <c r="AL322" s="6">
        <v>0</v>
      </c>
      <c r="AM322" s="6">
        <v>0</v>
      </c>
      <c r="AN322" s="6">
        <v>0</v>
      </c>
      <c r="AO322" s="6">
        <v>0</v>
      </c>
      <c r="AP322" s="6">
        <v>1</v>
      </c>
      <c r="AR322" s="6">
        <v>0</v>
      </c>
      <c r="AS322" s="6">
        <v>0</v>
      </c>
      <c r="AT322" s="6">
        <v>0</v>
      </c>
      <c r="AU322" s="6">
        <v>0</v>
      </c>
      <c r="AV322" s="6">
        <f>IF(Table3[[#This Row],[ShankDiameter]]&gt;0.5,0,2)</f>
        <v>2</v>
      </c>
      <c r="AW322" s="6">
        <v>0</v>
      </c>
      <c r="AX322" s="6">
        <v>0</v>
      </c>
      <c r="AY322" s="6">
        <v>2</v>
      </c>
      <c r="AZ322" s="6">
        <f>IF(Table3[[#This Row],[ShankDiameter]]=0.225,2,IF(Table3[[#This Row],[ShankDiameter]]=0.25,2,IF(Table3[[#This Row],[ShankDiameter]]=0.2875,2,0)))</f>
        <v>0</v>
      </c>
      <c r="BA322" s="6">
        <v>0</v>
      </c>
      <c r="BB322" s="6">
        <v>0</v>
      </c>
      <c r="BC322" s="6">
        <v>0</v>
      </c>
      <c r="BD322" s="6">
        <v>0</v>
      </c>
      <c r="BE322" s="6">
        <v>0</v>
      </c>
      <c r="BF322" s="6">
        <v>0</v>
      </c>
      <c r="BG322" s="6">
        <v>0</v>
      </c>
      <c r="BH322" s="6">
        <v>0</v>
      </c>
      <c r="BI322" s="6">
        <v>0</v>
      </c>
      <c r="BJ322" s="6">
        <v>0</v>
      </c>
      <c r="BK322" s="6">
        <v>0</v>
      </c>
      <c r="BL322" s="6">
        <v>0</v>
      </c>
      <c r="BM322" s="6">
        <f>IF(Table3[[#This Row],[Type]]="EM",IF((Table3[[#This Row],[Diameter]]/2)-Table3[[#This Row],[CornerRadius]]-0.012&gt;0,(Table3[[#This Row],[Diameter]]/2)-Table3[[#This Row],[CornerRadius]]-0.012,0),)</f>
        <v>0</v>
      </c>
      <c r="BO322" s="6" t="str">
        <f>IF(Table3[[#This Row],[ShoulderLength]]="","",IF(Table3[[#This Row],[ShoulderLength]]&lt;Table3[[#This Row],[LOC]],"FIX",""))</f>
        <v/>
      </c>
    </row>
    <row r="323" spans="1:67" x14ac:dyDescent="0.25">
      <c r="A323" s="7">
        <f>IF(Table3[[#This Row],[SoflexRule]]="",1,IF(Table3[[#This Row],[MinOHL]]="",1,IF(Table3[[#This Row],[Type]]="CT",1,IF(Table3[[#This Row],[I]]=1,0,1))))</f>
        <v>1</v>
      </c>
      <c r="B323" s="6" t="s">
        <v>149</v>
      </c>
      <c r="D323" s="6" t="s">
        <v>149</v>
      </c>
      <c r="E323" s="6">
        <v>322</v>
      </c>
      <c r="G323" s="9" t="s">
        <v>74</v>
      </c>
      <c r="H323" s="10" t="s">
        <v>2265</v>
      </c>
      <c r="I323" s="11" t="s">
        <v>675</v>
      </c>
      <c r="J323" s="12" t="s">
        <v>676</v>
      </c>
      <c r="K323" s="11" t="str">
        <f>CONCATENATE(Table3[[#This Row],[Type]]," "&amp;TEXT(Table3[[#This Row],[Diameter]],".0000")&amp;""," "&amp;Table3[[#This Row],[NumFlutes]]&amp;"FL")</f>
        <v>DC .3320 2FL</v>
      </c>
      <c r="M323" s="13">
        <v>0.33200000000000002</v>
      </c>
      <c r="N323" s="13">
        <v>0.39400000000000002</v>
      </c>
      <c r="O323" s="6">
        <v>0.33200000000000002</v>
      </c>
      <c r="P323" s="6">
        <v>3.98</v>
      </c>
      <c r="Q323" s="6">
        <v>3.98</v>
      </c>
      <c r="R323" s="14">
        <f>IF(Table3[[#This Row],[ShoulderLenEnd]]="",0,90-(DEGREES(ATAN((Q323-P323)/((N323-O323)/2)))))</f>
        <v>90</v>
      </c>
      <c r="S323" s="15">
        <v>4.0049999999999999</v>
      </c>
      <c r="T323" s="6">
        <v>2</v>
      </c>
      <c r="U323" s="6">
        <v>6.1219999999999999</v>
      </c>
      <c r="V323" s="6">
        <v>3.76</v>
      </c>
      <c r="Z323" s="6">
        <v>140</v>
      </c>
      <c r="AA323" s="13">
        <f t="shared" si="5"/>
        <v>6.041905888818961E-2</v>
      </c>
      <c r="AE323" s="6" t="s">
        <v>44</v>
      </c>
      <c r="AF323" s="6" t="s">
        <v>619</v>
      </c>
      <c r="AG323" s="18" t="s">
        <v>2286</v>
      </c>
      <c r="AH323" s="6" t="s">
        <v>620</v>
      </c>
      <c r="AI323" s="6">
        <v>0</v>
      </c>
      <c r="AJ323" s="6">
        <v>0</v>
      </c>
      <c r="AK323" s="6">
        <v>1</v>
      </c>
      <c r="AL323" s="6">
        <v>0</v>
      </c>
      <c r="AM323" s="6">
        <v>0</v>
      </c>
      <c r="AN323" s="6">
        <v>0</v>
      </c>
      <c r="AO323" s="6">
        <v>0</v>
      </c>
      <c r="AP323" s="6">
        <v>1</v>
      </c>
      <c r="AR323" s="6">
        <v>0</v>
      </c>
      <c r="AS323" s="6">
        <v>0</v>
      </c>
      <c r="AT323" s="6">
        <v>0</v>
      </c>
      <c r="AU323" s="6">
        <v>0</v>
      </c>
      <c r="AV323" s="6">
        <f>IF(Table3[[#This Row],[ShankDiameter]]&gt;0.5,0,2)</f>
        <v>2</v>
      </c>
      <c r="AW323" s="6">
        <v>0</v>
      </c>
      <c r="AX323" s="6">
        <v>0</v>
      </c>
      <c r="AY323" s="6">
        <v>2</v>
      </c>
      <c r="AZ323" s="6">
        <f>IF(Table3[[#This Row],[ShankDiameter]]=0.225,2,IF(Table3[[#This Row],[ShankDiameter]]=0.25,2,IF(Table3[[#This Row],[ShankDiameter]]=0.2875,2,0)))</f>
        <v>0</v>
      </c>
      <c r="BA323" s="6">
        <v>0</v>
      </c>
      <c r="BB323" s="6">
        <v>0</v>
      </c>
      <c r="BC323" s="6">
        <v>0</v>
      </c>
      <c r="BD323" s="6">
        <v>0</v>
      </c>
      <c r="BE323" s="6">
        <v>0</v>
      </c>
      <c r="BF323" s="6">
        <v>0</v>
      </c>
      <c r="BG323" s="6">
        <v>0</v>
      </c>
      <c r="BH323" s="6">
        <v>0</v>
      </c>
      <c r="BI323" s="6">
        <v>0</v>
      </c>
      <c r="BJ323" s="6">
        <v>0</v>
      </c>
      <c r="BK323" s="6">
        <v>0</v>
      </c>
      <c r="BL323" s="6">
        <v>0</v>
      </c>
      <c r="BM323" s="6">
        <f>IF(Table3[[#This Row],[Type]]="EM",IF((Table3[[#This Row],[Diameter]]/2)-Table3[[#This Row],[CornerRadius]]-0.012&gt;0,(Table3[[#This Row],[Diameter]]/2)-Table3[[#This Row],[CornerRadius]]-0.012,0),)</f>
        <v>0</v>
      </c>
      <c r="BO323" s="6" t="str">
        <f>IF(Table3[[#This Row],[ShoulderLength]]="","",IF(Table3[[#This Row],[ShoulderLength]]&lt;Table3[[#This Row],[LOC]],"FIX",""))</f>
        <v/>
      </c>
    </row>
    <row r="324" spans="1:67" x14ac:dyDescent="0.25">
      <c r="A324" s="7">
        <f>IF(Table3[[#This Row],[SoflexRule]]="",1,IF(Table3[[#This Row],[MinOHL]]="",1,IF(Table3[[#This Row],[Type]]="CT",1,IF(Table3[[#This Row],[I]]=1,0,1))))</f>
        <v>1</v>
      </c>
      <c r="B324" s="6" t="s">
        <v>149</v>
      </c>
      <c r="D324" s="6" t="s">
        <v>149</v>
      </c>
      <c r="E324" s="6">
        <v>323</v>
      </c>
      <c r="G324" s="9" t="s">
        <v>74</v>
      </c>
      <c r="H324" s="10" t="s">
        <v>2265</v>
      </c>
      <c r="I324" s="11" t="s">
        <v>677</v>
      </c>
      <c r="J324" s="12" t="s">
        <v>678</v>
      </c>
      <c r="K324" s="11" t="str">
        <f>CONCATENATE(Table3[[#This Row],[Type]]," "&amp;TEXT(Table3[[#This Row],[Diameter]],".0000")&amp;""," "&amp;Table3[[#This Row],[NumFlutes]]&amp;"FL")</f>
        <v>DC .3320 2FL</v>
      </c>
      <c r="M324" s="13">
        <v>0.33200000000000002</v>
      </c>
      <c r="N324" s="13">
        <v>0.39400000000000002</v>
      </c>
      <c r="O324" s="6">
        <v>0.33200000000000002</v>
      </c>
      <c r="P324" s="6">
        <v>4.4850000000000003</v>
      </c>
      <c r="Q324" s="6">
        <v>4.4850000000000003</v>
      </c>
      <c r="R324" s="14">
        <f>IF(Table3[[#This Row],[ShoulderLenEnd]]="",0,90-(DEGREES(ATAN((Q324-P324)/((N324-O324)/2)))))</f>
        <v>90</v>
      </c>
      <c r="S324" s="15">
        <v>4.51</v>
      </c>
      <c r="T324" s="6">
        <v>2</v>
      </c>
      <c r="U324" s="6">
        <v>6.7130000000000001</v>
      </c>
      <c r="V324" s="6">
        <v>4.4290000000000003</v>
      </c>
      <c r="Z324" s="6">
        <v>140</v>
      </c>
      <c r="AA324" s="13">
        <f t="shared" si="5"/>
        <v>6.041905888818961E-2</v>
      </c>
      <c r="AE324" s="6" t="s">
        <v>44</v>
      </c>
      <c r="AF324" s="6" t="s">
        <v>619</v>
      </c>
      <c r="AG324" s="18" t="s">
        <v>2286</v>
      </c>
      <c r="AH324" s="6" t="s">
        <v>620</v>
      </c>
      <c r="AI324" s="6">
        <v>0</v>
      </c>
      <c r="AJ324" s="6">
        <v>0</v>
      </c>
      <c r="AK324" s="6">
        <v>1</v>
      </c>
      <c r="AL324" s="6">
        <v>0</v>
      </c>
      <c r="AM324" s="6">
        <v>0</v>
      </c>
      <c r="AN324" s="6">
        <v>0</v>
      </c>
      <c r="AO324" s="6">
        <v>0</v>
      </c>
      <c r="AP324" s="6">
        <v>1</v>
      </c>
      <c r="AR324" s="6">
        <v>0</v>
      </c>
      <c r="AS324" s="6">
        <v>0</v>
      </c>
      <c r="AT324" s="6">
        <v>0</v>
      </c>
      <c r="AU324" s="6">
        <v>0</v>
      </c>
      <c r="AV324" s="6">
        <f>IF(Table3[[#This Row],[ShankDiameter]]&gt;0.5,0,2)</f>
        <v>2</v>
      </c>
      <c r="AW324" s="6">
        <v>0</v>
      </c>
      <c r="AX324" s="6">
        <v>0</v>
      </c>
      <c r="AY324" s="6">
        <v>2</v>
      </c>
      <c r="AZ324" s="6">
        <f>IF(Table3[[#This Row],[ShankDiameter]]=0.225,2,IF(Table3[[#This Row],[ShankDiameter]]=0.25,2,IF(Table3[[#This Row],[ShankDiameter]]=0.2875,2,0)))</f>
        <v>0</v>
      </c>
      <c r="BA324" s="6">
        <v>0</v>
      </c>
      <c r="BB324" s="6">
        <v>0</v>
      </c>
      <c r="BC324" s="6">
        <v>0</v>
      </c>
      <c r="BD324" s="6">
        <v>0</v>
      </c>
      <c r="BE324" s="6">
        <v>0</v>
      </c>
      <c r="BF324" s="6">
        <v>0</v>
      </c>
      <c r="BG324" s="6">
        <v>0</v>
      </c>
      <c r="BH324" s="6">
        <v>0</v>
      </c>
      <c r="BI324" s="6">
        <v>0</v>
      </c>
      <c r="BJ324" s="6">
        <v>0</v>
      </c>
      <c r="BK324" s="6">
        <v>0</v>
      </c>
      <c r="BL324" s="6">
        <v>0</v>
      </c>
      <c r="BM324" s="6">
        <f>IF(Table3[[#This Row],[Type]]="EM",IF((Table3[[#This Row],[Diameter]]/2)-Table3[[#This Row],[CornerRadius]]-0.012&gt;0,(Table3[[#This Row],[Diameter]]/2)-Table3[[#This Row],[CornerRadius]]-0.012,0),)</f>
        <v>0</v>
      </c>
      <c r="BO324" s="6" t="str">
        <f>IF(Table3[[#This Row],[ShoulderLength]]="","",IF(Table3[[#This Row],[ShoulderLength]]&lt;Table3[[#This Row],[LOC]],"FIX",""))</f>
        <v/>
      </c>
    </row>
    <row r="325" spans="1:67" x14ac:dyDescent="0.25">
      <c r="A325" s="7">
        <f>IF(Table3[[#This Row],[SoflexRule]]="",1,IF(Table3[[#This Row],[MinOHL]]="",1,IF(Table3[[#This Row],[Type]]="CT",1,IF(Table3[[#This Row],[I]]=1,0,1))))</f>
        <v>1</v>
      </c>
      <c r="B325" s="6" t="s">
        <v>149</v>
      </c>
      <c r="D325" s="6" t="s">
        <v>149</v>
      </c>
      <c r="E325" s="6">
        <v>324</v>
      </c>
      <c r="F325" s="8" t="s">
        <v>60</v>
      </c>
      <c r="H325" s="10" t="s">
        <v>679</v>
      </c>
      <c r="I325" s="11" t="s">
        <v>680</v>
      </c>
      <c r="J325" s="12">
        <v>30001350</v>
      </c>
      <c r="K325" s="11" t="str">
        <f>CONCATENATE(Table3[[#This Row],[Type]]," "&amp;TEXT(Table3[[#This Row],[Diameter]],".0000")&amp;""," "&amp;Table3[[#This Row],[NumFlutes]]&amp;"FL")</f>
        <v>DS .0135 2FL</v>
      </c>
      <c r="L325" s="17" t="s">
        <v>681</v>
      </c>
      <c r="M325" s="13">
        <v>1.35E-2</v>
      </c>
      <c r="N325" s="13">
        <v>1.35E-2</v>
      </c>
      <c r="O325" s="6">
        <v>1.35E-2</v>
      </c>
      <c r="P325" s="6">
        <v>0.36</v>
      </c>
      <c r="R325" s="14">
        <f>IF(Table3[[#This Row],[ShoulderLenEnd]]="",0,90-(DEGREES(ATAN((Q325-P325)/((N325-O325)/2)))))</f>
        <v>0</v>
      </c>
      <c r="S325" s="15">
        <v>0.4</v>
      </c>
      <c r="T325" s="6">
        <v>2</v>
      </c>
      <c r="U325" s="6">
        <v>1.5</v>
      </c>
      <c r="V325" s="6">
        <v>0.25</v>
      </c>
      <c r="Z325" s="6">
        <v>118</v>
      </c>
      <c r="AA325" s="13">
        <f t="shared" si="5"/>
        <v>4.0558091784360321E-3</v>
      </c>
      <c r="AE325" s="6" t="s">
        <v>44</v>
      </c>
      <c r="AF325" s="6" t="s">
        <v>62</v>
      </c>
      <c r="AG325" s="6" t="s">
        <v>495</v>
      </c>
      <c r="AH325" s="6" t="s">
        <v>682</v>
      </c>
      <c r="AI325" s="6">
        <v>0</v>
      </c>
      <c r="AJ325" s="6">
        <v>1</v>
      </c>
      <c r="AK325" s="6">
        <v>1</v>
      </c>
      <c r="AL325" s="6">
        <v>1</v>
      </c>
      <c r="AM325" s="6">
        <v>1</v>
      </c>
      <c r="AN325" s="6">
        <v>1</v>
      </c>
      <c r="AO325" s="6">
        <v>0</v>
      </c>
      <c r="AP325" s="6">
        <v>1</v>
      </c>
      <c r="AR325" s="6">
        <v>0</v>
      </c>
      <c r="AS325" s="6">
        <v>0</v>
      </c>
      <c r="AT325" s="6">
        <v>0</v>
      </c>
      <c r="AU325" s="6">
        <v>0</v>
      </c>
      <c r="AV325" s="6">
        <f>IF(Table3[[#This Row],[ShankDiameter]]&gt;0.5,0,2)</f>
        <v>2</v>
      </c>
      <c r="AW325" s="6">
        <v>0</v>
      </c>
      <c r="AX325" s="6">
        <v>0</v>
      </c>
      <c r="AY325" s="6">
        <v>2</v>
      </c>
      <c r="AZ325" s="6">
        <f>IF(Table3[[#This Row],[ShankDiameter]]=0.225,2,IF(Table3[[#This Row],[ShankDiameter]]=0.25,2,IF(Table3[[#This Row],[ShankDiameter]]=0.2875,2,0)))</f>
        <v>0</v>
      </c>
      <c r="BA325" s="6">
        <v>0</v>
      </c>
      <c r="BB325" s="6">
        <v>0</v>
      </c>
      <c r="BC325" s="6">
        <v>0</v>
      </c>
      <c r="BD325" s="6">
        <v>0</v>
      </c>
      <c r="BE325" s="6">
        <v>0</v>
      </c>
      <c r="BF325" s="6">
        <v>0</v>
      </c>
      <c r="BG325" s="6">
        <v>0</v>
      </c>
      <c r="BH325" s="6">
        <v>0</v>
      </c>
      <c r="BI325" s="6">
        <v>0</v>
      </c>
      <c r="BJ325" s="6">
        <v>0</v>
      </c>
      <c r="BK325" s="6">
        <v>0</v>
      </c>
      <c r="BL325" s="6">
        <v>0</v>
      </c>
      <c r="BM325" s="6">
        <f>IF(Table3[[#This Row],[Type]]="EM",IF((Table3[[#This Row],[Diameter]]/2)-Table3[[#This Row],[CornerRadius]]-0.012&gt;0,(Table3[[#This Row],[Diameter]]/2)-Table3[[#This Row],[CornerRadius]]-0.012,0),)</f>
        <v>0</v>
      </c>
      <c r="BO325" s="6" t="str">
        <f>IF(Table3[[#This Row],[ShoulderLength]]="","",IF(Table3[[#This Row],[ShoulderLength]]&lt;Table3[[#This Row],[LOC]],"FIX",""))</f>
        <v/>
      </c>
    </row>
    <row r="326" spans="1:67" x14ac:dyDescent="0.25">
      <c r="A326" s="7">
        <f>IF(Table3[[#This Row],[SoflexRule]]="",1,IF(Table3[[#This Row],[MinOHL]]="",1,IF(Table3[[#This Row],[Type]]="CT",1,IF(Table3[[#This Row],[I]]=1,0,1))))</f>
        <v>1</v>
      </c>
      <c r="B326" s="6" t="s">
        <v>149</v>
      </c>
      <c r="D326" s="6" t="s">
        <v>149</v>
      </c>
      <c r="E326" s="6">
        <v>325</v>
      </c>
      <c r="F326" s="8" t="s">
        <v>60</v>
      </c>
      <c r="H326" s="10" t="s">
        <v>679</v>
      </c>
      <c r="I326" s="11" t="s">
        <v>683</v>
      </c>
      <c r="J326" s="12">
        <v>30001450</v>
      </c>
      <c r="K326" s="11" t="str">
        <f>CONCATENATE(Table3[[#This Row],[Type]]," "&amp;TEXT(Table3[[#This Row],[Diameter]],".0000")&amp;""," "&amp;Table3[[#This Row],[NumFlutes]]&amp;"FL")</f>
        <v>DS .0145 2FL</v>
      </c>
      <c r="L326" s="17" t="s">
        <v>684</v>
      </c>
      <c r="M326" s="13">
        <v>1.4500000000000001E-2</v>
      </c>
      <c r="N326" s="13">
        <v>1.4500000000000001E-2</v>
      </c>
      <c r="O326" s="6">
        <v>1.4500000000000001E-2</v>
      </c>
      <c r="P326" s="6">
        <v>0.39</v>
      </c>
      <c r="R326" s="14">
        <f>IF(Table3[[#This Row],[ShoulderLenEnd]]="",0,90-(DEGREES(ATAN((Q326-P326)/((N326-O326)/2)))))</f>
        <v>0</v>
      </c>
      <c r="S326" s="15">
        <v>0.42</v>
      </c>
      <c r="T326" s="6">
        <v>2</v>
      </c>
      <c r="U326" s="6">
        <v>1.5</v>
      </c>
      <c r="V326" s="6">
        <v>0.3</v>
      </c>
      <c r="Z326" s="6">
        <v>118</v>
      </c>
      <c r="AA326" s="13">
        <f t="shared" si="5"/>
        <v>4.3562394879498121E-3</v>
      </c>
      <c r="AE326" s="6" t="s">
        <v>44</v>
      </c>
      <c r="AF326" s="6" t="s">
        <v>62</v>
      </c>
      <c r="AG326" s="6" t="s">
        <v>495</v>
      </c>
      <c r="AH326" s="6" t="s">
        <v>682</v>
      </c>
      <c r="AI326" s="6">
        <v>0</v>
      </c>
      <c r="AJ326" s="6">
        <v>1</v>
      </c>
      <c r="AK326" s="6">
        <v>1</v>
      </c>
      <c r="AL326" s="6">
        <v>1</v>
      </c>
      <c r="AM326" s="6">
        <v>1</v>
      </c>
      <c r="AN326" s="6">
        <v>1</v>
      </c>
      <c r="AO326" s="6">
        <v>0</v>
      </c>
      <c r="AP326" s="6">
        <v>1</v>
      </c>
      <c r="AR326" s="6">
        <v>0</v>
      </c>
      <c r="AS326" s="6">
        <v>0</v>
      </c>
      <c r="AT326" s="6">
        <v>0</v>
      </c>
      <c r="AU326" s="6">
        <v>0</v>
      </c>
      <c r="AV326" s="6">
        <f>IF(Table3[[#This Row],[ShankDiameter]]&gt;0.5,0,2)</f>
        <v>2</v>
      </c>
      <c r="AW326" s="6">
        <v>0</v>
      </c>
      <c r="AX326" s="6">
        <v>0</v>
      </c>
      <c r="AY326" s="6">
        <v>2</v>
      </c>
      <c r="AZ326" s="6">
        <f>IF(Table3[[#This Row],[ShankDiameter]]=0.225,2,IF(Table3[[#This Row],[ShankDiameter]]=0.25,2,IF(Table3[[#This Row],[ShankDiameter]]=0.2875,2,0)))</f>
        <v>0</v>
      </c>
      <c r="BA326" s="6">
        <v>0</v>
      </c>
      <c r="BB326" s="6">
        <v>0</v>
      </c>
      <c r="BC326" s="6">
        <v>0</v>
      </c>
      <c r="BD326" s="6">
        <v>0</v>
      </c>
      <c r="BE326" s="6">
        <v>0</v>
      </c>
      <c r="BF326" s="6">
        <v>0</v>
      </c>
      <c r="BG326" s="6">
        <v>0</v>
      </c>
      <c r="BH326" s="6">
        <v>0</v>
      </c>
      <c r="BI326" s="6">
        <v>0</v>
      </c>
      <c r="BJ326" s="6">
        <v>0</v>
      </c>
      <c r="BK326" s="6">
        <v>0</v>
      </c>
      <c r="BL326" s="6">
        <v>0</v>
      </c>
      <c r="BM326" s="6">
        <f>IF(Table3[[#This Row],[Type]]="EM",IF((Table3[[#This Row],[Diameter]]/2)-Table3[[#This Row],[CornerRadius]]-0.012&gt;0,(Table3[[#This Row],[Diameter]]/2)-Table3[[#This Row],[CornerRadius]]-0.012,0),)</f>
        <v>0</v>
      </c>
      <c r="BO326" s="6" t="str">
        <f>IF(Table3[[#This Row],[ShoulderLength]]="","",IF(Table3[[#This Row],[ShoulderLength]]&lt;Table3[[#This Row],[LOC]],"FIX",""))</f>
        <v/>
      </c>
    </row>
    <row r="327" spans="1:67" x14ac:dyDescent="0.25">
      <c r="A327" s="7">
        <f>IF(Table3[[#This Row],[SoflexRule]]="",1,IF(Table3[[#This Row],[MinOHL]]="",1,IF(Table3[[#This Row],[Type]]="CT",1,IF(Table3[[#This Row],[I]]=1,0,1))))</f>
        <v>1</v>
      </c>
      <c r="B327" s="6" t="s">
        <v>149</v>
      </c>
      <c r="D327" s="6" t="s">
        <v>149</v>
      </c>
      <c r="E327" s="6">
        <v>326</v>
      </c>
      <c r="G327" s="9" t="s">
        <v>74</v>
      </c>
      <c r="H327" s="10" t="s">
        <v>679</v>
      </c>
      <c r="I327" s="11" t="s">
        <v>685</v>
      </c>
      <c r="J327" s="12">
        <v>30001600</v>
      </c>
      <c r="K327" s="11" t="str">
        <f>CONCATENATE(Table3[[#This Row],[Type]]," "&amp;TEXT(Table3[[#This Row],[Diameter]],".0000")&amp;""," "&amp;Table3[[#This Row],[NumFlutes]]&amp;"FL")</f>
        <v>DS .0160 2FL</v>
      </c>
      <c r="L327" s="17" t="s">
        <v>686</v>
      </c>
      <c r="M327" s="13">
        <v>1.6E-2</v>
      </c>
      <c r="N327" s="13">
        <v>1.6E-2</v>
      </c>
      <c r="O327" s="6">
        <v>1.6E-2</v>
      </c>
      <c r="P327" s="6">
        <v>0.4</v>
      </c>
      <c r="R327" s="14">
        <f>IF(Table3[[#This Row],[ShoulderLenEnd]]="",0,90-(DEGREES(ATAN((Q327-P327)/((N327-O327)/2)))))</f>
        <v>0</v>
      </c>
      <c r="S327" s="15">
        <v>0.42499999999999999</v>
      </c>
      <c r="T327" s="6">
        <v>2</v>
      </c>
      <c r="U327" s="6">
        <v>1.5</v>
      </c>
      <c r="V327" s="6">
        <v>0.25</v>
      </c>
      <c r="Z327" s="6">
        <v>118</v>
      </c>
      <c r="AA327" s="13">
        <f t="shared" si="5"/>
        <v>4.8068849522204821E-3</v>
      </c>
      <c r="AE327" s="6" t="s">
        <v>44</v>
      </c>
      <c r="AF327" s="6" t="s">
        <v>62</v>
      </c>
      <c r="AG327" s="6" t="s">
        <v>495</v>
      </c>
      <c r="AH327" s="6" t="s">
        <v>682</v>
      </c>
      <c r="AI327" s="6">
        <v>0</v>
      </c>
      <c r="AJ327" s="6">
        <v>1</v>
      </c>
      <c r="AK327" s="6">
        <v>1</v>
      </c>
      <c r="AL327" s="6">
        <v>1</v>
      </c>
      <c r="AM327" s="6">
        <v>1</v>
      </c>
      <c r="AN327" s="6">
        <v>1</v>
      </c>
      <c r="AO327" s="6">
        <v>0</v>
      </c>
      <c r="AP327" s="6">
        <v>1</v>
      </c>
      <c r="AR327" s="6">
        <v>0</v>
      </c>
      <c r="AS327" s="6">
        <v>0</v>
      </c>
      <c r="AT327" s="6">
        <v>0</v>
      </c>
      <c r="AU327" s="6">
        <v>0</v>
      </c>
      <c r="AV327" s="6">
        <f>IF(Table3[[#This Row],[ShankDiameter]]&gt;0.5,0,2)</f>
        <v>2</v>
      </c>
      <c r="AW327" s="6">
        <v>0</v>
      </c>
      <c r="AX327" s="6">
        <v>0</v>
      </c>
      <c r="AY327" s="6">
        <v>2</v>
      </c>
      <c r="AZ327" s="6">
        <f>IF(Table3[[#This Row],[ShankDiameter]]=0.225,2,IF(Table3[[#This Row],[ShankDiameter]]=0.25,2,IF(Table3[[#This Row],[ShankDiameter]]=0.2875,2,0)))</f>
        <v>0</v>
      </c>
      <c r="BA327" s="6">
        <v>0</v>
      </c>
      <c r="BB327" s="6">
        <v>0</v>
      </c>
      <c r="BC327" s="6">
        <v>0</v>
      </c>
      <c r="BD327" s="6">
        <v>0</v>
      </c>
      <c r="BE327" s="6">
        <v>0</v>
      </c>
      <c r="BF327" s="6">
        <v>0</v>
      </c>
      <c r="BG327" s="6">
        <v>0</v>
      </c>
      <c r="BH327" s="6">
        <v>0</v>
      </c>
      <c r="BI327" s="6">
        <v>0</v>
      </c>
      <c r="BJ327" s="6">
        <v>0</v>
      </c>
      <c r="BK327" s="6">
        <v>0</v>
      </c>
      <c r="BL327" s="6">
        <v>0</v>
      </c>
      <c r="BM327" s="6">
        <f>IF(Table3[[#This Row],[Type]]="EM",IF((Table3[[#This Row],[Diameter]]/2)-Table3[[#This Row],[CornerRadius]]-0.012&gt;0,(Table3[[#This Row],[Diameter]]/2)-Table3[[#This Row],[CornerRadius]]-0.012,0),)</f>
        <v>0</v>
      </c>
      <c r="BO327" s="6" t="str">
        <f>IF(Table3[[#This Row],[ShoulderLength]]="","",IF(Table3[[#This Row],[ShoulderLength]]&lt;Table3[[#This Row],[LOC]],"FIX",""))</f>
        <v/>
      </c>
    </row>
    <row r="328" spans="1:67" x14ac:dyDescent="0.25">
      <c r="A328" s="7">
        <f>IF(Table3[[#This Row],[SoflexRule]]="",1,IF(Table3[[#This Row],[MinOHL]]="",1,IF(Table3[[#This Row],[Type]]="CT",1,IF(Table3[[#This Row],[I]]=1,0,1))))</f>
        <v>1</v>
      </c>
      <c r="B328" s="6" t="s">
        <v>149</v>
      </c>
      <c r="D328" s="6" t="s">
        <v>149</v>
      </c>
      <c r="E328" s="6">
        <v>327</v>
      </c>
      <c r="F328" s="8" t="s">
        <v>60</v>
      </c>
      <c r="H328" s="10" t="s">
        <v>679</v>
      </c>
      <c r="I328" s="11" t="s">
        <v>687</v>
      </c>
      <c r="J328" s="12">
        <v>30001800</v>
      </c>
      <c r="K328" s="11" t="str">
        <f>CONCATENATE(Table3[[#This Row],[Type]]," "&amp;TEXT(Table3[[#This Row],[Diameter]],".0000")&amp;""," "&amp;Table3[[#This Row],[NumFlutes]]&amp;"FL")</f>
        <v>DS .0180 2FL</v>
      </c>
      <c r="L328" s="17" t="s">
        <v>688</v>
      </c>
      <c r="M328" s="13">
        <v>1.7999999999999999E-2</v>
      </c>
      <c r="N328" s="13">
        <v>1.7999999999999999E-2</v>
      </c>
      <c r="O328" s="6">
        <v>1.7999999999999999E-2</v>
      </c>
      <c r="P328" s="6">
        <v>0.375</v>
      </c>
      <c r="R328" s="14">
        <f>IF(Table3[[#This Row],[ShoulderLenEnd]]="",0,90-(DEGREES(ATAN((Q328-P328)/((N328-O328)/2)))))</f>
        <v>0</v>
      </c>
      <c r="S328" s="15">
        <v>0.4</v>
      </c>
      <c r="T328" s="6">
        <v>2</v>
      </c>
      <c r="U328" s="6">
        <v>1.5</v>
      </c>
      <c r="V328" s="6">
        <v>0.25</v>
      </c>
      <c r="Z328" s="6">
        <v>118</v>
      </c>
      <c r="AA328" s="13">
        <f t="shared" si="5"/>
        <v>5.4077455712480422E-3</v>
      </c>
      <c r="AE328" s="6" t="s">
        <v>44</v>
      </c>
      <c r="AF328" s="6" t="s">
        <v>62</v>
      </c>
      <c r="AG328" s="6" t="s">
        <v>495</v>
      </c>
      <c r="AH328" s="6" t="s">
        <v>682</v>
      </c>
      <c r="AI328" s="6">
        <v>0</v>
      </c>
      <c r="AJ328" s="6">
        <v>1</v>
      </c>
      <c r="AK328" s="6">
        <v>1</v>
      </c>
      <c r="AL328" s="6">
        <v>1</v>
      </c>
      <c r="AM328" s="6">
        <v>1</v>
      </c>
      <c r="AN328" s="6">
        <v>1</v>
      </c>
      <c r="AO328" s="6">
        <v>0</v>
      </c>
      <c r="AP328" s="6">
        <v>1</v>
      </c>
      <c r="AR328" s="6">
        <v>0</v>
      </c>
      <c r="AS328" s="6">
        <v>0</v>
      </c>
      <c r="AT328" s="6">
        <v>0</v>
      </c>
      <c r="AU328" s="6">
        <v>0</v>
      </c>
      <c r="AV328" s="6">
        <f>IF(Table3[[#This Row],[ShankDiameter]]&gt;0.5,0,2)</f>
        <v>2</v>
      </c>
      <c r="AW328" s="6">
        <v>0</v>
      </c>
      <c r="AX328" s="6">
        <v>0</v>
      </c>
      <c r="AY328" s="6">
        <v>2</v>
      </c>
      <c r="AZ328" s="6">
        <f>IF(Table3[[#This Row],[ShankDiameter]]=0.225,2,IF(Table3[[#This Row],[ShankDiameter]]=0.25,2,IF(Table3[[#This Row],[ShankDiameter]]=0.2875,2,0)))</f>
        <v>0</v>
      </c>
      <c r="BA328" s="6">
        <v>0</v>
      </c>
      <c r="BB328" s="6">
        <v>0</v>
      </c>
      <c r="BC328" s="6">
        <v>0</v>
      </c>
      <c r="BD328" s="6">
        <v>0</v>
      </c>
      <c r="BE328" s="6">
        <v>0</v>
      </c>
      <c r="BF328" s="6">
        <v>0</v>
      </c>
      <c r="BG328" s="6">
        <v>0</v>
      </c>
      <c r="BH328" s="6">
        <v>0</v>
      </c>
      <c r="BI328" s="6">
        <v>0</v>
      </c>
      <c r="BJ328" s="6">
        <v>0</v>
      </c>
      <c r="BK328" s="6">
        <v>0</v>
      </c>
      <c r="BL328" s="6">
        <v>0</v>
      </c>
      <c r="BM328" s="6">
        <f>IF(Table3[[#This Row],[Type]]="EM",IF((Table3[[#This Row],[Diameter]]/2)-Table3[[#This Row],[CornerRadius]]-0.012&gt;0,(Table3[[#This Row],[Diameter]]/2)-Table3[[#This Row],[CornerRadius]]-0.012,0),)</f>
        <v>0</v>
      </c>
      <c r="BO328" s="6" t="str">
        <f>IF(Table3[[#This Row],[ShoulderLength]]="","",IF(Table3[[#This Row],[ShoulderLength]]&lt;Table3[[#This Row],[LOC]],"FIX",""))</f>
        <v/>
      </c>
    </row>
    <row r="329" spans="1:67" x14ac:dyDescent="0.25">
      <c r="A329" s="7">
        <f>IF(Table3[[#This Row],[SoflexRule]]="",1,IF(Table3[[#This Row],[MinOHL]]="",1,IF(Table3[[#This Row],[Type]]="CT",1,IF(Table3[[#This Row],[I]]=1,0,1))))</f>
        <v>1</v>
      </c>
      <c r="B329" s="6" t="s">
        <v>149</v>
      </c>
      <c r="D329" s="6" t="s">
        <v>149</v>
      </c>
      <c r="E329" s="6">
        <v>328</v>
      </c>
      <c r="F329" s="8" t="s">
        <v>60</v>
      </c>
      <c r="H329" s="10" t="s">
        <v>679</v>
      </c>
      <c r="I329" s="11" t="s">
        <v>689</v>
      </c>
      <c r="J329" s="12">
        <v>30001970</v>
      </c>
      <c r="K329" s="11" t="str">
        <f>CONCATENATE(Table3[[#This Row],[Type]]," "&amp;TEXT(Table3[[#This Row],[Diameter]],".0000")&amp;""," "&amp;Table3[[#This Row],[NumFlutes]]&amp;"FL")</f>
        <v>DS .0197 2FL</v>
      </c>
      <c r="L329" s="17" t="s">
        <v>690</v>
      </c>
      <c r="M329" s="13">
        <v>1.9699999999999999E-2</v>
      </c>
      <c r="N329" s="13">
        <v>1.9699999999999999E-2</v>
      </c>
      <c r="O329" s="6">
        <v>1.9699999999999999E-2</v>
      </c>
      <c r="P329" s="6">
        <v>0.5</v>
      </c>
      <c r="R329" s="14">
        <f>IF(Table3[[#This Row],[ShoulderLenEnd]]="",0,90-(DEGREES(ATAN((Q329-P329)/((N329-O329)/2)))))</f>
        <v>0</v>
      </c>
      <c r="S329" s="15">
        <v>0.53</v>
      </c>
      <c r="T329" s="6">
        <v>2</v>
      </c>
      <c r="U329" s="6">
        <v>1.496</v>
      </c>
      <c r="V329" s="6">
        <v>0.374</v>
      </c>
      <c r="Z329" s="6">
        <v>118</v>
      </c>
      <c r="AA329" s="13">
        <f t="shared" si="5"/>
        <v>5.9184770974214686E-3</v>
      </c>
      <c r="AE329" s="6" t="s">
        <v>44</v>
      </c>
      <c r="AF329" s="6" t="s">
        <v>62</v>
      </c>
      <c r="AG329" s="6" t="s">
        <v>495</v>
      </c>
      <c r="AH329" s="6" t="s">
        <v>682</v>
      </c>
      <c r="AI329" s="6">
        <v>0</v>
      </c>
      <c r="AJ329" s="6">
        <v>1</v>
      </c>
      <c r="AK329" s="6">
        <v>1</v>
      </c>
      <c r="AL329" s="6">
        <v>1</v>
      </c>
      <c r="AM329" s="6">
        <v>1</v>
      </c>
      <c r="AN329" s="6">
        <v>1</v>
      </c>
      <c r="AO329" s="6">
        <v>0</v>
      </c>
      <c r="AP329" s="6">
        <v>1</v>
      </c>
      <c r="AR329" s="6">
        <v>0</v>
      </c>
      <c r="AS329" s="6">
        <v>0</v>
      </c>
      <c r="AT329" s="6">
        <v>0</v>
      </c>
      <c r="AU329" s="6">
        <v>0</v>
      </c>
      <c r="AV329" s="6">
        <f>IF(Table3[[#This Row],[ShankDiameter]]&gt;0.5,0,2)</f>
        <v>2</v>
      </c>
      <c r="AW329" s="6">
        <v>0</v>
      </c>
      <c r="AX329" s="6">
        <v>0</v>
      </c>
      <c r="AY329" s="6">
        <v>2</v>
      </c>
      <c r="AZ329" s="6">
        <f>IF(Table3[[#This Row],[ShankDiameter]]=0.225,2,IF(Table3[[#This Row],[ShankDiameter]]=0.25,2,IF(Table3[[#This Row],[ShankDiameter]]=0.2875,2,0)))</f>
        <v>0</v>
      </c>
      <c r="BA329" s="6">
        <v>0</v>
      </c>
      <c r="BB329" s="6">
        <v>0</v>
      </c>
      <c r="BC329" s="6">
        <v>0</v>
      </c>
      <c r="BD329" s="6">
        <v>0</v>
      </c>
      <c r="BE329" s="6">
        <v>0</v>
      </c>
      <c r="BF329" s="6">
        <v>0</v>
      </c>
      <c r="BG329" s="6">
        <v>0</v>
      </c>
      <c r="BH329" s="6">
        <v>0</v>
      </c>
      <c r="BI329" s="6">
        <v>0</v>
      </c>
      <c r="BJ329" s="6">
        <v>0</v>
      </c>
      <c r="BK329" s="6">
        <v>0</v>
      </c>
      <c r="BL329" s="6">
        <v>0</v>
      </c>
      <c r="BM329" s="6">
        <f>IF(Table3[[#This Row],[Type]]="EM",IF((Table3[[#This Row],[Diameter]]/2)-Table3[[#This Row],[CornerRadius]]-0.012&gt;0,(Table3[[#This Row],[Diameter]]/2)-Table3[[#This Row],[CornerRadius]]-0.012,0),)</f>
        <v>0</v>
      </c>
      <c r="BO329" s="6" t="str">
        <f>IF(Table3[[#This Row],[ShoulderLength]]="","",IF(Table3[[#This Row],[ShoulderLength]]&lt;Table3[[#This Row],[LOC]],"FIX",""))</f>
        <v/>
      </c>
    </row>
    <row r="330" spans="1:67" x14ac:dyDescent="0.25">
      <c r="A330" s="7">
        <f>IF(Table3[[#This Row],[SoflexRule]]="",1,IF(Table3[[#This Row],[MinOHL]]="",1,IF(Table3[[#This Row],[Type]]="CT",1,IF(Table3[[#This Row],[I]]=1,0,1))))</f>
        <v>1</v>
      </c>
      <c r="B330" s="6" t="s">
        <v>149</v>
      </c>
      <c r="D330" s="6" t="s">
        <v>149</v>
      </c>
      <c r="E330" s="6">
        <v>329</v>
      </c>
      <c r="G330" s="9" t="s">
        <v>74</v>
      </c>
      <c r="H330" s="10" t="s">
        <v>679</v>
      </c>
      <c r="I330" s="11" t="s">
        <v>691</v>
      </c>
      <c r="J330" s="12">
        <v>30002000</v>
      </c>
      <c r="K330" s="11" t="str">
        <f>CONCATENATE(Table3[[#This Row],[Type]]," "&amp;TEXT(Table3[[#This Row],[Diameter]],".0000")&amp;""," "&amp;Table3[[#This Row],[NumFlutes]]&amp;"FL")</f>
        <v>DS .0200 2FL</v>
      </c>
      <c r="L330" s="17" t="s">
        <v>692</v>
      </c>
      <c r="M330" s="13">
        <v>0.02</v>
      </c>
      <c r="N330" s="13">
        <v>0.02</v>
      </c>
      <c r="O330" s="6">
        <v>0.02</v>
      </c>
      <c r="P330" s="6">
        <v>0.52500000000000002</v>
      </c>
      <c r="R330" s="14">
        <f>IF(Table3[[#This Row],[ShoulderLenEnd]]="",0,90-(DEGREES(ATAN((Q330-P330)/((N330-O330)/2)))))</f>
        <v>0</v>
      </c>
      <c r="S330" s="15">
        <v>0.55000000000000004</v>
      </c>
      <c r="T330" s="6">
        <v>2</v>
      </c>
      <c r="U330" s="6">
        <v>1.5</v>
      </c>
      <c r="V330" s="6">
        <v>0.38</v>
      </c>
      <c r="Z330" s="6">
        <v>118</v>
      </c>
      <c r="AA330" s="13">
        <f t="shared" si="5"/>
        <v>6.0086061902756031E-3</v>
      </c>
      <c r="AE330" s="6" t="s">
        <v>44</v>
      </c>
      <c r="AF330" s="6" t="s">
        <v>62</v>
      </c>
      <c r="AG330" s="6" t="s">
        <v>495</v>
      </c>
      <c r="AH330" s="6" t="s">
        <v>682</v>
      </c>
      <c r="AI330" s="6">
        <v>0</v>
      </c>
      <c r="AJ330" s="6">
        <v>1</v>
      </c>
      <c r="AK330" s="6">
        <v>1</v>
      </c>
      <c r="AL330" s="6">
        <v>1</v>
      </c>
      <c r="AM330" s="6">
        <v>1</v>
      </c>
      <c r="AN330" s="6">
        <v>1</v>
      </c>
      <c r="AO330" s="6">
        <v>0</v>
      </c>
      <c r="AP330" s="6">
        <v>1</v>
      </c>
      <c r="AR330" s="6">
        <v>0</v>
      </c>
      <c r="AS330" s="6">
        <v>0</v>
      </c>
      <c r="AT330" s="6">
        <v>0</v>
      </c>
      <c r="AU330" s="6">
        <v>0</v>
      </c>
      <c r="AV330" s="6">
        <f>IF(Table3[[#This Row],[ShankDiameter]]&gt;0.5,0,2)</f>
        <v>2</v>
      </c>
      <c r="AW330" s="6">
        <v>0</v>
      </c>
      <c r="AX330" s="6">
        <v>0</v>
      </c>
      <c r="AY330" s="6">
        <v>2</v>
      </c>
      <c r="AZ330" s="6">
        <f>IF(Table3[[#This Row],[ShankDiameter]]=0.225,2,IF(Table3[[#This Row],[ShankDiameter]]=0.25,2,IF(Table3[[#This Row],[ShankDiameter]]=0.2875,2,0)))</f>
        <v>0</v>
      </c>
      <c r="BA330" s="6">
        <v>0</v>
      </c>
      <c r="BB330" s="6">
        <v>0</v>
      </c>
      <c r="BC330" s="6">
        <v>0</v>
      </c>
      <c r="BD330" s="6">
        <v>0</v>
      </c>
      <c r="BE330" s="6">
        <v>0</v>
      </c>
      <c r="BF330" s="6">
        <v>0</v>
      </c>
      <c r="BG330" s="6">
        <v>0</v>
      </c>
      <c r="BH330" s="6">
        <v>0</v>
      </c>
      <c r="BI330" s="6">
        <v>0</v>
      </c>
      <c r="BJ330" s="6">
        <v>0</v>
      </c>
      <c r="BK330" s="6">
        <v>0</v>
      </c>
      <c r="BL330" s="6">
        <v>0</v>
      </c>
      <c r="BM330" s="6">
        <f>IF(Table3[[#This Row],[Type]]="EM",IF((Table3[[#This Row],[Diameter]]/2)-Table3[[#This Row],[CornerRadius]]-0.012&gt;0,(Table3[[#This Row],[Diameter]]/2)-Table3[[#This Row],[CornerRadius]]-0.012,0),)</f>
        <v>0</v>
      </c>
      <c r="BO330" s="6" t="str">
        <f>IF(Table3[[#This Row],[ShoulderLength]]="","",IF(Table3[[#This Row],[ShoulderLength]]&lt;Table3[[#This Row],[LOC]],"FIX",""))</f>
        <v/>
      </c>
    </row>
    <row r="331" spans="1:67" x14ac:dyDescent="0.25">
      <c r="A331" s="7">
        <f>IF(Table3[[#This Row],[SoflexRule]]="",1,IF(Table3[[#This Row],[MinOHL]]="",1,IF(Table3[[#This Row],[Type]]="CT",1,IF(Table3[[#This Row],[I]]=1,0,1))))</f>
        <v>1</v>
      </c>
      <c r="B331" s="6" t="s">
        <v>149</v>
      </c>
      <c r="D331" s="6" t="s">
        <v>149</v>
      </c>
      <c r="E331" s="6">
        <v>330</v>
      </c>
      <c r="F331" s="8" t="s">
        <v>60</v>
      </c>
      <c r="H331" s="10" t="s">
        <v>679</v>
      </c>
      <c r="I331" s="11" t="s">
        <v>693</v>
      </c>
      <c r="J331" s="12">
        <v>30002100</v>
      </c>
      <c r="K331" s="11" t="str">
        <f>CONCATENATE(Table3[[#This Row],[Type]]," "&amp;TEXT(Table3[[#This Row],[Diameter]],".0000")&amp;""," "&amp;Table3[[#This Row],[NumFlutes]]&amp;"FL")</f>
        <v>DS .0210 2FL</v>
      </c>
      <c r="L331" s="17" t="s">
        <v>694</v>
      </c>
      <c r="M331" s="13">
        <v>2.1000000000000001E-2</v>
      </c>
      <c r="N331" s="13">
        <v>2.1000000000000001E-2</v>
      </c>
      <c r="O331" s="6">
        <v>2.1000000000000001E-2</v>
      </c>
      <c r="P331" s="6">
        <v>0.49</v>
      </c>
      <c r="R331" s="14">
        <f>IF(Table3[[#This Row],[ShoulderLenEnd]]="",0,90-(DEGREES(ATAN((Q331-P331)/((N331-O331)/2)))))</f>
        <v>0</v>
      </c>
      <c r="S331" s="15">
        <v>0.52</v>
      </c>
      <c r="T331" s="6">
        <v>2</v>
      </c>
      <c r="U331" s="6">
        <v>1.5</v>
      </c>
      <c r="V331" s="6">
        <v>0.38</v>
      </c>
      <c r="Z331" s="6">
        <v>118</v>
      </c>
      <c r="AA331" s="13">
        <f t="shared" si="5"/>
        <v>6.3090364997893831E-3</v>
      </c>
      <c r="AE331" s="6" t="s">
        <v>44</v>
      </c>
      <c r="AF331" s="6" t="s">
        <v>62</v>
      </c>
      <c r="AG331" s="6" t="s">
        <v>495</v>
      </c>
      <c r="AH331" s="6" t="s">
        <v>682</v>
      </c>
      <c r="AI331" s="6">
        <v>0</v>
      </c>
      <c r="AJ331" s="6">
        <v>1</v>
      </c>
      <c r="AK331" s="6">
        <v>1</v>
      </c>
      <c r="AL331" s="6">
        <v>1</v>
      </c>
      <c r="AM331" s="6">
        <v>1</v>
      </c>
      <c r="AN331" s="6">
        <v>1</v>
      </c>
      <c r="AO331" s="6">
        <v>0</v>
      </c>
      <c r="AP331" s="6">
        <v>1</v>
      </c>
      <c r="AR331" s="6">
        <v>0</v>
      </c>
      <c r="AS331" s="6">
        <v>0</v>
      </c>
      <c r="AT331" s="6">
        <v>0</v>
      </c>
      <c r="AU331" s="6">
        <v>0</v>
      </c>
      <c r="AV331" s="6">
        <f>IF(Table3[[#This Row],[ShankDiameter]]&gt;0.5,0,2)</f>
        <v>2</v>
      </c>
      <c r="AW331" s="6">
        <v>0</v>
      </c>
      <c r="AX331" s="6">
        <v>0</v>
      </c>
      <c r="AY331" s="6">
        <v>2</v>
      </c>
      <c r="AZ331" s="6">
        <f>IF(Table3[[#This Row],[ShankDiameter]]=0.225,2,IF(Table3[[#This Row],[ShankDiameter]]=0.25,2,IF(Table3[[#This Row],[ShankDiameter]]=0.2875,2,0)))</f>
        <v>0</v>
      </c>
      <c r="BA331" s="6">
        <v>0</v>
      </c>
      <c r="BB331" s="6">
        <v>0</v>
      </c>
      <c r="BC331" s="6">
        <v>0</v>
      </c>
      <c r="BD331" s="6">
        <v>0</v>
      </c>
      <c r="BE331" s="6">
        <v>0</v>
      </c>
      <c r="BF331" s="6">
        <v>0</v>
      </c>
      <c r="BG331" s="6">
        <v>0</v>
      </c>
      <c r="BH331" s="6">
        <v>0</v>
      </c>
      <c r="BI331" s="6">
        <v>0</v>
      </c>
      <c r="BJ331" s="6">
        <v>0</v>
      </c>
      <c r="BK331" s="6">
        <v>0</v>
      </c>
      <c r="BL331" s="6">
        <v>0</v>
      </c>
      <c r="BM331" s="6">
        <f>IF(Table3[[#This Row],[Type]]="EM",IF((Table3[[#This Row],[Diameter]]/2)-Table3[[#This Row],[CornerRadius]]-0.012&gt;0,(Table3[[#This Row],[Diameter]]/2)-Table3[[#This Row],[CornerRadius]]-0.012,0),)</f>
        <v>0</v>
      </c>
      <c r="BO331" s="6" t="str">
        <f>IF(Table3[[#This Row],[ShoulderLength]]="","",IF(Table3[[#This Row],[ShoulderLength]]&lt;Table3[[#This Row],[LOC]],"FIX",""))</f>
        <v/>
      </c>
    </row>
    <row r="332" spans="1:67" x14ac:dyDescent="0.25">
      <c r="A332" s="7">
        <f>IF(Table3[[#This Row],[SoflexRule]]="",1,IF(Table3[[#This Row],[MinOHL]]="",1,IF(Table3[[#This Row],[Type]]="CT",1,IF(Table3[[#This Row],[I]]=1,0,1))))</f>
        <v>1</v>
      </c>
      <c r="B332" s="6" t="s">
        <v>149</v>
      </c>
      <c r="D332" s="6" t="s">
        <v>149</v>
      </c>
      <c r="E332" s="6">
        <v>331</v>
      </c>
      <c r="G332" s="9" t="s">
        <v>74</v>
      </c>
      <c r="H332" s="10" t="s">
        <v>679</v>
      </c>
      <c r="I332" s="11" t="s">
        <v>695</v>
      </c>
      <c r="J332" s="12">
        <v>51074</v>
      </c>
      <c r="K332" s="11" t="str">
        <f>CONCATENATE(Table3[[#This Row],[Type]]," "&amp;TEXT(Table3[[#This Row],[Diameter]],".0000")&amp;""," "&amp;Table3[[#This Row],[NumFlutes]]&amp;"FL")</f>
        <v>DS .0225 2FL</v>
      </c>
      <c r="L332" s="17" t="s">
        <v>696</v>
      </c>
      <c r="M332" s="13">
        <v>2.2499999999999999E-2</v>
      </c>
      <c r="N332" s="13">
        <v>2.2499999999999999E-2</v>
      </c>
      <c r="O332" s="6">
        <v>2.2499999999999999E-2</v>
      </c>
      <c r="P332" s="6">
        <v>0.375</v>
      </c>
      <c r="R332" s="14">
        <f>IF(Table3[[#This Row],[ShoulderLenEnd]]="",0,90-(DEGREES(ATAN((Q332-P332)/((N332-O332)/2)))))</f>
        <v>0</v>
      </c>
      <c r="S332" s="15">
        <v>0.4</v>
      </c>
      <c r="T332" s="6">
        <v>2</v>
      </c>
      <c r="U332" s="6">
        <v>0.875</v>
      </c>
      <c r="V332" s="6">
        <v>0.25</v>
      </c>
      <c r="Z332" s="6">
        <v>118</v>
      </c>
      <c r="AA332" s="13">
        <f t="shared" si="5"/>
        <v>6.7596819640600532E-3</v>
      </c>
      <c r="AE332" s="6" t="s">
        <v>44</v>
      </c>
      <c r="AF332" s="6" t="s">
        <v>62</v>
      </c>
      <c r="AG332" s="6" t="s">
        <v>79</v>
      </c>
      <c r="AH332" s="6" t="s">
        <v>682</v>
      </c>
      <c r="AI332" s="6">
        <v>0</v>
      </c>
      <c r="AJ332" s="6">
        <v>1</v>
      </c>
      <c r="AK332" s="6">
        <v>1</v>
      </c>
      <c r="AL332" s="6">
        <v>1</v>
      </c>
      <c r="AM332" s="6">
        <v>1</v>
      </c>
      <c r="AN332" s="6">
        <v>1</v>
      </c>
      <c r="AO332" s="6">
        <v>0</v>
      </c>
      <c r="AP332" s="6">
        <v>1</v>
      </c>
      <c r="AR332" s="6">
        <v>0</v>
      </c>
      <c r="AS332" s="6">
        <v>0</v>
      </c>
      <c r="AT332" s="6">
        <v>0</v>
      </c>
      <c r="AU332" s="6">
        <v>0</v>
      </c>
      <c r="AV332" s="6">
        <f>IF(Table3[[#This Row],[ShankDiameter]]&gt;0.5,0,2)</f>
        <v>2</v>
      </c>
      <c r="AW332" s="6">
        <v>0</v>
      </c>
      <c r="AX332" s="6">
        <v>0</v>
      </c>
      <c r="AY332" s="6">
        <v>2</v>
      </c>
      <c r="AZ332" s="6">
        <f>IF(Table3[[#This Row],[ShankDiameter]]=0.225,2,IF(Table3[[#This Row],[ShankDiameter]]=0.25,2,IF(Table3[[#This Row],[ShankDiameter]]=0.2875,2,0)))</f>
        <v>0</v>
      </c>
      <c r="BA332" s="6">
        <v>0</v>
      </c>
      <c r="BB332" s="6">
        <v>0</v>
      </c>
      <c r="BC332" s="6">
        <v>0</v>
      </c>
      <c r="BD332" s="6">
        <v>0</v>
      </c>
      <c r="BE332" s="6">
        <v>0</v>
      </c>
      <c r="BF332" s="6">
        <v>0</v>
      </c>
      <c r="BG332" s="6">
        <v>0</v>
      </c>
      <c r="BH332" s="6">
        <v>0</v>
      </c>
      <c r="BI332" s="6">
        <v>0</v>
      </c>
      <c r="BJ332" s="6">
        <v>0</v>
      </c>
      <c r="BK332" s="6">
        <v>0</v>
      </c>
      <c r="BL332" s="6">
        <v>0</v>
      </c>
      <c r="BM332" s="6">
        <f>IF(Table3[[#This Row],[Type]]="EM",IF((Table3[[#This Row],[Diameter]]/2)-Table3[[#This Row],[CornerRadius]]-0.012&gt;0,(Table3[[#This Row],[Diameter]]/2)-Table3[[#This Row],[CornerRadius]]-0.012,0),)</f>
        <v>0</v>
      </c>
      <c r="BO332" s="6" t="str">
        <f>IF(Table3[[#This Row],[ShoulderLength]]="","",IF(Table3[[#This Row],[ShoulderLength]]&lt;Table3[[#This Row],[LOC]],"FIX",""))</f>
        <v/>
      </c>
    </row>
    <row r="333" spans="1:67" x14ac:dyDescent="0.25">
      <c r="A333" s="7">
        <f>IF(Table3[[#This Row],[SoflexRule]]="",1,IF(Table3[[#This Row],[MinOHL]]="",1,IF(Table3[[#This Row],[Type]]="CT",1,IF(Table3[[#This Row],[I]]=1,0,1))))</f>
        <v>1</v>
      </c>
      <c r="B333" s="6" t="s">
        <v>149</v>
      </c>
      <c r="D333" s="6" t="s">
        <v>149</v>
      </c>
      <c r="E333" s="6">
        <v>332</v>
      </c>
      <c r="F333" s="8" t="s">
        <v>60</v>
      </c>
      <c r="H333" s="10" t="s">
        <v>679</v>
      </c>
      <c r="I333" s="11" t="s">
        <v>697</v>
      </c>
      <c r="J333" s="12">
        <v>68645</v>
      </c>
      <c r="K333" s="11" t="str">
        <f>CONCATENATE(Table3[[#This Row],[Type]]," "&amp;TEXT(Table3[[#This Row],[Diameter]],".0000")&amp;""," "&amp;Table3[[#This Row],[NumFlutes]]&amp;"FL")</f>
        <v>DS .0236 2FL</v>
      </c>
      <c r="L333" s="17" t="s">
        <v>698</v>
      </c>
      <c r="M333" s="13">
        <v>2.3599999999999999E-2</v>
      </c>
      <c r="N333" s="13">
        <v>2.3599999999999999E-2</v>
      </c>
      <c r="O333" s="6">
        <v>2.3599999999999999E-2</v>
      </c>
      <c r="P333" s="6">
        <v>0.18</v>
      </c>
      <c r="R333" s="14">
        <f>IF(Table3[[#This Row],[ShoulderLenEnd]]="",0,90-(DEGREES(ATAN((Q333-P333)/((N333-O333)/2)))))</f>
        <v>0</v>
      </c>
      <c r="S333" s="15">
        <v>0.21</v>
      </c>
      <c r="T333" s="6">
        <v>2</v>
      </c>
      <c r="U333" s="6">
        <v>0.82679999999999998</v>
      </c>
      <c r="V333" s="6">
        <v>0.13780000000000001</v>
      </c>
      <c r="Z333" s="6">
        <v>118</v>
      </c>
      <c r="AA333" s="13">
        <f t="shared" si="5"/>
        <v>7.0901553045252114E-3</v>
      </c>
      <c r="AE333" s="6" t="s">
        <v>44</v>
      </c>
      <c r="AF333" s="6" t="s">
        <v>62</v>
      </c>
      <c r="AG333" s="6" t="s">
        <v>79</v>
      </c>
      <c r="AH333" s="6" t="s">
        <v>682</v>
      </c>
      <c r="AI333" s="6">
        <v>0</v>
      </c>
      <c r="AJ333" s="6">
        <v>1</v>
      </c>
      <c r="AK333" s="6">
        <v>1</v>
      </c>
      <c r="AL333" s="6">
        <v>1</v>
      </c>
      <c r="AM333" s="6">
        <v>1</v>
      </c>
      <c r="AN333" s="6">
        <v>1</v>
      </c>
      <c r="AO333" s="6">
        <v>0</v>
      </c>
      <c r="AP333" s="6">
        <v>1</v>
      </c>
      <c r="AR333" s="6">
        <v>0</v>
      </c>
      <c r="AS333" s="6">
        <v>0</v>
      </c>
      <c r="AT333" s="6">
        <v>0</v>
      </c>
      <c r="AU333" s="6">
        <v>0</v>
      </c>
      <c r="AV333" s="6">
        <f>IF(Table3[[#This Row],[ShankDiameter]]&gt;0.5,0,2)</f>
        <v>2</v>
      </c>
      <c r="AW333" s="6">
        <v>0</v>
      </c>
      <c r="AX333" s="6">
        <v>0</v>
      </c>
      <c r="AY333" s="6">
        <v>2</v>
      </c>
      <c r="AZ333" s="6">
        <f>IF(Table3[[#This Row],[ShankDiameter]]=0.225,2,IF(Table3[[#This Row],[ShankDiameter]]=0.25,2,IF(Table3[[#This Row],[ShankDiameter]]=0.2875,2,0)))</f>
        <v>0</v>
      </c>
      <c r="BA333" s="6">
        <v>0</v>
      </c>
      <c r="BB333" s="6">
        <v>0</v>
      </c>
      <c r="BC333" s="6">
        <v>0</v>
      </c>
      <c r="BD333" s="6">
        <v>0</v>
      </c>
      <c r="BE333" s="6">
        <v>0</v>
      </c>
      <c r="BF333" s="6">
        <v>0</v>
      </c>
      <c r="BG333" s="6">
        <v>0</v>
      </c>
      <c r="BH333" s="6">
        <v>0</v>
      </c>
      <c r="BI333" s="6">
        <v>0</v>
      </c>
      <c r="BJ333" s="6">
        <v>0</v>
      </c>
      <c r="BK333" s="6">
        <v>0</v>
      </c>
      <c r="BL333" s="6">
        <v>0</v>
      </c>
      <c r="BM333" s="6">
        <f>IF(Table3[[#This Row],[Type]]="EM",IF((Table3[[#This Row],[Diameter]]/2)-Table3[[#This Row],[CornerRadius]]-0.012&gt;0,(Table3[[#This Row],[Diameter]]/2)-Table3[[#This Row],[CornerRadius]]-0.012,0),)</f>
        <v>0</v>
      </c>
      <c r="BO333" s="6" t="str">
        <f>IF(Table3[[#This Row],[ShoulderLength]]="","",IF(Table3[[#This Row],[ShoulderLength]]&lt;Table3[[#This Row],[LOC]],"FIX",""))</f>
        <v/>
      </c>
    </row>
    <row r="334" spans="1:67" x14ac:dyDescent="0.25">
      <c r="A334" s="7">
        <f>IF(Table3[[#This Row],[SoflexRule]]="",1,IF(Table3[[#This Row],[MinOHL]]="",1,IF(Table3[[#This Row],[Type]]="CT",1,IF(Table3[[#This Row],[I]]=1,0,1))))</f>
        <v>1</v>
      </c>
      <c r="B334" s="6" t="s">
        <v>149</v>
      </c>
      <c r="D334" s="6" t="s">
        <v>149</v>
      </c>
      <c r="E334" s="6">
        <v>333</v>
      </c>
      <c r="F334" s="8" t="s">
        <v>60</v>
      </c>
      <c r="H334" s="10" t="s">
        <v>679</v>
      </c>
      <c r="I334" s="11" t="s">
        <v>699</v>
      </c>
      <c r="J334" s="12">
        <v>51073</v>
      </c>
      <c r="K334" s="11" t="str">
        <f>CONCATENATE(Table3[[#This Row],[Type]]," "&amp;TEXT(Table3[[#This Row],[Diameter]],".0000")&amp;""," "&amp;Table3[[#This Row],[NumFlutes]]&amp;"FL")</f>
        <v>DS .0240 2FL</v>
      </c>
      <c r="L334" s="17" t="s">
        <v>700</v>
      </c>
      <c r="M334" s="13">
        <v>2.4E-2</v>
      </c>
      <c r="N334" s="13">
        <v>2.4E-2</v>
      </c>
      <c r="O334" s="6">
        <v>2.4E-2</v>
      </c>
      <c r="P334" s="6">
        <v>0.39</v>
      </c>
      <c r="R334" s="14">
        <f>IF(Table3[[#This Row],[ShoulderLenEnd]]="",0,90-(DEGREES(ATAN((Q334-P334)/((N334-O334)/2)))))</f>
        <v>0</v>
      </c>
      <c r="S334" s="15">
        <v>0.42</v>
      </c>
      <c r="T334" s="6">
        <v>2</v>
      </c>
      <c r="U334" s="6">
        <v>0.875</v>
      </c>
      <c r="V334" s="6">
        <v>0.25</v>
      </c>
      <c r="Z334" s="6">
        <v>118</v>
      </c>
      <c r="AA334" s="13">
        <f t="shared" si="5"/>
        <v>7.2103274283307232E-3</v>
      </c>
      <c r="AE334" s="6" t="s">
        <v>44</v>
      </c>
      <c r="AF334" s="6" t="s">
        <v>62</v>
      </c>
      <c r="AG334" s="6" t="s">
        <v>79</v>
      </c>
      <c r="AH334" s="6" t="s">
        <v>682</v>
      </c>
      <c r="AI334" s="6">
        <v>0</v>
      </c>
      <c r="AJ334" s="6">
        <v>1</v>
      </c>
      <c r="AK334" s="6">
        <v>1</v>
      </c>
      <c r="AL334" s="6">
        <v>1</v>
      </c>
      <c r="AM334" s="6">
        <v>1</v>
      </c>
      <c r="AN334" s="6">
        <v>1</v>
      </c>
      <c r="AO334" s="6">
        <v>0</v>
      </c>
      <c r="AP334" s="6">
        <v>1</v>
      </c>
      <c r="AR334" s="6">
        <v>0</v>
      </c>
      <c r="AS334" s="6">
        <v>0</v>
      </c>
      <c r="AT334" s="6">
        <v>0</v>
      </c>
      <c r="AU334" s="6">
        <v>0</v>
      </c>
      <c r="AV334" s="6">
        <f>IF(Table3[[#This Row],[ShankDiameter]]&gt;0.5,0,2)</f>
        <v>2</v>
      </c>
      <c r="AW334" s="6">
        <v>0</v>
      </c>
      <c r="AX334" s="6">
        <v>0</v>
      </c>
      <c r="AY334" s="6">
        <v>2</v>
      </c>
      <c r="AZ334" s="6">
        <f>IF(Table3[[#This Row],[ShankDiameter]]=0.225,2,IF(Table3[[#This Row],[ShankDiameter]]=0.25,2,IF(Table3[[#This Row],[ShankDiameter]]=0.2875,2,0)))</f>
        <v>0</v>
      </c>
      <c r="BA334" s="6">
        <v>0</v>
      </c>
      <c r="BB334" s="6">
        <v>0</v>
      </c>
      <c r="BC334" s="6">
        <v>0</v>
      </c>
      <c r="BD334" s="6">
        <v>0</v>
      </c>
      <c r="BE334" s="6">
        <v>0</v>
      </c>
      <c r="BF334" s="6">
        <v>0</v>
      </c>
      <c r="BG334" s="6">
        <v>0</v>
      </c>
      <c r="BH334" s="6">
        <v>0</v>
      </c>
      <c r="BI334" s="6">
        <v>0</v>
      </c>
      <c r="BJ334" s="6">
        <v>0</v>
      </c>
      <c r="BK334" s="6">
        <v>0</v>
      </c>
      <c r="BL334" s="6">
        <v>0</v>
      </c>
      <c r="BM334" s="6">
        <f>IF(Table3[[#This Row],[Type]]="EM",IF((Table3[[#This Row],[Diameter]]/2)-Table3[[#This Row],[CornerRadius]]-0.012&gt;0,(Table3[[#This Row],[Diameter]]/2)-Table3[[#This Row],[CornerRadius]]-0.012,0),)</f>
        <v>0</v>
      </c>
      <c r="BO334" s="6" t="str">
        <f>IF(Table3[[#This Row],[ShoulderLength]]="","",IF(Table3[[#This Row],[ShoulderLength]]&lt;Table3[[#This Row],[LOC]],"FIX",""))</f>
        <v/>
      </c>
    </row>
    <row r="335" spans="1:67" x14ac:dyDescent="0.25">
      <c r="A335" s="7">
        <f>IF(Table3[[#This Row],[SoflexRule]]="",1,IF(Table3[[#This Row],[MinOHL]]="",1,IF(Table3[[#This Row],[Type]]="CT",1,IF(Table3[[#This Row],[I]]=1,0,1))))</f>
        <v>1</v>
      </c>
      <c r="B335" s="6" t="s">
        <v>149</v>
      </c>
      <c r="D335" s="6" t="s">
        <v>149</v>
      </c>
      <c r="E335" s="6">
        <v>334</v>
      </c>
      <c r="F335" s="8" t="s">
        <v>60</v>
      </c>
      <c r="H335" s="10" t="s">
        <v>679</v>
      </c>
      <c r="I335" s="11" t="s">
        <v>701</v>
      </c>
      <c r="J335" s="12">
        <v>51072</v>
      </c>
      <c r="K335" s="11" t="str">
        <f>CONCATENATE(Table3[[#This Row],[Type]]," "&amp;TEXT(Table3[[#This Row],[Diameter]],".0000")&amp;""," "&amp;Table3[[#This Row],[NumFlutes]]&amp;"FL")</f>
        <v>DS .0250 2FL</v>
      </c>
      <c r="L335" s="17" t="s">
        <v>702</v>
      </c>
      <c r="M335" s="13">
        <v>2.5000000000000001E-2</v>
      </c>
      <c r="N335" s="13">
        <v>2.5000000000000001E-2</v>
      </c>
      <c r="O335" s="6">
        <v>2.5000000000000001E-2</v>
      </c>
      <c r="P335" s="6">
        <v>0.36499999999999999</v>
      </c>
      <c r="R335" s="14">
        <f>IF(Table3[[#This Row],[ShoulderLenEnd]]="",0,90-(DEGREES(ATAN((Q335-P335)/((N335-O335)/2)))))</f>
        <v>0</v>
      </c>
      <c r="S335" s="15">
        <v>0.39500000000000002</v>
      </c>
      <c r="T335" s="6">
        <v>2</v>
      </c>
      <c r="U335" s="6">
        <v>1</v>
      </c>
      <c r="V335" s="6">
        <v>0.3125</v>
      </c>
      <c r="Z335" s="6">
        <v>118</v>
      </c>
      <c r="AA335" s="13">
        <f t="shared" si="5"/>
        <v>7.5107577378445041E-3</v>
      </c>
      <c r="AE335" s="6" t="s">
        <v>44</v>
      </c>
      <c r="AF335" s="6" t="s">
        <v>62</v>
      </c>
      <c r="AG335" s="6" t="s">
        <v>79</v>
      </c>
      <c r="AH335" s="6" t="s">
        <v>682</v>
      </c>
      <c r="AI335" s="6">
        <v>0</v>
      </c>
      <c r="AJ335" s="6">
        <v>1</v>
      </c>
      <c r="AK335" s="6">
        <v>1</v>
      </c>
      <c r="AL335" s="6">
        <v>1</v>
      </c>
      <c r="AM335" s="6">
        <v>1</v>
      </c>
      <c r="AN335" s="6">
        <v>1</v>
      </c>
      <c r="AO335" s="6">
        <v>0</v>
      </c>
      <c r="AP335" s="6">
        <v>1</v>
      </c>
      <c r="AR335" s="6">
        <v>0</v>
      </c>
      <c r="AS335" s="6">
        <v>0</v>
      </c>
      <c r="AT335" s="6">
        <v>0</v>
      </c>
      <c r="AU335" s="6">
        <v>0</v>
      </c>
      <c r="AV335" s="6">
        <f>IF(Table3[[#This Row],[ShankDiameter]]&gt;0.5,0,2)</f>
        <v>2</v>
      </c>
      <c r="AW335" s="6">
        <v>0</v>
      </c>
      <c r="AX335" s="6">
        <v>0</v>
      </c>
      <c r="AY335" s="6">
        <v>2</v>
      </c>
      <c r="AZ335" s="6">
        <f>IF(Table3[[#This Row],[ShankDiameter]]=0.225,2,IF(Table3[[#This Row],[ShankDiameter]]=0.25,2,IF(Table3[[#This Row],[ShankDiameter]]=0.2875,2,0)))</f>
        <v>0</v>
      </c>
      <c r="BA335" s="6">
        <v>0</v>
      </c>
      <c r="BB335" s="6">
        <v>0</v>
      </c>
      <c r="BC335" s="6">
        <v>0</v>
      </c>
      <c r="BD335" s="6">
        <v>0</v>
      </c>
      <c r="BE335" s="6">
        <v>0</v>
      </c>
      <c r="BF335" s="6">
        <v>0</v>
      </c>
      <c r="BG335" s="6">
        <v>0</v>
      </c>
      <c r="BH335" s="6">
        <v>0</v>
      </c>
      <c r="BI335" s="6">
        <v>0</v>
      </c>
      <c r="BJ335" s="6">
        <v>0</v>
      </c>
      <c r="BK335" s="6">
        <v>0</v>
      </c>
      <c r="BL335" s="6">
        <v>0</v>
      </c>
      <c r="BM335" s="6">
        <f>IF(Table3[[#This Row],[Type]]="EM",IF((Table3[[#This Row],[Diameter]]/2)-Table3[[#This Row],[CornerRadius]]-0.012&gt;0,(Table3[[#This Row],[Diameter]]/2)-Table3[[#This Row],[CornerRadius]]-0.012,0),)</f>
        <v>0</v>
      </c>
      <c r="BO335" s="6" t="str">
        <f>IF(Table3[[#This Row],[ShoulderLength]]="","",IF(Table3[[#This Row],[ShoulderLength]]&lt;Table3[[#This Row],[LOC]],"FIX",""))</f>
        <v/>
      </c>
    </row>
    <row r="336" spans="1:67" x14ac:dyDescent="0.25">
      <c r="A336" s="7">
        <f>IF(Table3[[#This Row],[SoflexRule]]="",1,IF(Table3[[#This Row],[MinOHL]]="",1,IF(Table3[[#This Row],[Type]]="CT",1,IF(Table3[[#This Row],[I]]=1,0,1))))</f>
        <v>1</v>
      </c>
      <c r="B336" s="6" t="s">
        <v>149</v>
      </c>
      <c r="D336" s="6" t="s">
        <v>149</v>
      </c>
      <c r="E336" s="6">
        <v>335</v>
      </c>
      <c r="F336" s="8" t="s">
        <v>60</v>
      </c>
      <c r="H336" s="10" t="s">
        <v>679</v>
      </c>
      <c r="I336" s="11" t="s">
        <v>703</v>
      </c>
      <c r="J336" s="12">
        <v>30002600</v>
      </c>
      <c r="K336" s="11" t="str">
        <f>CONCATENATE(Table3[[#This Row],[Type]]," "&amp;TEXT(Table3[[#This Row],[Diameter]],".0000")&amp;""," "&amp;Table3[[#This Row],[NumFlutes]]&amp;"FL")</f>
        <v>DS .0260 2FL</v>
      </c>
      <c r="L336" s="17" t="s">
        <v>704</v>
      </c>
      <c r="M336" s="13">
        <v>2.5999999999999999E-2</v>
      </c>
      <c r="N336" s="13">
        <v>2.5999999999999999E-2</v>
      </c>
      <c r="O336" s="6">
        <v>2.5999999999999999E-2</v>
      </c>
      <c r="P336" s="6">
        <v>0.625</v>
      </c>
      <c r="R336" s="14">
        <f>IF(Table3[[#This Row],[ShoulderLenEnd]]="",0,90-(DEGREES(ATAN((Q336-P336)/((N336-O336)/2)))))</f>
        <v>0</v>
      </c>
      <c r="S336" s="15">
        <v>0.65500000000000003</v>
      </c>
      <c r="T336" s="6">
        <v>2</v>
      </c>
      <c r="U336" s="6">
        <v>1.5</v>
      </c>
      <c r="V336" s="6">
        <v>0.5</v>
      </c>
      <c r="Z336" s="6">
        <v>118</v>
      </c>
      <c r="AA336" s="13">
        <f t="shared" si="5"/>
        <v>7.8111880473582833E-3</v>
      </c>
      <c r="AE336" s="6" t="s">
        <v>44</v>
      </c>
      <c r="AF336" s="6" t="s">
        <v>62</v>
      </c>
      <c r="AG336" s="6" t="s">
        <v>495</v>
      </c>
      <c r="AH336" s="6" t="s">
        <v>682</v>
      </c>
      <c r="AI336" s="6">
        <v>0</v>
      </c>
      <c r="AJ336" s="6">
        <v>1</v>
      </c>
      <c r="AK336" s="6">
        <v>1</v>
      </c>
      <c r="AL336" s="6">
        <v>1</v>
      </c>
      <c r="AM336" s="6">
        <v>1</v>
      </c>
      <c r="AN336" s="6">
        <v>1</v>
      </c>
      <c r="AO336" s="6">
        <v>0</v>
      </c>
      <c r="AP336" s="6">
        <v>1</v>
      </c>
      <c r="AR336" s="6">
        <v>0</v>
      </c>
      <c r="AS336" s="6">
        <v>0</v>
      </c>
      <c r="AT336" s="6">
        <v>0</v>
      </c>
      <c r="AU336" s="6">
        <v>0</v>
      </c>
      <c r="AV336" s="6">
        <f>IF(Table3[[#This Row],[ShankDiameter]]&gt;0.5,0,2)</f>
        <v>2</v>
      </c>
      <c r="AW336" s="6">
        <v>0</v>
      </c>
      <c r="AX336" s="6">
        <v>0</v>
      </c>
      <c r="AY336" s="6">
        <v>2</v>
      </c>
      <c r="AZ336" s="6">
        <f>IF(Table3[[#This Row],[ShankDiameter]]=0.225,2,IF(Table3[[#This Row],[ShankDiameter]]=0.25,2,IF(Table3[[#This Row],[ShankDiameter]]=0.2875,2,0)))</f>
        <v>0</v>
      </c>
      <c r="BA336" s="6">
        <v>0</v>
      </c>
      <c r="BB336" s="6">
        <v>0</v>
      </c>
      <c r="BC336" s="6">
        <v>0</v>
      </c>
      <c r="BD336" s="6">
        <v>0</v>
      </c>
      <c r="BE336" s="6">
        <v>0</v>
      </c>
      <c r="BF336" s="6">
        <v>0</v>
      </c>
      <c r="BG336" s="6">
        <v>0</v>
      </c>
      <c r="BH336" s="6">
        <v>0</v>
      </c>
      <c r="BI336" s="6">
        <v>0</v>
      </c>
      <c r="BJ336" s="6">
        <v>0</v>
      </c>
      <c r="BK336" s="6">
        <v>0</v>
      </c>
      <c r="BL336" s="6">
        <v>0</v>
      </c>
      <c r="BM336" s="6">
        <f>IF(Table3[[#This Row],[Type]]="EM",IF((Table3[[#This Row],[Diameter]]/2)-Table3[[#This Row],[CornerRadius]]-0.012&gt;0,(Table3[[#This Row],[Diameter]]/2)-Table3[[#This Row],[CornerRadius]]-0.012,0),)</f>
        <v>0</v>
      </c>
      <c r="BO336" s="6" t="str">
        <f>IF(Table3[[#This Row],[ShoulderLength]]="","",IF(Table3[[#This Row],[ShoulderLength]]&lt;Table3[[#This Row],[LOC]],"FIX",""))</f>
        <v/>
      </c>
    </row>
    <row r="337" spans="1:67" x14ac:dyDescent="0.25">
      <c r="A337" s="7">
        <f>IF(Table3[[#This Row],[SoflexRule]]="",1,IF(Table3[[#This Row],[MinOHL]]="",1,IF(Table3[[#This Row],[Type]]="CT",1,IF(Table3[[#This Row],[I]]=1,0,1))))</f>
        <v>1</v>
      </c>
      <c r="B337" s="6" t="s">
        <v>149</v>
      </c>
      <c r="D337" s="6" t="s">
        <v>149</v>
      </c>
      <c r="E337" s="6">
        <v>336</v>
      </c>
      <c r="G337" s="9" t="s">
        <v>74</v>
      </c>
      <c r="H337" s="10" t="s">
        <v>679</v>
      </c>
      <c r="I337" s="11" t="s">
        <v>705</v>
      </c>
      <c r="J337" s="12">
        <v>51071</v>
      </c>
      <c r="K337" s="11" t="str">
        <f>CONCATENATE(Table3[[#This Row],[Type]]," "&amp;TEXT(Table3[[#This Row],[Diameter]],".0000")&amp;""," "&amp;Table3[[#This Row],[NumFlutes]]&amp;"FL")</f>
        <v>DS .0260 2FL</v>
      </c>
      <c r="L337" s="17" t="s">
        <v>704</v>
      </c>
      <c r="M337" s="13">
        <v>2.5999999999999999E-2</v>
      </c>
      <c r="N337" s="13">
        <v>2.5999999999999999E-2</v>
      </c>
      <c r="O337" s="6">
        <v>2.5999999999999999E-2</v>
      </c>
      <c r="P337" s="6">
        <v>0.45</v>
      </c>
      <c r="R337" s="14">
        <f>IF(Table3[[#This Row],[ShoulderLenEnd]]="",0,90-(DEGREES(ATAN((Q337-P337)/((N337-O337)/2)))))</f>
        <v>0</v>
      </c>
      <c r="S337" s="15">
        <v>0.47499999999999998</v>
      </c>
      <c r="T337" s="6">
        <v>2</v>
      </c>
      <c r="U337" s="6">
        <v>1</v>
      </c>
      <c r="V337" s="6">
        <v>0.3125</v>
      </c>
      <c r="Z337" s="6">
        <v>118</v>
      </c>
      <c r="AA337" s="13">
        <f t="shared" si="5"/>
        <v>7.8111880473582833E-3</v>
      </c>
      <c r="AE337" s="6" t="s">
        <v>44</v>
      </c>
      <c r="AF337" s="6" t="s">
        <v>62</v>
      </c>
      <c r="AG337" s="6" t="s">
        <v>79</v>
      </c>
      <c r="AH337" s="6" t="s">
        <v>682</v>
      </c>
      <c r="AI337" s="6">
        <v>0</v>
      </c>
      <c r="AJ337" s="6">
        <v>1</v>
      </c>
      <c r="AK337" s="6">
        <v>1</v>
      </c>
      <c r="AL337" s="6">
        <v>1</v>
      </c>
      <c r="AM337" s="6">
        <v>1</v>
      </c>
      <c r="AN337" s="6">
        <v>1</v>
      </c>
      <c r="AO337" s="6">
        <v>0</v>
      </c>
      <c r="AP337" s="6">
        <v>1</v>
      </c>
      <c r="AR337" s="6">
        <v>0</v>
      </c>
      <c r="AS337" s="6">
        <v>0</v>
      </c>
      <c r="AT337" s="6">
        <v>0</v>
      </c>
      <c r="AU337" s="6">
        <v>0</v>
      </c>
      <c r="AV337" s="6">
        <f>IF(Table3[[#This Row],[ShankDiameter]]&gt;0.5,0,2)</f>
        <v>2</v>
      </c>
      <c r="AW337" s="6">
        <v>0</v>
      </c>
      <c r="AX337" s="6">
        <v>0</v>
      </c>
      <c r="AY337" s="6">
        <v>2</v>
      </c>
      <c r="AZ337" s="6">
        <f>IF(Table3[[#This Row],[ShankDiameter]]=0.225,2,IF(Table3[[#This Row],[ShankDiameter]]=0.25,2,IF(Table3[[#This Row],[ShankDiameter]]=0.2875,2,0)))</f>
        <v>0</v>
      </c>
      <c r="BA337" s="6">
        <v>0</v>
      </c>
      <c r="BB337" s="6">
        <v>0</v>
      </c>
      <c r="BC337" s="6">
        <v>0</v>
      </c>
      <c r="BD337" s="6">
        <v>0</v>
      </c>
      <c r="BE337" s="6">
        <v>0</v>
      </c>
      <c r="BF337" s="6">
        <v>0</v>
      </c>
      <c r="BG337" s="6">
        <v>0</v>
      </c>
      <c r="BH337" s="6">
        <v>0</v>
      </c>
      <c r="BI337" s="6">
        <v>0</v>
      </c>
      <c r="BJ337" s="6">
        <v>0</v>
      </c>
      <c r="BK337" s="6">
        <v>0</v>
      </c>
      <c r="BL337" s="6">
        <v>0</v>
      </c>
      <c r="BM337" s="6">
        <f>IF(Table3[[#This Row],[Type]]="EM",IF((Table3[[#This Row],[Diameter]]/2)-Table3[[#This Row],[CornerRadius]]-0.012&gt;0,(Table3[[#This Row],[Diameter]]/2)-Table3[[#This Row],[CornerRadius]]-0.012,0),)</f>
        <v>0</v>
      </c>
      <c r="BO337" s="6" t="str">
        <f>IF(Table3[[#This Row],[ShoulderLength]]="","",IF(Table3[[#This Row],[ShoulderLength]]&lt;Table3[[#This Row],[LOC]],"FIX",""))</f>
        <v/>
      </c>
    </row>
    <row r="338" spans="1:67" x14ac:dyDescent="0.25">
      <c r="A338" s="7">
        <f>IF(Table3[[#This Row],[SoflexRule]]="",1,IF(Table3[[#This Row],[MinOHL]]="",1,IF(Table3[[#This Row],[Type]]="CT",1,IF(Table3[[#This Row],[I]]=1,0,1))))</f>
        <v>1</v>
      </c>
      <c r="B338" s="6" t="s">
        <v>149</v>
      </c>
      <c r="D338" s="6" t="s">
        <v>149</v>
      </c>
      <c r="E338" s="6">
        <v>337</v>
      </c>
      <c r="F338" s="8" t="s">
        <v>60</v>
      </c>
      <c r="H338" s="10" t="s">
        <v>679</v>
      </c>
      <c r="I338" s="11" t="s">
        <v>706</v>
      </c>
      <c r="J338" s="12">
        <v>51070</v>
      </c>
      <c r="K338" s="11" t="str">
        <f>CONCATENATE(Table3[[#This Row],[Type]]," "&amp;TEXT(Table3[[#This Row],[Diameter]],".0000")&amp;""," "&amp;Table3[[#This Row],[NumFlutes]]&amp;"FL")</f>
        <v>DS .0280 2FL</v>
      </c>
      <c r="L338" s="17" t="s">
        <v>707</v>
      </c>
      <c r="M338" s="13">
        <v>2.8000000000000001E-2</v>
      </c>
      <c r="N338" s="13">
        <v>2.8000000000000001E-2</v>
      </c>
      <c r="O338" s="6">
        <v>2.8000000000000001E-2</v>
      </c>
      <c r="P338" s="6">
        <v>0.55000000000000004</v>
      </c>
      <c r="R338" s="14">
        <f>IF(Table3[[#This Row],[ShoulderLenEnd]]="",0,90-(DEGREES(ATAN((Q338-P338)/((N338-O338)/2)))))</f>
        <v>0</v>
      </c>
      <c r="S338" s="15">
        <v>0.57999999999999996</v>
      </c>
      <c r="T338" s="6">
        <v>2</v>
      </c>
      <c r="U338" s="6">
        <v>1.25</v>
      </c>
      <c r="V338" s="6">
        <v>0.5</v>
      </c>
      <c r="Z338" s="6">
        <v>118</v>
      </c>
      <c r="AA338" s="13">
        <f t="shared" si="5"/>
        <v>8.4120486663858442E-3</v>
      </c>
      <c r="AE338" s="6" t="s">
        <v>44</v>
      </c>
      <c r="AF338" s="6" t="s">
        <v>62</v>
      </c>
      <c r="AG338" s="6" t="s">
        <v>79</v>
      </c>
      <c r="AH338" s="6" t="s">
        <v>682</v>
      </c>
      <c r="AI338" s="6">
        <v>0</v>
      </c>
      <c r="AJ338" s="6">
        <v>1</v>
      </c>
      <c r="AK338" s="6">
        <v>1</v>
      </c>
      <c r="AL338" s="6">
        <v>1</v>
      </c>
      <c r="AM338" s="6">
        <v>1</v>
      </c>
      <c r="AN338" s="6">
        <v>1</v>
      </c>
      <c r="AO338" s="6">
        <v>0</v>
      </c>
      <c r="AP338" s="6">
        <v>1</v>
      </c>
      <c r="AR338" s="6">
        <v>0</v>
      </c>
      <c r="AS338" s="6">
        <v>0</v>
      </c>
      <c r="AT338" s="6">
        <v>0</v>
      </c>
      <c r="AU338" s="6">
        <v>0</v>
      </c>
      <c r="AV338" s="6">
        <f>IF(Table3[[#This Row],[ShankDiameter]]&gt;0.5,0,2)</f>
        <v>2</v>
      </c>
      <c r="AW338" s="6">
        <v>0</v>
      </c>
      <c r="AX338" s="6">
        <v>0</v>
      </c>
      <c r="AY338" s="6">
        <v>2</v>
      </c>
      <c r="AZ338" s="6">
        <f>IF(Table3[[#This Row],[ShankDiameter]]=0.225,2,IF(Table3[[#This Row],[ShankDiameter]]=0.25,2,IF(Table3[[#This Row],[ShankDiameter]]=0.2875,2,0)))</f>
        <v>0</v>
      </c>
      <c r="BA338" s="6">
        <v>0</v>
      </c>
      <c r="BB338" s="6">
        <v>0</v>
      </c>
      <c r="BC338" s="6">
        <v>0</v>
      </c>
      <c r="BD338" s="6">
        <v>0</v>
      </c>
      <c r="BE338" s="6">
        <v>0</v>
      </c>
      <c r="BF338" s="6">
        <v>0</v>
      </c>
      <c r="BG338" s="6">
        <v>0</v>
      </c>
      <c r="BH338" s="6">
        <v>0</v>
      </c>
      <c r="BI338" s="6">
        <v>0</v>
      </c>
      <c r="BJ338" s="6">
        <v>0</v>
      </c>
      <c r="BK338" s="6">
        <v>0</v>
      </c>
      <c r="BL338" s="6">
        <v>0</v>
      </c>
      <c r="BM338" s="6">
        <f>IF(Table3[[#This Row],[Type]]="EM",IF((Table3[[#This Row],[Diameter]]/2)-Table3[[#This Row],[CornerRadius]]-0.012&gt;0,(Table3[[#This Row],[Diameter]]/2)-Table3[[#This Row],[CornerRadius]]-0.012,0),)</f>
        <v>0</v>
      </c>
      <c r="BO338" s="6" t="str">
        <f>IF(Table3[[#This Row],[ShoulderLength]]="","",IF(Table3[[#This Row],[ShoulderLength]]&lt;Table3[[#This Row],[LOC]],"FIX",""))</f>
        <v/>
      </c>
    </row>
    <row r="339" spans="1:67" x14ac:dyDescent="0.25">
      <c r="A339" s="7">
        <f>IF(Table3[[#This Row],[SoflexRule]]="",1,IF(Table3[[#This Row],[MinOHL]]="",1,IF(Table3[[#This Row],[Type]]="CT",1,IF(Table3[[#This Row],[I]]=1,0,1))))</f>
        <v>1</v>
      </c>
      <c r="B339" s="6" t="s">
        <v>149</v>
      </c>
      <c r="D339" s="6" t="s">
        <v>149</v>
      </c>
      <c r="E339" s="6">
        <v>338</v>
      </c>
      <c r="G339" s="9" t="s">
        <v>74</v>
      </c>
      <c r="H339" s="10" t="s">
        <v>679</v>
      </c>
      <c r="I339" s="11" t="s">
        <v>708</v>
      </c>
      <c r="J339" s="12">
        <v>51069</v>
      </c>
      <c r="K339" s="11" t="str">
        <f>CONCATENATE(Table3[[#This Row],[Type]]," "&amp;TEXT(Table3[[#This Row],[Diameter]],".0000")&amp;""," "&amp;Table3[[#This Row],[NumFlutes]]&amp;"FL")</f>
        <v>DS .0292 2FL</v>
      </c>
      <c r="L339" s="17" t="s">
        <v>709</v>
      </c>
      <c r="M339" s="13">
        <v>2.92E-2</v>
      </c>
      <c r="N339" s="13">
        <v>2.92E-2</v>
      </c>
      <c r="O339" s="6">
        <v>2.92E-2</v>
      </c>
      <c r="P339" s="6">
        <v>0.625</v>
      </c>
      <c r="R339" s="14">
        <f>IF(Table3[[#This Row],[ShoulderLenEnd]]="",0,90-(DEGREES(ATAN((Q339-P339)/((N339-O339)/2)))))</f>
        <v>0</v>
      </c>
      <c r="S339" s="15">
        <v>0.65</v>
      </c>
      <c r="T339" s="6">
        <v>2</v>
      </c>
      <c r="U339" s="6">
        <v>1.25</v>
      </c>
      <c r="V339" s="6">
        <v>0.5</v>
      </c>
      <c r="Z339" s="6">
        <v>118</v>
      </c>
      <c r="AA339" s="13">
        <f t="shared" si="5"/>
        <v>8.7725650378023805E-3</v>
      </c>
      <c r="AE339" s="6" t="s">
        <v>44</v>
      </c>
      <c r="AF339" s="6" t="s">
        <v>62</v>
      </c>
      <c r="AG339" s="6" t="s">
        <v>79</v>
      </c>
      <c r="AH339" s="6" t="s">
        <v>682</v>
      </c>
      <c r="AI339" s="6">
        <v>0</v>
      </c>
      <c r="AJ339" s="6">
        <v>1</v>
      </c>
      <c r="AK339" s="6">
        <v>1</v>
      </c>
      <c r="AL339" s="6">
        <v>1</v>
      </c>
      <c r="AM339" s="6">
        <v>1</v>
      </c>
      <c r="AN339" s="6">
        <v>1</v>
      </c>
      <c r="AO339" s="6">
        <v>0</v>
      </c>
      <c r="AP339" s="6">
        <v>1</v>
      </c>
      <c r="AR339" s="6">
        <v>0</v>
      </c>
      <c r="AS339" s="6">
        <v>0</v>
      </c>
      <c r="AT339" s="6">
        <v>0</v>
      </c>
      <c r="AU339" s="6">
        <v>0</v>
      </c>
      <c r="AV339" s="6">
        <f>IF(Table3[[#This Row],[ShankDiameter]]&gt;0.5,0,2)</f>
        <v>2</v>
      </c>
      <c r="AW339" s="6">
        <v>0</v>
      </c>
      <c r="AX339" s="6">
        <v>0</v>
      </c>
      <c r="AY339" s="6">
        <v>2</v>
      </c>
      <c r="AZ339" s="6">
        <f>IF(Table3[[#This Row],[ShankDiameter]]=0.225,2,IF(Table3[[#This Row],[ShankDiameter]]=0.25,2,IF(Table3[[#This Row],[ShankDiameter]]=0.2875,2,0)))</f>
        <v>0</v>
      </c>
      <c r="BA339" s="6">
        <v>0</v>
      </c>
      <c r="BB339" s="6">
        <v>0</v>
      </c>
      <c r="BC339" s="6">
        <v>0</v>
      </c>
      <c r="BD339" s="6">
        <v>0</v>
      </c>
      <c r="BE339" s="6">
        <v>0</v>
      </c>
      <c r="BF339" s="6">
        <v>0</v>
      </c>
      <c r="BG339" s="6">
        <v>0</v>
      </c>
      <c r="BH339" s="6">
        <v>0</v>
      </c>
      <c r="BI339" s="6">
        <v>0</v>
      </c>
      <c r="BJ339" s="6">
        <v>0</v>
      </c>
      <c r="BK339" s="6">
        <v>0</v>
      </c>
      <c r="BL339" s="6">
        <v>0</v>
      </c>
      <c r="BM339" s="6">
        <f>IF(Table3[[#This Row],[Type]]="EM",IF((Table3[[#This Row],[Diameter]]/2)-Table3[[#This Row],[CornerRadius]]-0.012&gt;0,(Table3[[#This Row],[Diameter]]/2)-Table3[[#This Row],[CornerRadius]]-0.012,0),)</f>
        <v>0</v>
      </c>
      <c r="BO339" s="6" t="str">
        <f>IF(Table3[[#This Row],[ShoulderLength]]="","",IF(Table3[[#This Row],[ShoulderLength]]&lt;Table3[[#This Row],[LOC]],"FIX",""))</f>
        <v/>
      </c>
    </row>
    <row r="340" spans="1:67" x14ac:dyDescent="0.25">
      <c r="A340" s="7">
        <f>IF(Table3[[#This Row],[SoflexRule]]="",1,IF(Table3[[#This Row],[MinOHL]]="",1,IF(Table3[[#This Row],[Type]]="CT",1,IF(Table3[[#This Row],[I]]=1,0,1))))</f>
        <v>1</v>
      </c>
      <c r="B340" s="6" t="s">
        <v>149</v>
      </c>
      <c r="D340" s="6" t="s">
        <v>149</v>
      </c>
      <c r="E340" s="6">
        <v>339</v>
      </c>
      <c r="F340" s="8" t="s">
        <v>60</v>
      </c>
      <c r="H340" s="10" t="s">
        <v>679</v>
      </c>
      <c r="I340" s="11" t="s">
        <v>710</v>
      </c>
      <c r="J340" s="12">
        <v>51068</v>
      </c>
      <c r="K340" s="11" t="str">
        <f>CONCATENATE(Table3[[#This Row],[Type]]," "&amp;TEXT(Table3[[#This Row],[Diameter]],".0000")&amp;""," "&amp;Table3[[#This Row],[NumFlutes]]&amp;"FL")</f>
        <v>DS .0310 2FL</v>
      </c>
      <c r="L340" s="17" t="s">
        <v>711</v>
      </c>
      <c r="M340" s="13">
        <v>3.1E-2</v>
      </c>
      <c r="N340" s="13">
        <v>3.1E-2</v>
      </c>
      <c r="O340" s="6">
        <v>3.1E-2</v>
      </c>
      <c r="P340" s="6">
        <v>0.58499999999999996</v>
      </c>
      <c r="R340" s="14">
        <f>IF(Table3[[#This Row],[ShoulderLenEnd]]="",0,90-(DEGREES(ATAN((Q340-P340)/((N340-O340)/2)))))</f>
        <v>0</v>
      </c>
      <c r="S340" s="15">
        <v>0.61499999999999999</v>
      </c>
      <c r="T340" s="6">
        <v>2</v>
      </c>
      <c r="U340" s="6">
        <v>1.25</v>
      </c>
      <c r="V340" s="6">
        <v>0.5</v>
      </c>
      <c r="Z340" s="6">
        <v>118</v>
      </c>
      <c r="AA340" s="13">
        <f t="shared" si="5"/>
        <v>9.3133395949271842E-3</v>
      </c>
      <c r="AE340" s="6" t="s">
        <v>44</v>
      </c>
      <c r="AF340" s="6" t="s">
        <v>62</v>
      </c>
      <c r="AG340" s="6" t="s">
        <v>79</v>
      </c>
      <c r="AH340" s="6" t="s">
        <v>682</v>
      </c>
      <c r="AI340" s="6">
        <v>0</v>
      </c>
      <c r="AJ340" s="6">
        <v>1</v>
      </c>
      <c r="AK340" s="6">
        <v>1</v>
      </c>
      <c r="AL340" s="6">
        <v>1</v>
      </c>
      <c r="AM340" s="6">
        <v>1</v>
      </c>
      <c r="AN340" s="6">
        <v>1</v>
      </c>
      <c r="AO340" s="6">
        <v>0</v>
      </c>
      <c r="AP340" s="6">
        <v>1</v>
      </c>
      <c r="AR340" s="6">
        <v>0</v>
      </c>
      <c r="AS340" s="6">
        <v>0</v>
      </c>
      <c r="AT340" s="6">
        <v>0</v>
      </c>
      <c r="AU340" s="6">
        <v>0</v>
      </c>
      <c r="AV340" s="6">
        <f>IF(Table3[[#This Row],[ShankDiameter]]&gt;0.5,0,2)</f>
        <v>2</v>
      </c>
      <c r="AW340" s="6">
        <v>0</v>
      </c>
      <c r="AX340" s="6">
        <v>0</v>
      </c>
      <c r="AY340" s="6">
        <v>2</v>
      </c>
      <c r="AZ340" s="6">
        <f>IF(Table3[[#This Row],[ShankDiameter]]=0.225,2,IF(Table3[[#This Row],[ShankDiameter]]=0.25,2,IF(Table3[[#This Row],[ShankDiameter]]=0.2875,2,0)))</f>
        <v>0</v>
      </c>
      <c r="BA340" s="6">
        <v>0</v>
      </c>
      <c r="BB340" s="6">
        <v>0</v>
      </c>
      <c r="BC340" s="6">
        <v>0</v>
      </c>
      <c r="BD340" s="6">
        <v>0</v>
      </c>
      <c r="BE340" s="6">
        <v>0</v>
      </c>
      <c r="BF340" s="6">
        <v>0</v>
      </c>
      <c r="BG340" s="6">
        <v>0</v>
      </c>
      <c r="BH340" s="6">
        <v>0</v>
      </c>
      <c r="BI340" s="6">
        <v>0</v>
      </c>
      <c r="BJ340" s="6">
        <v>0</v>
      </c>
      <c r="BK340" s="6">
        <v>0</v>
      </c>
      <c r="BL340" s="6">
        <v>0</v>
      </c>
      <c r="BM340" s="6">
        <f>IF(Table3[[#This Row],[Type]]="EM",IF((Table3[[#This Row],[Diameter]]/2)-Table3[[#This Row],[CornerRadius]]-0.012&gt;0,(Table3[[#This Row],[Diameter]]/2)-Table3[[#This Row],[CornerRadius]]-0.012,0),)</f>
        <v>0</v>
      </c>
      <c r="BO340" s="6" t="str">
        <f>IF(Table3[[#This Row],[ShoulderLength]]="","",IF(Table3[[#This Row],[ShoulderLength]]&lt;Table3[[#This Row],[LOC]],"FIX",""))</f>
        <v/>
      </c>
    </row>
    <row r="341" spans="1:67" x14ac:dyDescent="0.25">
      <c r="A341" s="7">
        <f>IF(Table3[[#This Row],[SoflexRule]]="",1,IF(Table3[[#This Row],[MinOHL]]="",1,IF(Table3[[#This Row],[Type]]="CT",1,IF(Table3[[#This Row],[I]]=1,0,1))))</f>
        <v>1</v>
      </c>
      <c r="B341" s="6" t="s">
        <v>149</v>
      </c>
      <c r="D341" s="6" t="s">
        <v>149</v>
      </c>
      <c r="E341" s="6">
        <v>340</v>
      </c>
      <c r="F341" s="8" t="s">
        <v>60</v>
      </c>
      <c r="H341" s="10" t="s">
        <v>679</v>
      </c>
      <c r="I341" s="11" t="s">
        <v>712</v>
      </c>
      <c r="J341" s="12">
        <v>51102</v>
      </c>
      <c r="K341" s="11" t="str">
        <f>CONCATENATE(Table3[[#This Row],[Type]]," "&amp;TEXT(Table3[[#This Row],[Diameter]],".0000")&amp;""," "&amp;Table3[[#This Row],[NumFlutes]]&amp;"FL")</f>
        <v>DS .0312 2FL</v>
      </c>
      <c r="L341" s="17" t="s">
        <v>713</v>
      </c>
      <c r="M341" s="13">
        <v>3.1199999999999999E-2</v>
      </c>
      <c r="N341" s="13">
        <v>3.1199999999999999E-2</v>
      </c>
      <c r="O341" s="6">
        <v>3.1199999999999999E-2</v>
      </c>
      <c r="P341" s="6">
        <v>0.55000000000000004</v>
      </c>
      <c r="R341" s="14">
        <f>IF(Table3[[#This Row],[ShoulderLenEnd]]="",0,90-(DEGREES(ATAN((Q341-P341)/((N341-O341)/2)))))</f>
        <v>0</v>
      </c>
      <c r="S341" s="15">
        <v>0.57999999999999996</v>
      </c>
      <c r="T341" s="6">
        <v>2</v>
      </c>
      <c r="U341" s="6">
        <v>1.25</v>
      </c>
      <c r="V341" s="6">
        <v>0.5</v>
      </c>
      <c r="Z341" s="6">
        <v>118</v>
      </c>
      <c r="AA341" s="13">
        <f t="shared" si="5"/>
        <v>9.3734256568299406E-3</v>
      </c>
      <c r="AE341" s="6" t="s">
        <v>44</v>
      </c>
      <c r="AF341" s="6" t="s">
        <v>62</v>
      </c>
      <c r="AG341" s="6" t="s">
        <v>79</v>
      </c>
      <c r="AH341" s="6" t="s">
        <v>682</v>
      </c>
      <c r="AI341" s="6">
        <v>0</v>
      </c>
      <c r="AJ341" s="6">
        <v>1</v>
      </c>
      <c r="AK341" s="6">
        <v>1</v>
      </c>
      <c r="AL341" s="6">
        <v>1</v>
      </c>
      <c r="AM341" s="6">
        <v>1</v>
      </c>
      <c r="AN341" s="6">
        <v>1</v>
      </c>
      <c r="AO341" s="6">
        <v>0</v>
      </c>
      <c r="AP341" s="6">
        <v>1</v>
      </c>
      <c r="AR341" s="6">
        <v>0</v>
      </c>
      <c r="AS341" s="6">
        <v>0</v>
      </c>
      <c r="AT341" s="6">
        <v>0</v>
      </c>
      <c r="AU341" s="6">
        <v>0</v>
      </c>
      <c r="AV341" s="6">
        <f>IF(Table3[[#This Row],[ShankDiameter]]&gt;0.5,0,2)</f>
        <v>2</v>
      </c>
      <c r="AW341" s="6">
        <v>0</v>
      </c>
      <c r="AX341" s="6">
        <v>0</v>
      </c>
      <c r="AY341" s="6">
        <v>2</v>
      </c>
      <c r="AZ341" s="6">
        <f>IF(Table3[[#This Row],[ShankDiameter]]=0.225,2,IF(Table3[[#This Row],[ShankDiameter]]=0.25,2,IF(Table3[[#This Row],[ShankDiameter]]=0.2875,2,0)))</f>
        <v>0</v>
      </c>
      <c r="BA341" s="6">
        <v>0</v>
      </c>
      <c r="BB341" s="6">
        <v>0</v>
      </c>
      <c r="BC341" s="6">
        <v>0</v>
      </c>
      <c r="BD341" s="6">
        <v>0</v>
      </c>
      <c r="BE341" s="6">
        <v>0</v>
      </c>
      <c r="BF341" s="6">
        <v>0</v>
      </c>
      <c r="BG341" s="6">
        <v>0</v>
      </c>
      <c r="BH341" s="6">
        <v>0</v>
      </c>
      <c r="BI341" s="6">
        <v>0</v>
      </c>
      <c r="BJ341" s="6">
        <v>0</v>
      </c>
      <c r="BK341" s="6">
        <v>0</v>
      </c>
      <c r="BL341" s="6">
        <v>0</v>
      </c>
      <c r="BM341" s="6">
        <f>IF(Table3[[#This Row],[Type]]="EM",IF((Table3[[#This Row],[Diameter]]/2)-Table3[[#This Row],[CornerRadius]]-0.012&gt;0,(Table3[[#This Row],[Diameter]]/2)-Table3[[#This Row],[CornerRadius]]-0.012,0),)</f>
        <v>0</v>
      </c>
      <c r="BO341" s="6" t="str">
        <f>IF(Table3[[#This Row],[ShoulderLength]]="","",IF(Table3[[#This Row],[ShoulderLength]]&lt;Table3[[#This Row],[LOC]],"FIX",""))</f>
        <v/>
      </c>
    </row>
    <row r="342" spans="1:67" x14ac:dyDescent="0.25">
      <c r="A342" s="7">
        <f>IF(Table3[[#This Row],[SoflexRule]]="",1,IF(Table3[[#This Row],[MinOHL]]="",1,IF(Table3[[#This Row],[Type]]="CT",1,IF(Table3[[#This Row],[I]]=1,0,1))))</f>
        <v>1</v>
      </c>
      <c r="B342" s="6" t="s">
        <v>149</v>
      </c>
      <c r="D342" s="6" t="s">
        <v>149</v>
      </c>
      <c r="E342" s="6">
        <v>341</v>
      </c>
      <c r="F342" s="8" t="s">
        <v>60</v>
      </c>
      <c r="H342" s="10" t="s">
        <v>679</v>
      </c>
      <c r="I342" s="11" t="s">
        <v>714</v>
      </c>
      <c r="J342" s="12">
        <v>30003150</v>
      </c>
      <c r="K342" s="11" t="str">
        <f>CONCATENATE(Table3[[#This Row],[Type]]," "&amp;TEXT(Table3[[#This Row],[Diameter]],".0000")&amp;""," "&amp;Table3[[#This Row],[NumFlutes]]&amp;"FL")</f>
        <v>DS .0315 2FL</v>
      </c>
      <c r="L342" s="17" t="s">
        <v>715</v>
      </c>
      <c r="M342" s="13">
        <v>3.15E-2</v>
      </c>
      <c r="N342" s="13">
        <v>3.15E-2</v>
      </c>
      <c r="O342" s="6">
        <v>3.15E-2</v>
      </c>
      <c r="P342" s="6">
        <v>0.63</v>
      </c>
      <c r="R342" s="14">
        <f>IF(Table3[[#This Row],[ShoulderLenEnd]]="",0,90-(DEGREES(ATAN((Q342-P342)/((N342-O342)/2)))))</f>
        <v>0</v>
      </c>
      <c r="S342" s="15">
        <v>0.66</v>
      </c>
      <c r="T342" s="6">
        <v>2</v>
      </c>
      <c r="U342" s="6">
        <v>1.496</v>
      </c>
      <c r="V342" s="6">
        <v>0.49209999999999998</v>
      </c>
      <c r="Z342" s="6">
        <v>118</v>
      </c>
      <c r="AA342" s="13">
        <f t="shared" si="5"/>
        <v>9.4635547496840743E-3</v>
      </c>
      <c r="AE342" s="6" t="s">
        <v>44</v>
      </c>
      <c r="AF342" s="6" t="s">
        <v>62</v>
      </c>
      <c r="AG342" s="6" t="s">
        <v>495</v>
      </c>
      <c r="AH342" s="6" t="s">
        <v>682</v>
      </c>
      <c r="AI342" s="6">
        <v>0</v>
      </c>
      <c r="AJ342" s="6">
        <v>1</v>
      </c>
      <c r="AK342" s="6">
        <v>1</v>
      </c>
      <c r="AL342" s="6">
        <v>1</v>
      </c>
      <c r="AM342" s="6">
        <v>1</v>
      </c>
      <c r="AN342" s="6">
        <v>1</v>
      </c>
      <c r="AO342" s="6">
        <v>0</v>
      </c>
      <c r="AP342" s="6">
        <v>1</v>
      </c>
      <c r="AR342" s="6">
        <v>0</v>
      </c>
      <c r="AS342" s="6">
        <v>0</v>
      </c>
      <c r="AT342" s="6">
        <v>0</v>
      </c>
      <c r="AU342" s="6">
        <v>0</v>
      </c>
      <c r="AV342" s="6">
        <f>IF(Table3[[#This Row],[ShankDiameter]]&gt;0.5,0,2)</f>
        <v>2</v>
      </c>
      <c r="AW342" s="6">
        <v>0</v>
      </c>
      <c r="AX342" s="6">
        <v>0</v>
      </c>
      <c r="AY342" s="6">
        <v>2</v>
      </c>
      <c r="AZ342" s="6">
        <f>IF(Table3[[#This Row],[ShankDiameter]]=0.225,2,IF(Table3[[#This Row],[ShankDiameter]]=0.25,2,IF(Table3[[#This Row],[ShankDiameter]]=0.2875,2,0)))</f>
        <v>0</v>
      </c>
      <c r="BA342" s="6">
        <v>0</v>
      </c>
      <c r="BB342" s="6">
        <v>0</v>
      </c>
      <c r="BC342" s="6">
        <v>0</v>
      </c>
      <c r="BD342" s="6">
        <v>0</v>
      </c>
      <c r="BE342" s="6">
        <v>0</v>
      </c>
      <c r="BF342" s="6">
        <v>0</v>
      </c>
      <c r="BG342" s="6">
        <v>0</v>
      </c>
      <c r="BH342" s="6">
        <v>0</v>
      </c>
      <c r="BI342" s="6">
        <v>0</v>
      </c>
      <c r="BJ342" s="6">
        <v>0</v>
      </c>
      <c r="BK342" s="6">
        <v>0</v>
      </c>
      <c r="BL342" s="6">
        <v>0</v>
      </c>
      <c r="BM342" s="6">
        <f>IF(Table3[[#This Row],[Type]]="EM",IF((Table3[[#This Row],[Diameter]]/2)-Table3[[#This Row],[CornerRadius]]-0.012&gt;0,(Table3[[#This Row],[Diameter]]/2)-Table3[[#This Row],[CornerRadius]]-0.012,0),)</f>
        <v>0</v>
      </c>
      <c r="BO342" s="6" t="str">
        <f>IF(Table3[[#This Row],[ShoulderLength]]="","",IF(Table3[[#This Row],[ShoulderLength]]&lt;Table3[[#This Row],[LOC]],"FIX",""))</f>
        <v/>
      </c>
    </row>
    <row r="343" spans="1:67" x14ac:dyDescent="0.25">
      <c r="A343" s="7">
        <f>IF(Table3[[#This Row],[SoflexRule]]="",1,IF(Table3[[#This Row],[MinOHL]]="",1,IF(Table3[[#This Row],[Type]]="CT",1,IF(Table3[[#This Row],[I]]=1,0,1))))</f>
        <v>1</v>
      </c>
      <c r="B343" s="6" t="s">
        <v>149</v>
      </c>
      <c r="D343" s="6" t="s">
        <v>149</v>
      </c>
      <c r="E343" s="6">
        <v>342</v>
      </c>
      <c r="F343" s="8" t="s">
        <v>60</v>
      </c>
      <c r="H343" s="10" t="s">
        <v>679</v>
      </c>
      <c r="I343" s="11" t="s">
        <v>716</v>
      </c>
      <c r="J343" s="12">
        <v>51067</v>
      </c>
      <c r="K343" s="11" t="str">
        <f>CONCATENATE(Table3[[#This Row],[Type]]," "&amp;TEXT(Table3[[#This Row],[Diameter]],".0000")&amp;""," "&amp;Table3[[#This Row],[NumFlutes]]&amp;"FL")</f>
        <v>DS .0320 2FL</v>
      </c>
      <c r="L343" s="17" t="s">
        <v>717</v>
      </c>
      <c r="M343" s="13">
        <v>3.2000000000000001E-2</v>
      </c>
      <c r="N343" s="13">
        <v>3.2000000000000001E-2</v>
      </c>
      <c r="O343" s="6">
        <v>3.2000000000000001E-2</v>
      </c>
      <c r="P343" s="6">
        <v>0.56499999999999995</v>
      </c>
      <c r="R343" s="14">
        <f>IF(Table3[[#This Row],[ShoulderLenEnd]]="",0,90-(DEGREES(ATAN((Q343-P343)/((N343-O343)/2)))))</f>
        <v>0</v>
      </c>
      <c r="S343" s="15">
        <v>0.6</v>
      </c>
      <c r="T343" s="6">
        <v>2</v>
      </c>
      <c r="U343" s="6">
        <v>1.25</v>
      </c>
      <c r="V343" s="6">
        <v>0.5</v>
      </c>
      <c r="Z343" s="6">
        <v>118</v>
      </c>
      <c r="AA343" s="13">
        <f t="shared" si="5"/>
        <v>9.6137699044409643E-3</v>
      </c>
      <c r="AE343" s="6" t="s">
        <v>44</v>
      </c>
      <c r="AF343" s="6" t="s">
        <v>62</v>
      </c>
      <c r="AG343" s="6" t="s">
        <v>79</v>
      </c>
      <c r="AH343" s="6" t="s">
        <v>682</v>
      </c>
      <c r="AI343" s="6">
        <v>0</v>
      </c>
      <c r="AJ343" s="6">
        <v>1</v>
      </c>
      <c r="AK343" s="6">
        <v>1</v>
      </c>
      <c r="AL343" s="6">
        <v>1</v>
      </c>
      <c r="AM343" s="6">
        <v>1</v>
      </c>
      <c r="AN343" s="6">
        <v>1</v>
      </c>
      <c r="AO343" s="6">
        <v>0</v>
      </c>
      <c r="AP343" s="6">
        <v>1</v>
      </c>
      <c r="AR343" s="6">
        <v>0</v>
      </c>
      <c r="AS343" s="6">
        <v>0</v>
      </c>
      <c r="AT343" s="6">
        <v>0</v>
      </c>
      <c r="AU343" s="6">
        <v>0</v>
      </c>
      <c r="AV343" s="6">
        <f>IF(Table3[[#This Row],[ShankDiameter]]&gt;0.5,0,2)</f>
        <v>2</v>
      </c>
      <c r="AW343" s="6">
        <v>0</v>
      </c>
      <c r="AX343" s="6">
        <v>0</v>
      </c>
      <c r="AY343" s="6">
        <v>2</v>
      </c>
      <c r="AZ343" s="6">
        <f>IF(Table3[[#This Row],[ShankDiameter]]=0.225,2,IF(Table3[[#This Row],[ShankDiameter]]=0.25,2,IF(Table3[[#This Row],[ShankDiameter]]=0.2875,2,0)))</f>
        <v>0</v>
      </c>
      <c r="BA343" s="6">
        <v>0</v>
      </c>
      <c r="BB343" s="6">
        <v>0</v>
      </c>
      <c r="BC343" s="6">
        <v>0</v>
      </c>
      <c r="BD343" s="6">
        <v>0</v>
      </c>
      <c r="BE343" s="6">
        <v>0</v>
      </c>
      <c r="BF343" s="6">
        <v>0</v>
      </c>
      <c r="BG343" s="6">
        <v>0</v>
      </c>
      <c r="BH343" s="6">
        <v>0</v>
      </c>
      <c r="BI343" s="6">
        <v>0</v>
      </c>
      <c r="BJ343" s="6">
        <v>0</v>
      </c>
      <c r="BK343" s="6">
        <v>0</v>
      </c>
      <c r="BL343" s="6">
        <v>0</v>
      </c>
      <c r="BM343" s="6">
        <f>IF(Table3[[#This Row],[Type]]="EM",IF((Table3[[#This Row],[Diameter]]/2)-Table3[[#This Row],[CornerRadius]]-0.012&gt;0,(Table3[[#This Row],[Diameter]]/2)-Table3[[#This Row],[CornerRadius]]-0.012,0),)</f>
        <v>0</v>
      </c>
      <c r="BO343" s="6" t="str">
        <f>IF(Table3[[#This Row],[ShoulderLength]]="","",IF(Table3[[#This Row],[ShoulderLength]]&lt;Table3[[#This Row],[LOC]],"FIX",""))</f>
        <v/>
      </c>
    </row>
    <row r="344" spans="1:67" x14ac:dyDescent="0.25">
      <c r="A344" s="7">
        <f>IF(Table3[[#This Row],[SoflexRule]]="",1,IF(Table3[[#This Row],[MinOHL]]="",1,IF(Table3[[#This Row],[Type]]="CT",1,IF(Table3[[#This Row],[I]]=1,0,1))))</f>
        <v>1</v>
      </c>
      <c r="B344" s="6" t="s">
        <v>149</v>
      </c>
      <c r="D344" s="6" t="s">
        <v>149</v>
      </c>
      <c r="E344" s="6">
        <v>343</v>
      </c>
      <c r="F344" s="8" t="s">
        <v>60</v>
      </c>
      <c r="H344" s="10" t="s">
        <v>679</v>
      </c>
      <c r="I344" s="11" t="s">
        <v>718</v>
      </c>
      <c r="J344" s="12">
        <v>51066</v>
      </c>
      <c r="K344" s="11" t="str">
        <f>CONCATENATE(Table3[[#This Row],[Type]]," "&amp;TEXT(Table3[[#This Row],[Diameter]],".0000")&amp;""," "&amp;Table3[[#This Row],[NumFlutes]]&amp;"FL")</f>
        <v>DS .0330 2FL</v>
      </c>
      <c r="L344" s="17" t="s">
        <v>719</v>
      </c>
      <c r="M344" s="13">
        <v>3.3000000000000002E-2</v>
      </c>
      <c r="N344" s="13">
        <v>3.3000000000000002E-2</v>
      </c>
      <c r="O344" s="6">
        <v>3.3000000000000002E-2</v>
      </c>
      <c r="P344" s="6">
        <v>0.505</v>
      </c>
      <c r="R344" s="14">
        <f>IF(Table3[[#This Row],[ShoulderLenEnd]]="",0,90-(DEGREES(ATAN((Q344-P344)/((N344-O344)/2)))))</f>
        <v>0</v>
      </c>
      <c r="S344" s="15">
        <v>0.53500000000000003</v>
      </c>
      <c r="T344" s="6">
        <v>2</v>
      </c>
      <c r="U344" s="6">
        <v>1.3</v>
      </c>
      <c r="V344" s="6">
        <v>0.5</v>
      </c>
      <c r="Z344" s="6">
        <v>118</v>
      </c>
      <c r="AA344" s="13">
        <f t="shared" si="5"/>
        <v>9.914200213954746E-3</v>
      </c>
      <c r="AE344" s="6" t="s">
        <v>44</v>
      </c>
      <c r="AF344" s="6" t="s">
        <v>62</v>
      </c>
      <c r="AG344" s="6" t="s">
        <v>79</v>
      </c>
      <c r="AH344" s="6" t="s">
        <v>682</v>
      </c>
      <c r="AI344" s="6">
        <v>0</v>
      </c>
      <c r="AJ344" s="6">
        <v>1</v>
      </c>
      <c r="AK344" s="6">
        <v>1</v>
      </c>
      <c r="AL344" s="6">
        <v>1</v>
      </c>
      <c r="AM344" s="6">
        <v>1</v>
      </c>
      <c r="AN344" s="6">
        <v>1</v>
      </c>
      <c r="AO344" s="6">
        <v>0</v>
      </c>
      <c r="AP344" s="6">
        <v>1</v>
      </c>
      <c r="AR344" s="6">
        <v>0</v>
      </c>
      <c r="AS344" s="6">
        <v>0</v>
      </c>
      <c r="AT344" s="6">
        <v>0</v>
      </c>
      <c r="AU344" s="6">
        <v>0</v>
      </c>
      <c r="AV344" s="6">
        <f>IF(Table3[[#This Row],[ShankDiameter]]&gt;0.5,0,2)</f>
        <v>2</v>
      </c>
      <c r="AW344" s="6">
        <v>0</v>
      </c>
      <c r="AX344" s="6">
        <v>0</v>
      </c>
      <c r="AY344" s="6">
        <v>2</v>
      </c>
      <c r="AZ344" s="6">
        <f>IF(Table3[[#This Row],[ShankDiameter]]=0.225,2,IF(Table3[[#This Row],[ShankDiameter]]=0.25,2,IF(Table3[[#This Row],[ShankDiameter]]=0.2875,2,0)))</f>
        <v>0</v>
      </c>
      <c r="BA344" s="6">
        <v>0</v>
      </c>
      <c r="BB344" s="6">
        <v>0</v>
      </c>
      <c r="BC344" s="6">
        <v>0</v>
      </c>
      <c r="BD344" s="6">
        <v>0</v>
      </c>
      <c r="BE344" s="6">
        <v>0</v>
      </c>
      <c r="BF344" s="6">
        <v>0</v>
      </c>
      <c r="BG344" s="6">
        <v>0</v>
      </c>
      <c r="BH344" s="6">
        <v>0</v>
      </c>
      <c r="BI344" s="6">
        <v>0</v>
      </c>
      <c r="BJ344" s="6">
        <v>0</v>
      </c>
      <c r="BK344" s="6">
        <v>0</v>
      </c>
      <c r="BL344" s="6">
        <v>0</v>
      </c>
      <c r="BM344" s="6">
        <f>IF(Table3[[#This Row],[Type]]="EM",IF((Table3[[#This Row],[Diameter]]/2)-Table3[[#This Row],[CornerRadius]]-0.012&gt;0,(Table3[[#This Row],[Diameter]]/2)-Table3[[#This Row],[CornerRadius]]-0.012,0),)</f>
        <v>0</v>
      </c>
      <c r="BO344" s="6" t="str">
        <f>IF(Table3[[#This Row],[ShoulderLength]]="","",IF(Table3[[#This Row],[ShoulderLength]]&lt;Table3[[#This Row],[LOC]],"FIX",""))</f>
        <v/>
      </c>
    </row>
    <row r="345" spans="1:67" x14ac:dyDescent="0.25">
      <c r="A345" s="7">
        <f>IF(Table3[[#This Row],[SoflexRule]]="",1,IF(Table3[[#This Row],[MinOHL]]="",1,IF(Table3[[#This Row],[Type]]="CT",1,IF(Table3[[#This Row],[I]]=1,0,1))))</f>
        <v>1</v>
      </c>
      <c r="B345" s="6" t="s">
        <v>149</v>
      </c>
      <c r="D345" s="6" t="s">
        <v>149</v>
      </c>
      <c r="E345" s="6">
        <v>344</v>
      </c>
      <c r="F345" s="8" t="s">
        <v>60</v>
      </c>
      <c r="H345" s="10" t="s">
        <v>679</v>
      </c>
      <c r="I345" s="11" t="s">
        <v>720</v>
      </c>
      <c r="J345" s="12">
        <v>51065</v>
      </c>
      <c r="K345" s="11" t="str">
        <f>CONCATENATE(Table3[[#This Row],[Type]]," "&amp;TEXT(Table3[[#This Row],[Diameter]],".0000")&amp;""," "&amp;Table3[[#This Row],[NumFlutes]]&amp;"FL")</f>
        <v>DS .0350 2FL</v>
      </c>
      <c r="L345" s="17" t="s">
        <v>721</v>
      </c>
      <c r="M345" s="13">
        <v>3.5000000000000003E-2</v>
      </c>
      <c r="N345" s="13">
        <v>3.5000000000000003E-2</v>
      </c>
      <c r="O345" s="6">
        <v>3.5000000000000003E-2</v>
      </c>
      <c r="P345" s="6">
        <v>0.68</v>
      </c>
      <c r="R345" s="14">
        <f>IF(Table3[[#This Row],[ShoulderLenEnd]]="",0,90-(DEGREES(ATAN((Q345-P345)/((N345-O345)/2)))))</f>
        <v>0</v>
      </c>
      <c r="S345" s="15">
        <v>0.71</v>
      </c>
      <c r="T345" s="6">
        <v>2</v>
      </c>
      <c r="U345" s="6">
        <v>1.4</v>
      </c>
      <c r="V345" s="6">
        <v>0.6</v>
      </c>
      <c r="Z345" s="6">
        <v>118</v>
      </c>
      <c r="AA345" s="13">
        <f t="shared" si="5"/>
        <v>1.0515060832982306E-2</v>
      </c>
      <c r="AE345" s="6" t="s">
        <v>44</v>
      </c>
      <c r="AF345" s="6" t="s">
        <v>62</v>
      </c>
      <c r="AG345" s="6" t="s">
        <v>79</v>
      </c>
      <c r="AH345" s="6" t="s">
        <v>682</v>
      </c>
      <c r="AI345" s="6">
        <v>0</v>
      </c>
      <c r="AJ345" s="6">
        <v>1</v>
      </c>
      <c r="AK345" s="6">
        <v>1</v>
      </c>
      <c r="AL345" s="6">
        <v>1</v>
      </c>
      <c r="AM345" s="6">
        <v>1</v>
      </c>
      <c r="AN345" s="6">
        <v>1</v>
      </c>
      <c r="AO345" s="6">
        <v>0</v>
      </c>
      <c r="AP345" s="6">
        <v>1</v>
      </c>
      <c r="AR345" s="6">
        <v>0</v>
      </c>
      <c r="AS345" s="6">
        <v>0</v>
      </c>
      <c r="AT345" s="6">
        <v>0</v>
      </c>
      <c r="AU345" s="6">
        <v>0</v>
      </c>
      <c r="AV345" s="6">
        <f>IF(Table3[[#This Row],[ShankDiameter]]&gt;0.5,0,2)</f>
        <v>2</v>
      </c>
      <c r="AW345" s="6">
        <v>0</v>
      </c>
      <c r="AX345" s="6">
        <v>0</v>
      </c>
      <c r="AY345" s="6">
        <v>2</v>
      </c>
      <c r="AZ345" s="6">
        <f>IF(Table3[[#This Row],[ShankDiameter]]=0.225,2,IF(Table3[[#This Row],[ShankDiameter]]=0.25,2,IF(Table3[[#This Row],[ShankDiameter]]=0.2875,2,0)))</f>
        <v>0</v>
      </c>
      <c r="BA345" s="6">
        <v>0</v>
      </c>
      <c r="BB345" s="6">
        <v>0</v>
      </c>
      <c r="BC345" s="6">
        <v>0</v>
      </c>
      <c r="BD345" s="6">
        <v>0</v>
      </c>
      <c r="BE345" s="6">
        <v>0</v>
      </c>
      <c r="BF345" s="6">
        <v>0</v>
      </c>
      <c r="BG345" s="6">
        <v>0</v>
      </c>
      <c r="BH345" s="6">
        <v>0</v>
      </c>
      <c r="BI345" s="6">
        <v>0</v>
      </c>
      <c r="BJ345" s="6">
        <v>0</v>
      </c>
      <c r="BK345" s="6">
        <v>0</v>
      </c>
      <c r="BL345" s="6">
        <v>0</v>
      </c>
      <c r="BM345" s="6">
        <f>IF(Table3[[#This Row],[Type]]="EM",IF((Table3[[#This Row],[Diameter]]/2)-Table3[[#This Row],[CornerRadius]]-0.012&gt;0,(Table3[[#This Row],[Diameter]]/2)-Table3[[#This Row],[CornerRadius]]-0.012,0),)</f>
        <v>0</v>
      </c>
      <c r="BO345" s="6" t="str">
        <f>IF(Table3[[#This Row],[ShoulderLength]]="","",IF(Table3[[#This Row],[ShoulderLength]]&lt;Table3[[#This Row],[LOC]],"FIX",""))</f>
        <v/>
      </c>
    </row>
    <row r="346" spans="1:67" x14ac:dyDescent="0.25">
      <c r="A346" s="7">
        <f>IF(Table3[[#This Row],[SoflexRule]]="",1,IF(Table3[[#This Row],[MinOHL]]="",1,IF(Table3[[#This Row],[Type]]="CT",1,IF(Table3[[#This Row],[I]]=1,0,1))))</f>
        <v>1</v>
      </c>
      <c r="B346" s="6" t="s">
        <v>149</v>
      </c>
      <c r="D346" s="6" t="s">
        <v>149</v>
      </c>
      <c r="E346" s="6">
        <v>345</v>
      </c>
      <c r="F346" s="8" t="s">
        <v>60</v>
      </c>
      <c r="H346" s="10" t="s">
        <v>679</v>
      </c>
      <c r="I346" s="11" t="s">
        <v>722</v>
      </c>
      <c r="J346" s="12">
        <v>62017</v>
      </c>
      <c r="K346" s="11" t="str">
        <f>CONCATENATE(Table3[[#This Row],[Type]]," "&amp;TEXT(Table3[[#This Row],[Diameter]],".0000")&amp;""," "&amp;Table3[[#This Row],[NumFlutes]]&amp;"FL")</f>
        <v>DS .0354 2FL</v>
      </c>
      <c r="L346" s="17" t="s">
        <v>723</v>
      </c>
      <c r="M346" s="13">
        <v>3.5400000000000001E-2</v>
      </c>
      <c r="N346" s="13">
        <v>3.5400000000000001E-2</v>
      </c>
      <c r="O346" s="6">
        <v>3.5400000000000001E-2</v>
      </c>
      <c r="P346" s="6">
        <v>0.28499999999999998</v>
      </c>
      <c r="R346" s="14">
        <f>IF(Table3[[#This Row],[ShoulderLenEnd]]="",0,90-(DEGREES(ATAN((Q346-P346)/((N346-O346)/2)))))</f>
        <v>0</v>
      </c>
      <c r="S346" s="15">
        <v>0.315</v>
      </c>
      <c r="T346" s="6">
        <v>2</v>
      </c>
      <c r="U346" s="6">
        <v>0.96</v>
      </c>
      <c r="V346" s="6">
        <v>0.2</v>
      </c>
      <c r="Z346" s="6">
        <v>118</v>
      </c>
      <c r="AA346" s="13">
        <f t="shared" si="5"/>
        <v>1.0635232956787817E-2</v>
      </c>
      <c r="AE346" s="6" t="s">
        <v>44</v>
      </c>
      <c r="AF346" s="6" t="s">
        <v>62</v>
      </c>
      <c r="AG346" s="6" t="s">
        <v>79</v>
      </c>
      <c r="AH346" s="6" t="s">
        <v>682</v>
      </c>
      <c r="AI346" s="6">
        <v>0</v>
      </c>
      <c r="AJ346" s="6">
        <v>1</v>
      </c>
      <c r="AK346" s="6">
        <v>1</v>
      </c>
      <c r="AL346" s="6">
        <v>1</v>
      </c>
      <c r="AM346" s="6">
        <v>1</v>
      </c>
      <c r="AN346" s="6">
        <v>1</v>
      </c>
      <c r="AO346" s="6">
        <v>0</v>
      </c>
      <c r="AP346" s="6">
        <v>1</v>
      </c>
      <c r="AR346" s="6">
        <v>0</v>
      </c>
      <c r="AS346" s="6">
        <v>0</v>
      </c>
      <c r="AT346" s="6">
        <v>0</v>
      </c>
      <c r="AU346" s="6">
        <v>0</v>
      </c>
      <c r="AV346" s="6">
        <f>IF(Table3[[#This Row],[ShankDiameter]]&gt;0.5,0,2)</f>
        <v>2</v>
      </c>
      <c r="AW346" s="6">
        <v>0</v>
      </c>
      <c r="AX346" s="6">
        <v>0</v>
      </c>
      <c r="AY346" s="6">
        <v>2</v>
      </c>
      <c r="AZ346" s="6">
        <f>IF(Table3[[#This Row],[ShankDiameter]]=0.225,2,IF(Table3[[#This Row],[ShankDiameter]]=0.25,2,IF(Table3[[#This Row],[ShankDiameter]]=0.2875,2,0)))</f>
        <v>0</v>
      </c>
      <c r="BA346" s="6">
        <v>0</v>
      </c>
      <c r="BB346" s="6">
        <v>0</v>
      </c>
      <c r="BC346" s="6">
        <v>0</v>
      </c>
      <c r="BD346" s="6">
        <v>0</v>
      </c>
      <c r="BE346" s="6">
        <v>0</v>
      </c>
      <c r="BF346" s="6">
        <v>0</v>
      </c>
      <c r="BG346" s="6">
        <v>0</v>
      </c>
      <c r="BH346" s="6">
        <v>0</v>
      </c>
      <c r="BI346" s="6">
        <v>0</v>
      </c>
      <c r="BJ346" s="6">
        <v>0</v>
      </c>
      <c r="BK346" s="6">
        <v>0</v>
      </c>
      <c r="BL346" s="6">
        <v>0</v>
      </c>
      <c r="BM346" s="6">
        <f>IF(Table3[[#This Row],[Type]]="EM",IF((Table3[[#This Row],[Diameter]]/2)-Table3[[#This Row],[CornerRadius]]-0.012&gt;0,(Table3[[#This Row],[Diameter]]/2)-Table3[[#This Row],[CornerRadius]]-0.012,0),)</f>
        <v>0</v>
      </c>
      <c r="BO346" s="6" t="str">
        <f>IF(Table3[[#This Row],[ShoulderLength]]="","",IF(Table3[[#This Row],[ShoulderLength]]&lt;Table3[[#This Row],[LOC]],"FIX",""))</f>
        <v/>
      </c>
    </row>
    <row r="347" spans="1:67" x14ac:dyDescent="0.25">
      <c r="A347" s="7">
        <f>IF(Table3[[#This Row],[SoflexRule]]="",1,IF(Table3[[#This Row],[MinOHL]]="",1,IF(Table3[[#This Row],[Type]]="CT",1,IF(Table3[[#This Row],[I]]=1,0,1))))</f>
        <v>1</v>
      </c>
      <c r="B347" s="6" t="s">
        <v>149</v>
      </c>
      <c r="D347" s="6" t="s">
        <v>149</v>
      </c>
      <c r="E347" s="6">
        <v>346</v>
      </c>
      <c r="F347" s="8" t="s">
        <v>60</v>
      </c>
      <c r="H347" s="10" t="s">
        <v>679</v>
      </c>
      <c r="I347" s="11" t="s">
        <v>724</v>
      </c>
      <c r="J347" s="12">
        <v>51063</v>
      </c>
      <c r="K347" s="11" t="str">
        <f>CONCATENATE(Table3[[#This Row],[Type]]," "&amp;TEXT(Table3[[#This Row],[Diameter]],".0000")&amp;""," "&amp;Table3[[#This Row],[NumFlutes]]&amp;"FL")</f>
        <v>DS .0370 2FL</v>
      </c>
      <c r="L347" s="17" t="s">
        <v>725</v>
      </c>
      <c r="M347" s="13">
        <v>3.6999999999999998E-2</v>
      </c>
      <c r="N347" s="13">
        <v>3.6999999999999998E-2</v>
      </c>
      <c r="O347" s="6">
        <v>3.6999999999999998E-2</v>
      </c>
      <c r="P347" s="6">
        <v>0.65</v>
      </c>
      <c r="R347" s="14">
        <f>IF(Table3[[#This Row],[ShoulderLenEnd]]="",0,90-(DEGREES(ATAN((Q347-P347)/((N347-O347)/2)))))</f>
        <v>0</v>
      </c>
      <c r="S347" s="15">
        <v>0.68</v>
      </c>
      <c r="T347" s="6">
        <v>2</v>
      </c>
      <c r="U347" s="6">
        <v>1.4</v>
      </c>
      <c r="V347" s="6">
        <v>0.6</v>
      </c>
      <c r="Z347" s="6">
        <v>118</v>
      </c>
      <c r="AA347" s="13">
        <f t="shared" si="5"/>
        <v>1.1115921452009864E-2</v>
      </c>
      <c r="AE347" s="6" t="s">
        <v>44</v>
      </c>
      <c r="AF347" s="6" t="s">
        <v>62</v>
      </c>
      <c r="AG347" s="6" t="s">
        <v>79</v>
      </c>
      <c r="AH347" s="6" t="s">
        <v>682</v>
      </c>
      <c r="AI347" s="6">
        <v>0</v>
      </c>
      <c r="AJ347" s="6">
        <v>1</v>
      </c>
      <c r="AK347" s="6">
        <v>1</v>
      </c>
      <c r="AL347" s="6">
        <v>1</v>
      </c>
      <c r="AM347" s="6">
        <v>1</v>
      </c>
      <c r="AN347" s="6">
        <v>1</v>
      </c>
      <c r="AO347" s="6">
        <v>0</v>
      </c>
      <c r="AP347" s="6">
        <v>1</v>
      </c>
      <c r="AR347" s="6">
        <v>0</v>
      </c>
      <c r="AS347" s="6">
        <v>0</v>
      </c>
      <c r="AT347" s="6">
        <v>0</v>
      </c>
      <c r="AU347" s="6">
        <v>0</v>
      </c>
      <c r="AV347" s="6">
        <f>IF(Table3[[#This Row],[ShankDiameter]]&gt;0.5,0,2)</f>
        <v>2</v>
      </c>
      <c r="AW347" s="6">
        <v>0</v>
      </c>
      <c r="AX347" s="6">
        <v>0</v>
      </c>
      <c r="AY347" s="6">
        <v>2</v>
      </c>
      <c r="AZ347" s="6">
        <f>IF(Table3[[#This Row],[ShankDiameter]]=0.225,2,IF(Table3[[#This Row],[ShankDiameter]]=0.25,2,IF(Table3[[#This Row],[ShankDiameter]]=0.2875,2,0)))</f>
        <v>0</v>
      </c>
      <c r="BA347" s="6">
        <v>0</v>
      </c>
      <c r="BB347" s="6">
        <v>0</v>
      </c>
      <c r="BC347" s="6">
        <v>0</v>
      </c>
      <c r="BD347" s="6">
        <v>0</v>
      </c>
      <c r="BE347" s="6">
        <v>0</v>
      </c>
      <c r="BF347" s="6">
        <v>0</v>
      </c>
      <c r="BG347" s="6">
        <v>0</v>
      </c>
      <c r="BH347" s="6">
        <v>0</v>
      </c>
      <c r="BI347" s="6">
        <v>0</v>
      </c>
      <c r="BJ347" s="6">
        <v>0</v>
      </c>
      <c r="BK347" s="6">
        <v>0</v>
      </c>
      <c r="BL347" s="6">
        <v>0</v>
      </c>
      <c r="BM347" s="6">
        <f>IF(Table3[[#This Row],[Type]]="EM",IF((Table3[[#This Row],[Diameter]]/2)-Table3[[#This Row],[CornerRadius]]-0.012&gt;0,(Table3[[#This Row],[Diameter]]/2)-Table3[[#This Row],[CornerRadius]]-0.012,0),)</f>
        <v>0</v>
      </c>
      <c r="BO347" s="6" t="str">
        <f>IF(Table3[[#This Row],[ShoulderLength]]="","",IF(Table3[[#This Row],[ShoulderLength]]&lt;Table3[[#This Row],[LOC]],"FIX",""))</f>
        <v/>
      </c>
    </row>
    <row r="348" spans="1:67" x14ac:dyDescent="0.25">
      <c r="A348" s="7">
        <f>IF(Table3[[#This Row],[SoflexRule]]="",1,IF(Table3[[#This Row],[MinOHL]]="",1,IF(Table3[[#This Row],[Type]]="CT",1,IF(Table3[[#This Row],[I]]=1,0,1))))</f>
        <v>1</v>
      </c>
      <c r="B348" s="6" t="s">
        <v>149</v>
      </c>
      <c r="D348" s="6" t="s">
        <v>149</v>
      </c>
      <c r="E348" s="6">
        <v>347</v>
      </c>
      <c r="F348" s="8" t="s">
        <v>60</v>
      </c>
      <c r="H348" s="10" t="s">
        <v>679</v>
      </c>
      <c r="I348" s="11" t="s">
        <v>726</v>
      </c>
      <c r="J348" s="12">
        <v>51062</v>
      </c>
      <c r="K348" s="11" t="str">
        <f>CONCATENATE(Table3[[#This Row],[Type]]," "&amp;TEXT(Table3[[#This Row],[Diameter]],".0000")&amp;""," "&amp;Table3[[#This Row],[NumFlutes]]&amp;"FL")</f>
        <v>DS .0380 2FL</v>
      </c>
      <c r="L348" s="17" t="s">
        <v>727</v>
      </c>
      <c r="M348" s="13">
        <v>3.7999999999999999E-2</v>
      </c>
      <c r="N348" s="13">
        <v>3.7999999999999999E-2</v>
      </c>
      <c r="O348" s="6">
        <v>3.7999999999999999E-2</v>
      </c>
      <c r="P348" s="6">
        <v>0.69</v>
      </c>
      <c r="R348" s="14">
        <f>IF(Table3[[#This Row],[ShoulderLenEnd]]="",0,90-(DEGREES(ATAN((Q348-P348)/((N348-O348)/2)))))</f>
        <v>0</v>
      </c>
      <c r="S348" s="15">
        <v>0.72</v>
      </c>
      <c r="T348" s="6">
        <v>2</v>
      </c>
      <c r="U348" s="6">
        <v>1.4</v>
      </c>
      <c r="V348" s="6">
        <v>0.6</v>
      </c>
      <c r="Z348" s="6">
        <v>118</v>
      </c>
      <c r="AA348" s="13">
        <f t="shared" si="5"/>
        <v>1.1416351761523644E-2</v>
      </c>
      <c r="AE348" s="6" t="s">
        <v>44</v>
      </c>
      <c r="AF348" s="6" t="s">
        <v>62</v>
      </c>
      <c r="AG348" s="6" t="s">
        <v>79</v>
      </c>
      <c r="AH348" s="6" t="s">
        <v>682</v>
      </c>
      <c r="AI348" s="6">
        <v>0</v>
      </c>
      <c r="AJ348" s="6">
        <v>1</v>
      </c>
      <c r="AK348" s="6">
        <v>1</v>
      </c>
      <c r="AL348" s="6">
        <v>1</v>
      </c>
      <c r="AM348" s="6">
        <v>1</v>
      </c>
      <c r="AN348" s="6">
        <v>1</v>
      </c>
      <c r="AO348" s="6">
        <v>0</v>
      </c>
      <c r="AP348" s="6">
        <v>1</v>
      </c>
      <c r="AR348" s="6">
        <v>0</v>
      </c>
      <c r="AS348" s="6">
        <v>0</v>
      </c>
      <c r="AT348" s="6">
        <v>0</v>
      </c>
      <c r="AU348" s="6">
        <v>0</v>
      </c>
      <c r="AV348" s="6">
        <f>IF(Table3[[#This Row],[ShankDiameter]]&gt;0.5,0,2)</f>
        <v>2</v>
      </c>
      <c r="AW348" s="6">
        <v>0</v>
      </c>
      <c r="AX348" s="6">
        <v>0</v>
      </c>
      <c r="AY348" s="6">
        <v>2</v>
      </c>
      <c r="AZ348" s="6">
        <f>IF(Table3[[#This Row],[ShankDiameter]]=0.225,2,IF(Table3[[#This Row],[ShankDiameter]]=0.25,2,IF(Table3[[#This Row],[ShankDiameter]]=0.2875,2,0)))</f>
        <v>0</v>
      </c>
      <c r="BA348" s="6">
        <v>0</v>
      </c>
      <c r="BB348" s="6">
        <v>0</v>
      </c>
      <c r="BC348" s="6">
        <v>0</v>
      </c>
      <c r="BD348" s="6">
        <v>0</v>
      </c>
      <c r="BE348" s="6">
        <v>0</v>
      </c>
      <c r="BF348" s="6">
        <v>0</v>
      </c>
      <c r="BG348" s="6">
        <v>0</v>
      </c>
      <c r="BH348" s="6">
        <v>0</v>
      </c>
      <c r="BI348" s="6">
        <v>0</v>
      </c>
      <c r="BJ348" s="6">
        <v>0</v>
      </c>
      <c r="BK348" s="6">
        <v>0</v>
      </c>
      <c r="BL348" s="6">
        <v>0</v>
      </c>
      <c r="BM348" s="6">
        <f>IF(Table3[[#This Row],[Type]]="EM",IF((Table3[[#This Row],[Diameter]]/2)-Table3[[#This Row],[CornerRadius]]-0.012&gt;0,(Table3[[#This Row],[Diameter]]/2)-Table3[[#This Row],[CornerRadius]]-0.012,0),)</f>
        <v>0</v>
      </c>
      <c r="BO348" s="6" t="str">
        <f>IF(Table3[[#This Row],[ShoulderLength]]="","",IF(Table3[[#This Row],[ShoulderLength]]&lt;Table3[[#This Row],[LOC]],"FIX",""))</f>
        <v/>
      </c>
    </row>
    <row r="349" spans="1:67" x14ac:dyDescent="0.25">
      <c r="A349" s="7">
        <f>IF(Table3[[#This Row],[SoflexRule]]="",1,IF(Table3[[#This Row],[MinOHL]]="",1,IF(Table3[[#This Row],[Type]]="CT",1,IF(Table3[[#This Row],[I]]=1,0,1))))</f>
        <v>1</v>
      </c>
      <c r="B349" s="6" t="s">
        <v>149</v>
      </c>
      <c r="D349" s="6" t="s">
        <v>149</v>
      </c>
      <c r="E349" s="6">
        <v>348</v>
      </c>
      <c r="F349" s="8" t="s">
        <v>60</v>
      </c>
      <c r="H349" s="10" t="s">
        <v>679</v>
      </c>
      <c r="I349" s="11" t="s">
        <v>728</v>
      </c>
      <c r="J349" s="12">
        <v>51061</v>
      </c>
      <c r="K349" s="11" t="str">
        <f>CONCATENATE(Table3[[#This Row],[Type]]," "&amp;TEXT(Table3[[#This Row],[Diameter]],".0000")&amp;""," "&amp;Table3[[#This Row],[NumFlutes]]&amp;"FL")</f>
        <v>DS .0390 2FL</v>
      </c>
      <c r="L349" s="17" t="s">
        <v>729</v>
      </c>
      <c r="M349" s="13">
        <v>3.9E-2</v>
      </c>
      <c r="N349" s="13">
        <v>3.9E-2</v>
      </c>
      <c r="O349" s="6">
        <v>3.9E-2</v>
      </c>
      <c r="P349" s="6">
        <v>0.68500000000000005</v>
      </c>
      <c r="R349" s="14">
        <f>IF(Table3[[#This Row],[ShoulderLenEnd]]="",0,90-(DEGREES(ATAN((Q349-P349)/((N349-O349)/2)))))</f>
        <v>0</v>
      </c>
      <c r="S349" s="15">
        <v>0.71499999999999997</v>
      </c>
      <c r="T349" s="6">
        <v>2</v>
      </c>
      <c r="U349" s="6">
        <v>1.4</v>
      </c>
      <c r="V349" s="6">
        <v>0.6</v>
      </c>
      <c r="Z349" s="6">
        <v>118</v>
      </c>
      <c r="AA349" s="13">
        <f t="shared" si="5"/>
        <v>1.1716782071037426E-2</v>
      </c>
      <c r="AE349" s="6" t="s">
        <v>44</v>
      </c>
      <c r="AF349" s="6" t="s">
        <v>62</v>
      </c>
      <c r="AG349" s="6" t="s">
        <v>79</v>
      </c>
      <c r="AH349" s="6" t="s">
        <v>682</v>
      </c>
      <c r="AI349" s="6">
        <v>0</v>
      </c>
      <c r="AJ349" s="6">
        <v>1</v>
      </c>
      <c r="AK349" s="6">
        <v>1</v>
      </c>
      <c r="AL349" s="6">
        <v>1</v>
      </c>
      <c r="AM349" s="6">
        <v>1</v>
      </c>
      <c r="AN349" s="6">
        <v>1</v>
      </c>
      <c r="AO349" s="6">
        <v>0</v>
      </c>
      <c r="AP349" s="6">
        <v>1</v>
      </c>
      <c r="AR349" s="6">
        <v>0</v>
      </c>
      <c r="AS349" s="6">
        <v>0</v>
      </c>
      <c r="AT349" s="6">
        <v>0</v>
      </c>
      <c r="AU349" s="6">
        <v>0</v>
      </c>
      <c r="AV349" s="6">
        <f>IF(Table3[[#This Row],[ShankDiameter]]&gt;0.5,0,2)</f>
        <v>2</v>
      </c>
      <c r="AW349" s="6">
        <v>0</v>
      </c>
      <c r="AX349" s="6">
        <v>0</v>
      </c>
      <c r="AY349" s="6">
        <v>2</v>
      </c>
      <c r="AZ349" s="6">
        <f>IF(Table3[[#This Row],[ShankDiameter]]=0.225,2,IF(Table3[[#This Row],[ShankDiameter]]=0.25,2,IF(Table3[[#This Row],[ShankDiameter]]=0.2875,2,0)))</f>
        <v>0</v>
      </c>
      <c r="BA349" s="6">
        <v>0</v>
      </c>
      <c r="BB349" s="6">
        <v>0</v>
      </c>
      <c r="BC349" s="6">
        <v>0</v>
      </c>
      <c r="BD349" s="6">
        <v>0</v>
      </c>
      <c r="BE349" s="6">
        <v>0</v>
      </c>
      <c r="BF349" s="6">
        <v>0</v>
      </c>
      <c r="BG349" s="6">
        <v>0</v>
      </c>
      <c r="BH349" s="6">
        <v>0</v>
      </c>
      <c r="BI349" s="6">
        <v>0</v>
      </c>
      <c r="BJ349" s="6">
        <v>0</v>
      </c>
      <c r="BK349" s="6">
        <v>0</v>
      </c>
      <c r="BL349" s="6">
        <v>0</v>
      </c>
      <c r="BM349" s="6">
        <f>IF(Table3[[#This Row],[Type]]="EM",IF((Table3[[#This Row],[Diameter]]/2)-Table3[[#This Row],[CornerRadius]]-0.012&gt;0,(Table3[[#This Row],[Diameter]]/2)-Table3[[#This Row],[CornerRadius]]-0.012,0),)</f>
        <v>0</v>
      </c>
      <c r="BO349" s="6" t="str">
        <f>IF(Table3[[#This Row],[ShoulderLength]]="","",IF(Table3[[#This Row],[ShoulderLength]]&lt;Table3[[#This Row],[LOC]],"FIX",""))</f>
        <v/>
      </c>
    </row>
    <row r="350" spans="1:67" x14ac:dyDescent="0.25">
      <c r="A350" s="7">
        <f>IF(Table3[[#This Row],[SoflexRule]]="",1,IF(Table3[[#This Row],[MinOHL]]="",1,IF(Table3[[#This Row],[Type]]="CT",1,IF(Table3[[#This Row],[I]]=1,0,1))))</f>
        <v>1</v>
      </c>
      <c r="B350" s="6" t="s">
        <v>149</v>
      </c>
      <c r="D350" s="6" t="s">
        <v>149</v>
      </c>
      <c r="E350" s="6">
        <v>349</v>
      </c>
      <c r="G350" s="9" t="s">
        <v>74</v>
      </c>
      <c r="H350" s="10" t="s">
        <v>679</v>
      </c>
      <c r="I350" s="11" t="s">
        <v>730</v>
      </c>
      <c r="J350" s="12">
        <v>51060</v>
      </c>
      <c r="K350" s="11" t="str">
        <f>CONCATENATE(Table3[[#This Row],[Type]]," "&amp;TEXT(Table3[[#This Row],[Diameter]],".0000")&amp;""," "&amp;Table3[[#This Row],[NumFlutes]]&amp;"FL")</f>
        <v>DS .0400 2FL</v>
      </c>
      <c r="L350" s="17" t="s">
        <v>731</v>
      </c>
      <c r="M350" s="13">
        <v>0.04</v>
      </c>
      <c r="N350" s="13">
        <v>0.04</v>
      </c>
      <c r="O350" s="6">
        <v>0.04</v>
      </c>
      <c r="P350" s="6">
        <v>0.77500000000000002</v>
      </c>
      <c r="R350" s="14">
        <f>IF(Table3[[#This Row],[ShoulderLenEnd]]="",0,90-(DEGREES(ATAN((Q350-P350)/((N350-O350)/2)))))</f>
        <v>0</v>
      </c>
      <c r="S350" s="15">
        <v>0.8</v>
      </c>
      <c r="T350" s="6">
        <v>2</v>
      </c>
      <c r="U350" s="6">
        <v>1.55</v>
      </c>
      <c r="V350" s="6">
        <v>0.7</v>
      </c>
      <c r="Z350" s="6">
        <v>118</v>
      </c>
      <c r="AA350" s="13">
        <f t="shared" si="5"/>
        <v>1.2017212380551206E-2</v>
      </c>
      <c r="AE350" s="6" t="s">
        <v>44</v>
      </c>
      <c r="AF350" s="6" t="s">
        <v>62</v>
      </c>
      <c r="AG350" s="6" t="s">
        <v>79</v>
      </c>
      <c r="AH350" s="6" t="s">
        <v>682</v>
      </c>
      <c r="AI350" s="6">
        <v>0</v>
      </c>
      <c r="AJ350" s="6">
        <v>1</v>
      </c>
      <c r="AK350" s="6">
        <v>1</v>
      </c>
      <c r="AL350" s="6">
        <v>1</v>
      </c>
      <c r="AM350" s="6">
        <v>1</v>
      </c>
      <c r="AN350" s="6">
        <v>1</v>
      </c>
      <c r="AO350" s="6">
        <v>0</v>
      </c>
      <c r="AP350" s="6">
        <v>1</v>
      </c>
      <c r="AR350" s="6">
        <v>0</v>
      </c>
      <c r="AS350" s="6">
        <v>0</v>
      </c>
      <c r="AT350" s="6">
        <v>0</v>
      </c>
      <c r="AU350" s="6">
        <v>0</v>
      </c>
      <c r="AV350" s="6">
        <f>IF(Table3[[#This Row],[ShankDiameter]]&gt;0.5,0,2)</f>
        <v>2</v>
      </c>
      <c r="AW350" s="6">
        <v>0</v>
      </c>
      <c r="AX350" s="6">
        <v>0</v>
      </c>
      <c r="AY350" s="6">
        <v>2</v>
      </c>
      <c r="AZ350" s="6">
        <f>IF(Table3[[#This Row],[ShankDiameter]]=0.225,2,IF(Table3[[#This Row],[ShankDiameter]]=0.25,2,IF(Table3[[#This Row],[ShankDiameter]]=0.2875,2,0)))</f>
        <v>0</v>
      </c>
      <c r="BA350" s="6">
        <v>0</v>
      </c>
      <c r="BB350" s="6">
        <v>0</v>
      </c>
      <c r="BC350" s="6">
        <v>0</v>
      </c>
      <c r="BD350" s="6">
        <v>0</v>
      </c>
      <c r="BE350" s="6">
        <v>0</v>
      </c>
      <c r="BF350" s="6">
        <v>0</v>
      </c>
      <c r="BG350" s="6">
        <v>0</v>
      </c>
      <c r="BH350" s="6">
        <v>0</v>
      </c>
      <c r="BI350" s="6">
        <v>0</v>
      </c>
      <c r="BJ350" s="6">
        <v>0</v>
      </c>
      <c r="BK350" s="6">
        <v>0</v>
      </c>
      <c r="BL350" s="6">
        <v>0</v>
      </c>
      <c r="BM350" s="6">
        <f>IF(Table3[[#This Row],[Type]]="EM",IF((Table3[[#This Row],[Diameter]]/2)-Table3[[#This Row],[CornerRadius]]-0.012&gt;0,(Table3[[#This Row],[Diameter]]/2)-Table3[[#This Row],[CornerRadius]]-0.012,0),)</f>
        <v>0</v>
      </c>
      <c r="BO350" s="6" t="str">
        <f>IF(Table3[[#This Row],[ShoulderLength]]="","",IF(Table3[[#This Row],[ShoulderLength]]&lt;Table3[[#This Row],[LOC]],"FIX",""))</f>
        <v/>
      </c>
    </row>
    <row r="351" spans="1:67" x14ac:dyDescent="0.25">
      <c r="A351" s="7">
        <f>IF(Table3[[#This Row],[SoflexRule]]="",1,IF(Table3[[#This Row],[MinOHL]]="",1,IF(Table3[[#This Row],[Type]]="CT",1,IF(Table3[[#This Row],[I]]=1,0,1))))</f>
        <v>1</v>
      </c>
      <c r="B351" s="6" t="s">
        <v>149</v>
      </c>
      <c r="D351" s="6" t="s">
        <v>149</v>
      </c>
      <c r="E351" s="6">
        <v>350</v>
      </c>
      <c r="F351" s="8" t="s">
        <v>60</v>
      </c>
      <c r="H351" s="10" t="s">
        <v>679</v>
      </c>
      <c r="I351" s="11" t="s">
        <v>732</v>
      </c>
      <c r="J351" s="12">
        <v>51059</v>
      </c>
      <c r="K351" s="11" t="str">
        <f>CONCATENATE(Table3[[#This Row],[Type]]," "&amp;TEXT(Table3[[#This Row],[Diameter]],".0000")&amp;""," "&amp;Table3[[#This Row],[NumFlutes]]&amp;"FL")</f>
        <v>DS .0410 2FL</v>
      </c>
      <c r="L351" s="17" t="s">
        <v>733</v>
      </c>
      <c r="M351" s="13">
        <v>4.1000000000000002E-2</v>
      </c>
      <c r="N351" s="13">
        <v>4.1000000000000002E-2</v>
      </c>
      <c r="O351" s="6">
        <v>4.1000000000000002E-2</v>
      </c>
      <c r="P351" s="6">
        <v>0.88</v>
      </c>
      <c r="R351" s="14">
        <f>IF(Table3[[#This Row],[ShoulderLenEnd]]="",0,90-(DEGREES(ATAN((Q351-P351)/((N351-O351)/2)))))</f>
        <v>0</v>
      </c>
      <c r="S351" s="15">
        <v>0.91</v>
      </c>
      <c r="T351" s="6">
        <v>2</v>
      </c>
      <c r="U351" s="6">
        <v>1.55</v>
      </c>
      <c r="V351" s="6">
        <v>0.75</v>
      </c>
      <c r="Z351" s="6">
        <v>118</v>
      </c>
      <c r="AA351" s="13">
        <f t="shared" si="5"/>
        <v>1.2317642690064986E-2</v>
      </c>
      <c r="AE351" s="6" t="s">
        <v>44</v>
      </c>
      <c r="AF351" s="6" t="s">
        <v>62</v>
      </c>
      <c r="AG351" s="6" t="s">
        <v>79</v>
      </c>
      <c r="AH351" s="6" t="s">
        <v>682</v>
      </c>
      <c r="AI351" s="6">
        <v>0</v>
      </c>
      <c r="AJ351" s="6">
        <v>1</v>
      </c>
      <c r="AK351" s="6">
        <v>1</v>
      </c>
      <c r="AL351" s="6">
        <v>1</v>
      </c>
      <c r="AM351" s="6">
        <v>1</v>
      </c>
      <c r="AN351" s="6">
        <v>1</v>
      </c>
      <c r="AO351" s="6">
        <v>0</v>
      </c>
      <c r="AP351" s="6">
        <v>1</v>
      </c>
      <c r="AR351" s="6">
        <v>0</v>
      </c>
      <c r="AS351" s="6">
        <v>0</v>
      </c>
      <c r="AT351" s="6">
        <v>0</v>
      </c>
      <c r="AU351" s="6">
        <v>0</v>
      </c>
      <c r="AV351" s="6">
        <f>IF(Table3[[#This Row],[ShankDiameter]]&gt;0.5,0,2)</f>
        <v>2</v>
      </c>
      <c r="AW351" s="6">
        <v>0</v>
      </c>
      <c r="AX351" s="6">
        <v>0</v>
      </c>
      <c r="AY351" s="6">
        <v>2</v>
      </c>
      <c r="AZ351" s="6">
        <f>IF(Table3[[#This Row],[ShankDiameter]]=0.225,2,IF(Table3[[#This Row],[ShankDiameter]]=0.25,2,IF(Table3[[#This Row],[ShankDiameter]]=0.2875,2,0)))</f>
        <v>0</v>
      </c>
      <c r="BA351" s="6">
        <v>0</v>
      </c>
      <c r="BB351" s="6">
        <v>0</v>
      </c>
      <c r="BC351" s="6">
        <v>0</v>
      </c>
      <c r="BD351" s="6">
        <v>0</v>
      </c>
      <c r="BE351" s="6">
        <v>0</v>
      </c>
      <c r="BF351" s="6">
        <v>0</v>
      </c>
      <c r="BG351" s="6">
        <v>0</v>
      </c>
      <c r="BH351" s="6">
        <v>0</v>
      </c>
      <c r="BI351" s="6">
        <v>0</v>
      </c>
      <c r="BJ351" s="6">
        <v>0</v>
      </c>
      <c r="BK351" s="6">
        <v>0</v>
      </c>
      <c r="BL351" s="6">
        <v>0</v>
      </c>
      <c r="BM351" s="6">
        <f>IF(Table3[[#This Row],[Type]]="EM",IF((Table3[[#This Row],[Diameter]]/2)-Table3[[#This Row],[CornerRadius]]-0.012&gt;0,(Table3[[#This Row],[Diameter]]/2)-Table3[[#This Row],[CornerRadius]]-0.012,0),)</f>
        <v>0</v>
      </c>
      <c r="BO351" s="6" t="str">
        <f>IF(Table3[[#This Row],[ShoulderLength]]="","",IF(Table3[[#This Row],[ShoulderLength]]&lt;Table3[[#This Row],[LOC]],"FIX",""))</f>
        <v/>
      </c>
    </row>
    <row r="352" spans="1:67" x14ac:dyDescent="0.25">
      <c r="A352" s="7">
        <f>IF(Table3[[#This Row],[SoflexRule]]="",1,IF(Table3[[#This Row],[MinOHL]]="",1,IF(Table3[[#This Row],[Type]]="CT",1,IF(Table3[[#This Row],[I]]=1,0,1))))</f>
        <v>1</v>
      </c>
      <c r="B352" s="6" t="s">
        <v>149</v>
      </c>
      <c r="D352" s="6" t="s">
        <v>149</v>
      </c>
      <c r="E352" s="6">
        <v>351</v>
      </c>
      <c r="F352" s="8" t="s">
        <v>60</v>
      </c>
      <c r="H352" s="10" t="s">
        <v>679</v>
      </c>
      <c r="I352" s="11" t="s">
        <v>734</v>
      </c>
      <c r="J352" s="12">
        <v>51058</v>
      </c>
      <c r="K352" s="11" t="str">
        <f>CONCATENATE(Table3[[#This Row],[Type]]," "&amp;TEXT(Table3[[#This Row],[Diameter]],".0000")&amp;""," "&amp;Table3[[#This Row],[NumFlutes]]&amp;"FL")</f>
        <v>DS .0420 2FL</v>
      </c>
      <c r="L352" s="17" t="s">
        <v>735</v>
      </c>
      <c r="M352" s="13">
        <v>4.2000000000000003E-2</v>
      </c>
      <c r="N352" s="13">
        <v>4.2000000000000003E-2</v>
      </c>
      <c r="O352" s="6">
        <v>4.2000000000000003E-2</v>
      </c>
      <c r="P352" s="6">
        <v>0.77500000000000002</v>
      </c>
      <c r="R352" s="14">
        <f>IF(Table3[[#This Row],[ShoulderLenEnd]]="",0,90-(DEGREES(ATAN((Q352-P352)/((N352-O352)/2)))))</f>
        <v>0</v>
      </c>
      <c r="S352" s="15">
        <v>0.8</v>
      </c>
      <c r="T352" s="6">
        <v>2</v>
      </c>
      <c r="U352" s="6">
        <v>1.55</v>
      </c>
      <c r="V352" s="6">
        <v>0.7</v>
      </c>
      <c r="Z352" s="6">
        <v>118</v>
      </c>
      <c r="AA352" s="13">
        <f t="shared" si="5"/>
        <v>1.2618072999578766E-2</v>
      </c>
      <c r="AE352" s="6" t="s">
        <v>44</v>
      </c>
      <c r="AF352" s="6" t="s">
        <v>62</v>
      </c>
      <c r="AG352" s="6" t="s">
        <v>79</v>
      </c>
      <c r="AH352" s="6" t="s">
        <v>682</v>
      </c>
      <c r="AI352" s="6">
        <v>0</v>
      </c>
      <c r="AJ352" s="6">
        <v>1</v>
      </c>
      <c r="AK352" s="6">
        <v>1</v>
      </c>
      <c r="AL352" s="6">
        <v>1</v>
      </c>
      <c r="AM352" s="6">
        <v>1</v>
      </c>
      <c r="AN352" s="6">
        <v>1</v>
      </c>
      <c r="AO352" s="6">
        <v>0</v>
      </c>
      <c r="AP352" s="6">
        <v>1</v>
      </c>
      <c r="AR352" s="6">
        <v>0</v>
      </c>
      <c r="AS352" s="6">
        <v>0</v>
      </c>
      <c r="AT352" s="6">
        <v>0</v>
      </c>
      <c r="AU352" s="6">
        <v>0</v>
      </c>
      <c r="AV352" s="6">
        <f>IF(Table3[[#This Row],[ShankDiameter]]&gt;0.5,0,2)</f>
        <v>2</v>
      </c>
      <c r="AW352" s="6">
        <v>0</v>
      </c>
      <c r="AX352" s="6">
        <v>0</v>
      </c>
      <c r="AY352" s="6">
        <v>2</v>
      </c>
      <c r="AZ352" s="6">
        <f>IF(Table3[[#This Row],[ShankDiameter]]=0.225,2,IF(Table3[[#This Row],[ShankDiameter]]=0.25,2,IF(Table3[[#This Row],[ShankDiameter]]=0.2875,2,0)))</f>
        <v>0</v>
      </c>
      <c r="BA352" s="6">
        <v>0</v>
      </c>
      <c r="BB352" s="6">
        <v>0</v>
      </c>
      <c r="BC352" s="6">
        <v>0</v>
      </c>
      <c r="BD352" s="6">
        <v>0</v>
      </c>
      <c r="BE352" s="6">
        <v>0</v>
      </c>
      <c r="BF352" s="6">
        <v>0</v>
      </c>
      <c r="BG352" s="6">
        <v>0</v>
      </c>
      <c r="BH352" s="6">
        <v>0</v>
      </c>
      <c r="BI352" s="6">
        <v>0</v>
      </c>
      <c r="BJ352" s="6">
        <v>0</v>
      </c>
      <c r="BK352" s="6">
        <v>0</v>
      </c>
      <c r="BL352" s="6">
        <v>0</v>
      </c>
      <c r="BM352" s="6">
        <f>IF(Table3[[#This Row],[Type]]="EM",IF((Table3[[#This Row],[Diameter]]/2)-Table3[[#This Row],[CornerRadius]]-0.012&gt;0,(Table3[[#This Row],[Diameter]]/2)-Table3[[#This Row],[CornerRadius]]-0.012,0),)</f>
        <v>0</v>
      </c>
      <c r="BO352" s="6" t="str">
        <f>IF(Table3[[#This Row],[ShoulderLength]]="","",IF(Table3[[#This Row],[ShoulderLength]]&lt;Table3[[#This Row],[LOC]],"FIX",""))</f>
        <v/>
      </c>
    </row>
    <row r="353" spans="1:67" x14ac:dyDescent="0.25">
      <c r="A353" s="7">
        <f>IF(Table3[[#This Row],[SoflexRule]]="",1,IF(Table3[[#This Row],[MinOHL]]="",1,IF(Table3[[#This Row],[Type]]="CT",1,IF(Table3[[#This Row],[I]]=1,0,1))))</f>
        <v>1</v>
      </c>
      <c r="B353" s="6" t="s">
        <v>149</v>
      </c>
      <c r="D353" s="6" t="s">
        <v>149</v>
      </c>
      <c r="E353" s="6">
        <v>352</v>
      </c>
      <c r="F353" s="8" t="s">
        <v>60</v>
      </c>
      <c r="H353" s="10" t="s">
        <v>679</v>
      </c>
      <c r="I353" s="11" t="s">
        <v>736</v>
      </c>
      <c r="J353" s="12">
        <v>51057</v>
      </c>
      <c r="K353" s="11" t="str">
        <f>CONCATENATE(Table3[[#This Row],[Type]]," "&amp;TEXT(Table3[[#This Row],[Diameter]],".0000")&amp;""," "&amp;Table3[[#This Row],[NumFlutes]]&amp;"FL")</f>
        <v>DS .0430 2FL</v>
      </c>
      <c r="L353" s="17" t="s">
        <v>737</v>
      </c>
      <c r="M353" s="13">
        <v>4.2999999999999997E-2</v>
      </c>
      <c r="N353" s="13">
        <v>4.2999999999999997E-2</v>
      </c>
      <c r="O353" s="6">
        <v>4.2999999999999997E-2</v>
      </c>
      <c r="P353" s="6">
        <v>0.77500000000000002</v>
      </c>
      <c r="R353" s="14">
        <f>IF(Table3[[#This Row],[ShoulderLenEnd]]="",0,90-(DEGREES(ATAN((Q353-P353)/((N353-O353)/2)))))</f>
        <v>0</v>
      </c>
      <c r="S353" s="15">
        <v>0.8</v>
      </c>
      <c r="T353" s="6">
        <v>2</v>
      </c>
      <c r="U353" s="6">
        <v>1.55</v>
      </c>
      <c r="V353" s="6">
        <v>0.7</v>
      </c>
      <c r="Z353" s="6">
        <v>118</v>
      </c>
      <c r="AA353" s="13">
        <f t="shared" si="5"/>
        <v>1.2918503309092545E-2</v>
      </c>
      <c r="AE353" s="6" t="s">
        <v>44</v>
      </c>
      <c r="AF353" s="6" t="s">
        <v>62</v>
      </c>
      <c r="AG353" s="6" t="s">
        <v>79</v>
      </c>
      <c r="AH353" s="6" t="s">
        <v>682</v>
      </c>
      <c r="AI353" s="6">
        <v>0</v>
      </c>
      <c r="AJ353" s="6">
        <v>1</v>
      </c>
      <c r="AK353" s="6">
        <v>1</v>
      </c>
      <c r="AL353" s="6">
        <v>1</v>
      </c>
      <c r="AM353" s="6">
        <v>1</v>
      </c>
      <c r="AN353" s="6">
        <v>1</v>
      </c>
      <c r="AO353" s="6">
        <v>0</v>
      </c>
      <c r="AP353" s="6">
        <v>1</v>
      </c>
      <c r="AR353" s="6">
        <v>0</v>
      </c>
      <c r="AS353" s="6">
        <v>0</v>
      </c>
      <c r="AT353" s="6">
        <v>0</v>
      </c>
      <c r="AU353" s="6">
        <v>0</v>
      </c>
      <c r="AV353" s="6">
        <f>IF(Table3[[#This Row],[ShankDiameter]]&gt;0.5,0,2)</f>
        <v>2</v>
      </c>
      <c r="AW353" s="6">
        <v>0</v>
      </c>
      <c r="AX353" s="6">
        <v>0</v>
      </c>
      <c r="AY353" s="6">
        <v>2</v>
      </c>
      <c r="AZ353" s="6">
        <f>IF(Table3[[#This Row],[ShankDiameter]]=0.225,2,IF(Table3[[#This Row],[ShankDiameter]]=0.25,2,IF(Table3[[#This Row],[ShankDiameter]]=0.2875,2,0)))</f>
        <v>0</v>
      </c>
      <c r="BA353" s="6">
        <v>0</v>
      </c>
      <c r="BB353" s="6">
        <v>0</v>
      </c>
      <c r="BC353" s="6">
        <v>0</v>
      </c>
      <c r="BD353" s="6">
        <v>0</v>
      </c>
      <c r="BE353" s="6">
        <v>0</v>
      </c>
      <c r="BF353" s="6">
        <v>0</v>
      </c>
      <c r="BG353" s="6">
        <v>0</v>
      </c>
      <c r="BH353" s="6">
        <v>0</v>
      </c>
      <c r="BI353" s="6">
        <v>0</v>
      </c>
      <c r="BJ353" s="6">
        <v>0</v>
      </c>
      <c r="BK353" s="6">
        <v>0</v>
      </c>
      <c r="BL353" s="6">
        <v>0</v>
      </c>
      <c r="BM353" s="6">
        <f>IF(Table3[[#This Row],[Type]]="EM",IF((Table3[[#This Row],[Diameter]]/2)-Table3[[#This Row],[CornerRadius]]-0.012&gt;0,(Table3[[#This Row],[Diameter]]/2)-Table3[[#This Row],[CornerRadius]]-0.012,0),)</f>
        <v>0</v>
      </c>
      <c r="BO353" s="6" t="str">
        <f>IF(Table3[[#This Row],[ShoulderLength]]="","",IF(Table3[[#This Row],[ShoulderLength]]&lt;Table3[[#This Row],[LOC]],"FIX",""))</f>
        <v/>
      </c>
    </row>
    <row r="354" spans="1:67" x14ac:dyDescent="0.25">
      <c r="A354" s="7">
        <f>IF(Table3[[#This Row],[SoflexRule]]="",1,IF(Table3[[#This Row],[MinOHL]]="",1,IF(Table3[[#This Row],[Type]]="CT",1,IF(Table3[[#This Row],[I]]=1,0,1))))</f>
        <v>1</v>
      </c>
      <c r="B354" s="6" t="s">
        <v>149</v>
      </c>
      <c r="D354" s="6" t="s">
        <v>149</v>
      </c>
      <c r="E354" s="6">
        <v>353</v>
      </c>
      <c r="F354" s="8" t="s">
        <v>60</v>
      </c>
      <c r="H354" s="10" t="s">
        <v>679</v>
      </c>
      <c r="I354" s="11" t="s">
        <v>738</v>
      </c>
      <c r="J354" s="12">
        <v>51056</v>
      </c>
      <c r="K354" s="11" t="str">
        <f>CONCATENATE(Table3[[#This Row],[Type]]," "&amp;TEXT(Table3[[#This Row],[Diameter]],".0000")&amp;""," "&amp;Table3[[#This Row],[NumFlutes]]&amp;"FL")</f>
        <v>DS .0465 2FL</v>
      </c>
      <c r="L354" s="17" t="s">
        <v>739</v>
      </c>
      <c r="M354" s="13">
        <v>4.65E-2</v>
      </c>
      <c r="N354" s="13">
        <v>4.65E-2</v>
      </c>
      <c r="O354" s="6">
        <v>4.65E-2</v>
      </c>
      <c r="P354" s="6">
        <v>0.81499999999999995</v>
      </c>
      <c r="R354" s="14">
        <f>IF(Table3[[#This Row],[ShoulderLenEnd]]="",0,90-(DEGREES(ATAN((Q354-P354)/((N354-O354)/2)))))</f>
        <v>0</v>
      </c>
      <c r="S354" s="15">
        <v>0.84499999999999997</v>
      </c>
      <c r="T354" s="6">
        <v>2</v>
      </c>
      <c r="U354" s="6">
        <v>1.55</v>
      </c>
      <c r="V354" s="6">
        <v>0.7</v>
      </c>
      <c r="Z354" s="6">
        <v>118</v>
      </c>
      <c r="AA354" s="13">
        <f t="shared" si="5"/>
        <v>1.3970009392390776E-2</v>
      </c>
      <c r="AE354" s="6" t="s">
        <v>44</v>
      </c>
      <c r="AF354" s="6" t="s">
        <v>62</v>
      </c>
      <c r="AG354" s="6" t="s">
        <v>79</v>
      </c>
      <c r="AH354" s="6" t="s">
        <v>682</v>
      </c>
      <c r="AI354" s="6">
        <v>0</v>
      </c>
      <c r="AJ354" s="6">
        <v>1</v>
      </c>
      <c r="AK354" s="6">
        <v>1</v>
      </c>
      <c r="AL354" s="6">
        <v>1</v>
      </c>
      <c r="AM354" s="6">
        <v>1</v>
      </c>
      <c r="AN354" s="6">
        <v>1</v>
      </c>
      <c r="AO354" s="6">
        <v>0</v>
      </c>
      <c r="AP354" s="6">
        <v>1</v>
      </c>
      <c r="AR354" s="6">
        <v>0</v>
      </c>
      <c r="AS354" s="6">
        <v>0</v>
      </c>
      <c r="AT354" s="6">
        <v>0</v>
      </c>
      <c r="AU354" s="6">
        <v>0</v>
      </c>
      <c r="AV354" s="6">
        <f>IF(Table3[[#This Row],[ShankDiameter]]&gt;0.5,0,2)</f>
        <v>2</v>
      </c>
      <c r="AW354" s="6">
        <v>0</v>
      </c>
      <c r="AX354" s="6">
        <v>0</v>
      </c>
      <c r="AY354" s="6">
        <v>2</v>
      </c>
      <c r="AZ354" s="6">
        <f>IF(Table3[[#This Row],[ShankDiameter]]=0.225,2,IF(Table3[[#This Row],[ShankDiameter]]=0.25,2,IF(Table3[[#This Row],[ShankDiameter]]=0.2875,2,0)))</f>
        <v>0</v>
      </c>
      <c r="BA354" s="6">
        <v>0</v>
      </c>
      <c r="BB354" s="6">
        <v>0</v>
      </c>
      <c r="BC354" s="6">
        <v>0</v>
      </c>
      <c r="BD354" s="6">
        <v>0</v>
      </c>
      <c r="BE354" s="6">
        <v>0</v>
      </c>
      <c r="BF354" s="6">
        <v>0</v>
      </c>
      <c r="BG354" s="6">
        <v>0</v>
      </c>
      <c r="BH354" s="6">
        <v>0</v>
      </c>
      <c r="BI354" s="6">
        <v>0</v>
      </c>
      <c r="BJ354" s="6">
        <v>0</v>
      </c>
      <c r="BK354" s="6">
        <v>0</v>
      </c>
      <c r="BL354" s="6">
        <v>0</v>
      </c>
      <c r="BM354" s="6">
        <f>IF(Table3[[#This Row],[Type]]="EM",IF((Table3[[#This Row],[Diameter]]/2)-Table3[[#This Row],[CornerRadius]]-0.012&gt;0,(Table3[[#This Row],[Diameter]]/2)-Table3[[#This Row],[CornerRadius]]-0.012,0),)</f>
        <v>0</v>
      </c>
      <c r="BO354" s="6" t="str">
        <f>IF(Table3[[#This Row],[ShoulderLength]]="","",IF(Table3[[#This Row],[ShoulderLength]]&lt;Table3[[#This Row],[LOC]],"FIX",""))</f>
        <v/>
      </c>
    </row>
    <row r="355" spans="1:67" x14ac:dyDescent="0.25">
      <c r="A355" s="7">
        <f>IF(Table3[[#This Row],[SoflexRule]]="",1,IF(Table3[[#This Row],[MinOHL]]="",1,IF(Table3[[#This Row],[Type]]="CT",1,IF(Table3[[#This Row],[I]]=1,0,1))))</f>
        <v>1</v>
      </c>
      <c r="B355" s="6" t="s">
        <v>149</v>
      </c>
      <c r="D355" s="6" t="s">
        <v>149</v>
      </c>
      <c r="E355" s="6">
        <v>354</v>
      </c>
      <c r="F355" s="8" t="s">
        <v>60</v>
      </c>
      <c r="H355" s="10" t="s">
        <v>679</v>
      </c>
      <c r="I355" s="11" t="s">
        <v>740</v>
      </c>
      <c r="J355" s="12">
        <v>51103</v>
      </c>
      <c r="K355" s="11" t="str">
        <f>CONCATENATE(Table3[[#This Row],[Type]]," "&amp;TEXT(Table3[[#This Row],[Diameter]],".0000")&amp;""," "&amp;Table3[[#This Row],[NumFlutes]]&amp;"FL")</f>
        <v>DS .0469 2FL</v>
      </c>
      <c r="L355" s="17" t="s">
        <v>741</v>
      </c>
      <c r="M355" s="13">
        <v>4.6899999999999997E-2</v>
      </c>
      <c r="N355" s="13">
        <v>4.6899999999999997E-2</v>
      </c>
      <c r="O355" s="6">
        <v>4.6899999999999997E-2</v>
      </c>
      <c r="P355" s="6">
        <v>0.8</v>
      </c>
      <c r="R355" s="14">
        <f>IF(Table3[[#This Row],[ShoulderLenEnd]]="",0,90-(DEGREES(ATAN((Q355-P355)/((N355-O355)/2)))))</f>
        <v>0</v>
      </c>
      <c r="S355" s="15">
        <v>0.83</v>
      </c>
      <c r="T355" s="6">
        <v>2</v>
      </c>
      <c r="U355" s="6">
        <v>1.55</v>
      </c>
      <c r="V355" s="6">
        <v>0.75</v>
      </c>
      <c r="Z355" s="6">
        <v>118</v>
      </c>
      <c r="AA355" s="13">
        <f t="shared" si="5"/>
        <v>1.4090181516196287E-2</v>
      </c>
      <c r="AE355" s="6" t="s">
        <v>44</v>
      </c>
      <c r="AF355" s="6" t="s">
        <v>62</v>
      </c>
      <c r="AG355" s="6" t="s">
        <v>79</v>
      </c>
      <c r="AH355" s="6" t="s">
        <v>682</v>
      </c>
      <c r="AI355" s="6">
        <v>0</v>
      </c>
      <c r="AJ355" s="6">
        <v>1</v>
      </c>
      <c r="AK355" s="6">
        <v>1</v>
      </c>
      <c r="AL355" s="6">
        <v>1</v>
      </c>
      <c r="AM355" s="6">
        <v>1</v>
      </c>
      <c r="AN355" s="6">
        <v>1</v>
      </c>
      <c r="AO355" s="6">
        <v>0</v>
      </c>
      <c r="AP355" s="6">
        <v>1</v>
      </c>
      <c r="AR355" s="6">
        <v>0</v>
      </c>
      <c r="AS355" s="6">
        <v>0</v>
      </c>
      <c r="AT355" s="6">
        <v>0</v>
      </c>
      <c r="AU355" s="6">
        <v>0</v>
      </c>
      <c r="AV355" s="6">
        <f>IF(Table3[[#This Row],[ShankDiameter]]&gt;0.5,0,2)</f>
        <v>2</v>
      </c>
      <c r="AW355" s="6">
        <v>0</v>
      </c>
      <c r="AX355" s="6">
        <v>0</v>
      </c>
      <c r="AY355" s="6">
        <v>2</v>
      </c>
      <c r="AZ355" s="6">
        <f>IF(Table3[[#This Row],[ShankDiameter]]=0.225,2,IF(Table3[[#This Row],[ShankDiameter]]=0.25,2,IF(Table3[[#This Row],[ShankDiameter]]=0.2875,2,0)))</f>
        <v>0</v>
      </c>
      <c r="BA355" s="6">
        <v>0</v>
      </c>
      <c r="BB355" s="6">
        <v>0</v>
      </c>
      <c r="BC355" s="6">
        <v>0</v>
      </c>
      <c r="BD355" s="6">
        <v>0</v>
      </c>
      <c r="BE355" s="6">
        <v>0</v>
      </c>
      <c r="BF355" s="6">
        <v>0</v>
      </c>
      <c r="BG355" s="6">
        <v>0</v>
      </c>
      <c r="BH355" s="6">
        <v>0</v>
      </c>
      <c r="BI355" s="6">
        <v>0</v>
      </c>
      <c r="BJ355" s="6">
        <v>0</v>
      </c>
      <c r="BK355" s="6">
        <v>0</v>
      </c>
      <c r="BL355" s="6">
        <v>0</v>
      </c>
      <c r="BM355" s="6">
        <f>IF(Table3[[#This Row],[Type]]="EM",IF((Table3[[#This Row],[Diameter]]/2)-Table3[[#This Row],[CornerRadius]]-0.012&gt;0,(Table3[[#This Row],[Diameter]]/2)-Table3[[#This Row],[CornerRadius]]-0.012,0),)</f>
        <v>0</v>
      </c>
      <c r="BO355" s="6" t="str">
        <f>IF(Table3[[#This Row],[ShoulderLength]]="","",IF(Table3[[#This Row],[ShoulderLength]]&lt;Table3[[#This Row],[LOC]],"FIX",""))</f>
        <v/>
      </c>
    </row>
    <row r="356" spans="1:67" x14ac:dyDescent="0.25">
      <c r="A356" s="7">
        <f>IF(Table3[[#This Row],[SoflexRule]]="",1,IF(Table3[[#This Row],[MinOHL]]="",1,IF(Table3[[#This Row],[Type]]="CT",1,IF(Table3[[#This Row],[I]]=1,0,1))))</f>
        <v>1</v>
      </c>
      <c r="B356" s="6" t="s">
        <v>149</v>
      </c>
      <c r="D356" s="6" t="s">
        <v>149</v>
      </c>
      <c r="E356" s="6">
        <v>355</v>
      </c>
      <c r="F356" s="8" t="s">
        <v>60</v>
      </c>
      <c r="H356" s="10" t="s">
        <v>679</v>
      </c>
      <c r="I356" s="11" t="s">
        <v>742</v>
      </c>
      <c r="J356" s="12">
        <v>30004920</v>
      </c>
      <c r="K356" s="11" t="str">
        <f>CONCATENATE(Table3[[#This Row],[Type]]," "&amp;TEXT(Table3[[#This Row],[Diameter]],".0000")&amp;""," "&amp;Table3[[#This Row],[NumFlutes]]&amp;"FL")</f>
        <v>DS .0492 2FL</v>
      </c>
      <c r="L356" s="17" t="s">
        <v>743</v>
      </c>
      <c r="M356" s="13">
        <v>4.9200000000000001E-2</v>
      </c>
      <c r="N356" s="13">
        <v>4.9200000000000001E-2</v>
      </c>
      <c r="O356" s="6">
        <v>4.9200000000000001E-2</v>
      </c>
      <c r="P356" s="6">
        <v>0.76500000000000001</v>
      </c>
      <c r="R356" s="14">
        <f>IF(Table3[[#This Row],[ShoulderLenEnd]]="",0,90-(DEGREES(ATAN((Q356-P356)/((N356-O356)/2)))))</f>
        <v>0</v>
      </c>
      <c r="S356" s="15">
        <v>0.8</v>
      </c>
      <c r="T356" s="6">
        <v>2</v>
      </c>
      <c r="U356" s="6">
        <v>1.5</v>
      </c>
      <c r="V356" s="6">
        <v>0.7</v>
      </c>
      <c r="Z356" s="6">
        <v>118</v>
      </c>
      <c r="AA356" s="13">
        <f t="shared" si="5"/>
        <v>1.4781171228077983E-2</v>
      </c>
      <c r="AE356" s="6" t="s">
        <v>44</v>
      </c>
      <c r="AF356" s="6" t="s">
        <v>62</v>
      </c>
      <c r="AG356" s="6" t="s">
        <v>495</v>
      </c>
      <c r="AH356" s="6" t="s">
        <v>682</v>
      </c>
      <c r="AI356" s="6">
        <v>0</v>
      </c>
      <c r="AJ356" s="6">
        <v>1</v>
      </c>
      <c r="AK356" s="6">
        <v>1</v>
      </c>
      <c r="AL356" s="6">
        <v>1</v>
      </c>
      <c r="AM356" s="6">
        <v>1</v>
      </c>
      <c r="AN356" s="6">
        <v>1</v>
      </c>
      <c r="AO356" s="6">
        <v>0</v>
      </c>
      <c r="AP356" s="6">
        <v>1</v>
      </c>
      <c r="AR356" s="6">
        <v>0</v>
      </c>
      <c r="AS356" s="6">
        <v>0</v>
      </c>
      <c r="AT356" s="6">
        <v>0</v>
      </c>
      <c r="AU356" s="6">
        <v>0</v>
      </c>
      <c r="AV356" s="6">
        <f>IF(Table3[[#This Row],[ShankDiameter]]&gt;0.5,0,2)</f>
        <v>2</v>
      </c>
      <c r="AW356" s="6">
        <v>0</v>
      </c>
      <c r="AX356" s="6">
        <v>0</v>
      </c>
      <c r="AY356" s="6">
        <v>2</v>
      </c>
      <c r="AZ356" s="6">
        <f>IF(Table3[[#This Row],[ShankDiameter]]=0.225,2,IF(Table3[[#This Row],[ShankDiameter]]=0.25,2,IF(Table3[[#This Row],[ShankDiameter]]=0.2875,2,0)))</f>
        <v>0</v>
      </c>
      <c r="BA356" s="6">
        <v>0</v>
      </c>
      <c r="BB356" s="6">
        <v>0</v>
      </c>
      <c r="BC356" s="6">
        <v>0</v>
      </c>
      <c r="BD356" s="6">
        <v>0</v>
      </c>
      <c r="BE356" s="6">
        <v>0</v>
      </c>
      <c r="BF356" s="6">
        <v>0</v>
      </c>
      <c r="BG356" s="6">
        <v>0</v>
      </c>
      <c r="BH356" s="6">
        <v>0</v>
      </c>
      <c r="BI356" s="6">
        <v>0</v>
      </c>
      <c r="BJ356" s="6">
        <v>0</v>
      </c>
      <c r="BK356" s="6">
        <v>0</v>
      </c>
      <c r="BL356" s="6">
        <v>0</v>
      </c>
      <c r="BM356" s="6">
        <f>IF(Table3[[#This Row],[Type]]="EM",IF((Table3[[#This Row],[Diameter]]/2)-Table3[[#This Row],[CornerRadius]]-0.012&gt;0,(Table3[[#This Row],[Diameter]]/2)-Table3[[#This Row],[CornerRadius]]-0.012,0),)</f>
        <v>0</v>
      </c>
      <c r="BO356" s="6" t="str">
        <f>IF(Table3[[#This Row],[ShoulderLength]]="","",IF(Table3[[#This Row],[ShoulderLength]]&lt;Table3[[#This Row],[LOC]],"FIX",""))</f>
        <v/>
      </c>
    </row>
    <row r="357" spans="1:67" x14ac:dyDescent="0.25">
      <c r="A357" s="7">
        <f>IF(Table3[[#This Row],[SoflexRule]]="",1,IF(Table3[[#This Row],[MinOHL]]="",1,IF(Table3[[#This Row],[Type]]="CT",1,IF(Table3[[#This Row],[I]]=1,0,1))))</f>
        <v>1</v>
      </c>
      <c r="B357" s="6" t="s">
        <v>149</v>
      </c>
      <c r="D357" s="6" t="s">
        <v>149</v>
      </c>
      <c r="E357" s="6">
        <v>356</v>
      </c>
      <c r="F357" s="8" t="s">
        <v>60</v>
      </c>
      <c r="H357" s="10" t="s">
        <v>679</v>
      </c>
      <c r="I357" s="11" t="s">
        <v>744</v>
      </c>
      <c r="J357" s="12">
        <v>30005110</v>
      </c>
      <c r="K357" s="11" t="str">
        <f>CONCATENATE(Table3[[#This Row],[Type]]," "&amp;TEXT(Table3[[#This Row],[Diameter]],".0000")&amp;""," "&amp;Table3[[#This Row],[NumFlutes]]&amp;"FL")</f>
        <v>DS .0512 2FL</v>
      </c>
      <c r="L357" s="17" t="s">
        <v>745</v>
      </c>
      <c r="M357" s="13">
        <v>5.1200000000000002E-2</v>
      </c>
      <c r="N357" s="13">
        <v>5.1200000000000002E-2</v>
      </c>
      <c r="O357" s="6">
        <v>5.1200000000000002E-2</v>
      </c>
      <c r="P357" s="6">
        <v>0.75</v>
      </c>
      <c r="R357" s="14">
        <f>IF(Table3[[#This Row],[ShoulderLenEnd]]="",0,90-(DEGREES(ATAN((Q357-P357)/((N357-O357)/2)))))</f>
        <v>0</v>
      </c>
      <c r="S357" s="15">
        <v>0.78</v>
      </c>
      <c r="T357" s="6">
        <v>2</v>
      </c>
      <c r="U357" s="6">
        <v>1.5</v>
      </c>
      <c r="V357" s="6">
        <v>0.7</v>
      </c>
      <c r="Z357" s="6">
        <v>118</v>
      </c>
      <c r="AA357" s="13">
        <f t="shared" si="5"/>
        <v>1.5382031847105545E-2</v>
      </c>
      <c r="AE357" s="6" t="s">
        <v>44</v>
      </c>
      <c r="AF357" s="6" t="s">
        <v>62</v>
      </c>
      <c r="AG357" s="6" t="s">
        <v>495</v>
      </c>
      <c r="AH357" s="6" t="s">
        <v>682</v>
      </c>
      <c r="AI357" s="6">
        <v>0</v>
      </c>
      <c r="AJ357" s="6">
        <v>1</v>
      </c>
      <c r="AK357" s="6">
        <v>1</v>
      </c>
      <c r="AL357" s="6">
        <v>1</v>
      </c>
      <c r="AM357" s="6">
        <v>1</v>
      </c>
      <c r="AN357" s="6">
        <v>1</v>
      </c>
      <c r="AO357" s="6">
        <v>0</v>
      </c>
      <c r="AP357" s="6">
        <v>1</v>
      </c>
      <c r="AR357" s="6">
        <v>0</v>
      </c>
      <c r="AS357" s="6">
        <v>0</v>
      </c>
      <c r="AT357" s="6">
        <v>0</v>
      </c>
      <c r="AU357" s="6">
        <v>0</v>
      </c>
      <c r="AV357" s="6">
        <f>IF(Table3[[#This Row],[ShankDiameter]]&gt;0.5,0,2)</f>
        <v>2</v>
      </c>
      <c r="AW357" s="6">
        <v>0</v>
      </c>
      <c r="AX357" s="6">
        <v>0</v>
      </c>
      <c r="AY357" s="6">
        <v>2</v>
      </c>
      <c r="AZ357" s="6">
        <f>IF(Table3[[#This Row],[ShankDiameter]]=0.225,2,IF(Table3[[#This Row],[ShankDiameter]]=0.25,2,IF(Table3[[#This Row],[ShankDiameter]]=0.2875,2,0)))</f>
        <v>0</v>
      </c>
      <c r="BA357" s="6">
        <v>0</v>
      </c>
      <c r="BB357" s="6">
        <v>0</v>
      </c>
      <c r="BC357" s="6">
        <v>0</v>
      </c>
      <c r="BD357" s="6">
        <v>0</v>
      </c>
      <c r="BE357" s="6">
        <v>0</v>
      </c>
      <c r="BF357" s="6">
        <v>0</v>
      </c>
      <c r="BG357" s="6">
        <v>0</v>
      </c>
      <c r="BH357" s="6">
        <v>0</v>
      </c>
      <c r="BI357" s="6">
        <v>0</v>
      </c>
      <c r="BJ357" s="6">
        <v>0</v>
      </c>
      <c r="BK357" s="6">
        <v>0</v>
      </c>
      <c r="BL357" s="6">
        <v>0</v>
      </c>
      <c r="BM357" s="6">
        <f>IF(Table3[[#This Row],[Type]]="EM",IF((Table3[[#This Row],[Diameter]]/2)-Table3[[#This Row],[CornerRadius]]-0.012&gt;0,(Table3[[#This Row],[Diameter]]/2)-Table3[[#This Row],[CornerRadius]]-0.012,0),)</f>
        <v>0</v>
      </c>
      <c r="BO357" s="6" t="str">
        <f>IF(Table3[[#This Row],[ShoulderLength]]="","",IF(Table3[[#This Row],[ShoulderLength]]&lt;Table3[[#This Row],[LOC]],"FIX",""))</f>
        <v/>
      </c>
    </row>
    <row r="358" spans="1:67" x14ac:dyDescent="0.25">
      <c r="A358" s="7">
        <f>IF(Table3[[#This Row],[SoflexRule]]="",1,IF(Table3[[#This Row],[MinOHL]]="",1,IF(Table3[[#This Row],[Type]]="CT",1,IF(Table3[[#This Row],[I]]=1,0,1))))</f>
        <v>1</v>
      </c>
      <c r="B358" s="6" t="s">
        <v>149</v>
      </c>
      <c r="D358" s="6" t="s">
        <v>149</v>
      </c>
      <c r="E358" s="6">
        <v>357</v>
      </c>
      <c r="F358" s="8" t="s">
        <v>60</v>
      </c>
      <c r="H358" s="10" t="s">
        <v>679</v>
      </c>
      <c r="I358" s="11" t="s">
        <v>746</v>
      </c>
      <c r="J358" s="12">
        <v>51055</v>
      </c>
      <c r="K358" s="11" t="str">
        <f>CONCATENATE(Table3[[#This Row],[Type]]," "&amp;TEXT(Table3[[#This Row],[Diameter]],".0000")&amp;""," "&amp;Table3[[#This Row],[NumFlutes]]&amp;"FL")</f>
        <v>DS .0520 2FL</v>
      </c>
      <c r="L358" s="17" t="s">
        <v>747</v>
      </c>
      <c r="M358" s="13">
        <v>5.1999999999999998E-2</v>
      </c>
      <c r="N358" s="13">
        <v>5.1999999999999998E-2</v>
      </c>
      <c r="O358" s="6">
        <v>5.1999999999999998E-2</v>
      </c>
      <c r="P358" s="6">
        <v>0.84</v>
      </c>
      <c r="R358" s="14">
        <f>IF(Table3[[#This Row],[ShoulderLenEnd]]="",0,90-(DEGREES(ATAN((Q358-P358)/((N358-O358)/2)))))</f>
        <v>0</v>
      </c>
      <c r="S358" s="15">
        <v>0.87</v>
      </c>
      <c r="T358" s="6">
        <v>2</v>
      </c>
      <c r="U358" s="6">
        <v>1.55</v>
      </c>
      <c r="V358" s="6">
        <v>0.7</v>
      </c>
      <c r="Z358" s="6">
        <v>118</v>
      </c>
      <c r="AA358" s="13">
        <f t="shared" si="5"/>
        <v>1.5622376094716567E-2</v>
      </c>
      <c r="AE358" s="6" t="s">
        <v>44</v>
      </c>
      <c r="AF358" s="6" t="s">
        <v>62</v>
      </c>
      <c r="AG358" s="6" t="s">
        <v>79</v>
      </c>
      <c r="AH358" s="6" t="s">
        <v>682</v>
      </c>
      <c r="AI358" s="6">
        <v>0</v>
      </c>
      <c r="AJ358" s="6">
        <v>1</v>
      </c>
      <c r="AK358" s="6">
        <v>1</v>
      </c>
      <c r="AL358" s="6">
        <v>1</v>
      </c>
      <c r="AM358" s="6">
        <v>1</v>
      </c>
      <c r="AN358" s="6">
        <v>1</v>
      </c>
      <c r="AO358" s="6">
        <v>0</v>
      </c>
      <c r="AP358" s="6">
        <v>1</v>
      </c>
      <c r="AR358" s="6">
        <v>0</v>
      </c>
      <c r="AS358" s="6">
        <v>0</v>
      </c>
      <c r="AT358" s="6">
        <v>0</v>
      </c>
      <c r="AU358" s="6">
        <v>0</v>
      </c>
      <c r="AV358" s="6">
        <f>IF(Table3[[#This Row],[ShankDiameter]]&gt;0.5,0,2)</f>
        <v>2</v>
      </c>
      <c r="AW358" s="6">
        <v>0</v>
      </c>
      <c r="AX358" s="6">
        <v>0</v>
      </c>
      <c r="AY358" s="6">
        <v>2</v>
      </c>
      <c r="AZ358" s="6">
        <f>IF(Table3[[#This Row],[ShankDiameter]]=0.225,2,IF(Table3[[#This Row],[ShankDiameter]]=0.25,2,IF(Table3[[#This Row],[ShankDiameter]]=0.2875,2,0)))</f>
        <v>0</v>
      </c>
      <c r="BA358" s="6">
        <v>0</v>
      </c>
      <c r="BB358" s="6">
        <v>0</v>
      </c>
      <c r="BC358" s="6">
        <v>0</v>
      </c>
      <c r="BD358" s="6">
        <v>0</v>
      </c>
      <c r="BE358" s="6">
        <v>0</v>
      </c>
      <c r="BF358" s="6">
        <v>0</v>
      </c>
      <c r="BG358" s="6">
        <v>0</v>
      </c>
      <c r="BH358" s="6">
        <v>0</v>
      </c>
      <c r="BI358" s="6">
        <v>0</v>
      </c>
      <c r="BJ358" s="6">
        <v>0</v>
      </c>
      <c r="BK358" s="6">
        <v>0</v>
      </c>
      <c r="BL358" s="6">
        <v>0</v>
      </c>
      <c r="BM358" s="6">
        <f>IF(Table3[[#This Row],[Type]]="EM",IF((Table3[[#This Row],[Diameter]]/2)-Table3[[#This Row],[CornerRadius]]-0.012&gt;0,(Table3[[#This Row],[Diameter]]/2)-Table3[[#This Row],[CornerRadius]]-0.012,0),)</f>
        <v>0</v>
      </c>
      <c r="BO358" s="6" t="str">
        <f>IF(Table3[[#This Row],[ShoulderLength]]="","",IF(Table3[[#This Row],[ShoulderLength]]&lt;Table3[[#This Row],[LOC]],"FIX",""))</f>
        <v/>
      </c>
    </row>
    <row r="359" spans="1:67" x14ac:dyDescent="0.25">
      <c r="A359" s="7">
        <f>IF(Table3[[#This Row],[SoflexRule]]="",1,IF(Table3[[#This Row],[MinOHL]]="",1,IF(Table3[[#This Row],[Type]]="CT",1,IF(Table3[[#This Row],[I]]=1,0,1))))</f>
        <v>1</v>
      </c>
      <c r="B359" s="6" t="s">
        <v>149</v>
      </c>
      <c r="D359" s="6" t="s">
        <v>149</v>
      </c>
      <c r="E359" s="6">
        <v>358</v>
      </c>
      <c r="F359" s="8" t="s">
        <v>60</v>
      </c>
      <c r="H359" s="10" t="s">
        <v>679</v>
      </c>
      <c r="I359" s="11" t="s">
        <v>748</v>
      </c>
      <c r="J359" s="12">
        <v>51054</v>
      </c>
      <c r="K359" s="11" t="str">
        <f>CONCATENATE(Table3[[#This Row],[Type]]," "&amp;TEXT(Table3[[#This Row],[Diameter]],".0000")&amp;""," "&amp;Table3[[#This Row],[NumFlutes]]&amp;"FL")</f>
        <v>DS .0550 2FL</v>
      </c>
      <c r="L359" s="17" t="s">
        <v>749</v>
      </c>
      <c r="M359" s="13">
        <v>5.5E-2</v>
      </c>
      <c r="N359" s="13">
        <v>5.5E-2</v>
      </c>
      <c r="O359" s="6">
        <v>5.5E-2</v>
      </c>
      <c r="P359" s="6">
        <v>0.81</v>
      </c>
      <c r="R359" s="14">
        <f>IF(Table3[[#This Row],[ShoulderLenEnd]]="",0,90-(DEGREES(ATAN((Q359-P359)/((N359-O359)/2)))))</f>
        <v>0</v>
      </c>
      <c r="S359" s="15">
        <v>0.84</v>
      </c>
      <c r="T359" s="6">
        <v>2</v>
      </c>
      <c r="U359" s="6">
        <v>1.55</v>
      </c>
      <c r="V359" s="6">
        <v>0.7</v>
      </c>
      <c r="Z359" s="6">
        <v>118</v>
      </c>
      <c r="AA359" s="13">
        <f t="shared" si="5"/>
        <v>1.6523667023257908E-2</v>
      </c>
      <c r="AE359" s="6" t="s">
        <v>44</v>
      </c>
      <c r="AF359" s="6" t="s">
        <v>62</v>
      </c>
      <c r="AG359" s="6" t="s">
        <v>79</v>
      </c>
      <c r="AH359" s="6" t="s">
        <v>682</v>
      </c>
      <c r="AI359" s="6">
        <v>0</v>
      </c>
      <c r="AJ359" s="6">
        <v>1</v>
      </c>
      <c r="AK359" s="6">
        <v>1</v>
      </c>
      <c r="AL359" s="6">
        <v>1</v>
      </c>
      <c r="AM359" s="6">
        <v>1</v>
      </c>
      <c r="AN359" s="6">
        <v>1</v>
      </c>
      <c r="AO359" s="6">
        <v>0</v>
      </c>
      <c r="AP359" s="6">
        <v>1</v>
      </c>
      <c r="AR359" s="6">
        <v>0</v>
      </c>
      <c r="AS359" s="6">
        <v>0</v>
      </c>
      <c r="AT359" s="6">
        <v>0</v>
      </c>
      <c r="AU359" s="6">
        <v>0</v>
      </c>
      <c r="AV359" s="6">
        <f>IF(Table3[[#This Row],[ShankDiameter]]&gt;0.5,0,2)</f>
        <v>2</v>
      </c>
      <c r="AW359" s="6">
        <v>0</v>
      </c>
      <c r="AX359" s="6">
        <v>0</v>
      </c>
      <c r="AY359" s="6">
        <v>2</v>
      </c>
      <c r="AZ359" s="6">
        <f>IF(Table3[[#This Row],[ShankDiameter]]=0.225,2,IF(Table3[[#This Row],[ShankDiameter]]=0.25,2,IF(Table3[[#This Row],[ShankDiameter]]=0.2875,2,0)))</f>
        <v>0</v>
      </c>
      <c r="BA359" s="6">
        <v>0</v>
      </c>
      <c r="BB359" s="6">
        <v>0</v>
      </c>
      <c r="BC359" s="6">
        <v>0</v>
      </c>
      <c r="BD359" s="6">
        <v>0</v>
      </c>
      <c r="BE359" s="6">
        <v>0</v>
      </c>
      <c r="BF359" s="6">
        <v>0</v>
      </c>
      <c r="BG359" s="6">
        <v>0</v>
      </c>
      <c r="BH359" s="6">
        <v>0</v>
      </c>
      <c r="BI359" s="6">
        <v>0</v>
      </c>
      <c r="BJ359" s="6">
        <v>0</v>
      </c>
      <c r="BK359" s="6">
        <v>0</v>
      </c>
      <c r="BL359" s="6">
        <v>0</v>
      </c>
      <c r="BM359" s="6">
        <f>IF(Table3[[#This Row],[Type]]="EM",IF((Table3[[#This Row],[Diameter]]/2)-Table3[[#This Row],[CornerRadius]]-0.012&gt;0,(Table3[[#This Row],[Diameter]]/2)-Table3[[#This Row],[CornerRadius]]-0.012,0),)</f>
        <v>0</v>
      </c>
      <c r="BO359" s="6" t="str">
        <f>IF(Table3[[#This Row],[ShoulderLength]]="","",IF(Table3[[#This Row],[ShoulderLength]]&lt;Table3[[#This Row],[LOC]],"FIX",""))</f>
        <v/>
      </c>
    </row>
    <row r="360" spans="1:67" x14ac:dyDescent="0.25">
      <c r="A360" s="7">
        <f>IF(Table3[[#This Row],[SoflexRule]]="",1,IF(Table3[[#This Row],[MinOHL]]="",1,IF(Table3[[#This Row],[Type]]="CT",1,IF(Table3[[#This Row],[I]]=1,0,1))))</f>
        <v>1</v>
      </c>
      <c r="B360" s="6" t="s">
        <v>149</v>
      </c>
      <c r="D360" s="6" t="s">
        <v>149</v>
      </c>
      <c r="E360" s="6">
        <v>359</v>
      </c>
      <c r="G360" s="9" t="s">
        <v>74</v>
      </c>
      <c r="H360" s="10" t="s">
        <v>679</v>
      </c>
      <c r="I360" s="11" t="s">
        <v>750</v>
      </c>
      <c r="J360" s="12">
        <v>22405710</v>
      </c>
      <c r="K360" s="11" t="str">
        <f>CONCATENATE(Table3[[#This Row],[Type]]," "&amp;TEXT(Table3[[#This Row],[Diameter]],".0000")&amp;""," "&amp;Table3[[#This Row],[NumFlutes]]&amp;"FL")</f>
        <v>DS .0571 2FL</v>
      </c>
      <c r="L360" s="17" t="s">
        <v>751</v>
      </c>
      <c r="M360" s="13">
        <v>5.7099999999999998E-2</v>
      </c>
      <c r="N360" s="13">
        <v>5.7099999999999998E-2</v>
      </c>
      <c r="O360" s="6">
        <v>5.7099999999999998E-2</v>
      </c>
      <c r="P360" s="6">
        <v>0.85</v>
      </c>
      <c r="R360" s="14">
        <f>IF(Table3[[#This Row],[ShoulderLenEnd]]="",0,90-(DEGREES(ATAN((Q360-P360)/((N360-O360)/2)))))</f>
        <v>0</v>
      </c>
      <c r="S360" s="15">
        <v>0.875</v>
      </c>
      <c r="T360" s="6">
        <v>2</v>
      </c>
      <c r="U360" s="6">
        <v>1.5</v>
      </c>
      <c r="V360" s="6">
        <v>0.7</v>
      </c>
      <c r="Z360" s="6">
        <v>118</v>
      </c>
      <c r="AA360" s="13">
        <f t="shared" si="5"/>
        <v>1.7154570673236846E-2</v>
      </c>
      <c r="AE360" s="6" t="s">
        <v>44</v>
      </c>
      <c r="AF360" s="6" t="s">
        <v>62</v>
      </c>
      <c r="AG360" s="6" t="s">
        <v>495</v>
      </c>
      <c r="AH360" s="6" t="s">
        <v>682</v>
      </c>
      <c r="AI360" s="6">
        <v>0</v>
      </c>
      <c r="AJ360" s="6">
        <v>1</v>
      </c>
      <c r="AK360" s="6">
        <v>1</v>
      </c>
      <c r="AL360" s="6">
        <v>1</v>
      </c>
      <c r="AM360" s="6">
        <v>1</v>
      </c>
      <c r="AN360" s="6">
        <v>1</v>
      </c>
      <c r="AO360" s="6">
        <v>0</v>
      </c>
      <c r="AP360" s="6">
        <v>1</v>
      </c>
      <c r="AR360" s="6">
        <v>0</v>
      </c>
      <c r="AS360" s="6">
        <v>0</v>
      </c>
      <c r="AT360" s="6">
        <v>0</v>
      </c>
      <c r="AU360" s="6">
        <v>0</v>
      </c>
      <c r="AV360" s="6">
        <f>IF(Table3[[#This Row],[ShankDiameter]]&gt;0.5,0,2)</f>
        <v>2</v>
      </c>
      <c r="AW360" s="6">
        <v>0</v>
      </c>
      <c r="AX360" s="6">
        <v>0</v>
      </c>
      <c r="AY360" s="6">
        <v>2</v>
      </c>
      <c r="AZ360" s="6">
        <f>IF(Table3[[#This Row],[ShankDiameter]]=0.225,2,IF(Table3[[#This Row],[ShankDiameter]]=0.25,2,IF(Table3[[#This Row],[ShankDiameter]]=0.2875,2,0)))</f>
        <v>0</v>
      </c>
      <c r="BA360" s="6">
        <v>0</v>
      </c>
      <c r="BB360" s="6">
        <v>0</v>
      </c>
      <c r="BC360" s="6">
        <v>0</v>
      </c>
      <c r="BD360" s="6">
        <v>0</v>
      </c>
      <c r="BE360" s="6">
        <v>0</v>
      </c>
      <c r="BF360" s="6">
        <v>0</v>
      </c>
      <c r="BG360" s="6">
        <v>0</v>
      </c>
      <c r="BH360" s="6">
        <v>0</v>
      </c>
      <c r="BI360" s="6">
        <v>0</v>
      </c>
      <c r="BJ360" s="6">
        <v>0</v>
      </c>
      <c r="BK360" s="6">
        <v>0</v>
      </c>
      <c r="BL360" s="6">
        <v>0</v>
      </c>
      <c r="BM360" s="6">
        <f>IF(Table3[[#This Row],[Type]]="EM",IF((Table3[[#This Row],[Diameter]]/2)-Table3[[#This Row],[CornerRadius]]-0.012&gt;0,(Table3[[#This Row],[Diameter]]/2)-Table3[[#This Row],[CornerRadius]]-0.012,0),)</f>
        <v>0</v>
      </c>
      <c r="BO360" s="6" t="str">
        <f>IF(Table3[[#This Row],[ShoulderLength]]="","",IF(Table3[[#This Row],[ShoulderLength]]&lt;Table3[[#This Row],[LOC]],"FIX",""))</f>
        <v/>
      </c>
    </row>
    <row r="361" spans="1:67" x14ac:dyDescent="0.25">
      <c r="A361" s="7">
        <f>IF(Table3[[#This Row],[SoflexRule]]="",1,IF(Table3[[#This Row],[MinOHL]]="",1,IF(Table3[[#This Row],[Type]]="CT",1,IF(Table3[[#This Row],[I]]=1,0,1))))</f>
        <v>1</v>
      </c>
      <c r="B361" s="6" t="s">
        <v>149</v>
      </c>
      <c r="D361" s="6" t="s">
        <v>149</v>
      </c>
      <c r="E361" s="6">
        <v>360</v>
      </c>
      <c r="G361" s="9" t="s">
        <v>74</v>
      </c>
      <c r="H361" s="10" t="s">
        <v>679</v>
      </c>
      <c r="I361" s="11" t="s">
        <v>752</v>
      </c>
      <c r="J361" s="12">
        <v>51053</v>
      </c>
      <c r="K361" s="11" t="str">
        <f>CONCATENATE(Table3[[#This Row],[Type]]," "&amp;TEXT(Table3[[#This Row],[Diameter]],".0000")&amp;""," "&amp;Table3[[#This Row],[NumFlutes]]&amp;"FL")</f>
        <v>DS .0595 2FL</v>
      </c>
      <c r="L361" s="17" t="s">
        <v>753</v>
      </c>
      <c r="M361" s="13">
        <v>5.9499999999999997E-2</v>
      </c>
      <c r="N361" s="13">
        <v>5.9499999999999997E-2</v>
      </c>
      <c r="O361" s="6">
        <v>5.9499999999999997E-2</v>
      </c>
      <c r="P361" s="6">
        <v>0.8</v>
      </c>
      <c r="R361" s="14">
        <f>IF(Table3[[#This Row],[ShoulderLenEnd]]="",0,90-(DEGREES(ATAN((Q361-P361)/((N361-O361)/2)))))</f>
        <v>0</v>
      </c>
      <c r="S361" s="15">
        <v>0.82499999999999996</v>
      </c>
      <c r="T361" s="6">
        <v>2</v>
      </c>
      <c r="U361" s="6">
        <v>1.55</v>
      </c>
      <c r="V361" s="6">
        <v>0.65</v>
      </c>
      <c r="Z361" s="6">
        <v>118</v>
      </c>
      <c r="AA361" s="13">
        <f t="shared" si="5"/>
        <v>1.7875603416069918E-2</v>
      </c>
      <c r="AE361" s="6" t="s">
        <v>44</v>
      </c>
      <c r="AF361" s="6" t="s">
        <v>62</v>
      </c>
      <c r="AG361" s="6" t="s">
        <v>79</v>
      </c>
      <c r="AH361" s="6" t="s">
        <v>682</v>
      </c>
      <c r="AI361" s="6">
        <v>0</v>
      </c>
      <c r="AJ361" s="6">
        <v>1</v>
      </c>
      <c r="AK361" s="6">
        <v>1</v>
      </c>
      <c r="AL361" s="6">
        <v>1</v>
      </c>
      <c r="AM361" s="6">
        <v>1</v>
      </c>
      <c r="AN361" s="6">
        <v>1</v>
      </c>
      <c r="AO361" s="6">
        <v>0</v>
      </c>
      <c r="AP361" s="6">
        <v>1</v>
      </c>
      <c r="AR361" s="6">
        <v>0</v>
      </c>
      <c r="AS361" s="6">
        <v>0</v>
      </c>
      <c r="AT361" s="6">
        <v>0</v>
      </c>
      <c r="AU361" s="6">
        <v>0</v>
      </c>
      <c r="AV361" s="6">
        <f>IF(Table3[[#This Row],[ShankDiameter]]&gt;0.5,0,2)</f>
        <v>2</v>
      </c>
      <c r="AW361" s="6">
        <v>0</v>
      </c>
      <c r="AX361" s="6">
        <v>0</v>
      </c>
      <c r="AY361" s="6">
        <v>2</v>
      </c>
      <c r="AZ361" s="6">
        <f>IF(Table3[[#This Row],[ShankDiameter]]=0.225,2,IF(Table3[[#This Row],[ShankDiameter]]=0.25,2,IF(Table3[[#This Row],[ShankDiameter]]=0.2875,2,0)))</f>
        <v>0</v>
      </c>
      <c r="BA361" s="6">
        <v>0</v>
      </c>
      <c r="BB361" s="6">
        <v>0</v>
      </c>
      <c r="BC361" s="6">
        <v>0</v>
      </c>
      <c r="BD361" s="6">
        <v>0</v>
      </c>
      <c r="BE361" s="6">
        <v>0</v>
      </c>
      <c r="BF361" s="6">
        <v>0</v>
      </c>
      <c r="BG361" s="6">
        <v>0</v>
      </c>
      <c r="BH361" s="6">
        <v>0</v>
      </c>
      <c r="BI361" s="6">
        <v>0</v>
      </c>
      <c r="BJ361" s="6">
        <v>0</v>
      </c>
      <c r="BK361" s="6">
        <v>0</v>
      </c>
      <c r="BL361" s="6">
        <v>0</v>
      </c>
      <c r="BM361" s="6">
        <f>IF(Table3[[#This Row],[Type]]="EM",IF((Table3[[#This Row],[Diameter]]/2)-Table3[[#This Row],[CornerRadius]]-0.012&gt;0,(Table3[[#This Row],[Diameter]]/2)-Table3[[#This Row],[CornerRadius]]-0.012,0),)</f>
        <v>0</v>
      </c>
      <c r="BO361" s="6" t="str">
        <f>IF(Table3[[#This Row],[ShoulderLength]]="","",IF(Table3[[#This Row],[ShoulderLength]]&lt;Table3[[#This Row],[LOC]],"FIX",""))</f>
        <v/>
      </c>
    </row>
    <row r="362" spans="1:67" x14ac:dyDescent="0.25">
      <c r="A362" s="7">
        <f>IF(Table3[[#This Row],[SoflexRule]]="",1,IF(Table3[[#This Row],[MinOHL]]="",1,IF(Table3[[#This Row],[Type]]="CT",1,IF(Table3[[#This Row],[I]]=1,0,1))))</f>
        <v>1</v>
      </c>
      <c r="B362" s="6" t="s">
        <v>149</v>
      </c>
      <c r="D362" s="6" t="s">
        <v>149</v>
      </c>
      <c r="E362" s="6">
        <v>361</v>
      </c>
      <c r="F362" s="8" t="s">
        <v>60</v>
      </c>
      <c r="H362" s="10" t="s">
        <v>679</v>
      </c>
      <c r="I362" s="11" t="s">
        <v>754</v>
      </c>
      <c r="J362" s="12" t="s">
        <v>2445</v>
      </c>
      <c r="K362" s="11" t="str">
        <f>CONCATENATE(Table3[[#This Row],[Type]]," "&amp;TEXT(Table3[[#This Row],[Diameter]],".0000")&amp;""," "&amp;Table3[[#This Row],[NumFlutes]]&amp;"FL")</f>
        <v>DS .0610 2FL</v>
      </c>
      <c r="L362" s="17" t="s">
        <v>755</v>
      </c>
      <c r="M362" s="13">
        <v>6.0999999999999999E-2</v>
      </c>
      <c r="N362" s="13">
        <v>6.0999999999999999E-2</v>
      </c>
      <c r="O362" s="6">
        <v>6.0999999999999999E-2</v>
      </c>
      <c r="P362" s="6">
        <v>0.84</v>
      </c>
      <c r="R362" s="14">
        <f>IF(Table3[[#This Row],[ShoulderLenEnd]]="",0,90-(DEGREES(ATAN((Q362-P362)/((N362-O362)/2)))))</f>
        <v>0</v>
      </c>
      <c r="S362" s="15">
        <v>0.87</v>
      </c>
      <c r="T362" s="6">
        <v>2</v>
      </c>
      <c r="U362" s="6">
        <v>1.75</v>
      </c>
      <c r="V362" s="6">
        <v>0.77</v>
      </c>
      <c r="Z362" s="6">
        <v>118</v>
      </c>
      <c r="AA362" s="13">
        <f t="shared" si="5"/>
        <v>1.8326248880340588E-2</v>
      </c>
      <c r="AE362" s="6" t="s">
        <v>44</v>
      </c>
      <c r="AF362" s="6" t="s">
        <v>62</v>
      </c>
      <c r="AG362" s="6" t="s">
        <v>79</v>
      </c>
      <c r="AH362" s="6" t="s">
        <v>682</v>
      </c>
      <c r="AI362" s="6">
        <v>0</v>
      </c>
      <c r="AJ362" s="6">
        <v>1</v>
      </c>
      <c r="AK362" s="6">
        <v>1</v>
      </c>
      <c r="AL362" s="6">
        <v>1</v>
      </c>
      <c r="AM362" s="6">
        <v>1</v>
      </c>
      <c r="AN362" s="6">
        <v>1</v>
      </c>
      <c r="AO362" s="6">
        <v>0</v>
      </c>
      <c r="AP362" s="6">
        <v>1</v>
      </c>
      <c r="AR362" s="6">
        <v>0</v>
      </c>
      <c r="AS362" s="6">
        <v>0</v>
      </c>
      <c r="AT362" s="6">
        <v>0</v>
      </c>
      <c r="AU362" s="6">
        <v>0</v>
      </c>
      <c r="AV362" s="6">
        <f>IF(Table3[[#This Row],[ShankDiameter]]&gt;0.5,0,2)</f>
        <v>2</v>
      </c>
      <c r="AW362" s="6">
        <v>0</v>
      </c>
      <c r="AX362" s="6">
        <v>0</v>
      </c>
      <c r="AY362" s="6">
        <v>2</v>
      </c>
      <c r="AZ362" s="6">
        <f>IF(Table3[[#This Row],[ShankDiameter]]=0.225,2,IF(Table3[[#This Row],[ShankDiameter]]=0.25,2,IF(Table3[[#This Row],[ShankDiameter]]=0.2875,2,0)))</f>
        <v>0</v>
      </c>
      <c r="BA362" s="6">
        <v>0</v>
      </c>
      <c r="BB362" s="6">
        <v>0</v>
      </c>
      <c r="BC362" s="6">
        <v>0</v>
      </c>
      <c r="BD362" s="6">
        <v>0</v>
      </c>
      <c r="BE362" s="6">
        <v>0</v>
      </c>
      <c r="BF362" s="6">
        <v>0</v>
      </c>
      <c r="BG362" s="6">
        <v>0</v>
      </c>
      <c r="BH362" s="6">
        <v>0</v>
      </c>
      <c r="BI362" s="6">
        <v>0</v>
      </c>
      <c r="BJ362" s="6">
        <v>0</v>
      </c>
      <c r="BK362" s="6">
        <v>0</v>
      </c>
      <c r="BL362" s="6">
        <v>0</v>
      </c>
      <c r="BM362" s="6">
        <f>IF(Table3[[#This Row],[Type]]="EM",IF((Table3[[#This Row],[Diameter]]/2)-Table3[[#This Row],[CornerRadius]]-0.012&gt;0,(Table3[[#This Row],[Diameter]]/2)-Table3[[#This Row],[CornerRadius]]-0.012,0),)</f>
        <v>0</v>
      </c>
      <c r="BO362" s="6" t="str">
        <f>IF(Table3[[#This Row],[ShoulderLength]]="","",IF(Table3[[#This Row],[ShoulderLength]]&lt;Table3[[#This Row],[LOC]],"FIX",""))</f>
        <v/>
      </c>
    </row>
    <row r="363" spans="1:67" x14ac:dyDescent="0.25">
      <c r="A363" s="7">
        <f>IF(Table3[[#This Row],[SoflexRule]]="",1,IF(Table3[[#This Row],[MinOHL]]="",1,IF(Table3[[#This Row],[Type]]="CT",1,IF(Table3[[#This Row],[I]]=1,0,1))))</f>
        <v>1</v>
      </c>
      <c r="B363" s="6" t="s">
        <v>149</v>
      </c>
      <c r="D363" s="6" t="s">
        <v>149</v>
      </c>
      <c r="E363" s="6">
        <v>362</v>
      </c>
      <c r="F363" s="8" t="s">
        <v>60</v>
      </c>
      <c r="H363" s="10" t="s">
        <v>679</v>
      </c>
      <c r="I363" s="11" t="s">
        <v>756</v>
      </c>
      <c r="J363" s="12">
        <v>51104</v>
      </c>
      <c r="K363" s="11" t="str">
        <f>CONCATENATE(Table3[[#This Row],[Type]]," "&amp;TEXT(Table3[[#This Row],[Diameter]],".0000")&amp;""," "&amp;Table3[[#This Row],[NumFlutes]]&amp;"FL")</f>
        <v>DS .0625 2FL</v>
      </c>
      <c r="L363" s="17" t="s">
        <v>2442</v>
      </c>
      <c r="M363" s="13">
        <v>6.25E-2</v>
      </c>
      <c r="N363" s="13">
        <v>6.25E-2</v>
      </c>
      <c r="O363" s="6">
        <v>6.25E-2</v>
      </c>
      <c r="P363" s="6">
        <v>0.85499999999999998</v>
      </c>
      <c r="R363" s="14">
        <f>IF(Table3[[#This Row],[ShoulderLenEnd]]="",0,90-(DEGREES(ATAN((Q363-P363)/((N363-O363)/2)))))</f>
        <v>0</v>
      </c>
      <c r="S363" s="15">
        <v>0.88500000000000001</v>
      </c>
      <c r="T363" s="6">
        <v>2</v>
      </c>
      <c r="U363" s="6">
        <v>1.55</v>
      </c>
      <c r="V363" s="6">
        <v>0.7</v>
      </c>
      <c r="Z363" s="6">
        <v>118</v>
      </c>
      <c r="AA363" s="13">
        <f t="shared" si="5"/>
        <v>1.8776894344611259E-2</v>
      </c>
      <c r="AE363" s="6" t="s">
        <v>44</v>
      </c>
      <c r="AF363" s="6" t="s">
        <v>62</v>
      </c>
      <c r="AG363" s="6" t="s">
        <v>79</v>
      </c>
      <c r="AH363" s="6" t="s">
        <v>682</v>
      </c>
      <c r="AI363" s="6">
        <v>0</v>
      </c>
      <c r="AJ363" s="6">
        <v>1</v>
      </c>
      <c r="AK363" s="6">
        <v>1</v>
      </c>
      <c r="AL363" s="6">
        <v>1</v>
      </c>
      <c r="AM363" s="6">
        <v>1</v>
      </c>
      <c r="AN363" s="6">
        <v>1</v>
      </c>
      <c r="AO363" s="6">
        <v>0</v>
      </c>
      <c r="AP363" s="6">
        <v>1</v>
      </c>
      <c r="AR363" s="6">
        <v>0</v>
      </c>
      <c r="AS363" s="6">
        <v>0</v>
      </c>
      <c r="AT363" s="6">
        <v>0</v>
      </c>
      <c r="AU363" s="6">
        <v>0</v>
      </c>
      <c r="AV363" s="6">
        <f>IF(Table3[[#This Row],[ShankDiameter]]&gt;0.5,0,2)</f>
        <v>2</v>
      </c>
      <c r="AW363" s="6">
        <v>0</v>
      </c>
      <c r="AX363" s="6">
        <v>0</v>
      </c>
      <c r="AY363" s="6">
        <v>2</v>
      </c>
      <c r="AZ363" s="6">
        <f>IF(Table3[[#This Row],[ShankDiameter]]=0.225,2,IF(Table3[[#This Row],[ShankDiameter]]=0.25,2,IF(Table3[[#This Row],[ShankDiameter]]=0.2875,2,0)))</f>
        <v>0</v>
      </c>
      <c r="BA363" s="6">
        <v>0</v>
      </c>
      <c r="BB363" s="6">
        <v>0</v>
      </c>
      <c r="BC363" s="6">
        <v>0</v>
      </c>
      <c r="BD363" s="6">
        <v>0</v>
      </c>
      <c r="BE363" s="6">
        <v>0</v>
      </c>
      <c r="BF363" s="6">
        <v>0</v>
      </c>
      <c r="BG363" s="6">
        <v>0</v>
      </c>
      <c r="BH363" s="6">
        <v>0</v>
      </c>
      <c r="BI363" s="6">
        <v>0</v>
      </c>
      <c r="BJ363" s="6">
        <v>0</v>
      </c>
      <c r="BK363" s="6">
        <v>0</v>
      </c>
      <c r="BL363" s="6">
        <v>0</v>
      </c>
      <c r="BM363" s="6">
        <f>IF(Table3[[#This Row],[Type]]="EM",IF((Table3[[#This Row],[Diameter]]/2)-Table3[[#This Row],[CornerRadius]]-0.012&gt;0,(Table3[[#This Row],[Diameter]]/2)-Table3[[#This Row],[CornerRadius]]-0.012,0),)</f>
        <v>0</v>
      </c>
      <c r="BO363" s="6" t="str">
        <f>IF(Table3[[#This Row],[ShoulderLength]]="","",IF(Table3[[#This Row],[ShoulderLength]]&lt;Table3[[#This Row],[LOC]],"FIX",""))</f>
        <v/>
      </c>
    </row>
    <row r="364" spans="1:67" x14ac:dyDescent="0.25">
      <c r="A364" s="7">
        <f>IF(Table3[[#This Row],[SoflexRule]]="",1,IF(Table3[[#This Row],[MinOHL]]="",1,IF(Table3[[#This Row],[Type]]="CT",1,IF(Table3[[#This Row],[I]]=1,0,1))))</f>
        <v>1</v>
      </c>
      <c r="B364" s="6" t="s">
        <v>149</v>
      </c>
      <c r="D364" s="6" t="s">
        <v>149</v>
      </c>
      <c r="E364" s="6">
        <v>363</v>
      </c>
      <c r="G364" s="9" t="s">
        <v>74</v>
      </c>
      <c r="H364" s="10" t="s">
        <v>679</v>
      </c>
      <c r="I364" s="11" t="s">
        <v>757</v>
      </c>
      <c r="J364" s="12">
        <v>51052</v>
      </c>
      <c r="K364" s="11" t="str">
        <f>CONCATENATE(Table3[[#This Row],[Type]]," "&amp;TEXT(Table3[[#This Row],[Diameter]],".0000")&amp;""," "&amp;Table3[[#This Row],[NumFlutes]]&amp;"FL")</f>
        <v>DS .0635 2FL</v>
      </c>
      <c r="L364" s="17" t="s">
        <v>758</v>
      </c>
      <c r="M364" s="13">
        <v>6.3500000000000001E-2</v>
      </c>
      <c r="N364" s="13">
        <v>6.3500000000000001E-2</v>
      </c>
      <c r="O364" s="6">
        <v>6.3500000000000001E-2</v>
      </c>
      <c r="P364" s="6">
        <v>0.82499999999999996</v>
      </c>
      <c r="R364" s="14">
        <f>IF(Table3[[#This Row],[ShoulderLenEnd]]="",0,90-(DEGREES(ATAN((Q364-P364)/((N364-O364)/2)))))</f>
        <v>0</v>
      </c>
      <c r="S364" s="15">
        <v>0.85</v>
      </c>
      <c r="T364" s="6">
        <v>2</v>
      </c>
      <c r="U364" s="6">
        <v>1.55</v>
      </c>
      <c r="V364" s="6">
        <v>0.65</v>
      </c>
      <c r="Z364" s="6">
        <v>118</v>
      </c>
      <c r="AA364" s="13">
        <f t="shared" si="5"/>
        <v>1.9077324654125039E-2</v>
      </c>
      <c r="AE364" s="6" t="s">
        <v>44</v>
      </c>
      <c r="AF364" s="6" t="s">
        <v>62</v>
      </c>
      <c r="AG364" s="6" t="s">
        <v>79</v>
      </c>
      <c r="AH364" s="6" t="s">
        <v>682</v>
      </c>
      <c r="AI364" s="6">
        <v>0</v>
      </c>
      <c r="AJ364" s="6">
        <v>1</v>
      </c>
      <c r="AK364" s="6">
        <v>1</v>
      </c>
      <c r="AL364" s="6">
        <v>1</v>
      </c>
      <c r="AM364" s="6">
        <v>1</v>
      </c>
      <c r="AN364" s="6">
        <v>1</v>
      </c>
      <c r="AO364" s="6">
        <v>0</v>
      </c>
      <c r="AP364" s="6">
        <v>1</v>
      </c>
      <c r="AR364" s="6">
        <v>0</v>
      </c>
      <c r="AS364" s="6">
        <v>0</v>
      </c>
      <c r="AT364" s="6">
        <v>0</v>
      </c>
      <c r="AU364" s="6">
        <v>0</v>
      </c>
      <c r="AV364" s="6">
        <f>IF(Table3[[#This Row],[ShankDiameter]]&gt;0.5,0,2)</f>
        <v>2</v>
      </c>
      <c r="AW364" s="6">
        <v>0</v>
      </c>
      <c r="AX364" s="6">
        <v>0</v>
      </c>
      <c r="AY364" s="6">
        <v>2</v>
      </c>
      <c r="AZ364" s="6">
        <f>IF(Table3[[#This Row],[ShankDiameter]]=0.225,2,IF(Table3[[#This Row],[ShankDiameter]]=0.25,2,IF(Table3[[#This Row],[ShankDiameter]]=0.2875,2,0)))</f>
        <v>0</v>
      </c>
      <c r="BA364" s="6">
        <v>0</v>
      </c>
      <c r="BB364" s="6">
        <v>0</v>
      </c>
      <c r="BC364" s="6">
        <v>0</v>
      </c>
      <c r="BD364" s="6">
        <v>0</v>
      </c>
      <c r="BE364" s="6">
        <v>0</v>
      </c>
      <c r="BF364" s="6">
        <v>0</v>
      </c>
      <c r="BG364" s="6">
        <v>0</v>
      </c>
      <c r="BH364" s="6">
        <v>0</v>
      </c>
      <c r="BI364" s="6">
        <v>0</v>
      </c>
      <c r="BJ364" s="6">
        <v>0</v>
      </c>
      <c r="BK364" s="6">
        <v>0</v>
      </c>
      <c r="BL364" s="6">
        <v>0</v>
      </c>
      <c r="BM364" s="6">
        <f>IF(Table3[[#This Row],[Type]]="EM",IF((Table3[[#This Row],[Diameter]]/2)-Table3[[#This Row],[CornerRadius]]-0.012&gt;0,(Table3[[#This Row],[Diameter]]/2)-Table3[[#This Row],[CornerRadius]]-0.012,0),)</f>
        <v>0</v>
      </c>
      <c r="BO364" s="6" t="str">
        <f>IF(Table3[[#This Row],[ShoulderLength]]="","",IF(Table3[[#This Row],[ShoulderLength]]&lt;Table3[[#This Row],[LOC]],"FIX",""))</f>
        <v/>
      </c>
    </row>
    <row r="365" spans="1:67" x14ac:dyDescent="0.25">
      <c r="A365" s="7">
        <f>IF(Table3[[#This Row],[SoflexRule]]="",1,IF(Table3[[#This Row],[MinOHL]]="",1,IF(Table3[[#This Row],[Type]]="CT",1,IF(Table3[[#This Row],[I]]=1,0,1))))</f>
        <v>1</v>
      </c>
      <c r="B365" s="6" t="s">
        <v>149</v>
      </c>
      <c r="D365" s="6" t="s">
        <v>149</v>
      </c>
      <c r="E365" s="6">
        <v>364</v>
      </c>
      <c r="G365" s="9" t="s">
        <v>74</v>
      </c>
      <c r="H365" s="10" t="s">
        <v>679</v>
      </c>
      <c r="I365" s="11" t="s">
        <v>759</v>
      </c>
      <c r="J365" s="12">
        <v>30006490</v>
      </c>
      <c r="K365" s="11" t="str">
        <f>CONCATENATE(Table3[[#This Row],[Type]]," "&amp;TEXT(Table3[[#This Row],[Diameter]],".0000")&amp;""," "&amp;Table3[[#This Row],[NumFlutes]]&amp;"FL")</f>
        <v>DS .0650 2FL</v>
      </c>
      <c r="L365" s="17" t="s">
        <v>760</v>
      </c>
      <c r="M365" s="13">
        <v>6.5000000000000002E-2</v>
      </c>
      <c r="N365" s="13">
        <v>6.5000000000000002E-2</v>
      </c>
      <c r="O365" s="6">
        <v>6.5000000000000002E-2</v>
      </c>
      <c r="P365" s="6">
        <v>0.77500000000000002</v>
      </c>
      <c r="R365" s="14">
        <f>IF(Table3[[#This Row],[ShoulderLenEnd]]="",0,90-(DEGREES(ATAN((Q365-P365)/((N365-O365)/2)))))</f>
        <v>0</v>
      </c>
      <c r="S365" s="15">
        <v>0.8</v>
      </c>
      <c r="T365" s="6">
        <v>2</v>
      </c>
      <c r="U365" s="6">
        <v>1.5</v>
      </c>
      <c r="V365" s="6">
        <v>0.7</v>
      </c>
      <c r="Z365" s="6">
        <v>118</v>
      </c>
      <c r="AA365" s="13">
        <f t="shared" si="5"/>
        <v>1.9527970118395709E-2</v>
      </c>
      <c r="AE365" s="6" t="s">
        <v>44</v>
      </c>
      <c r="AF365" s="6" t="s">
        <v>62</v>
      </c>
      <c r="AG365" s="6" t="s">
        <v>495</v>
      </c>
      <c r="AH365" s="6" t="s">
        <v>682</v>
      </c>
      <c r="AI365" s="6">
        <v>0</v>
      </c>
      <c r="AJ365" s="6">
        <v>1</v>
      </c>
      <c r="AK365" s="6">
        <v>1</v>
      </c>
      <c r="AL365" s="6">
        <v>1</v>
      </c>
      <c r="AM365" s="6">
        <v>1</v>
      </c>
      <c r="AN365" s="6">
        <v>1</v>
      </c>
      <c r="AO365" s="6">
        <v>0</v>
      </c>
      <c r="AP365" s="6">
        <v>1</v>
      </c>
      <c r="AR365" s="6">
        <v>0</v>
      </c>
      <c r="AS365" s="6">
        <v>0</v>
      </c>
      <c r="AT365" s="6">
        <v>0</v>
      </c>
      <c r="AU365" s="6">
        <v>0</v>
      </c>
      <c r="AV365" s="6">
        <f>IF(Table3[[#This Row],[ShankDiameter]]&gt;0.5,0,2)</f>
        <v>2</v>
      </c>
      <c r="AW365" s="6">
        <v>0</v>
      </c>
      <c r="AX365" s="6">
        <v>0</v>
      </c>
      <c r="AY365" s="6">
        <v>2</v>
      </c>
      <c r="AZ365" s="6">
        <f>IF(Table3[[#This Row],[ShankDiameter]]=0.225,2,IF(Table3[[#This Row],[ShankDiameter]]=0.25,2,IF(Table3[[#This Row],[ShankDiameter]]=0.2875,2,0)))</f>
        <v>0</v>
      </c>
      <c r="BA365" s="6">
        <v>0</v>
      </c>
      <c r="BB365" s="6">
        <v>0</v>
      </c>
      <c r="BC365" s="6">
        <v>0</v>
      </c>
      <c r="BD365" s="6">
        <v>0</v>
      </c>
      <c r="BE365" s="6">
        <v>0</v>
      </c>
      <c r="BF365" s="6">
        <v>0</v>
      </c>
      <c r="BG365" s="6">
        <v>0</v>
      </c>
      <c r="BH365" s="6">
        <v>0</v>
      </c>
      <c r="BI365" s="6">
        <v>0</v>
      </c>
      <c r="BJ365" s="6">
        <v>0</v>
      </c>
      <c r="BK365" s="6">
        <v>0</v>
      </c>
      <c r="BL365" s="6">
        <v>0</v>
      </c>
      <c r="BM365" s="6">
        <f>IF(Table3[[#This Row],[Type]]="EM",IF((Table3[[#This Row],[Diameter]]/2)-Table3[[#This Row],[CornerRadius]]-0.012&gt;0,(Table3[[#This Row],[Diameter]]/2)-Table3[[#This Row],[CornerRadius]]-0.012,0),)</f>
        <v>0</v>
      </c>
      <c r="BO365" s="6" t="str">
        <f>IF(Table3[[#This Row],[ShoulderLength]]="","",IF(Table3[[#This Row],[ShoulderLength]]&lt;Table3[[#This Row],[LOC]],"FIX",""))</f>
        <v/>
      </c>
    </row>
    <row r="366" spans="1:67" x14ac:dyDescent="0.25">
      <c r="A366" s="7">
        <f>IF(Table3[[#This Row],[SoflexRule]]="",1,IF(Table3[[#This Row],[MinOHL]]="",1,IF(Table3[[#This Row],[Type]]="CT",1,IF(Table3[[#This Row],[I]]=1,0,1))))</f>
        <v>1</v>
      </c>
      <c r="B366" s="6" t="s">
        <v>149</v>
      </c>
      <c r="D366" s="6" t="s">
        <v>149</v>
      </c>
      <c r="E366" s="6">
        <v>365</v>
      </c>
      <c r="F366" s="8" t="s">
        <v>60</v>
      </c>
      <c r="H366" s="10" t="s">
        <v>679</v>
      </c>
      <c r="I366" s="11" t="s">
        <v>761</v>
      </c>
      <c r="J366" s="12">
        <v>51051</v>
      </c>
      <c r="K366" s="11" t="str">
        <f>CONCATENATE(Table3[[#This Row],[Type]]," "&amp;TEXT(Table3[[#This Row],[Diameter]],".0000")&amp;""," "&amp;Table3[[#This Row],[NumFlutes]]&amp;"FL")</f>
        <v>DS .0670 2FL</v>
      </c>
      <c r="L366" s="17" t="s">
        <v>762</v>
      </c>
      <c r="M366" s="13">
        <v>6.7000000000000004E-2</v>
      </c>
      <c r="N366" s="13">
        <v>6.7000000000000004E-2</v>
      </c>
      <c r="O366" s="6">
        <v>6.7000000000000004E-2</v>
      </c>
      <c r="P366" s="6">
        <v>0.74</v>
      </c>
      <c r="R366" s="14">
        <f>IF(Table3[[#This Row],[ShoulderLenEnd]]="",0,90-(DEGREES(ATAN((Q366-P366)/((N366-O366)/2)))))</f>
        <v>0</v>
      </c>
      <c r="S366" s="15">
        <v>0.77</v>
      </c>
      <c r="T366" s="6">
        <v>2</v>
      </c>
      <c r="U366" s="6">
        <v>1.55</v>
      </c>
      <c r="V366" s="6">
        <v>0.6</v>
      </c>
      <c r="Z366" s="6">
        <v>118</v>
      </c>
      <c r="AA366" s="13">
        <f t="shared" si="5"/>
        <v>2.0128830737423272E-2</v>
      </c>
      <c r="AE366" s="6" t="s">
        <v>44</v>
      </c>
      <c r="AF366" s="6" t="s">
        <v>62</v>
      </c>
      <c r="AG366" s="6" t="s">
        <v>79</v>
      </c>
      <c r="AH366" s="6" t="s">
        <v>682</v>
      </c>
      <c r="AI366" s="6">
        <v>0</v>
      </c>
      <c r="AJ366" s="6">
        <v>1</v>
      </c>
      <c r="AK366" s="6">
        <v>1</v>
      </c>
      <c r="AL366" s="6">
        <v>1</v>
      </c>
      <c r="AM366" s="6">
        <v>1</v>
      </c>
      <c r="AN366" s="6">
        <v>1</v>
      </c>
      <c r="AO366" s="6">
        <v>0</v>
      </c>
      <c r="AP366" s="6">
        <v>1</v>
      </c>
      <c r="AR366" s="6">
        <v>0</v>
      </c>
      <c r="AS366" s="6">
        <v>0</v>
      </c>
      <c r="AT366" s="6">
        <v>0</v>
      </c>
      <c r="AU366" s="6">
        <v>0</v>
      </c>
      <c r="AV366" s="6">
        <f>IF(Table3[[#This Row],[ShankDiameter]]&gt;0.5,0,2)</f>
        <v>2</v>
      </c>
      <c r="AW366" s="6">
        <v>0</v>
      </c>
      <c r="AX366" s="6">
        <v>0</v>
      </c>
      <c r="AY366" s="6">
        <v>2</v>
      </c>
      <c r="AZ366" s="6">
        <f>IF(Table3[[#This Row],[ShankDiameter]]=0.225,2,IF(Table3[[#This Row],[ShankDiameter]]=0.25,2,IF(Table3[[#This Row],[ShankDiameter]]=0.2875,2,0)))</f>
        <v>0</v>
      </c>
      <c r="BA366" s="6">
        <v>0</v>
      </c>
      <c r="BB366" s="6">
        <v>0</v>
      </c>
      <c r="BC366" s="6">
        <v>0</v>
      </c>
      <c r="BD366" s="6">
        <v>0</v>
      </c>
      <c r="BE366" s="6">
        <v>0</v>
      </c>
      <c r="BF366" s="6">
        <v>0</v>
      </c>
      <c r="BG366" s="6">
        <v>0</v>
      </c>
      <c r="BH366" s="6">
        <v>0</v>
      </c>
      <c r="BI366" s="6">
        <v>0</v>
      </c>
      <c r="BJ366" s="6">
        <v>0</v>
      </c>
      <c r="BK366" s="6">
        <v>0</v>
      </c>
      <c r="BL366" s="6">
        <v>0</v>
      </c>
      <c r="BM366" s="6">
        <f>IF(Table3[[#This Row],[Type]]="EM",IF((Table3[[#This Row],[Diameter]]/2)-Table3[[#This Row],[CornerRadius]]-0.012&gt;0,(Table3[[#This Row],[Diameter]]/2)-Table3[[#This Row],[CornerRadius]]-0.012,0),)</f>
        <v>0</v>
      </c>
      <c r="BO366" s="6" t="str">
        <f>IF(Table3[[#This Row],[ShoulderLength]]="","",IF(Table3[[#This Row],[ShoulderLength]]&lt;Table3[[#This Row],[LOC]],"FIX",""))</f>
        <v/>
      </c>
    </row>
    <row r="367" spans="1:67" x14ac:dyDescent="0.25">
      <c r="A367" s="7">
        <f>IF(Table3[[#This Row],[SoflexRule]]="",1,IF(Table3[[#This Row],[MinOHL]]="",1,IF(Table3[[#This Row],[Type]]="CT",1,IF(Table3[[#This Row],[I]]=1,0,1))))</f>
        <v>1</v>
      </c>
      <c r="B367" s="6" t="s">
        <v>149</v>
      </c>
      <c r="D367" s="6" t="s">
        <v>149</v>
      </c>
      <c r="E367" s="6">
        <v>366</v>
      </c>
      <c r="F367" s="8" t="s">
        <v>60</v>
      </c>
      <c r="H367" s="10" t="s">
        <v>679</v>
      </c>
      <c r="I367" s="11" t="s">
        <v>763</v>
      </c>
      <c r="J367" s="12">
        <v>20606700</v>
      </c>
      <c r="K367" s="11" t="str">
        <f>CONCATENATE(Table3[[#This Row],[Type]]," "&amp;TEXT(Table3[[#This Row],[Diameter]],".0000")&amp;""," "&amp;Table3[[#This Row],[NumFlutes]]&amp;"FL")</f>
        <v>DS .0670 2FL</v>
      </c>
      <c r="L367" s="17" t="s">
        <v>762</v>
      </c>
      <c r="M367" s="13">
        <v>6.7000000000000004E-2</v>
      </c>
      <c r="N367" s="13">
        <v>6.7000000000000004E-2</v>
      </c>
      <c r="O367" s="6">
        <v>6.7000000000000004E-2</v>
      </c>
      <c r="P367" s="6">
        <v>0.83499999999999996</v>
      </c>
      <c r="R367" s="14">
        <f>IF(Table3[[#This Row],[ShoulderLenEnd]]="",0,90-(DEGREES(ATAN((Q367-P367)/((N367-O367)/2)))))</f>
        <v>0</v>
      </c>
      <c r="S367" s="15">
        <v>0.86499999999999999</v>
      </c>
      <c r="T367" s="6">
        <v>2</v>
      </c>
      <c r="U367" s="6">
        <v>1.5</v>
      </c>
      <c r="V367" s="6">
        <v>0.375</v>
      </c>
      <c r="Z367" s="6">
        <v>118</v>
      </c>
      <c r="AA367" s="13">
        <f t="shared" si="5"/>
        <v>2.0128830737423272E-2</v>
      </c>
      <c r="AE367" s="6" t="s">
        <v>44</v>
      </c>
      <c r="AF367" s="6" t="s">
        <v>62</v>
      </c>
      <c r="AG367" s="6" t="s">
        <v>495</v>
      </c>
      <c r="AH367" s="6" t="s">
        <v>682</v>
      </c>
      <c r="AI367" s="6">
        <v>0</v>
      </c>
      <c r="AJ367" s="6">
        <v>1</v>
      </c>
      <c r="AK367" s="6">
        <v>1</v>
      </c>
      <c r="AL367" s="6">
        <v>1</v>
      </c>
      <c r="AM367" s="6">
        <v>1</v>
      </c>
      <c r="AN367" s="6">
        <v>1</v>
      </c>
      <c r="AO367" s="6">
        <v>0</v>
      </c>
      <c r="AP367" s="6">
        <v>1</v>
      </c>
      <c r="AR367" s="6">
        <v>0</v>
      </c>
      <c r="AS367" s="6">
        <v>0</v>
      </c>
      <c r="AT367" s="6">
        <v>0</v>
      </c>
      <c r="AU367" s="6">
        <v>0</v>
      </c>
      <c r="AV367" s="6">
        <f>IF(Table3[[#This Row],[ShankDiameter]]&gt;0.5,0,2)</f>
        <v>2</v>
      </c>
      <c r="AW367" s="6">
        <v>0</v>
      </c>
      <c r="AX367" s="6">
        <v>0</v>
      </c>
      <c r="AY367" s="6">
        <v>2</v>
      </c>
      <c r="AZ367" s="6">
        <f>IF(Table3[[#This Row],[ShankDiameter]]=0.225,2,IF(Table3[[#This Row],[ShankDiameter]]=0.25,2,IF(Table3[[#This Row],[ShankDiameter]]=0.2875,2,0)))</f>
        <v>0</v>
      </c>
      <c r="BA367" s="6">
        <v>0</v>
      </c>
      <c r="BB367" s="6">
        <v>0</v>
      </c>
      <c r="BC367" s="6">
        <v>0</v>
      </c>
      <c r="BD367" s="6">
        <v>0</v>
      </c>
      <c r="BE367" s="6">
        <v>0</v>
      </c>
      <c r="BF367" s="6">
        <v>0</v>
      </c>
      <c r="BG367" s="6">
        <v>0</v>
      </c>
      <c r="BH367" s="6">
        <v>0</v>
      </c>
      <c r="BI367" s="6">
        <v>0</v>
      </c>
      <c r="BJ367" s="6">
        <v>0</v>
      </c>
      <c r="BK367" s="6">
        <v>0</v>
      </c>
      <c r="BL367" s="6">
        <v>0</v>
      </c>
      <c r="BM367" s="6">
        <f>IF(Table3[[#This Row],[Type]]="EM",IF((Table3[[#This Row],[Diameter]]/2)-Table3[[#This Row],[CornerRadius]]-0.012&gt;0,(Table3[[#This Row],[Diameter]]/2)-Table3[[#This Row],[CornerRadius]]-0.012,0),)</f>
        <v>0</v>
      </c>
      <c r="BO367" s="6" t="str">
        <f>IF(Table3[[#This Row],[ShoulderLength]]="","",IF(Table3[[#This Row],[ShoulderLength]]&lt;Table3[[#This Row],[LOC]],"FIX",""))</f>
        <v/>
      </c>
    </row>
    <row r="368" spans="1:67" x14ac:dyDescent="0.25">
      <c r="A368" s="7">
        <f>IF(Table3[[#This Row],[SoflexRule]]="",1,IF(Table3[[#This Row],[MinOHL]]="",1,IF(Table3[[#This Row],[Type]]="CT",1,IF(Table3[[#This Row],[I]]=1,0,1))))</f>
        <v>1</v>
      </c>
      <c r="B368" s="6" t="s">
        <v>149</v>
      </c>
      <c r="D368" s="6" t="s">
        <v>149</v>
      </c>
      <c r="E368" s="6">
        <v>367</v>
      </c>
      <c r="G368" s="9" t="s">
        <v>74</v>
      </c>
      <c r="H368" s="10" t="s">
        <v>679</v>
      </c>
      <c r="I368" s="11" t="s">
        <v>764</v>
      </c>
      <c r="J368" s="12">
        <v>51050</v>
      </c>
      <c r="K368" s="11" t="str">
        <f>CONCATENATE(Table3[[#This Row],[Type]]," "&amp;TEXT(Table3[[#This Row],[Diameter]],".0000")&amp;""," "&amp;Table3[[#This Row],[NumFlutes]]&amp;"FL")</f>
        <v>DS .0700 2FL</v>
      </c>
      <c r="L368" s="17" t="s">
        <v>765</v>
      </c>
      <c r="M368" s="13">
        <v>7.0000000000000007E-2</v>
      </c>
      <c r="N368" s="13">
        <v>7.0000000000000007E-2</v>
      </c>
      <c r="O368" s="6">
        <v>7.0000000000000007E-2</v>
      </c>
      <c r="P368" s="6">
        <v>1</v>
      </c>
      <c r="R368" s="14">
        <f>IF(Table3[[#This Row],[ShoulderLenEnd]]="",0,90-(DEGREES(ATAN((Q368-P368)/((N368-O368)/2)))))</f>
        <v>0</v>
      </c>
      <c r="S368" s="15">
        <v>1.0249999999999999</v>
      </c>
      <c r="T368" s="6">
        <v>2</v>
      </c>
      <c r="U368" s="6">
        <v>1.8</v>
      </c>
      <c r="V368" s="6">
        <v>0.85</v>
      </c>
      <c r="Z368" s="6">
        <v>118</v>
      </c>
      <c r="AA368" s="13">
        <f t="shared" si="5"/>
        <v>2.1030121665964612E-2</v>
      </c>
      <c r="AE368" s="6" t="s">
        <v>44</v>
      </c>
      <c r="AF368" s="6" t="s">
        <v>62</v>
      </c>
      <c r="AG368" s="6" t="s">
        <v>79</v>
      </c>
      <c r="AH368" s="6" t="s">
        <v>682</v>
      </c>
      <c r="AI368" s="6">
        <v>0</v>
      </c>
      <c r="AJ368" s="6">
        <v>1</v>
      </c>
      <c r="AK368" s="6">
        <v>1</v>
      </c>
      <c r="AL368" s="6">
        <v>1</v>
      </c>
      <c r="AM368" s="6">
        <v>1</v>
      </c>
      <c r="AN368" s="6">
        <v>1</v>
      </c>
      <c r="AO368" s="6">
        <v>0</v>
      </c>
      <c r="AP368" s="6">
        <v>1</v>
      </c>
      <c r="AR368" s="6">
        <v>0</v>
      </c>
      <c r="AS368" s="6">
        <v>0</v>
      </c>
      <c r="AT368" s="6">
        <v>0</v>
      </c>
      <c r="AU368" s="6">
        <v>0</v>
      </c>
      <c r="AV368" s="6">
        <f>IF(Table3[[#This Row],[ShankDiameter]]&gt;0.5,0,2)</f>
        <v>2</v>
      </c>
      <c r="AW368" s="6">
        <v>0</v>
      </c>
      <c r="AX368" s="6">
        <v>0</v>
      </c>
      <c r="AY368" s="6">
        <v>2</v>
      </c>
      <c r="AZ368" s="6">
        <f>IF(Table3[[#This Row],[ShankDiameter]]=0.225,2,IF(Table3[[#This Row],[ShankDiameter]]=0.25,2,IF(Table3[[#This Row],[ShankDiameter]]=0.2875,2,0)))</f>
        <v>0</v>
      </c>
      <c r="BA368" s="6">
        <v>0</v>
      </c>
      <c r="BB368" s="6">
        <v>0</v>
      </c>
      <c r="BC368" s="6">
        <v>0</v>
      </c>
      <c r="BD368" s="6">
        <v>0</v>
      </c>
      <c r="BE368" s="6">
        <v>0</v>
      </c>
      <c r="BF368" s="6">
        <v>0</v>
      </c>
      <c r="BG368" s="6">
        <v>0</v>
      </c>
      <c r="BH368" s="6">
        <v>0</v>
      </c>
      <c r="BI368" s="6">
        <v>0</v>
      </c>
      <c r="BJ368" s="6">
        <v>0</v>
      </c>
      <c r="BK368" s="6">
        <v>0</v>
      </c>
      <c r="BL368" s="6">
        <v>0</v>
      </c>
      <c r="BM368" s="6">
        <f>IF(Table3[[#This Row],[Type]]="EM",IF((Table3[[#This Row],[Diameter]]/2)-Table3[[#This Row],[CornerRadius]]-0.012&gt;0,(Table3[[#This Row],[Diameter]]/2)-Table3[[#This Row],[CornerRadius]]-0.012,0),)</f>
        <v>0</v>
      </c>
      <c r="BO368" s="6" t="str">
        <f>IF(Table3[[#This Row],[ShoulderLength]]="","",IF(Table3[[#This Row],[ShoulderLength]]&lt;Table3[[#This Row],[LOC]],"FIX",""))</f>
        <v/>
      </c>
    </row>
    <row r="369" spans="1:67" x14ac:dyDescent="0.25">
      <c r="A369" s="7">
        <f>IF(Table3[[#This Row],[SoflexRule]]="",1,IF(Table3[[#This Row],[MinOHL]]="",1,IF(Table3[[#This Row],[Type]]="CT",1,IF(Table3[[#This Row],[I]]=1,0,1))))</f>
        <v>1</v>
      </c>
      <c r="B369" s="6" t="s">
        <v>149</v>
      </c>
      <c r="D369" s="6" t="s">
        <v>149</v>
      </c>
      <c r="E369" s="6">
        <v>368</v>
      </c>
      <c r="G369" s="9" t="s">
        <v>74</v>
      </c>
      <c r="H369" s="10" t="s">
        <v>679</v>
      </c>
      <c r="I369" s="11" t="s">
        <v>766</v>
      </c>
      <c r="J369" s="12">
        <v>51049</v>
      </c>
      <c r="K369" s="11" t="str">
        <f>CONCATENATE(Table3[[#This Row],[Type]]," "&amp;TEXT(Table3[[#This Row],[Diameter]],".0000")&amp;""," "&amp;Table3[[#This Row],[NumFlutes]]&amp;"FL")</f>
        <v>DS .0730 2FL</v>
      </c>
      <c r="L369" s="17" t="s">
        <v>767</v>
      </c>
      <c r="M369" s="13">
        <v>7.2999999999999995E-2</v>
      </c>
      <c r="N369" s="13">
        <v>7.2999999999999995E-2</v>
      </c>
      <c r="O369" s="6">
        <v>7.2999999999999995E-2</v>
      </c>
      <c r="P369" s="6">
        <v>0.95</v>
      </c>
      <c r="R369" s="14">
        <f>IF(Table3[[#This Row],[ShoulderLenEnd]]="",0,90-(DEGREES(ATAN((Q369-P369)/((N369-O369)/2)))))</f>
        <v>0</v>
      </c>
      <c r="S369" s="15">
        <v>0.97499999999999998</v>
      </c>
      <c r="T369" s="6">
        <v>2</v>
      </c>
      <c r="U369" s="6">
        <v>1.8</v>
      </c>
      <c r="V369" s="6">
        <v>0.8</v>
      </c>
      <c r="Z369" s="6">
        <v>118</v>
      </c>
      <c r="AA369" s="13">
        <f t="shared" si="5"/>
        <v>2.1931412594505949E-2</v>
      </c>
      <c r="AE369" s="6" t="s">
        <v>44</v>
      </c>
      <c r="AF369" s="6" t="s">
        <v>62</v>
      </c>
      <c r="AG369" s="6" t="s">
        <v>79</v>
      </c>
      <c r="AH369" s="6" t="s">
        <v>682</v>
      </c>
      <c r="AI369" s="6">
        <v>0</v>
      </c>
      <c r="AJ369" s="6">
        <v>1</v>
      </c>
      <c r="AK369" s="6">
        <v>1</v>
      </c>
      <c r="AL369" s="6">
        <v>1</v>
      </c>
      <c r="AM369" s="6">
        <v>1</v>
      </c>
      <c r="AN369" s="6">
        <v>1</v>
      </c>
      <c r="AO369" s="6">
        <v>0</v>
      </c>
      <c r="AP369" s="6">
        <v>1</v>
      </c>
      <c r="AR369" s="6">
        <v>0</v>
      </c>
      <c r="AS369" s="6">
        <v>0</v>
      </c>
      <c r="AT369" s="6">
        <v>0</v>
      </c>
      <c r="AU369" s="6">
        <v>0</v>
      </c>
      <c r="AV369" s="6">
        <f>IF(Table3[[#This Row],[ShankDiameter]]&gt;0.5,0,2)</f>
        <v>2</v>
      </c>
      <c r="AW369" s="6">
        <v>0</v>
      </c>
      <c r="AX369" s="6">
        <v>0</v>
      </c>
      <c r="AY369" s="6">
        <v>2</v>
      </c>
      <c r="AZ369" s="6">
        <f>IF(Table3[[#This Row],[ShankDiameter]]=0.225,2,IF(Table3[[#This Row],[ShankDiameter]]=0.25,2,IF(Table3[[#This Row],[ShankDiameter]]=0.2875,2,0)))</f>
        <v>0</v>
      </c>
      <c r="BA369" s="6">
        <v>0</v>
      </c>
      <c r="BB369" s="6">
        <v>0</v>
      </c>
      <c r="BC369" s="6">
        <v>0</v>
      </c>
      <c r="BD369" s="6">
        <v>0</v>
      </c>
      <c r="BE369" s="6">
        <v>0</v>
      </c>
      <c r="BF369" s="6">
        <v>0</v>
      </c>
      <c r="BG369" s="6">
        <v>0</v>
      </c>
      <c r="BH369" s="6">
        <v>0</v>
      </c>
      <c r="BI369" s="6">
        <v>0</v>
      </c>
      <c r="BJ369" s="6">
        <v>0</v>
      </c>
      <c r="BK369" s="6">
        <v>0</v>
      </c>
      <c r="BL369" s="6">
        <v>0</v>
      </c>
      <c r="BM369" s="6">
        <f>IF(Table3[[#This Row],[Type]]="EM",IF((Table3[[#This Row],[Diameter]]/2)-Table3[[#This Row],[CornerRadius]]-0.012&gt;0,(Table3[[#This Row],[Diameter]]/2)-Table3[[#This Row],[CornerRadius]]-0.012,0),)</f>
        <v>0</v>
      </c>
      <c r="BO369" s="6" t="str">
        <f>IF(Table3[[#This Row],[ShoulderLength]]="","",IF(Table3[[#This Row],[ShoulderLength]]&lt;Table3[[#This Row],[LOC]],"FIX",""))</f>
        <v/>
      </c>
    </row>
    <row r="370" spans="1:67" x14ac:dyDescent="0.25">
      <c r="A370" s="7">
        <f>IF(Table3[[#This Row],[SoflexRule]]="",1,IF(Table3[[#This Row],[MinOHL]]="",1,IF(Table3[[#This Row],[Type]]="CT",1,IF(Table3[[#This Row],[I]]=1,0,1))))</f>
        <v>1</v>
      </c>
      <c r="B370" s="6" t="s">
        <v>149</v>
      </c>
      <c r="D370" s="6" t="s">
        <v>149</v>
      </c>
      <c r="E370" s="6">
        <v>369</v>
      </c>
      <c r="G370" s="9" t="s">
        <v>74</v>
      </c>
      <c r="H370" s="10" t="s">
        <v>679</v>
      </c>
      <c r="I370" s="11" t="s">
        <v>768</v>
      </c>
      <c r="J370" s="12">
        <v>51048</v>
      </c>
      <c r="K370" s="11" t="str">
        <f>CONCATENATE(Table3[[#This Row],[Type]]," "&amp;TEXT(Table3[[#This Row],[Diameter]],".0000")&amp;""," "&amp;Table3[[#This Row],[NumFlutes]]&amp;"FL")</f>
        <v>DS .0760 2FL</v>
      </c>
      <c r="L370" s="17" t="s">
        <v>769</v>
      </c>
      <c r="M370" s="13">
        <v>7.5999999999999998E-2</v>
      </c>
      <c r="N370" s="13">
        <v>7.5999999999999998E-2</v>
      </c>
      <c r="O370" s="6">
        <v>7.5999999999999998E-2</v>
      </c>
      <c r="P370" s="6">
        <v>0.97499999999999998</v>
      </c>
      <c r="R370" s="14">
        <f>IF(Table3[[#This Row],[ShoulderLenEnd]]="",0,90-(DEGREES(ATAN((Q370-P370)/((N370-O370)/2)))))</f>
        <v>0</v>
      </c>
      <c r="S370" s="15">
        <v>1</v>
      </c>
      <c r="T370" s="6">
        <v>2</v>
      </c>
      <c r="U370" s="6">
        <v>1.85</v>
      </c>
      <c r="V370" s="6">
        <v>0.8</v>
      </c>
      <c r="Z370" s="6">
        <v>118</v>
      </c>
      <c r="AA370" s="13">
        <f t="shared" si="5"/>
        <v>2.2832703523047289E-2</v>
      </c>
      <c r="AE370" s="6" t="s">
        <v>44</v>
      </c>
      <c r="AF370" s="6" t="s">
        <v>62</v>
      </c>
      <c r="AG370" s="6" t="s">
        <v>79</v>
      </c>
      <c r="AH370" s="6" t="s">
        <v>682</v>
      </c>
      <c r="AI370" s="6">
        <v>0</v>
      </c>
      <c r="AJ370" s="6">
        <v>1</v>
      </c>
      <c r="AK370" s="6">
        <v>1</v>
      </c>
      <c r="AL370" s="6">
        <v>1</v>
      </c>
      <c r="AM370" s="6">
        <v>1</v>
      </c>
      <c r="AN370" s="6">
        <v>1</v>
      </c>
      <c r="AO370" s="6">
        <v>0</v>
      </c>
      <c r="AP370" s="6">
        <v>1</v>
      </c>
      <c r="AR370" s="6">
        <v>0</v>
      </c>
      <c r="AS370" s="6">
        <v>0</v>
      </c>
      <c r="AT370" s="6">
        <v>0</v>
      </c>
      <c r="AU370" s="6">
        <v>0</v>
      </c>
      <c r="AV370" s="6">
        <f>IF(Table3[[#This Row],[ShankDiameter]]&gt;0.5,0,2)</f>
        <v>2</v>
      </c>
      <c r="AW370" s="6">
        <v>0</v>
      </c>
      <c r="AX370" s="6">
        <v>0</v>
      </c>
      <c r="AY370" s="6">
        <v>2</v>
      </c>
      <c r="AZ370" s="6">
        <f>IF(Table3[[#This Row],[ShankDiameter]]=0.225,2,IF(Table3[[#This Row],[ShankDiameter]]=0.25,2,IF(Table3[[#This Row],[ShankDiameter]]=0.2875,2,0)))</f>
        <v>0</v>
      </c>
      <c r="BA370" s="6">
        <v>0</v>
      </c>
      <c r="BB370" s="6">
        <v>0</v>
      </c>
      <c r="BC370" s="6">
        <v>0</v>
      </c>
      <c r="BD370" s="6">
        <v>0</v>
      </c>
      <c r="BE370" s="6">
        <v>0</v>
      </c>
      <c r="BF370" s="6">
        <v>0</v>
      </c>
      <c r="BG370" s="6">
        <v>0</v>
      </c>
      <c r="BH370" s="6">
        <v>0</v>
      </c>
      <c r="BI370" s="6">
        <v>0</v>
      </c>
      <c r="BJ370" s="6">
        <v>0</v>
      </c>
      <c r="BK370" s="6">
        <v>0</v>
      </c>
      <c r="BL370" s="6">
        <v>0</v>
      </c>
      <c r="BM370" s="6">
        <f>IF(Table3[[#This Row],[Type]]="EM",IF((Table3[[#This Row],[Diameter]]/2)-Table3[[#This Row],[CornerRadius]]-0.012&gt;0,(Table3[[#This Row],[Diameter]]/2)-Table3[[#This Row],[CornerRadius]]-0.012,0),)</f>
        <v>0</v>
      </c>
      <c r="BO370" s="6" t="str">
        <f>IF(Table3[[#This Row],[ShoulderLength]]="","",IF(Table3[[#This Row],[ShoulderLength]]&lt;Table3[[#This Row],[LOC]],"FIX",""))</f>
        <v/>
      </c>
    </row>
    <row r="371" spans="1:67" x14ac:dyDescent="0.25">
      <c r="A371" s="7">
        <f>IF(Table3[[#This Row],[SoflexRule]]="",1,IF(Table3[[#This Row],[MinOHL]]="",1,IF(Table3[[#This Row],[Type]]="CT",1,IF(Table3[[#This Row],[I]]=1,0,1))))</f>
        <v>1</v>
      </c>
      <c r="B371" s="6" t="s">
        <v>149</v>
      </c>
      <c r="D371" s="6" t="s">
        <v>149</v>
      </c>
      <c r="E371" s="6">
        <v>370</v>
      </c>
      <c r="G371" s="9" t="s">
        <v>74</v>
      </c>
      <c r="H371" s="10" t="s">
        <v>679</v>
      </c>
      <c r="I371" s="11" t="s">
        <v>770</v>
      </c>
      <c r="J371" s="12">
        <v>51047</v>
      </c>
      <c r="K371" s="11" t="str">
        <f>CONCATENATE(Table3[[#This Row],[Type]]," "&amp;TEXT(Table3[[#This Row],[Diameter]],".0000")&amp;""," "&amp;Table3[[#This Row],[NumFlutes]]&amp;"FL")</f>
        <v>DS .0785 2FL</v>
      </c>
      <c r="L371" s="17" t="s">
        <v>771</v>
      </c>
      <c r="M371" s="13">
        <v>7.85E-2</v>
      </c>
      <c r="N371" s="13">
        <v>7.85E-2</v>
      </c>
      <c r="O371" s="6">
        <v>7.85E-2</v>
      </c>
      <c r="P371" s="6">
        <v>0.95</v>
      </c>
      <c r="R371" s="14">
        <f>IF(Table3[[#This Row],[ShoulderLenEnd]]="",0,90-(DEGREES(ATAN((Q371-P371)/((N371-O371)/2)))))</f>
        <v>0</v>
      </c>
      <c r="S371" s="15">
        <v>0.97499999999999998</v>
      </c>
      <c r="T371" s="6">
        <v>2</v>
      </c>
      <c r="U371" s="6">
        <v>1.8</v>
      </c>
      <c r="V371" s="6">
        <v>0.8</v>
      </c>
      <c r="Z371" s="6">
        <v>118</v>
      </c>
      <c r="AA371" s="13">
        <f t="shared" si="5"/>
        <v>2.3583779296831742E-2</v>
      </c>
      <c r="AE371" s="6" t="s">
        <v>44</v>
      </c>
      <c r="AF371" s="6" t="s">
        <v>62</v>
      </c>
      <c r="AG371" s="6" t="s">
        <v>79</v>
      </c>
      <c r="AH371" s="6" t="s">
        <v>682</v>
      </c>
      <c r="AI371" s="6">
        <v>0</v>
      </c>
      <c r="AJ371" s="6">
        <v>1</v>
      </c>
      <c r="AK371" s="6">
        <v>1</v>
      </c>
      <c r="AL371" s="6">
        <v>1</v>
      </c>
      <c r="AM371" s="6">
        <v>1</v>
      </c>
      <c r="AN371" s="6">
        <v>1</v>
      </c>
      <c r="AO371" s="6">
        <v>0</v>
      </c>
      <c r="AP371" s="6">
        <v>1</v>
      </c>
      <c r="AR371" s="6">
        <v>0</v>
      </c>
      <c r="AS371" s="6">
        <v>0</v>
      </c>
      <c r="AT371" s="6">
        <v>0</v>
      </c>
      <c r="AU371" s="6">
        <v>0</v>
      </c>
      <c r="AV371" s="6">
        <f>IF(Table3[[#This Row],[ShankDiameter]]&gt;0.5,0,2)</f>
        <v>2</v>
      </c>
      <c r="AW371" s="6">
        <v>0</v>
      </c>
      <c r="AX371" s="6">
        <v>0</v>
      </c>
      <c r="AY371" s="6">
        <v>2</v>
      </c>
      <c r="AZ371" s="6">
        <f>IF(Table3[[#This Row],[ShankDiameter]]=0.225,2,IF(Table3[[#This Row],[ShankDiameter]]=0.25,2,IF(Table3[[#This Row],[ShankDiameter]]=0.2875,2,0)))</f>
        <v>0</v>
      </c>
      <c r="BA371" s="6">
        <v>0</v>
      </c>
      <c r="BB371" s="6">
        <v>0</v>
      </c>
      <c r="BC371" s="6">
        <v>0</v>
      </c>
      <c r="BD371" s="6">
        <v>0</v>
      </c>
      <c r="BE371" s="6">
        <v>0</v>
      </c>
      <c r="BF371" s="6">
        <v>0</v>
      </c>
      <c r="BG371" s="6">
        <v>0</v>
      </c>
      <c r="BH371" s="6">
        <v>0</v>
      </c>
      <c r="BI371" s="6">
        <v>0</v>
      </c>
      <c r="BJ371" s="6">
        <v>0</v>
      </c>
      <c r="BK371" s="6">
        <v>0</v>
      </c>
      <c r="BL371" s="6">
        <v>0</v>
      </c>
      <c r="BM371" s="6">
        <f>IF(Table3[[#This Row],[Type]]="EM",IF((Table3[[#This Row],[Diameter]]/2)-Table3[[#This Row],[CornerRadius]]-0.012&gt;0,(Table3[[#This Row],[Diameter]]/2)-Table3[[#This Row],[CornerRadius]]-0.012,0),)</f>
        <v>0</v>
      </c>
      <c r="BO371" s="6" t="str">
        <f>IF(Table3[[#This Row],[ShoulderLength]]="","",IF(Table3[[#This Row],[ShoulderLength]]&lt;Table3[[#This Row],[LOC]],"FIX",""))</f>
        <v/>
      </c>
    </row>
    <row r="372" spans="1:67" x14ac:dyDescent="0.25">
      <c r="A372" s="7">
        <f>IF(Table3[[#This Row],[SoflexRule]]="",1,IF(Table3[[#This Row],[MinOHL]]="",1,IF(Table3[[#This Row],[Type]]="CT",1,IF(Table3[[#This Row],[I]]=1,0,1))))</f>
        <v>1</v>
      </c>
      <c r="B372" s="6" t="s">
        <v>149</v>
      </c>
      <c r="D372" s="6" t="s">
        <v>149</v>
      </c>
      <c r="E372" s="6">
        <v>371</v>
      </c>
      <c r="G372" s="9" t="s">
        <v>74</v>
      </c>
      <c r="H372" s="10" t="s">
        <v>679</v>
      </c>
      <c r="I372" s="11" t="s">
        <v>772</v>
      </c>
      <c r="J372" s="12">
        <v>51046</v>
      </c>
      <c r="K372" s="11" t="str">
        <f>CONCATENATE(Table3[[#This Row],[Type]]," "&amp;TEXT(Table3[[#This Row],[Diameter]],".0000")&amp;""," "&amp;Table3[[#This Row],[NumFlutes]]&amp;"FL")</f>
        <v>DS .0810 2FL</v>
      </c>
      <c r="L372" s="17" t="s">
        <v>773</v>
      </c>
      <c r="M372" s="13">
        <v>8.1000000000000003E-2</v>
      </c>
      <c r="N372" s="13">
        <v>8.1000000000000003E-2</v>
      </c>
      <c r="O372" s="6">
        <v>8.1000000000000003E-2</v>
      </c>
      <c r="P372" s="6">
        <v>1</v>
      </c>
      <c r="R372" s="14">
        <f>IF(Table3[[#This Row],[ShoulderLenEnd]]="",0,90-(DEGREES(ATAN((Q372-P372)/((N372-O372)/2)))))</f>
        <v>0</v>
      </c>
      <c r="S372" s="15">
        <v>1.0249999999999999</v>
      </c>
      <c r="T372" s="6">
        <v>2</v>
      </c>
      <c r="U372" s="6">
        <v>1.8</v>
      </c>
      <c r="V372" s="6">
        <v>0.8</v>
      </c>
      <c r="Z372" s="6">
        <v>118</v>
      </c>
      <c r="AA372" s="13">
        <f t="shared" si="5"/>
        <v>2.4334855070616192E-2</v>
      </c>
      <c r="AE372" s="6" t="s">
        <v>44</v>
      </c>
      <c r="AF372" s="6" t="s">
        <v>62</v>
      </c>
      <c r="AG372" s="6" t="s">
        <v>79</v>
      </c>
      <c r="AH372" s="6" t="s">
        <v>682</v>
      </c>
      <c r="AI372" s="6">
        <v>0</v>
      </c>
      <c r="AJ372" s="6">
        <v>1</v>
      </c>
      <c r="AK372" s="6">
        <v>1</v>
      </c>
      <c r="AL372" s="6">
        <v>1</v>
      </c>
      <c r="AM372" s="6">
        <v>1</v>
      </c>
      <c r="AN372" s="6">
        <v>1</v>
      </c>
      <c r="AO372" s="6">
        <v>0</v>
      </c>
      <c r="AP372" s="6">
        <v>1</v>
      </c>
      <c r="AR372" s="6">
        <v>0</v>
      </c>
      <c r="AS372" s="6">
        <v>0</v>
      </c>
      <c r="AT372" s="6">
        <v>0</v>
      </c>
      <c r="AU372" s="6">
        <v>0</v>
      </c>
      <c r="AV372" s="6">
        <f>IF(Table3[[#This Row],[ShankDiameter]]&gt;0.5,0,2)</f>
        <v>2</v>
      </c>
      <c r="AW372" s="6">
        <v>0</v>
      </c>
      <c r="AX372" s="6">
        <v>0</v>
      </c>
      <c r="AY372" s="6">
        <v>2</v>
      </c>
      <c r="AZ372" s="6">
        <f>IF(Table3[[#This Row],[ShankDiameter]]=0.225,2,IF(Table3[[#This Row],[ShankDiameter]]=0.25,2,IF(Table3[[#This Row],[ShankDiameter]]=0.2875,2,0)))</f>
        <v>0</v>
      </c>
      <c r="BA372" s="6">
        <v>0</v>
      </c>
      <c r="BB372" s="6">
        <v>0</v>
      </c>
      <c r="BC372" s="6">
        <v>0</v>
      </c>
      <c r="BD372" s="6">
        <v>0</v>
      </c>
      <c r="BE372" s="6">
        <v>0</v>
      </c>
      <c r="BF372" s="6">
        <v>0</v>
      </c>
      <c r="BG372" s="6">
        <v>0</v>
      </c>
      <c r="BH372" s="6">
        <v>0</v>
      </c>
      <c r="BI372" s="6">
        <v>0</v>
      </c>
      <c r="BJ372" s="6">
        <v>0</v>
      </c>
      <c r="BK372" s="6">
        <v>0</v>
      </c>
      <c r="BL372" s="6">
        <v>0</v>
      </c>
      <c r="BM372" s="6">
        <f>IF(Table3[[#This Row],[Type]]="EM",IF((Table3[[#This Row],[Diameter]]/2)-Table3[[#This Row],[CornerRadius]]-0.012&gt;0,(Table3[[#This Row],[Diameter]]/2)-Table3[[#This Row],[CornerRadius]]-0.012,0),)</f>
        <v>0</v>
      </c>
      <c r="BO372" s="6" t="str">
        <f>IF(Table3[[#This Row],[ShoulderLength]]="","",IF(Table3[[#This Row],[ShoulderLength]]&lt;Table3[[#This Row],[LOC]],"FIX",""))</f>
        <v/>
      </c>
    </row>
    <row r="373" spans="1:67" x14ac:dyDescent="0.25">
      <c r="A373" s="7">
        <f>IF(Table3[[#This Row],[SoflexRule]]="",1,IF(Table3[[#This Row],[MinOHL]]="",1,IF(Table3[[#This Row],[Type]]="CT",1,IF(Table3[[#This Row],[I]]=1,0,1))))</f>
        <v>1</v>
      </c>
      <c r="B373" s="6" t="s">
        <v>149</v>
      </c>
      <c r="D373" s="6" t="s">
        <v>149</v>
      </c>
      <c r="E373" s="6">
        <v>372</v>
      </c>
      <c r="G373" s="9" t="s">
        <v>74</v>
      </c>
      <c r="H373" s="10" t="s">
        <v>679</v>
      </c>
      <c r="I373" s="11" t="s">
        <v>774</v>
      </c>
      <c r="J373" s="12">
        <v>51045</v>
      </c>
      <c r="K373" s="11" t="str">
        <f>CONCATENATE(Table3[[#This Row],[Type]]," "&amp;TEXT(Table3[[#This Row],[Diameter]],".0000")&amp;""," "&amp;Table3[[#This Row],[NumFlutes]]&amp;"FL")</f>
        <v>DS .0820 2FL</v>
      </c>
      <c r="L373" s="17" t="s">
        <v>775</v>
      </c>
      <c r="M373" s="13">
        <v>8.2000000000000003E-2</v>
      </c>
      <c r="N373" s="13">
        <v>8.2000000000000003E-2</v>
      </c>
      <c r="O373" s="6">
        <v>8.2000000000000003E-2</v>
      </c>
      <c r="P373" s="6">
        <v>1</v>
      </c>
      <c r="R373" s="14">
        <f>IF(Table3[[#This Row],[ShoulderLenEnd]]="",0,90-(DEGREES(ATAN((Q373-P373)/((N373-O373)/2)))))</f>
        <v>0</v>
      </c>
      <c r="S373" s="15">
        <v>1.0249999999999999</v>
      </c>
      <c r="T373" s="6">
        <v>2</v>
      </c>
      <c r="U373" s="6">
        <v>1.8</v>
      </c>
      <c r="V373" s="6">
        <v>0.8</v>
      </c>
      <c r="Z373" s="6">
        <v>118</v>
      </c>
      <c r="AA373" s="13">
        <f t="shared" si="5"/>
        <v>2.4635285380129972E-2</v>
      </c>
      <c r="AE373" s="6" t="s">
        <v>44</v>
      </c>
      <c r="AF373" s="6" t="s">
        <v>62</v>
      </c>
      <c r="AG373" s="6" t="s">
        <v>79</v>
      </c>
      <c r="AH373" s="6" t="s">
        <v>682</v>
      </c>
      <c r="AI373" s="6">
        <v>0</v>
      </c>
      <c r="AJ373" s="6">
        <v>1</v>
      </c>
      <c r="AK373" s="6">
        <v>1</v>
      </c>
      <c r="AL373" s="6">
        <v>1</v>
      </c>
      <c r="AM373" s="6">
        <v>1</v>
      </c>
      <c r="AN373" s="6">
        <v>1</v>
      </c>
      <c r="AO373" s="6">
        <v>0</v>
      </c>
      <c r="AP373" s="6">
        <v>1</v>
      </c>
      <c r="AR373" s="6">
        <v>0</v>
      </c>
      <c r="AS373" s="6">
        <v>0</v>
      </c>
      <c r="AT373" s="6">
        <v>0</v>
      </c>
      <c r="AU373" s="6">
        <v>0</v>
      </c>
      <c r="AV373" s="6">
        <f>IF(Table3[[#This Row],[ShankDiameter]]&gt;0.5,0,2)</f>
        <v>2</v>
      </c>
      <c r="AW373" s="6">
        <v>0</v>
      </c>
      <c r="AX373" s="6">
        <v>0</v>
      </c>
      <c r="AY373" s="6">
        <v>2</v>
      </c>
      <c r="AZ373" s="6">
        <f>IF(Table3[[#This Row],[ShankDiameter]]=0.225,2,IF(Table3[[#This Row],[ShankDiameter]]=0.25,2,IF(Table3[[#This Row],[ShankDiameter]]=0.2875,2,0)))</f>
        <v>0</v>
      </c>
      <c r="BA373" s="6">
        <v>0</v>
      </c>
      <c r="BB373" s="6">
        <v>0</v>
      </c>
      <c r="BC373" s="6">
        <v>0</v>
      </c>
      <c r="BD373" s="6">
        <v>0</v>
      </c>
      <c r="BE373" s="6">
        <v>0</v>
      </c>
      <c r="BF373" s="6">
        <v>0</v>
      </c>
      <c r="BG373" s="6">
        <v>0</v>
      </c>
      <c r="BH373" s="6">
        <v>0</v>
      </c>
      <c r="BI373" s="6">
        <v>0</v>
      </c>
      <c r="BJ373" s="6">
        <v>0</v>
      </c>
      <c r="BK373" s="6">
        <v>0</v>
      </c>
      <c r="BL373" s="6">
        <v>0</v>
      </c>
      <c r="BM373" s="6">
        <f>IF(Table3[[#This Row],[Type]]="EM",IF((Table3[[#This Row],[Diameter]]/2)-Table3[[#This Row],[CornerRadius]]-0.012&gt;0,(Table3[[#This Row],[Diameter]]/2)-Table3[[#This Row],[CornerRadius]]-0.012,0),)</f>
        <v>0</v>
      </c>
      <c r="BO373" s="6" t="str">
        <f>IF(Table3[[#This Row],[ShoulderLength]]="","",IF(Table3[[#This Row],[ShoulderLength]]&lt;Table3[[#This Row],[LOC]],"FIX",""))</f>
        <v/>
      </c>
    </row>
    <row r="374" spans="1:67" x14ac:dyDescent="0.25">
      <c r="A374" s="7">
        <f>IF(Table3[[#This Row],[SoflexRule]]="",1,IF(Table3[[#This Row],[MinOHL]]="",1,IF(Table3[[#This Row],[Type]]="CT",1,IF(Table3[[#This Row],[I]]=1,0,1))))</f>
        <v>1</v>
      </c>
      <c r="B374" s="6" t="s">
        <v>149</v>
      </c>
      <c r="D374" s="6" t="s">
        <v>149</v>
      </c>
      <c r="E374" s="6">
        <v>373</v>
      </c>
      <c r="F374" s="8" t="s">
        <v>60</v>
      </c>
      <c r="H374" s="10" t="s">
        <v>679</v>
      </c>
      <c r="I374" s="11" t="s">
        <v>776</v>
      </c>
      <c r="J374" s="12">
        <v>51044</v>
      </c>
      <c r="K374" s="11" t="str">
        <f>CONCATENATE(Table3[[#This Row],[Type]]," "&amp;TEXT(Table3[[#This Row],[Diameter]],".0000")&amp;""," "&amp;Table3[[#This Row],[NumFlutes]]&amp;"FL")</f>
        <v>DS .0860 2FL</v>
      </c>
      <c r="L374" s="17" t="s">
        <v>777</v>
      </c>
      <c r="M374" s="13">
        <v>8.5999999999999993E-2</v>
      </c>
      <c r="N374" s="13">
        <v>8.5999999999999993E-2</v>
      </c>
      <c r="O374" s="6">
        <v>8.5999999999999993E-2</v>
      </c>
      <c r="P374" s="6">
        <v>1.075</v>
      </c>
      <c r="R374" s="14">
        <f>IF(Table3[[#This Row],[ShoulderLenEnd]]="",0,90-(DEGREES(ATAN((Q374-P374)/((N374-O374)/2)))))</f>
        <v>0</v>
      </c>
      <c r="S374" s="15">
        <v>1.1000000000000001</v>
      </c>
      <c r="T374" s="6">
        <v>2</v>
      </c>
      <c r="U374" s="6">
        <v>2.1</v>
      </c>
      <c r="V374" s="6">
        <v>0.9</v>
      </c>
      <c r="Z374" s="6">
        <v>118</v>
      </c>
      <c r="AA374" s="13">
        <f t="shared" si="5"/>
        <v>2.5837006618185089E-2</v>
      </c>
      <c r="AE374" s="6" t="s">
        <v>44</v>
      </c>
      <c r="AF374" s="6" t="s">
        <v>62</v>
      </c>
      <c r="AG374" s="6" t="s">
        <v>79</v>
      </c>
      <c r="AH374" s="6" t="s">
        <v>682</v>
      </c>
      <c r="AI374" s="6">
        <v>0</v>
      </c>
      <c r="AJ374" s="6">
        <v>1</v>
      </c>
      <c r="AK374" s="6">
        <v>1</v>
      </c>
      <c r="AL374" s="6">
        <v>1</v>
      </c>
      <c r="AM374" s="6">
        <v>1</v>
      </c>
      <c r="AN374" s="6">
        <v>1</v>
      </c>
      <c r="AO374" s="6">
        <v>0</v>
      </c>
      <c r="AP374" s="6">
        <v>1</v>
      </c>
      <c r="AR374" s="6">
        <v>0</v>
      </c>
      <c r="AS374" s="6">
        <v>0</v>
      </c>
      <c r="AT374" s="6">
        <v>0</v>
      </c>
      <c r="AU374" s="6">
        <v>0</v>
      </c>
      <c r="AV374" s="6">
        <f>IF(Table3[[#This Row],[ShankDiameter]]&gt;0.5,0,2)</f>
        <v>2</v>
      </c>
      <c r="AW374" s="6">
        <v>0</v>
      </c>
      <c r="AX374" s="6">
        <v>0</v>
      </c>
      <c r="AY374" s="6">
        <v>2</v>
      </c>
      <c r="AZ374" s="6">
        <f>IF(Table3[[#This Row],[ShankDiameter]]=0.225,2,IF(Table3[[#This Row],[ShankDiameter]]=0.25,2,IF(Table3[[#This Row],[ShankDiameter]]=0.2875,2,0)))</f>
        <v>0</v>
      </c>
      <c r="BA374" s="6">
        <v>0</v>
      </c>
      <c r="BB374" s="6">
        <v>0</v>
      </c>
      <c r="BC374" s="6">
        <v>0</v>
      </c>
      <c r="BD374" s="6">
        <v>0</v>
      </c>
      <c r="BE374" s="6">
        <v>0</v>
      </c>
      <c r="BF374" s="6">
        <v>0</v>
      </c>
      <c r="BG374" s="6">
        <v>0</v>
      </c>
      <c r="BH374" s="6">
        <v>0</v>
      </c>
      <c r="BI374" s="6">
        <v>0</v>
      </c>
      <c r="BJ374" s="6">
        <v>0</v>
      </c>
      <c r="BK374" s="6">
        <v>0</v>
      </c>
      <c r="BL374" s="6">
        <v>0</v>
      </c>
      <c r="BM374" s="6">
        <f>IF(Table3[[#This Row],[Type]]="EM",IF((Table3[[#This Row],[Diameter]]/2)-Table3[[#This Row],[CornerRadius]]-0.012&gt;0,(Table3[[#This Row],[Diameter]]/2)-Table3[[#This Row],[CornerRadius]]-0.012,0),)</f>
        <v>0</v>
      </c>
      <c r="BO374" s="6" t="str">
        <f>IF(Table3[[#This Row],[ShoulderLength]]="","",IF(Table3[[#This Row],[ShoulderLength]]&lt;Table3[[#This Row],[LOC]],"FIX",""))</f>
        <v/>
      </c>
    </row>
    <row r="375" spans="1:67" x14ac:dyDescent="0.25">
      <c r="A375" s="7">
        <f>IF(Table3[[#This Row],[SoflexRule]]="",1,IF(Table3[[#This Row],[MinOHL]]="",1,IF(Table3[[#This Row],[Type]]="CT",1,IF(Table3[[#This Row],[I]]=1,0,1))))</f>
        <v>1</v>
      </c>
      <c r="B375" s="6" t="s">
        <v>149</v>
      </c>
      <c r="D375" s="6" t="s">
        <v>149</v>
      </c>
      <c r="E375" s="6">
        <v>374</v>
      </c>
      <c r="G375" s="9" t="s">
        <v>74</v>
      </c>
      <c r="H375" s="10" t="s">
        <v>679</v>
      </c>
      <c r="I375" s="11" t="s">
        <v>778</v>
      </c>
      <c r="J375" s="12">
        <v>51043</v>
      </c>
      <c r="K375" s="11" t="str">
        <f>CONCATENATE(Table3[[#This Row],[Type]]," "&amp;TEXT(Table3[[#This Row],[Diameter]],".0000")&amp;""," "&amp;Table3[[#This Row],[NumFlutes]]&amp;"FL")</f>
        <v>DS .0890 2FL</v>
      </c>
      <c r="L375" s="17" t="s">
        <v>779</v>
      </c>
      <c r="M375" s="13">
        <v>8.8999999999999996E-2</v>
      </c>
      <c r="N375" s="13">
        <v>8.8999999999999996E-2</v>
      </c>
      <c r="O375" s="6">
        <v>8.8999999999999996E-2</v>
      </c>
      <c r="P375" s="6">
        <v>1.075</v>
      </c>
      <c r="R375" s="14">
        <f>IF(Table3[[#This Row],[ShoulderLenEnd]]="",0,90-(DEGREES(ATAN((Q375-P375)/((N375-O375)/2)))))</f>
        <v>0</v>
      </c>
      <c r="S375" s="15">
        <v>1.1000000000000001</v>
      </c>
      <c r="T375" s="6">
        <v>2</v>
      </c>
      <c r="U375" s="6">
        <v>2.1</v>
      </c>
      <c r="V375" s="6">
        <v>0.9</v>
      </c>
      <c r="Z375" s="6">
        <v>118</v>
      </c>
      <c r="AA375" s="13">
        <f t="shared" si="5"/>
        <v>2.6738297546726433E-2</v>
      </c>
      <c r="AE375" s="6" t="s">
        <v>44</v>
      </c>
      <c r="AF375" s="6" t="s">
        <v>62</v>
      </c>
      <c r="AG375" s="6" t="s">
        <v>79</v>
      </c>
      <c r="AH375" s="6" t="s">
        <v>682</v>
      </c>
      <c r="AI375" s="6">
        <v>0</v>
      </c>
      <c r="AJ375" s="6">
        <v>1</v>
      </c>
      <c r="AK375" s="6">
        <v>1</v>
      </c>
      <c r="AL375" s="6">
        <v>1</v>
      </c>
      <c r="AM375" s="6">
        <v>1</v>
      </c>
      <c r="AN375" s="6">
        <v>1</v>
      </c>
      <c r="AO375" s="6">
        <v>0</v>
      </c>
      <c r="AP375" s="6">
        <v>1</v>
      </c>
      <c r="AR375" s="6">
        <v>0</v>
      </c>
      <c r="AS375" s="6">
        <v>0</v>
      </c>
      <c r="AT375" s="6">
        <v>0</v>
      </c>
      <c r="AU375" s="6">
        <v>0</v>
      </c>
      <c r="AV375" s="6">
        <f>IF(Table3[[#This Row],[ShankDiameter]]&gt;0.5,0,2)</f>
        <v>2</v>
      </c>
      <c r="AW375" s="6">
        <v>0</v>
      </c>
      <c r="AX375" s="6">
        <v>0</v>
      </c>
      <c r="AY375" s="6">
        <v>2</v>
      </c>
      <c r="AZ375" s="6">
        <f>IF(Table3[[#This Row],[ShankDiameter]]=0.225,2,IF(Table3[[#This Row],[ShankDiameter]]=0.25,2,IF(Table3[[#This Row],[ShankDiameter]]=0.2875,2,0)))</f>
        <v>0</v>
      </c>
      <c r="BA375" s="6">
        <v>0</v>
      </c>
      <c r="BB375" s="6">
        <v>0</v>
      </c>
      <c r="BC375" s="6">
        <v>0</v>
      </c>
      <c r="BD375" s="6">
        <v>0</v>
      </c>
      <c r="BE375" s="6">
        <v>0</v>
      </c>
      <c r="BF375" s="6">
        <v>0</v>
      </c>
      <c r="BG375" s="6">
        <v>0</v>
      </c>
      <c r="BH375" s="6">
        <v>0</v>
      </c>
      <c r="BI375" s="6">
        <v>0</v>
      </c>
      <c r="BJ375" s="6">
        <v>0</v>
      </c>
      <c r="BK375" s="6">
        <v>0</v>
      </c>
      <c r="BL375" s="6">
        <v>0</v>
      </c>
      <c r="BM375" s="6">
        <f>IF(Table3[[#This Row],[Type]]="EM",IF((Table3[[#This Row],[Diameter]]/2)-Table3[[#This Row],[CornerRadius]]-0.012&gt;0,(Table3[[#This Row],[Diameter]]/2)-Table3[[#This Row],[CornerRadius]]-0.012,0),)</f>
        <v>0</v>
      </c>
      <c r="BO375" s="6" t="str">
        <f>IF(Table3[[#This Row],[ShoulderLength]]="","",IF(Table3[[#This Row],[ShoulderLength]]&lt;Table3[[#This Row],[LOC]],"FIX",""))</f>
        <v/>
      </c>
    </row>
    <row r="376" spans="1:67" x14ac:dyDescent="0.25">
      <c r="A376" s="7">
        <f>IF(Table3[[#This Row],[SoflexRule]]="",1,IF(Table3[[#This Row],[MinOHL]]="",1,IF(Table3[[#This Row],[Type]]="CT",1,IF(Table3[[#This Row],[I]]=1,0,1))))</f>
        <v>1</v>
      </c>
      <c r="B376" s="6" t="s">
        <v>149</v>
      </c>
      <c r="D376" s="6" t="s">
        <v>149</v>
      </c>
      <c r="E376" s="6">
        <v>375</v>
      </c>
      <c r="F376" s="8" t="s">
        <v>60</v>
      </c>
      <c r="H376" s="10" t="s">
        <v>679</v>
      </c>
      <c r="I376" s="11" t="s">
        <v>780</v>
      </c>
      <c r="J376" s="12">
        <v>51042</v>
      </c>
      <c r="K376" s="11" t="str">
        <f>CONCATENATE(Table3[[#This Row],[Type]]," "&amp;TEXT(Table3[[#This Row],[Diameter]],".0000")&amp;""," "&amp;Table3[[#This Row],[NumFlutes]]&amp;"FL")</f>
        <v>DS .0935 2FL</v>
      </c>
      <c r="L376" s="17" t="s">
        <v>781</v>
      </c>
      <c r="M376" s="13">
        <v>9.35E-2</v>
      </c>
      <c r="N376" s="13">
        <v>9.35E-2</v>
      </c>
      <c r="O376" s="6">
        <v>9.35E-2</v>
      </c>
      <c r="P376" s="6">
        <v>1.1000000000000001</v>
      </c>
      <c r="R376" s="14">
        <f>IF(Table3[[#This Row],[ShoulderLenEnd]]="",0,90-(DEGREES(ATAN((Q376-P376)/((N376-O376)/2)))))</f>
        <v>0</v>
      </c>
      <c r="S376" s="15">
        <v>1.1399999999999999</v>
      </c>
      <c r="T376" s="6">
        <v>2</v>
      </c>
      <c r="U376" s="6">
        <v>2.1</v>
      </c>
      <c r="V376" s="6">
        <v>0.9</v>
      </c>
      <c r="Z376" s="6">
        <v>118</v>
      </c>
      <c r="AA376" s="13">
        <f t="shared" si="5"/>
        <v>2.8090233939538443E-2</v>
      </c>
      <c r="AE376" s="6" t="s">
        <v>44</v>
      </c>
      <c r="AF376" s="6" t="s">
        <v>62</v>
      </c>
      <c r="AG376" s="6" t="s">
        <v>79</v>
      </c>
      <c r="AH376" s="6" t="s">
        <v>682</v>
      </c>
      <c r="AI376" s="6">
        <v>0</v>
      </c>
      <c r="AJ376" s="6">
        <v>1</v>
      </c>
      <c r="AK376" s="6">
        <v>1</v>
      </c>
      <c r="AL376" s="6">
        <v>1</v>
      </c>
      <c r="AM376" s="6">
        <v>1</v>
      </c>
      <c r="AN376" s="6">
        <v>1</v>
      </c>
      <c r="AO376" s="6">
        <v>0</v>
      </c>
      <c r="AP376" s="6">
        <v>1</v>
      </c>
      <c r="AR376" s="6">
        <v>0</v>
      </c>
      <c r="AS376" s="6">
        <v>0</v>
      </c>
      <c r="AT376" s="6">
        <v>0</v>
      </c>
      <c r="AU376" s="6">
        <v>0</v>
      </c>
      <c r="AV376" s="6">
        <f>IF(Table3[[#This Row],[ShankDiameter]]&gt;0.5,0,2)</f>
        <v>2</v>
      </c>
      <c r="AW376" s="6">
        <v>0</v>
      </c>
      <c r="AX376" s="6">
        <v>0</v>
      </c>
      <c r="AY376" s="6">
        <v>2</v>
      </c>
      <c r="AZ376" s="6">
        <f>IF(Table3[[#This Row],[ShankDiameter]]=0.225,2,IF(Table3[[#This Row],[ShankDiameter]]=0.25,2,IF(Table3[[#This Row],[ShankDiameter]]=0.2875,2,0)))</f>
        <v>0</v>
      </c>
      <c r="BA376" s="6">
        <v>0</v>
      </c>
      <c r="BB376" s="6">
        <v>0</v>
      </c>
      <c r="BC376" s="6">
        <v>0</v>
      </c>
      <c r="BD376" s="6">
        <v>0</v>
      </c>
      <c r="BE376" s="6">
        <v>0</v>
      </c>
      <c r="BF376" s="6">
        <v>0</v>
      </c>
      <c r="BG376" s="6">
        <v>0</v>
      </c>
      <c r="BH376" s="6">
        <v>0</v>
      </c>
      <c r="BI376" s="6">
        <v>0</v>
      </c>
      <c r="BJ376" s="6">
        <v>0</v>
      </c>
      <c r="BK376" s="6">
        <v>0</v>
      </c>
      <c r="BL376" s="6">
        <v>0</v>
      </c>
      <c r="BM376" s="6">
        <f>IF(Table3[[#This Row],[Type]]="EM",IF((Table3[[#This Row],[Diameter]]/2)-Table3[[#This Row],[CornerRadius]]-0.012&gt;0,(Table3[[#This Row],[Diameter]]/2)-Table3[[#This Row],[CornerRadius]]-0.012,0),)</f>
        <v>0</v>
      </c>
      <c r="BO376" s="6" t="str">
        <f>IF(Table3[[#This Row],[ShoulderLength]]="","",IF(Table3[[#This Row],[ShoulderLength]]&lt;Table3[[#This Row],[LOC]],"FIX",""))</f>
        <v/>
      </c>
    </row>
    <row r="377" spans="1:67" x14ac:dyDescent="0.25">
      <c r="A377" s="7">
        <f>IF(Table3[[#This Row],[SoflexRule]]="",1,IF(Table3[[#This Row],[MinOHL]]="",1,IF(Table3[[#This Row],[Type]]="CT",1,IF(Table3[[#This Row],[I]]=1,0,1))))</f>
        <v>1</v>
      </c>
      <c r="B377" s="6" t="s">
        <v>149</v>
      </c>
      <c r="D377" s="6" t="s">
        <v>149</v>
      </c>
      <c r="E377" s="6">
        <v>376</v>
      </c>
      <c r="F377" s="8" t="s">
        <v>60</v>
      </c>
      <c r="H377" s="10" t="s">
        <v>679</v>
      </c>
      <c r="I377" s="11" t="s">
        <v>782</v>
      </c>
      <c r="J377" s="12">
        <v>51041</v>
      </c>
      <c r="K377" s="11" t="str">
        <f>CONCATENATE(Table3[[#This Row],[Type]]," "&amp;TEXT(Table3[[#This Row],[Diameter]],".0000")&amp;""," "&amp;Table3[[#This Row],[NumFlutes]]&amp;"FL")</f>
        <v>DS .0960 2FL</v>
      </c>
      <c r="L377" s="17" t="s">
        <v>783</v>
      </c>
      <c r="M377" s="13">
        <v>9.6000000000000002E-2</v>
      </c>
      <c r="N377" s="13">
        <v>9.6000000000000002E-2</v>
      </c>
      <c r="O377" s="6">
        <v>9.6000000000000002E-2</v>
      </c>
      <c r="P377" s="6">
        <v>1.1200000000000001</v>
      </c>
      <c r="R377" s="14">
        <f>IF(Table3[[#This Row],[ShoulderLenEnd]]="",0,90-(DEGREES(ATAN((Q377-P377)/((N377-O377)/2)))))</f>
        <v>0</v>
      </c>
      <c r="S377" s="15">
        <v>1.125</v>
      </c>
      <c r="T377" s="6">
        <v>2</v>
      </c>
      <c r="U377" s="6">
        <v>2.1</v>
      </c>
      <c r="V377" s="6">
        <v>0.9</v>
      </c>
      <c r="Z377" s="6">
        <v>118</v>
      </c>
      <c r="AA377" s="13">
        <f t="shared" si="5"/>
        <v>2.8841309713322893E-2</v>
      </c>
      <c r="AE377" s="6" t="s">
        <v>44</v>
      </c>
      <c r="AF377" s="6" t="s">
        <v>62</v>
      </c>
      <c r="AG377" s="6" t="s">
        <v>79</v>
      </c>
      <c r="AH377" s="6" t="s">
        <v>682</v>
      </c>
      <c r="AI377" s="6">
        <v>0</v>
      </c>
      <c r="AJ377" s="6">
        <v>1</v>
      </c>
      <c r="AK377" s="6">
        <v>1</v>
      </c>
      <c r="AL377" s="6">
        <v>1</v>
      </c>
      <c r="AM377" s="6">
        <v>1</v>
      </c>
      <c r="AN377" s="6">
        <v>1</v>
      </c>
      <c r="AO377" s="6">
        <v>0</v>
      </c>
      <c r="AP377" s="6">
        <v>1</v>
      </c>
      <c r="AR377" s="6">
        <v>0</v>
      </c>
      <c r="AS377" s="6">
        <v>0</v>
      </c>
      <c r="AT377" s="6">
        <v>0</v>
      </c>
      <c r="AU377" s="6">
        <v>0</v>
      </c>
      <c r="AV377" s="6">
        <f>IF(Table3[[#This Row],[ShankDiameter]]&gt;0.5,0,2)</f>
        <v>2</v>
      </c>
      <c r="AW377" s="6">
        <v>0</v>
      </c>
      <c r="AX377" s="6">
        <v>0</v>
      </c>
      <c r="AY377" s="6">
        <v>2</v>
      </c>
      <c r="AZ377" s="6">
        <f>IF(Table3[[#This Row],[ShankDiameter]]=0.225,2,IF(Table3[[#This Row],[ShankDiameter]]=0.25,2,IF(Table3[[#This Row],[ShankDiameter]]=0.2875,2,0)))</f>
        <v>0</v>
      </c>
      <c r="BA377" s="6">
        <v>0</v>
      </c>
      <c r="BB377" s="6">
        <v>0</v>
      </c>
      <c r="BC377" s="6">
        <v>0</v>
      </c>
      <c r="BD377" s="6">
        <v>0</v>
      </c>
      <c r="BE377" s="6">
        <v>0</v>
      </c>
      <c r="BF377" s="6">
        <v>0</v>
      </c>
      <c r="BG377" s="6">
        <v>0</v>
      </c>
      <c r="BH377" s="6">
        <v>0</v>
      </c>
      <c r="BI377" s="6">
        <v>0</v>
      </c>
      <c r="BJ377" s="6">
        <v>0</v>
      </c>
      <c r="BK377" s="6">
        <v>0</v>
      </c>
      <c r="BL377" s="6">
        <v>0</v>
      </c>
      <c r="BM377" s="6">
        <f>IF(Table3[[#This Row],[Type]]="EM",IF((Table3[[#This Row],[Diameter]]/2)-Table3[[#This Row],[CornerRadius]]-0.012&gt;0,(Table3[[#This Row],[Diameter]]/2)-Table3[[#This Row],[CornerRadius]]-0.012,0),)</f>
        <v>0</v>
      </c>
      <c r="BO377" s="6" t="str">
        <f>IF(Table3[[#This Row],[ShoulderLength]]="","",IF(Table3[[#This Row],[ShoulderLength]]&lt;Table3[[#This Row],[LOC]],"FIX",""))</f>
        <v/>
      </c>
    </row>
    <row r="378" spans="1:67" x14ac:dyDescent="0.25">
      <c r="A378" s="7">
        <f>IF(Table3[[#This Row],[SoflexRule]]="",1,IF(Table3[[#This Row],[MinOHL]]="",1,IF(Table3[[#This Row],[Type]]="CT",1,IF(Table3[[#This Row],[I]]=1,0,1))))</f>
        <v>1</v>
      </c>
      <c r="B378" s="6" t="s">
        <v>149</v>
      </c>
      <c r="D378" s="6" t="s">
        <v>149</v>
      </c>
      <c r="E378" s="6">
        <v>377</v>
      </c>
      <c r="G378" s="9" t="s">
        <v>74</v>
      </c>
      <c r="H378" s="10" t="s">
        <v>679</v>
      </c>
      <c r="I378" s="11" t="s">
        <v>784</v>
      </c>
      <c r="J378" s="12">
        <v>51040</v>
      </c>
      <c r="K378" s="11" t="str">
        <f>CONCATENATE(Table3[[#This Row],[Type]]," "&amp;TEXT(Table3[[#This Row],[Diameter]],".0000")&amp;""," "&amp;Table3[[#This Row],[NumFlutes]]&amp;"FL")</f>
        <v>DS .0980 2FL</v>
      </c>
      <c r="L378" s="17" t="s">
        <v>785</v>
      </c>
      <c r="M378" s="13">
        <v>9.8000000000000004E-2</v>
      </c>
      <c r="N378" s="13">
        <v>9.8000000000000004E-2</v>
      </c>
      <c r="O378" s="6">
        <v>9.8000000000000004E-2</v>
      </c>
      <c r="P378" s="6">
        <v>1.1000000000000001</v>
      </c>
      <c r="R378" s="14">
        <f>IF(Table3[[#This Row],[ShoulderLenEnd]]="",0,90-(DEGREES(ATAN((Q378-P378)/((N378-O378)/2)))))</f>
        <v>0</v>
      </c>
      <c r="S378" s="15">
        <v>1.125</v>
      </c>
      <c r="T378" s="6">
        <v>2</v>
      </c>
      <c r="U378" s="6">
        <v>2.1</v>
      </c>
      <c r="V378" s="6">
        <v>0.9</v>
      </c>
      <c r="Z378" s="6">
        <v>118</v>
      </c>
      <c r="AA378" s="13">
        <f t="shared" si="5"/>
        <v>2.9442170332350456E-2</v>
      </c>
      <c r="AE378" s="6" t="s">
        <v>44</v>
      </c>
      <c r="AF378" s="6" t="s">
        <v>62</v>
      </c>
      <c r="AG378" s="6" t="s">
        <v>79</v>
      </c>
      <c r="AH378" s="6" t="s">
        <v>682</v>
      </c>
      <c r="AI378" s="6">
        <v>0</v>
      </c>
      <c r="AJ378" s="6">
        <v>1</v>
      </c>
      <c r="AK378" s="6">
        <v>1</v>
      </c>
      <c r="AL378" s="6">
        <v>1</v>
      </c>
      <c r="AM378" s="6">
        <v>1</v>
      </c>
      <c r="AN378" s="6">
        <v>1</v>
      </c>
      <c r="AO378" s="6">
        <v>0</v>
      </c>
      <c r="AP378" s="6">
        <v>1</v>
      </c>
      <c r="AR378" s="6">
        <v>0</v>
      </c>
      <c r="AS378" s="6">
        <v>0</v>
      </c>
      <c r="AT378" s="6">
        <v>0</v>
      </c>
      <c r="AU378" s="6">
        <v>0</v>
      </c>
      <c r="AV378" s="6">
        <f>IF(Table3[[#This Row],[ShankDiameter]]&gt;0.5,0,2)</f>
        <v>2</v>
      </c>
      <c r="AW378" s="6">
        <v>0</v>
      </c>
      <c r="AX378" s="6">
        <v>0</v>
      </c>
      <c r="AY378" s="6">
        <v>2</v>
      </c>
      <c r="AZ378" s="6">
        <f>IF(Table3[[#This Row],[ShankDiameter]]=0.225,2,IF(Table3[[#This Row],[ShankDiameter]]=0.25,2,IF(Table3[[#This Row],[ShankDiameter]]=0.2875,2,0)))</f>
        <v>0</v>
      </c>
      <c r="BA378" s="6">
        <v>0</v>
      </c>
      <c r="BB378" s="6">
        <v>0</v>
      </c>
      <c r="BC378" s="6">
        <v>0</v>
      </c>
      <c r="BD378" s="6">
        <v>0</v>
      </c>
      <c r="BE378" s="6">
        <v>0</v>
      </c>
      <c r="BF378" s="6">
        <v>0</v>
      </c>
      <c r="BG378" s="6">
        <v>0</v>
      </c>
      <c r="BH378" s="6">
        <v>0</v>
      </c>
      <c r="BI378" s="6">
        <v>0</v>
      </c>
      <c r="BJ378" s="6">
        <v>0</v>
      </c>
      <c r="BK378" s="6">
        <v>0</v>
      </c>
      <c r="BL378" s="6">
        <v>0</v>
      </c>
      <c r="BM378" s="6">
        <f>IF(Table3[[#This Row],[Type]]="EM",IF((Table3[[#This Row],[Diameter]]/2)-Table3[[#This Row],[CornerRadius]]-0.012&gt;0,(Table3[[#This Row],[Diameter]]/2)-Table3[[#This Row],[CornerRadius]]-0.012,0),)</f>
        <v>0</v>
      </c>
      <c r="BO378" s="6" t="str">
        <f>IF(Table3[[#This Row],[ShoulderLength]]="","",IF(Table3[[#This Row],[ShoulderLength]]&lt;Table3[[#This Row],[LOC]],"FIX",""))</f>
        <v/>
      </c>
    </row>
    <row r="379" spans="1:67" x14ac:dyDescent="0.25">
      <c r="A379" s="7">
        <f>IF(Table3[[#This Row],[SoflexRule]]="",1,IF(Table3[[#This Row],[MinOHL]]="",1,IF(Table3[[#This Row],[Type]]="CT",1,IF(Table3[[#This Row],[I]]=1,0,1))))</f>
        <v>1</v>
      </c>
      <c r="B379" s="6" t="s">
        <v>149</v>
      </c>
      <c r="D379" s="6" t="s">
        <v>149</v>
      </c>
      <c r="E379" s="6">
        <v>378</v>
      </c>
      <c r="G379" s="9" t="s">
        <v>74</v>
      </c>
      <c r="H379" s="10" t="s">
        <v>679</v>
      </c>
      <c r="I379" s="11" t="s">
        <v>786</v>
      </c>
      <c r="J379" s="12">
        <v>51039</v>
      </c>
      <c r="K379" s="11" t="str">
        <f>CONCATENATE(Table3[[#This Row],[Type]]," "&amp;TEXT(Table3[[#This Row],[Diameter]],".0000")&amp;""," "&amp;Table3[[#This Row],[NumFlutes]]&amp;"FL")</f>
        <v>DS .0995 2FL</v>
      </c>
      <c r="L379" s="17" t="s">
        <v>787</v>
      </c>
      <c r="M379" s="13">
        <v>9.9500000000000005E-2</v>
      </c>
      <c r="N379" s="13">
        <v>9.9500000000000005E-2</v>
      </c>
      <c r="O379" s="6">
        <v>9.9500000000000005E-2</v>
      </c>
      <c r="P379" s="6">
        <v>1.35</v>
      </c>
      <c r="R379" s="14">
        <f>IF(Table3[[#This Row],[ShoulderLenEnd]]="",0,90-(DEGREES(ATAN((Q379-P379)/((N379-O379)/2)))))</f>
        <v>0</v>
      </c>
      <c r="S379" s="15">
        <v>1.375</v>
      </c>
      <c r="T379" s="6">
        <v>2</v>
      </c>
      <c r="U379" s="6">
        <v>2.35</v>
      </c>
      <c r="V379" s="6">
        <v>1.1000000000000001</v>
      </c>
      <c r="Z379" s="6">
        <v>118</v>
      </c>
      <c r="AA379" s="13">
        <f t="shared" si="5"/>
        <v>2.9892815796621126E-2</v>
      </c>
      <c r="AE379" s="6" t="s">
        <v>44</v>
      </c>
      <c r="AF379" s="6" t="s">
        <v>62</v>
      </c>
      <c r="AG379" s="6" t="s">
        <v>79</v>
      </c>
      <c r="AH379" s="6" t="s">
        <v>682</v>
      </c>
      <c r="AI379" s="6">
        <v>0</v>
      </c>
      <c r="AJ379" s="6">
        <v>1</v>
      </c>
      <c r="AK379" s="6">
        <v>1</v>
      </c>
      <c r="AL379" s="6">
        <v>1</v>
      </c>
      <c r="AM379" s="6">
        <v>1</v>
      </c>
      <c r="AN379" s="6">
        <v>1</v>
      </c>
      <c r="AO379" s="6">
        <v>0</v>
      </c>
      <c r="AP379" s="6">
        <v>1</v>
      </c>
      <c r="AR379" s="6">
        <v>0</v>
      </c>
      <c r="AS379" s="6">
        <v>0</v>
      </c>
      <c r="AT379" s="6">
        <v>0</v>
      </c>
      <c r="AU379" s="6">
        <v>0</v>
      </c>
      <c r="AV379" s="6">
        <f>IF(Table3[[#This Row],[ShankDiameter]]&gt;0.5,0,2)</f>
        <v>2</v>
      </c>
      <c r="AW379" s="6">
        <v>0</v>
      </c>
      <c r="AX379" s="6">
        <v>0</v>
      </c>
      <c r="AY379" s="6">
        <v>2</v>
      </c>
      <c r="AZ379" s="6">
        <f>IF(Table3[[#This Row],[ShankDiameter]]=0.225,2,IF(Table3[[#This Row],[ShankDiameter]]=0.25,2,IF(Table3[[#This Row],[ShankDiameter]]=0.2875,2,0)))</f>
        <v>0</v>
      </c>
      <c r="BA379" s="6">
        <v>0</v>
      </c>
      <c r="BB379" s="6">
        <v>0</v>
      </c>
      <c r="BC379" s="6">
        <v>0</v>
      </c>
      <c r="BD379" s="6">
        <v>0</v>
      </c>
      <c r="BE379" s="6">
        <v>0</v>
      </c>
      <c r="BF379" s="6">
        <v>0</v>
      </c>
      <c r="BG379" s="6">
        <v>0</v>
      </c>
      <c r="BH379" s="6">
        <v>0</v>
      </c>
      <c r="BI379" s="6">
        <v>0</v>
      </c>
      <c r="BJ379" s="6">
        <v>0</v>
      </c>
      <c r="BK379" s="6">
        <v>0</v>
      </c>
      <c r="BL379" s="6">
        <v>0</v>
      </c>
      <c r="BM379" s="6">
        <f>IF(Table3[[#This Row],[Type]]="EM",IF((Table3[[#This Row],[Diameter]]/2)-Table3[[#This Row],[CornerRadius]]-0.012&gt;0,(Table3[[#This Row],[Diameter]]/2)-Table3[[#This Row],[CornerRadius]]-0.012,0),)</f>
        <v>0</v>
      </c>
      <c r="BO379" s="6" t="str">
        <f>IF(Table3[[#This Row],[ShoulderLength]]="","",IF(Table3[[#This Row],[ShoulderLength]]&lt;Table3[[#This Row],[LOC]],"FIX",""))</f>
        <v/>
      </c>
    </row>
    <row r="380" spans="1:67" x14ac:dyDescent="0.25">
      <c r="A380" s="7">
        <f>IF(Table3[[#This Row],[SoflexRule]]="",1,IF(Table3[[#This Row],[MinOHL]]="",1,IF(Table3[[#This Row],[Type]]="CT",1,IF(Table3[[#This Row],[I]]=1,0,1))))</f>
        <v>1</v>
      </c>
      <c r="B380" s="6" t="s">
        <v>149</v>
      </c>
      <c r="D380" s="6" t="s">
        <v>149</v>
      </c>
      <c r="E380" s="6">
        <v>379</v>
      </c>
      <c r="F380" s="8" t="s">
        <v>60</v>
      </c>
      <c r="H380" s="10" t="s">
        <v>679</v>
      </c>
      <c r="I380" s="11" t="s">
        <v>788</v>
      </c>
      <c r="J380" s="12">
        <v>51037</v>
      </c>
      <c r="K380" s="11" t="str">
        <f>CONCATENATE(Table3[[#This Row],[Type]]," "&amp;TEXT(Table3[[#This Row],[Diameter]],".0000")&amp;""," "&amp;Table3[[#This Row],[NumFlutes]]&amp;"FL")</f>
        <v>DS .1040 2FL</v>
      </c>
      <c r="L380" s="17" t="s">
        <v>789</v>
      </c>
      <c r="M380" s="13">
        <v>0.104</v>
      </c>
      <c r="N380" s="13">
        <v>0.104</v>
      </c>
      <c r="O380" s="6">
        <v>0.104</v>
      </c>
      <c r="P380" s="6">
        <v>1.35</v>
      </c>
      <c r="R380" s="14">
        <f>IF(Table3[[#This Row],[ShoulderLenEnd]]="",0,90-(DEGREES(ATAN((Q380-P380)/((N380-O380)/2)))))</f>
        <v>0</v>
      </c>
      <c r="S380" s="15">
        <v>1.4</v>
      </c>
      <c r="T380" s="6">
        <v>2</v>
      </c>
      <c r="U380" s="6">
        <v>2.35</v>
      </c>
      <c r="V380" s="6">
        <v>1.1499999999999999</v>
      </c>
      <c r="Z380" s="6">
        <v>118</v>
      </c>
      <c r="AA380" s="13">
        <f t="shared" si="5"/>
        <v>3.1244752189433133E-2</v>
      </c>
      <c r="AE380" s="6" t="s">
        <v>44</v>
      </c>
      <c r="AF380" s="6" t="s">
        <v>62</v>
      </c>
      <c r="AG380" s="6" t="s">
        <v>79</v>
      </c>
      <c r="AH380" s="6" t="s">
        <v>682</v>
      </c>
      <c r="AI380" s="6">
        <v>0</v>
      </c>
      <c r="AJ380" s="6">
        <v>1</v>
      </c>
      <c r="AK380" s="6">
        <v>1</v>
      </c>
      <c r="AL380" s="6">
        <v>1</v>
      </c>
      <c r="AM380" s="6">
        <v>1</v>
      </c>
      <c r="AN380" s="6">
        <v>1</v>
      </c>
      <c r="AO380" s="6">
        <v>0</v>
      </c>
      <c r="AP380" s="6">
        <v>1</v>
      </c>
      <c r="AR380" s="6">
        <v>0</v>
      </c>
      <c r="AS380" s="6">
        <v>0</v>
      </c>
      <c r="AT380" s="6">
        <v>0</v>
      </c>
      <c r="AU380" s="6">
        <v>0</v>
      </c>
      <c r="AV380" s="6">
        <f>IF(Table3[[#This Row],[ShankDiameter]]&gt;0.5,0,2)</f>
        <v>2</v>
      </c>
      <c r="AW380" s="6">
        <v>0</v>
      </c>
      <c r="AX380" s="6">
        <v>0</v>
      </c>
      <c r="AY380" s="6">
        <v>2</v>
      </c>
      <c r="AZ380" s="6">
        <f>IF(Table3[[#This Row],[ShankDiameter]]=0.225,2,IF(Table3[[#This Row],[ShankDiameter]]=0.25,2,IF(Table3[[#This Row],[ShankDiameter]]=0.2875,2,0)))</f>
        <v>0</v>
      </c>
      <c r="BA380" s="6">
        <v>0</v>
      </c>
      <c r="BB380" s="6">
        <v>0</v>
      </c>
      <c r="BC380" s="6">
        <v>0</v>
      </c>
      <c r="BD380" s="6">
        <v>0</v>
      </c>
      <c r="BE380" s="6">
        <v>0</v>
      </c>
      <c r="BF380" s="6">
        <v>0</v>
      </c>
      <c r="BG380" s="6">
        <v>0</v>
      </c>
      <c r="BH380" s="6">
        <v>0</v>
      </c>
      <c r="BI380" s="6">
        <v>0</v>
      </c>
      <c r="BJ380" s="6">
        <v>0</v>
      </c>
      <c r="BK380" s="6">
        <v>0</v>
      </c>
      <c r="BL380" s="6">
        <v>0</v>
      </c>
      <c r="BM380" s="6">
        <f>IF(Table3[[#This Row],[Type]]="EM",IF((Table3[[#This Row],[Diameter]]/2)-Table3[[#This Row],[CornerRadius]]-0.012&gt;0,(Table3[[#This Row],[Diameter]]/2)-Table3[[#This Row],[CornerRadius]]-0.012,0),)</f>
        <v>0</v>
      </c>
      <c r="BO380" s="6" t="str">
        <f>IF(Table3[[#This Row],[ShoulderLength]]="","",IF(Table3[[#This Row],[ShoulderLength]]&lt;Table3[[#This Row],[LOC]],"FIX",""))</f>
        <v/>
      </c>
    </row>
    <row r="381" spans="1:67" x14ac:dyDescent="0.25">
      <c r="A381" s="7">
        <f>IF(Table3[[#This Row],[SoflexRule]]="",1,IF(Table3[[#This Row],[MinOHL]]="",1,IF(Table3[[#This Row],[Type]]="CT",1,IF(Table3[[#This Row],[I]]=1,0,1))))</f>
        <v>1</v>
      </c>
      <c r="B381" s="6" t="s">
        <v>149</v>
      </c>
      <c r="D381" s="6" t="s">
        <v>149</v>
      </c>
      <c r="E381" s="6">
        <v>380</v>
      </c>
      <c r="G381" s="9" t="s">
        <v>74</v>
      </c>
      <c r="H381" s="10" t="s">
        <v>679</v>
      </c>
      <c r="I381" s="11" t="s">
        <v>790</v>
      </c>
      <c r="J381" s="12">
        <v>51036</v>
      </c>
      <c r="K381" s="11" t="str">
        <f>CONCATENATE(Table3[[#This Row],[Type]]," "&amp;TEXT(Table3[[#This Row],[Diameter]],".0000")&amp;""," "&amp;Table3[[#This Row],[NumFlutes]]&amp;"FL")</f>
        <v>DS .1065 2FL</v>
      </c>
      <c r="L381" s="17" t="s">
        <v>791</v>
      </c>
      <c r="M381" s="13">
        <v>0.1065</v>
      </c>
      <c r="N381" s="13">
        <v>0.1065</v>
      </c>
      <c r="O381" s="6">
        <v>0.1065</v>
      </c>
      <c r="P381" s="6">
        <v>1.375</v>
      </c>
      <c r="R381" s="14">
        <f>IF(Table3[[#This Row],[ShoulderLenEnd]]="",0,90-(DEGREES(ATAN((Q381-P381)/((N381-O381)/2)))))</f>
        <v>0</v>
      </c>
      <c r="S381" s="15">
        <v>1.4</v>
      </c>
      <c r="T381" s="6">
        <v>2</v>
      </c>
      <c r="U381" s="6">
        <v>2.35</v>
      </c>
      <c r="V381" s="6">
        <v>1.2</v>
      </c>
      <c r="Z381" s="6">
        <v>118</v>
      </c>
      <c r="AA381" s="13">
        <f t="shared" si="5"/>
        <v>3.1995827963217587E-2</v>
      </c>
      <c r="AE381" s="6" t="s">
        <v>44</v>
      </c>
      <c r="AF381" s="6" t="s">
        <v>62</v>
      </c>
      <c r="AG381" s="6" t="s">
        <v>79</v>
      </c>
      <c r="AH381" s="6" t="s">
        <v>682</v>
      </c>
      <c r="AI381" s="6">
        <v>0</v>
      </c>
      <c r="AJ381" s="6">
        <v>1</v>
      </c>
      <c r="AK381" s="6">
        <v>1</v>
      </c>
      <c r="AL381" s="6">
        <v>1</v>
      </c>
      <c r="AM381" s="6">
        <v>1</v>
      </c>
      <c r="AN381" s="6">
        <v>1</v>
      </c>
      <c r="AO381" s="6">
        <v>0</v>
      </c>
      <c r="AP381" s="6">
        <v>1</v>
      </c>
      <c r="AR381" s="6">
        <v>0</v>
      </c>
      <c r="AS381" s="6">
        <v>0</v>
      </c>
      <c r="AT381" s="6">
        <v>0</v>
      </c>
      <c r="AU381" s="6">
        <v>0</v>
      </c>
      <c r="AV381" s="6">
        <f>IF(Table3[[#This Row],[ShankDiameter]]&gt;0.5,0,2)</f>
        <v>2</v>
      </c>
      <c r="AW381" s="6">
        <v>0</v>
      </c>
      <c r="AX381" s="6">
        <v>0</v>
      </c>
      <c r="AY381" s="6">
        <v>2</v>
      </c>
      <c r="AZ381" s="6">
        <f>IF(Table3[[#This Row],[ShankDiameter]]=0.225,2,IF(Table3[[#This Row],[ShankDiameter]]=0.25,2,IF(Table3[[#This Row],[ShankDiameter]]=0.2875,2,0)))</f>
        <v>0</v>
      </c>
      <c r="BA381" s="6">
        <v>0</v>
      </c>
      <c r="BB381" s="6">
        <v>0</v>
      </c>
      <c r="BC381" s="6">
        <v>0</v>
      </c>
      <c r="BD381" s="6">
        <v>0</v>
      </c>
      <c r="BE381" s="6">
        <v>0</v>
      </c>
      <c r="BF381" s="6">
        <v>0</v>
      </c>
      <c r="BG381" s="6">
        <v>0</v>
      </c>
      <c r="BH381" s="6">
        <v>0</v>
      </c>
      <c r="BI381" s="6">
        <v>0</v>
      </c>
      <c r="BJ381" s="6">
        <v>0</v>
      </c>
      <c r="BK381" s="6">
        <v>0</v>
      </c>
      <c r="BL381" s="6">
        <v>0</v>
      </c>
      <c r="BM381" s="6">
        <f>IF(Table3[[#This Row],[Type]]="EM",IF((Table3[[#This Row],[Diameter]]/2)-Table3[[#This Row],[CornerRadius]]-0.012&gt;0,(Table3[[#This Row],[Diameter]]/2)-Table3[[#This Row],[CornerRadius]]-0.012,0),)</f>
        <v>0</v>
      </c>
      <c r="BO381" s="6" t="str">
        <f>IF(Table3[[#This Row],[ShoulderLength]]="","",IF(Table3[[#This Row],[ShoulderLength]]&lt;Table3[[#This Row],[LOC]],"FIX",""))</f>
        <v/>
      </c>
    </row>
    <row r="382" spans="1:67" x14ac:dyDescent="0.25">
      <c r="A382" s="7">
        <f>IF(Table3[[#This Row],[SoflexRule]]="",1,IF(Table3[[#This Row],[MinOHL]]="",1,IF(Table3[[#This Row],[Type]]="CT",1,IF(Table3[[#This Row],[I]]=1,0,1))))</f>
        <v>1</v>
      </c>
      <c r="B382" s="6" t="s">
        <v>149</v>
      </c>
      <c r="D382" s="6" t="s">
        <v>149</v>
      </c>
      <c r="E382" s="6">
        <v>381</v>
      </c>
      <c r="G382" s="9" t="s">
        <v>74</v>
      </c>
      <c r="H382" s="10" t="s">
        <v>679</v>
      </c>
      <c r="I382" s="11" t="s">
        <v>792</v>
      </c>
      <c r="J382" s="12">
        <v>51107</v>
      </c>
      <c r="K382" s="11" t="str">
        <f>CONCATENATE(Table3[[#This Row],[Type]]," "&amp;TEXT(Table3[[#This Row],[Diameter]],".0000")&amp;""," "&amp;Table3[[#This Row],[NumFlutes]]&amp;"FL")</f>
        <v>DS .1094 2FL</v>
      </c>
      <c r="L382" s="17" t="s">
        <v>2444</v>
      </c>
      <c r="M382" s="13">
        <v>0.1094</v>
      </c>
      <c r="N382" s="13">
        <v>0.1094</v>
      </c>
      <c r="O382" s="6">
        <v>0.1094</v>
      </c>
      <c r="P382" s="6">
        <v>1.375</v>
      </c>
      <c r="R382" s="14">
        <f>IF(Table3[[#This Row],[ShoulderLenEnd]]="",0,90-(DEGREES(ATAN((Q382-P382)/((N382-O382)/2)))))</f>
        <v>0</v>
      </c>
      <c r="S382" s="15">
        <v>1.4</v>
      </c>
      <c r="T382" s="6">
        <v>2</v>
      </c>
      <c r="U382" s="6">
        <v>2.35</v>
      </c>
      <c r="V382" s="6">
        <v>1.2</v>
      </c>
      <c r="Z382" s="6">
        <v>118</v>
      </c>
      <c r="AA382" s="13">
        <f t="shared" si="5"/>
        <v>3.2867075860807546E-2</v>
      </c>
      <c r="AE382" s="6" t="s">
        <v>44</v>
      </c>
      <c r="AF382" s="6" t="s">
        <v>62</v>
      </c>
      <c r="AG382" s="6" t="s">
        <v>79</v>
      </c>
      <c r="AH382" s="6" t="s">
        <v>682</v>
      </c>
      <c r="AI382" s="6">
        <v>0</v>
      </c>
      <c r="AJ382" s="6">
        <v>1</v>
      </c>
      <c r="AK382" s="6">
        <v>1</v>
      </c>
      <c r="AL382" s="6">
        <v>1</v>
      </c>
      <c r="AM382" s="6">
        <v>1</v>
      </c>
      <c r="AN382" s="6">
        <v>1</v>
      </c>
      <c r="AO382" s="6">
        <v>0</v>
      </c>
      <c r="AP382" s="6">
        <v>1</v>
      </c>
      <c r="AR382" s="6">
        <v>0</v>
      </c>
      <c r="AS382" s="6">
        <v>0</v>
      </c>
      <c r="AT382" s="6">
        <v>0</v>
      </c>
      <c r="AU382" s="6">
        <v>0</v>
      </c>
      <c r="AV382" s="6">
        <f>IF(Table3[[#This Row],[ShankDiameter]]&gt;0.5,0,2)</f>
        <v>2</v>
      </c>
      <c r="AW382" s="6">
        <v>0</v>
      </c>
      <c r="AX382" s="6">
        <v>0</v>
      </c>
      <c r="AY382" s="6">
        <v>2</v>
      </c>
      <c r="AZ382" s="6">
        <f>IF(Table3[[#This Row],[ShankDiameter]]=0.225,2,IF(Table3[[#This Row],[ShankDiameter]]=0.25,2,IF(Table3[[#This Row],[ShankDiameter]]=0.2875,2,0)))</f>
        <v>0</v>
      </c>
      <c r="BA382" s="6">
        <v>0</v>
      </c>
      <c r="BB382" s="6">
        <v>0</v>
      </c>
      <c r="BC382" s="6">
        <v>0</v>
      </c>
      <c r="BD382" s="6">
        <v>0</v>
      </c>
      <c r="BE382" s="6">
        <v>0</v>
      </c>
      <c r="BF382" s="6">
        <v>0</v>
      </c>
      <c r="BG382" s="6">
        <v>0</v>
      </c>
      <c r="BH382" s="6">
        <v>0</v>
      </c>
      <c r="BI382" s="6">
        <v>0</v>
      </c>
      <c r="BJ382" s="6">
        <v>0</v>
      </c>
      <c r="BK382" s="6">
        <v>0</v>
      </c>
      <c r="BL382" s="6">
        <v>0</v>
      </c>
      <c r="BM382" s="6">
        <f>IF(Table3[[#This Row],[Type]]="EM",IF((Table3[[#This Row],[Diameter]]/2)-Table3[[#This Row],[CornerRadius]]-0.012&gt;0,(Table3[[#This Row],[Diameter]]/2)-Table3[[#This Row],[CornerRadius]]-0.012,0),)</f>
        <v>0</v>
      </c>
      <c r="BO382" s="6" t="str">
        <f>IF(Table3[[#This Row],[ShoulderLength]]="","",IF(Table3[[#This Row],[ShoulderLength]]&lt;Table3[[#This Row],[LOC]],"FIX",""))</f>
        <v/>
      </c>
    </row>
    <row r="383" spans="1:67" x14ac:dyDescent="0.25">
      <c r="A383" s="7">
        <f>IF(Table3[[#This Row],[SoflexRule]]="",1,IF(Table3[[#This Row],[MinOHL]]="",1,IF(Table3[[#This Row],[Type]]="CT",1,IF(Table3[[#This Row],[I]]=1,0,1))))</f>
        <v>1</v>
      </c>
      <c r="B383" s="6" t="s">
        <v>149</v>
      </c>
      <c r="D383" s="6" t="s">
        <v>149</v>
      </c>
      <c r="E383" s="6">
        <v>382</v>
      </c>
      <c r="G383" s="9" t="s">
        <v>74</v>
      </c>
      <c r="H383" s="10" t="s">
        <v>679</v>
      </c>
      <c r="I383" s="11" t="s">
        <v>794</v>
      </c>
      <c r="J383" s="12">
        <v>51033</v>
      </c>
      <c r="K383" s="11" t="str">
        <f>CONCATENATE(Table3[[#This Row],[Type]]," "&amp;TEXT(Table3[[#This Row],[Diameter]],".0000")&amp;""," "&amp;Table3[[#This Row],[NumFlutes]]&amp;"FL")</f>
        <v>DS .1110 2FL</v>
      </c>
      <c r="L383" s="17" t="s">
        <v>795</v>
      </c>
      <c r="M383" s="13">
        <v>0.111</v>
      </c>
      <c r="N383" s="13">
        <v>0.111</v>
      </c>
      <c r="O383" s="6">
        <v>0.111</v>
      </c>
      <c r="P383" s="6">
        <v>1.4</v>
      </c>
      <c r="R383" s="14">
        <f>IF(Table3[[#This Row],[ShoulderLenEnd]]="",0,90-(DEGREES(ATAN((Q383-P383)/((N383-O383)/2)))))</f>
        <v>0</v>
      </c>
      <c r="S383" s="15">
        <v>1.425</v>
      </c>
      <c r="T383" s="6">
        <v>2</v>
      </c>
      <c r="U383" s="6">
        <v>2.35</v>
      </c>
      <c r="V383" s="6">
        <v>1.2</v>
      </c>
      <c r="Z383" s="6">
        <v>118</v>
      </c>
      <c r="AA383" s="13">
        <f t="shared" si="5"/>
        <v>3.3347764356029597E-2</v>
      </c>
      <c r="AE383" s="6" t="s">
        <v>44</v>
      </c>
      <c r="AF383" s="6" t="s">
        <v>62</v>
      </c>
      <c r="AG383" s="6" t="s">
        <v>79</v>
      </c>
      <c r="AH383" s="6" t="s">
        <v>682</v>
      </c>
      <c r="AI383" s="6">
        <v>0</v>
      </c>
      <c r="AJ383" s="6">
        <v>1</v>
      </c>
      <c r="AK383" s="6">
        <v>1</v>
      </c>
      <c r="AL383" s="6">
        <v>1</v>
      </c>
      <c r="AM383" s="6">
        <v>1</v>
      </c>
      <c r="AN383" s="6">
        <v>1</v>
      </c>
      <c r="AO383" s="6">
        <v>0</v>
      </c>
      <c r="AP383" s="6">
        <v>1</v>
      </c>
      <c r="AR383" s="6">
        <v>0</v>
      </c>
      <c r="AS383" s="6">
        <v>0</v>
      </c>
      <c r="AT383" s="6">
        <v>0</v>
      </c>
      <c r="AU383" s="6">
        <v>0</v>
      </c>
      <c r="AV383" s="6">
        <f>IF(Table3[[#This Row],[ShankDiameter]]&gt;0.5,0,2)</f>
        <v>2</v>
      </c>
      <c r="AW383" s="6">
        <v>0</v>
      </c>
      <c r="AX383" s="6">
        <v>0</v>
      </c>
      <c r="AY383" s="6">
        <v>2</v>
      </c>
      <c r="AZ383" s="6">
        <f>IF(Table3[[#This Row],[ShankDiameter]]=0.225,2,IF(Table3[[#This Row],[ShankDiameter]]=0.25,2,IF(Table3[[#This Row],[ShankDiameter]]=0.2875,2,0)))</f>
        <v>0</v>
      </c>
      <c r="BA383" s="6">
        <v>0</v>
      </c>
      <c r="BB383" s="6">
        <v>0</v>
      </c>
      <c r="BC383" s="6">
        <v>0</v>
      </c>
      <c r="BD383" s="6">
        <v>0</v>
      </c>
      <c r="BE383" s="6">
        <v>0</v>
      </c>
      <c r="BF383" s="6">
        <v>0</v>
      </c>
      <c r="BG383" s="6">
        <v>0</v>
      </c>
      <c r="BH383" s="6">
        <v>0</v>
      </c>
      <c r="BI383" s="6">
        <v>0</v>
      </c>
      <c r="BJ383" s="6">
        <v>0</v>
      </c>
      <c r="BK383" s="6">
        <v>0</v>
      </c>
      <c r="BL383" s="6">
        <v>0</v>
      </c>
      <c r="BM383" s="6">
        <f>IF(Table3[[#This Row],[Type]]="EM",IF((Table3[[#This Row],[Diameter]]/2)-Table3[[#This Row],[CornerRadius]]-0.012&gt;0,(Table3[[#This Row],[Diameter]]/2)-Table3[[#This Row],[CornerRadius]]-0.012,0),)</f>
        <v>0</v>
      </c>
      <c r="BO383" s="6" t="str">
        <f>IF(Table3[[#This Row],[ShoulderLength]]="","",IF(Table3[[#This Row],[ShoulderLength]]&lt;Table3[[#This Row],[LOC]],"FIX",""))</f>
        <v/>
      </c>
    </row>
    <row r="384" spans="1:67" x14ac:dyDescent="0.25">
      <c r="A384" s="7">
        <f>IF(Table3[[#This Row],[SoflexRule]]="",1,IF(Table3[[#This Row],[MinOHL]]="",1,IF(Table3[[#This Row],[Type]]="CT",1,IF(Table3[[#This Row],[I]]=1,0,1))))</f>
        <v>1</v>
      </c>
      <c r="B384" s="6" t="s">
        <v>149</v>
      </c>
      <c r="D384" s="6" t="s">
        <v>149</v>
      </c>
      <c r="E384" s="6">
        <v>383</v>
      </c>
      <c r="G384" s="9" t="s">
        <v>74</v>
      </c>
      <c r="H384" s="10" t="s">
        <v>679</v>
      </c>
      <c r="I384" s="11" t="s">
        <v>796</v>
      </c>
      <c r="J384" s="12">
        <v>51032</v>
      </c>
      <c r="K384" s="11" t="str">
        <f>CONCATENATE(Table3[[#This Row],[Type]]," "&amp;TEXT(Table3[[#This Row],[Diameter]],".0000")&amp;""," "&amp;Table3[[#This Row],[NumFlutes]]&amp;"FL")</f>
        <v>DS .1160 2FL</v>
      </c>
      <c r="L384" s="17" t="s">
        <v>797</v>
      </c>
      <c r="M384" s="13">
        <v>0.11600000000000001</v>
      </c>
      <c r="N384" s="13">
        <v>0.11600000000000001</v>
      </c>
      <c r="O384" s="6">
        <v>0.11600000000000001</v>
      </c>
      <c r="P384" s="6">
        <v>1.325</v>
      </c>
      <c r="R384" s="14">
        <f>IF(Table3[[#This Row],[ShoulderLenEnd]]="",0,90-(DEGREES(ATAN((Q384-P384)/((N384-O384)/2)))))</f>
        <v>0</v>
      </c>
      <c r="S384" s="15">
        <v>1.35</v>
      </c>
      <c r="T384" s="6">
        <v>2</v>
      </c>
      <c r="U384" s="6">
        <v>2.35</v>
      </c>
      <c r="V384" s="6">
        <v>1.1000000000000001</v>
      </c>
      <c r="Z384" s="6">
        <v>118</v>
      </c>
      <c r="AA384" s="13">
        <f t="shared" si="5"/>
        <v>3.4849915903598497E-2</v>
      </c>
      <c r="AE384" s="6" t="s">
        <v>44</v>
      </c>
      <c r="AF384" s="6" t="s">
        <v>62</v>
      </c>
      <c r="AG384" s="6" t="s">
        <v>79</v>
      </c>
      <c r="AH384" s="6" t="s">
        <v>682</v>
      </c>
      <c r="AI384" s="6">
        <v>0</v>
      </c>
      <c r="AJ384" s="6">
        <v>1</v>
      </c>
      <c r="AK384" s="6">
        <v>1</v>
      </c>
      <c r="AL384" s="6">
        <v>1</v>
      </c>
      <c r="AM384" s="6">
        <v>1</v>
      </c>
      <c r="AN384" s="6">
        <v>1</v>
      </c>
      <c r="AO384" s="6">
        <v>0</v>
      </c>
      <c r="AP384" s="6">
        <v>1</v>
      </c>
      <c r="AR384" s="6">
        <v>0</v>
      </c>
      <c r="AS384" s="6">
        <v>0</v>
      </c>
      <c r="AT384" s="6">
        <v>0</v>
      </c>
      <c r="AU384" s="6">
        <v>0</v>
      </c>
      <c r="AV384" s="6">
        <f>IF(Table3[[#This Row],[ShankDiameter]]&gt;0.5,0,2)</f>
        <v>2</v>
      </c>
      <c r="AW384" s="6">
        <v>0</v>
      </c>
      <c r="AX384" s="6">
        <v>0</v>
      </c>
      <c r="AY384" s="6">
        <v>2</v>
      </c>
      <c r="AZ384" s="6">
        <f>IF(Table3[[#This Row],[ShankDiameter]]=0.225,2,IF(Table3[[#This Row],[ShankDiameter]]=0.25,2,IF(Table3[[#This Row],[ShankDiameter]]=0.2875,2,0)))</f>
        <v>0</v>
      </c>
      <c r="BA384" s="6">
        <v>0</v>
      </c>
      <c r="BB384" s="6">
        <v>0</v>
      </c>
      <c r="BC384" s="6">
        <v>0</v>
      </c>
      <c r="BD384" s="6">
        <v>0</v>
      </c>
      <c r="BE384" s="6">
        <v>0</v>
      </c>
      <c r="BF384" s="6">
        <v>0</v>
      </c>
      <c r="BG384" s="6">
        <v>0</v>
      </c>
      <c r="BH384" s="6">
        <v>0</v>
      </c>
      <c r="BI384" s="6">
        <v>0</v>
      </c>
      <c r="BJ384" s="6">
        <v>0</v>
      </c>
      <c r="BK384" s="6">
        <v>0</v>
      </c>
      <c r="BL384" s="6">
        <v>0</v>
      </c>
      <c r="BM384" s="6">
        <f>IF(Table3[[#This Row],[Type]]="EM",IF((Table3[[#This Row],[Diameter]]/2)-Table3[[#This Row],[CornerRadius]]-0.012&gt;0,(Table3[[#This Row],[Diameter]]/2)-Table3[[#This Row],[CornerRadius]]-0.012,0),)</f>
        <v>0</v>
      </c>
      <c r="BO384" s="6" t="str">
        <f>IF(Table3[[#This Row],[ShoulderLength]]="","",IF(Table3[[#This Row],[ShoulderLength]]&lt;Table3[[#This Row],[LOC]],"FIX",""))</f>
        <v/>
      </c>
    </row>
    <row r="385" spans="1:67" x14ac:dyDescent="0.25">
      <c r="A385" s="7">
        <f>IF(Table3[[#This Row],[SoflexRule]]="",1,IF(Table3[[#This Row],[MinOHL]]="",1,IF(Table3[[#This Row],[Type]]="CT",1,IF(Table3[[#This Row],[I]]=1,0,1))))</f>
        <v>1</v>
      </c>
      <c r="B385" s="6" t="s">
        <v>149</v>
      </c>
      <c r="D385" s="6" t="s">
        <v>149</v>
      </c>
      <c r="E385" s="6">
        <v>384</v>
      </c>
      <c r="F385" s="8" t="s">
        <v>60</v>
      </c>
      <c r="H385" s="10" t="s">
        <v>679</v>
      </c>
      <c r="I385" s="11" t="s">
        <v>798</v>
      </c>
      <c r="J385" s="12" t="s">
        <v>799</v>
      </c>
      <c r="K385" s="11" t="str">
        <f>CONCATENATE(Table3[[#This Row],[Type]]," "&amp;TEXT(Table3[[#This Row],[Diameter]],".0000")&amp;""," "&amp;Table3[[#This Row],[NumFlutes]]&amp;"FL")</f>
        <v>DS .1181 2FL</v>
      </c>
      <c r="L385" s="17" t="s">
        <v>800</v>
      </c>
      <c r="M385" s="13">
        <v>0.1181</v>
      </c>
      <c r="N385" s="13">
        <v>0.1181</v>
      </c>
      <c r="O385" s="6">
        <v>0.1181</v>
      </c>
      <c r="P385" s="6">
        <v>0.65500000000000003</v>
      </c>
      <c r="R385" s="14">
        <f>IF(Table3[[#This Row],[ShoulderLenEnd]]="",0,90-(DEGREES(ATAN((Q385-P385)/((N385-O385)/2)))))</f>
        <v>0</v>
      </c>
      <c r="S385" s="15">
        <v>0.7</v>
      </c>
      <c r="T385" s="6">
        <v>2</v>
      </c>
      <c r="U385" s="6">
        <v>1.8</v>
      </c>
      <c r="V385" s="6">
        <v>0.55000000000000004</v>
      </c>
      <c r="Z385" s="6">
        <v>118</v>
      </c>
      <c r="AA385" s="13">
        <f t="shared" si="5"/>
        <v>3.5480819553577431E-2</v>
      </c>
      <c r="AE385" s="6" t="s">
        <v>44</v>
      </c>
      <c r="AF385" s="6" t="s">
        <v>62</v>
      </c>
      <c r="AH385" s="6" t="s">
        <v>682</v>
      </c>
      <c r="AI385" s="6">
        <v>0</v>
      </c>
      <c r="AJ385" s="6">
        <v>1</v>
      </c>
      <c r="AK385" s="6">
        <v>1</v>
      </c>
      <c r="AL385" s="6">
        <v>1</v>
      </c>
      <c r="AM385" s="6">
        <v>1</v>
      </c>
      <c r="AN385" s="6">
        <v>1</v>
      </c>
      <c r="AO385" s="6">
        <v>0</v>
      </c>
      <c r="AP385" s="6">
        <v>1</v>
      </c>
      <c r="AR385" s="6">
        <v>0</v>
      </c>
      <c r="AS385" s="6">
        <v>0</v>
      </c>
      <c r="AT385" s="6">
        <v>0</v>
      </c>
      <c r="AU385" s="6">
        <v>0</v>
      </c>
      <c r="AV385" s="6">
        <f>IF(Table3[[#This Row],[ShankDiameter]]&gt;0.5,0,2)</f>
        <v>2</v>
      </c>
      <c r="AW385" s="6">
        <v>0</v>
      </c>
      <c r="AX385" s="6">
        <v>0</v>
      </c>
      <c r="AY385" s="6">
        <v>2</v>
      </c>
      <c r="AZ385" s="6">
        <f>IF(Table3[[#This Row],[ShankDiameter]]=0.225,2,IF(Table3[[#This Row],[ShankDiameter]]=0.25,2,IF(Table3[[#This Row],[ShankDiameter]]=0.2875,2,0)))</f>
        <v>0</v>
      </c>
      <c r="BA385" s="6">
        <v>0</v>
      </c>
      <c r="BB385" s="6">
        <v>0</v>
      </c>
      <c r="BC385" s="6">
        <v>0</v>
      </c>
      <c r="BD385" s="6">
        <v>0</v>
      </c>
      <c r="BE385" s="6">
        <v>0</v>
      </c>
      <c r="BF385" s="6">
        <v>0</v>
      </c>
      <c r="BG385" s="6">
        <v>0</v>
      </c>
      <c r="BH385" s="6">
        <v>0</v>
      </c>
      <c r="BI385" s="6">
        <v>0</v>
      </c>
      <c r="BJ385" s="6">
        <v>0</v>
      </c>
      <c r="BK385" s="6">
        <v>0</v>
      </c>
      <c r="BL385" s="6">
        <v>0</v>
      </c>
      <c r="BM385" s="6">
        <f>IF(Table3[[#This Row],[Type]]="EM",IF((Table3[[#This Row],[Diameter]]/2)-Table3[[#This Row],[CornerRadius]]-0.012&gt;0,(Table3[[#This Row],[Diameter]]/2)-Table3[[#This Row],[CornerRadius]]-0.012,0),)</f>
        <v>0</v>
      </c>
      <c r="BO385" s="6" t="str">
        <f>IF(Table3[[#This Row],[ShoulderLength]]="","",IF(Table3[[#This Row],[ShoulderLength]]&lt;Table3[[#This Row],[LOC]],"FIX",""))</f>
        <v/>
      </c>
    </row>
    <row r="386" spans="1:67" x14ac:dyDescent="0.25">
      <c r="A386" s="7">
        <f>IF(Table3[[#This Row],[SoflexRule]]="",1,IF(Table3[[#This Row],[MinOHL]]="",1,IF(Table3[[#This Row],[Type]]="CT",1,IF(Table3[[#This Row],[I]]=1,0,1))))</f>
        <v>1</v>
      </c>
      <c r="B386" s="6" t="s">
        <v>149</v>
      </c>
      <c r="D386" s="6" t="s">
        <v>149</v>
      </c>
      <c r="E386" s="6">
        <v>385</v>
      </c>
      <c r="F386" s="8" t="s">
        <v>60</v>
      </c>
      <c r="H386" s="10" t="s">
        <v>801</v>
      </c>
      <c r="I386" s="11" t="s">
        <v>802</v>
      </c>
      <c r="J386" s="12" t="s">
        <v>803</v>
      </c>
      <c r="K386" s="11" t="str">
        <f>CONCATENATE(Table3[[#This Row],[Type]]," "&amp;TEXT(Table3[[#This Row],[Diameter]],".0000")&amp;""," "&amp;Table3[[#This Row],[NumFlutes]]&amp;"FL")</f>
        <v>DJ .1181 2FL</v>
      </c>
      <c r="L386" s="17" t="s">
        <v>800</v>
      </c>
      <c r="M386" s="13">
        <v>0.1181</v>
      </c>
      <c r="N386" s="13">
        <v>0.1181</v>
      </c>
      <c r="O386" s="6">
        <v>0.1181</v>
      </c>
      <c r="P386" s="6">
        <v>1.35</v>
      </c>
      <c r="R386" s="14">
        <f>IF(Table3[[#This Row],[ShoulderLenEnd]]="",0,90-(DEGREES(ATAN((Q386-P386)/((N386-O386)/2)))))</f>
        <v>0</v>
      </c>
      <c r="S386" s="15">
        <v>1.4</v>
      </c>
      <c r="T386" s="6">
        <v>2</v>
      </c>
      <c r="U386" s="6">
        <v>2.35</v>
      </c>
      <c r="V386" s="6">
        <v>1.25</v>
      </c>
      <c r="Z386" s="6">
        <v>118</v>
      </c>
      <c r="AA386" s="13">
        <f t="shared" ref="AA386:AA449" si="6">IF(Z386 &lt; 1, "", (M386/2)/TAN(RADIANS(Z386/2)))</f>
        <v>3.5480819553577431E-2</v>
      </c>
      <c r="AE386" s="6" t="s">
        <v>44</v>
      </c>
      <c r="AF386" s="6" t="s">
        <v>62</v>
      </c>
      <c r="AH386" s="6" t="s">
        <v>635</v>
      </c>
      <c r="AI386" s="6">
        <v>0</v>
      </c>
      <c r="AJ386" s="6">
        <v>1</v>
      </c>
      <c r="AK386" s="6">
        <v>1</v>
      </c>
      <c r="AL386" s="6">
        <v>1</v>
      </c>
      <c r="AM386" s="6">
        <v>1</v>
      </c>
      <c r="AN386" s="6">
        <v>1</v>
      </c>
      <c r="AO386" s="6">
        <v>0</v>
      </c>
      <c r="AP386" s="6">
        <v>1</v>
      </c>
      <c r="AR386" s="6">
        <v>0</v>
      </c>
      <c r="AS386" s="6">
        <v>0</v>
      </c>
      <c r="AT386" s="6">
        <v>0</v>
      </c>
      <c r="AU386" s="6">
        <v>0</v>
      </c>
      <c r="AV386" s="6">
        <f>IF(Table3[[#This Row],[ShankDiameter]]&gt;0.5,0,2)</f>
        <v>2</v>
      </c>
      <c r="AW386" s="6">
        <v>0</v>
      </c>
      <c r="AX386" s="6">
        <v>0</v>
      </c>
      <c r="AY386" s="6">
        <v>2</v>
      </c>
      <c r="AZ386" s="6">
        <f>IF(Table3[[#This Row],[ShankDiameter]]=0.225,2,IF(Table3[[#This Row],[ShankDiameter]]=0.25,2,IF(Table3[[#This Row],[ShankDiameter]]=0.2875,2,0)))</f>
        <v>0</v>
      </c>
      <c r="BA386" s="6">
        <v>0</v>
      </c>
      <c r="BB386" s="6">
        <v>0</v>
      </c>
      <c r="BC386" s="6">
        <v>0</v>
      </c>
      <c r="BD386" s="6">
        <v>0</v>
      </c>
      <c r="BE386" s="6">
        <v>0</v>
      </c>
      <c r="BF386" s="6">
        <v>0</v>
      </c>
      <c r="BG386" s="6">
        <v>0</v>
      </c>
      <c r="BH386" s="6">
        <v>0</v>
      </c>
      <c r="BI386" s="6">
        <v>0</v>
      </c>
      <c r="BJ386" s="6">
        <v>0</v>
      </c>
      <c r="BK386" s="6">
        <v>0</v>
      </c>
      <c r="BL386" s="6">
        <v>0</v>
      </c>
      <c r="BM386" s="6">
        <f>IF(Table3[[#This Row],[Type]]="EM",IF((Table3[[#This Row],[Diameter]]/2)-Table3[[#This Row],[CornerRadius]]-0.012&gt;0,(Table3[[#This Row],[Diameter]]/2)-Table3[[#This Row],[CornerRadius]]-0.012,0),)</f>
        <v>0</v>
      </c>
      <c r="BO386" s="6" t="str">
        <f>IF(Table3[[#This Row],[ShoulderLength]]="","",IF(Table3[[#This Row],[ShoulderLength]]&lt;Table3[[#This Row],[LOC]],"FIX",""))</f>
        <v/>
      </c>
    </row>
    <row r="387" spans="1:67" x14ac:dyDescent="0.25">
      <c r="A387" s="7">
        <f>IF(Table3[[#This Row],[SoflexRule]]="",1,IF(Table3[[#This Row],[MinOHL]]="",1,IF(Table3[[#This Row],[Type]]="CT",1,IF(Table3[[#This Row],[I]]=1,0,1))))</f>
        <v>1</v>
      </c>
      <c r="B387" s="6" t="s">
        <v>149</v>
      </c>
      <c r="D387" s="6" t="s">
        <v>149</v>
      </c>
      <c r="E387" s="6">
        <v>386</v>
      </c>
      <c r="G387" s="9" t="s">
        <v>74</v>
      </c>
      <c r="H387" s="10" t="s">
        <v>679</v>
      </c>
      <c r="I387" s="11" t="s">
        <v>804</v>
      </c>
      <c r="J387" s="12">
        <v>51031</v>
      </c>
      <c r="K387" s="11" t="str">
        <f>CONCATENATE(Table3[[#This Row],[Type]]," "&amp;TEXT(Table3[[#This Row],[Diameter]],".0000")&amp;""," "&amp;Table3[[#This Row],[NumFlutes]]&amp;"FL")</f>
        <v>DS .1200 2FL</v>
      </c>
      <c r="L387" s="17" t="s">
        <v>805</v>
      </c>
      <c r="M387" s="13">
        <v>0.12</v>
      </c>
      <c r="N387" s="13">
        <v>0.12</v>
      </c>
      <c r="O387" s="6">
        <v>0.12</v>
      </c>
      <c r="P387" s="6">
        <v>1.3</v>
      </c>
      <c r="R387" s="14">
        <f>IF(Table3[[#This Row],[ShoulderLenEnd]]="",0,90-(DEGREES(ATAN((Q387-P387)/((N387-O387)/2)))))</f>
        <v>0</v>
      </c>
      <c r="S387" s="15">
        <v>1.325</v>
      </c>
      <c r="T387" s="6">
        <v>2</v>
      </c>
      <c r="U387" s="6">
        <v>2.25</v>
      </c>
      <c r="V387" s="6">
        <v>1.25</v>
      </c>
      <c r="Z387" s="6">
        <v>118</v>
      </c>
      <c r="AA387" s="13">
        <f t="shared" si="6"/>
        <v>3.6051637141653617E-2</v>
      </c>
      <c r="AE387" s="6" t="s">
        <v>44</v>
      </c>
      <c r="AF387" s="6" t="s">
        <v>62</v>
      </c>
      <c r="AG387" s="6" t="s">
        <v>79</v>
      </c>
      <c r="AH387" s="6" t="s">
        <v>682</v>
      </c>
      <c r="AI387" s="6">
        <v>0</v>
      </c>
      <c r="AJ387" s="6">
        <v>1</v>
      </c>
      <c r="AK387" s="6">
        <v>1</v>
      </c>
      <c r="AL387" s="6">
        <v>1</v>
      </c>
      <c r="AM387" s="6">
        <v>1</v>
      </c>
      <c r="AN387" s="6">
        <v>1</v>
      </c>
      <c r="AO387" s="6">
        <v>0</v>
      </c>
      <c r="AP387" s="6">
        <v>1</v>
      </c>
      <c r="AR387" s="6">
        <v>0</v>
      </c>
      <c r="AS387" s="6">
        <v>0</v>
      </c>
      <c r="AT387" s="6">
        <v>0</v>
      </c>
      <c r="AU387" s="6">
        <v>0</v>
      </c>
      <c r="AV387" s="6">
        <f>IF(Table3[[#This Row],[ShankDiameter]]&gt;0.5,0,2)</f>
        <v>2</v>
      </c>
      <c r="AW387" s="6">
        <v>0</v>
      </c>
      <c r="AX387" s="6">
        <v>0</v>
      </c>
      <c r="AY387" s="6">
        <v>2</v>
      </c>
      <c r="AZ387" s="6">
        <f>IF(Table3[[#This Row],[ShankDiameter]]=0.225,2,IF(Table3[[#This Row],[ShankDiameter]]=0.25,2,IF(Table3[[#This Row],[ShankDiameter]]=0.2875,2,0)))</f>
        <v>0</v>
      </c>
      <c r="BA387" s="6">
        <v>0</v>
      </c>
      <c r="BB387" s="6">
        <v>0</v>
      </c>
      <c r="BC387" s="6">
        <v>0</v>
      </c>
      <c r="BD387" s="6">
        <v>0</v>
      </c>
      <c r="BE387" s="6">
        <v>0</v>
      </c>
      <c r="BF387" s="6">
        <v>0</v>
      </c>
      <c r="BG387" s="6">
        <v>0</v>
      </c>
      <c r="BH387" s="6">
        <v>0</v>
      </c>
      <c r="BI387" s="6">
        <v>0</v>
      </c>
      <c r="BJ387" s="6">
        <v>0</v>
      </c>
      <c r="BK387" s="6">
        <v>0</v>
      </c>
      <c r="BL387" s="6">
        <v>0</v>
      </c>
      <c r="BM387" s="6">
        <f>IF(Table3[[#This Row],[Type]]="EM",IF((Table3[[#This Row],[Diameter]]/2)-Table3[[#This Row],[CornerRadius]]-0.012&gt;0,(Table3[[#This Row],[Diameter]]/2)-Table3[[#This Row],[CornerRadius]]-0.012,0),)</f>
        <v>0</v>
      </c>
      <c r="BO387" s="6" t="str">
        <f>IF(Table3[[#This Row],[ShoulderLength]]="","",IF(Table3[[#This Row],[ShoulderLength]]&lt;Table3[[#This Row],[LOC]],"FIX",""))</f>
        <v/>
      </c>
    </row>
    <row r="388" spans="1:67" x14ac:dyDescent="0.25">
      <c r="A388" s="7">
        <f>IF(Table3[[#This Row],[SoflexRule]]="",1,IF(Table3[[#This Row],[MinOHL]]="",1,IF(Table3[[#This Row],[Type]]="CT",1,IF(Table3[[#This Row],[I]]=1,0,1))))</f>
        <v>1</v>
      </c>
      <c r="B388" s="6" t="s">
        <v>149</v>
      </c>
      <c r="D388" s="6" t="s">
        <v>149</v>
      </c>
      <c r="E388" s="6">
        <v>387</v>
      </c>
      <c r="G388" s="9" t="s">
        <v>74</v>
      </c>
      <c r="H388" s="10" t="s">
        <v>679</v>
      </c>
      <c r="I388" s="11" t="s">
        <v>806</v>
      </c>
      <c r="J388" s="12">
        <v>61068</v>
      </c>
      <c r="K388" s="11" t="str">
        <f>CONCATENATE(Table3[[#This Row],[Type]]," "&amp;TEXT(Table3[[#This Row],[Diameter]],".0000")&amp;""," "&amp;Table3[[#This Row],[NumFlutes]]&amp;"FL")</f>
        <v>DS .1220 2FL</v>
      </c>
      <c r="L388" s="17" t="s">
        <v>807</v>
      </c>
      <c r="M388" s="13">
        <v>0.122</v>
      </c>
      <c r="N388" s="13">
        <v>0.122</v>
      </c>
      <c r="O388" s="6">
        <v>0.122</v>
      </c>
      <c r="P388" s="6">
        <v>1.55</v>
      </c>
      <c r="R388" s="14">
        <f>IF(Table3[[#This Row],[ShoulderLenEnd]]="",0,90-(DEGREES(ATAN((Q388-P388)/((N388-O388)/2)))))</f>
        <v>0</v>
      </c>
      <c r="S388" s="15">
        <v>1.575</v>
      </c>
      <c r="T388" s="6">
        <v>2</v>
      </c>
      <c r="U388" s="6">
        <v>2.5590999999999999</v>
      </c>
      <c r="V388" s="6">
        <v>1.4173</v>
      </c>
      <c r="Z388" s="6">
        <v>118</v>
      </c>
      <c r="AA388" s="13">
        <f t="shared" si="6"/>
        <v>3.6652497760681177E-2</v>
      </c>
      <c r="AE388" s="6" t="s">
        <v>44</v>
      </c>
      <c r="AF388" s="6" t="s">
        <v>62</v>
      </c>
      <c r="AG388" s="6" t="s">
        <v>79</v>
      </c>
      <c r="AH388" s="6" t="s">
        <v>682</v>
      </c>
      <c r="AI388" s="6">
        <v>0</v>
      </c>
      <c r="AJ388" s="6">
        <v>1</v>
      </c>
      <c r="AK388" s="6">
        <v>1</v>
      </c>
      <c r="AL388" s="6">
        <v>1</v>
      </c>
      <c r="AM388" s="6">
        <v>1</v>
      </c>
      <c r="AN388" s="6">
        <v>1</v>
      </c>
      <c r="AO388" s="6">
        <v>0</v>
      </c>
      <c r="AP388" s="6">
        <v>1</v>
      </c>
      <c r="AR388" s="6">
        <v>0</v>
      </c>
      <c r="AS388" s="6">
        <v>0</v>
      </c>
      <c r="AT388" s="6">
        <v>0</v>
      </c>
      <c r="AU388" s="6">
        <v>0</v>
      </c>
      <c r="AV388" s="6">
        <f>IF(Table3[[#This Row],[ShankDiameter]]&gt;0.5,0,2)</f>
        <v>2</v>
      </c>
      <c r="AW388" s="6">
        <v>0</v>
      </c>
      <c r="AX388" s="6">
        <v>0</v>
      </c>
      <c r="AY388" s="6">
        <v>2</v>
      </c>
      <c r="AZ388" s="6">
        <f>IF(Table3[[#This Row],[ShankDiameter]]=0.225,2,IF(Table3[[#This Row],[ShankDiameter]]=0.25,2,IF(Table3[[#This Row],[ShankDiameter]]=0.2875,2,0)))</f>
        <v>0</v>
      </c>
      <c r="BA388" s="6">
        <v>0</v>
      </c>
      <c r="BB388" s="6">
        <v>0</v>
      </c>
      <c r="BC388" s="6">
        <v>0</v>
      </c>
      <c r="BD388" s="6">
        <v>0</v>
      </c>
      <c r="BE388" s="6">
        <v>0</v>
      </c>
      <c r="BF388" s="6">
        <v>0</v>
      </c>
      <c r="BG388" s="6">
        <v>0</v>
      </c>
      <c r="BH388" s="6">
        <v>0</v>
      </c>
      <c r="BI388" s="6">
        <v>0</v>
      </c>
      <c r="BJ388" s="6">
        <v>0</v>
      </c>
      <c r="BK388" s="6">
        <v>0</v>
      </c>
      <c r="BL388" s="6">
        <v>0</v>
      </c>
      <c r="BM388" s="6">
        <f>IF(Table3[[#This Row],[Type]]="EM",IF((Table3[[#This Row],[Diameter]]/2)-Table3[[#This Row],[CornerRadius]]-0.012&gt;0,(Table3[[#This Row],[Diameter]]/2)-Table3[[#This Row],[CornerRadius]]-0.012,0),)</f>
        <v>0</v>
      </c>
      <c r="BO388" s="6" t="str">
        <f>IF(Table3[[#This Row],[ShoulderLength]]="","",IF(Table3[[#This Row],[ShoulderLength]]&lt;Table3[[#This Row],[LOC]],"FIX",""))</f>
        <v/>
      </c>
    </row>
    <row r="389" spans="1:67" x14ac:dyDescent="0.25">
      <c r="A389" s="7">
        <f>IF(Table3[[#This Row],[SoflexRule]]="",1,IF(Table3[[#This Row],[MinOHL]]="",1,IF(Table3[[#This Row],[Type]]="CT",1,IF(Table3[[#This Row],[I]]=1,0,1))))</f>
        <v>1</v>
      </c>
      <c r="B389" s="6" t="s">
        <v>149</v>
      </c>
      <c r="D389" s="6" t="s">
        <v>149</v>
      </c>
      <c r="E389" s="6">
        <v>388</v>
      </c>
      <c r="F389" s="8" t="s">
        <v>60</v>
      </c>
      <c r="H389" s="10" t="s">
        <v>679</v>
      </c>
      <c r="I389" s="11" t="s">
        <v>808</v>
      </c>
      <c r="J389" s="12">
        <v>15505</v>
      </c>
      <c r="K389" s="11" t="str">
        <f>CONCATENATE(Table3[[#This Row],[Type]]," "&amp;TEXT(Table3[[#This Row],[Diameter]],".0000")&amp;""," "&amp;Table3[[#This Row],[NumFlutes]]&amp;"FL")</f>
        <v>DS .1250 2FL</v>
      </c>
      <c r="L389" s="17" t="s">
        <v>809</v>
      </c>
      <c r="M389" s="13">
        <v>0.125</v>
      </c>
      <c r="N389" s="13">
        <v>0.125</v>
      </c>
      <c r="O389" s="6">
        <v>0.125</v>
      </c>
      <c r="P389" s="6">
        <v>1.43</v>
      </c>
      <c r="R389" s="14">
        <f>IF(Table3[[#This Row],[ShoulderLenEnd]]="",0,90-(DEGREES(ATAN((Q389-P389)/((N389-O389)/2)))))</f>
        <v>0</v>
      </c>
      <c r="S389" s="15">
        <v>1.48</v>
      </c>
      <c r="T389" s="6">
        <v>2</v>
      </c>
      <c r="U389" s="6">
        <v>3</v>
      </c>
      <c r="V389" s="6">
        <v>1.25</v>
      </c>
      <c r="Z389" s="6">
        <v>118</v>
      </c>
      <c r="AA389" s="13">
        <f t="shared" si="6"/>
        <v>3.7553788689222517E-2</v>
      </c>
      <c r="AE389" s="6" t="s">
        <v>44</v>
      </c>
      <c r="AF389" s="6" t="s">
        <v>62</v>
      </c>
      <c r="AH389" s="6" t="s">
        <v>682</v>
      </c>
      <c r="AI389" s="6">
        <v>0</v>
      </c>
      <c r="AJ389" s="6">
        <v>1</v>
      </c>
      <c r="AK389" s="6">
        <v>1</v>
      </c>
      <c r="AL389" s="6">
        <v>1</v>
      </c>
      <c r="AM389" s="6">
        <v>1</v>
      </c>
      <c r="AN389" s="6">
        <v>1</v>
      </c>
      <c r="AO389" s="6">
        <v>0</v>
      </c>
      <c r="AP389" s="6">
        <v>1</v>
      </c>
      <c r="AR389" s="6">
        <v>0</v>
      </c>
      <c r="AS389" s="6">
        <v>0</v>
      </c>
      <c r="AT389" s="6">
        <v>0</v>
      </c>
      <c r="AU389" s="6">
        <v>0</v>
      </c>
      <c r="AV389" s="6">
        <f>IF(Table3[[#This Row],[ShankDiameter]]&gt;0.5,0,2)</f>
        <v>2</v>
      </c>
      <c r="AW389" s="6">
        <v>0</v>
      </c>
      <c r="AX389" s="6">
        <v>0</v>
      </c>
      <c r="AY389" s="6">
        <v>2</v>
      </c>
      <c r="AZ389" s="6">
        <f>IF(Table3[[#This Row],[ShankDiameter]]=0.225,2,IF(Table3[[#This Row],[ShankDiameter]]=0.25,2,IF(Table3[[#This Row],[ShankDiameter]]=0.2875,2,0)))</f>
        <v>0</v>
      </c>
      <c r="BA389" s="6">
        <v>0</v>
      </c>
      <c r="BB389" s="6">
        <v>0</v>
      </c>
      <c r="BC389" s="6">
        <v>0</v>
      </c>
      <c r="BD389" s="6">
        <v>0</v>
      </c>
      <c r="BE389" s="6">
        <v>0</v>
      </c>
      <c r="BF389" s="6">
        <v>0</v>
      </c>
      <c r="BG389" s="6">
        <v>0</v>
      </c>
      <c r="BH389" s="6">
        <v>0</v>
      </c>
      <c r="BI389" s="6">
        <v>0</v>
      </c>
      <c r="BJ389" s="6">
        <v>0</v>
      </c>
      <c r="BK389" s="6">
        <v>0</v>
      </c>
      <c r="BL389" s="6">
        <v>0</v>
      </c>
      <c r="BM389" s="6">
        <f>IF(Table3[[#This Row],[Type]]="EM",IF((Table3[[#This Row],[Diameter]]/2)-Table3[[#This Row],[CornerRadius]]-0.012&gt;0,(Table3[[#This Row],[Diameter]]/2)-Table3[[#This Row],[CornerRadius]]-0.012,0),)</f>
        <v>0</v>
      </c>
      <c r="BO389" s="6" t="str">
        <f>IF(Table3[[#This Row],[ShoulderLength]]="","",IF(Table3[[#This Row],[ShoulderLength]]&lt;Table3[[#This Row],[LOC]],"FIX",""))</f>
        <v/>
      </c>
    </row>
    <row r="390" spans="1:67" x14ac:dyDescent="0.25">
      <c r="A390" s="7">
        <f>IF(Table3[[#This Row],[SoflexRule]]="",1,IF(Table3[[#This Row],[MinOHL]]="",1,IF(Table3[[#This Row],[Type]]="CT",1,IF(Table3[[#This Row],[I]]=1,0,1))))</f>
        <v>1</v>
      </c>
      <c r="B390" s="6" t="s">
        <v>149</v>
      </c>
      <c r="D390" s="6" t="s">
        <v>149</v>
      </c>
      <c r="E390" s="6">
        <v>389</v>
      </c>
      <c r="G390" s="9" t="s">
        <v>74</v>
      </c>
      <c r="H390" s="10" t="s">
        <v>679</v>
      </c>
      <c r="I390" s="11" t="s">
        <v>810</v>
      </c>
      <c r="J390" s="12">
        <v>51108</v>
      </c>
      <c r="K390" s="11" t="str">
        <f>CONCATENATE(Table3[[#This Row],[Type]]," "&amp;TEXT(Table3[[#This Row],[Diameter]],".0000")&amp;""," "&amp;Table3[[#This Row],[NumFlutes]]&amp;"FL")</f>
        <v>DS .1250 2FL</v>
      </c>
      <c r="L390" s="17" t="s">
        <v>809</v>
      </c>
      <c r="M390" s="13">
        <v>0.125</v>
      </c>
      <c r="N390" s="13">
        <v>0.125</v>
      </c>
      <c r="O390" s="6">
        <v>0.125</v>
      </c>
      <c r="P390" s="6">
        <v>1.35</v>
      </c>
      <c r="R390" s="14">
        <f>IF(Table3[[#This Row],[ShoulderLenEnd]]="",0,90-(DEGREES(ATAN((Q390-P390)/((N390-O390)/2)))))</f>
        <v>0</v>
      </c>
      <c r="S390" s="15">
        <v>1.375</v>
      </c>
      <c r="T390" s="6">
        <v>2</v>
      </c>
      <c r="U390" s="6">
        <v>2.25</v>
      </c>
      <c r="V390" s="6">
        <v>1.25</v>
      </c>
      <c r="Z390" s="6">
        <v>118</v>
      </c>
      <c r="AA390" s="13">
        <f t="shared" si="6"/>
        <v>3.7553788689222517E-2</v>
      </c>
      <c r="AE390" s="6" t="s">
        <v>44</v>
      </c>
      <c r="AF390" s="6" t="s">
        <v>62</v>
      </c>
      <c r="AG390" s="6" t="s">
        <v>79</v>
      </c>
      <c r="AH390" s="6" t="s">
        <v>682</v>
      </c>
      <c r="AI390" s="6">
        <v>0</v>
      </c>
      <c r="AJ390" s="6">
        <v>1</v>
      </c>
      <c r="AK390" s="6">
        <v>1</v>
      </c>
      <c r="AL390" s="6">
        <v>1</v>
      </c>
      <c r="AM390" s="6">
        <v>1</v>
      </c>
      <c r="AN390" s="6">
        <v>1</v>
      </c>
      <c r="AO390" s="6">
        <v>0</v>
      </c>
      <c r="AP390" s="6">
        <v>1</v>
      </c>
      <c r="AR390" s="6">
        <v>0</v>
      </c>
      <c r="AS390" s="6">
        <v>0</v>
      </c>
      <c r="AT390" s="6">
        <v>0</v>
      </c>
      <c r="AU390" s="6">
        <v>0</v>
      </c>
      <c r="AV390" s="6">
        <f>IF(Table3[[#This Row],[ShankDiameter]]&gt;0.5,0,2)</f>
        <v>2</v>
      </c>
      <c r="AW390" s="6">
        <v>0</v>
      </c>
      <c r="AX390" s="6">
        <v>0</v>
      </c>
      <c r="AY390" s="6">
        <v>2</v>
      </c>
      <c r="AZ390" s="6">
        <f>IF(Table3[[#This Row],[ShankDiameter]]=0.225,2,IF(Table3[[#This Row],[ShankDiameter]]=0.25,2,IF(Table3[[#This Row],[ShankDiameter]]=0.2875,2,0)))</f>
        <v>0</v>
      </c>
      <c r="BA390" s="6">
        <v>0</v>
      </c>
      <c r="BB390" s="6">
        <v>0</v>
      </c>
      <c r="BC390" s="6">
        <v>0</v>
      </c>
      <c r="BD390" s="6">
        <v>0</v>
      </c>
      <c r="BE390" s="6">
        <v>0</v>
      </c>
      <c r="BF390" s="6">
        <v>0</v>
      </c>
      <c r="BG390" s="6">
        <v>0</v>
      </c>
      <c r="BH390" s="6">
        <v>0</v>
      </c>
      <c r="BI390" s="6">
        <v>0</v>
      </c>
      <c r="BJ390" s="6">
        <v>0</v>
      </c>
      <c r="BK390" s="6">
        <v>0</v>
      </c>
      <c r="BL390" s="6">
        <v>0</v>
      </c>
      <c r="BM390" s="6">
        <f>IF(Table3[[#This Row],[Type]]="EM",IF((Table3[[#This Row],[Diameter]]/2)-Table3[[#This Row],[CornerRadius]]-0.012&gt;0,(Table3[[#This Row],[Diameter]]/2)-Table3[[#This Row],[CornerRadius]]-0.012,0),)</f>
        <v>0</v>
      </c>
      <c r="BO390" s="6" t="str">
        <f>IF(Table3[[#This Row],[ShoulderLength]]="","",IF(Table3[[#This Row],[ShoulderLength]]&lt;Table3[[#This Row],[LOC]],"FIX",""))</f>
        <v/>
      </c>
    </row>
    <row r="391" spans="1:67" x14ac:dyDescent="0.25">
      <c r="A391" s="7">
        <f>IF(Table3[[#This Row],[SoflexRule]]="",1,IF(Table3[[#This Row],[MinOHL]]="",1,IF(Table3[[#This Row],[Type]]="CT",1,IF(Table3[[#This Row],[I]]=1,0,1))))</f>
        <v>1</v>
      </c>
      <c r="B391" s="6" t="s">
        <v>149</v>
      </c>
      <c r="D391" s="6" t="s">
        <v>149</v>
      </c>
      <c r="E391" s="6">
        <v>390</v>
      </c>
      <c r="F391" s="8" t="s">
        <v>60</v>
      </c>
      <c r="H391" s="10" t="s">
        <v>679</v>
      </c>
      <c r="I391" s="11" t="s">
        <v>811</v>
      </c>
      <c r="J391" s="12">
        <v>61069</v>
      </c>
      <c r="K391" s="11" t="str">
        <f>CONCATENATE(Table3[[#This Row],[Type]]," "&amp;TEXT(Table3[[#This Row],[Diameter]],".0000")&amp;""," "&amp;Table3[[#This Row],[NumFlutes]]&amp;"FL")</f>
        <v>DS .1260 2FL</v>
      </c>
      <c r="L391" s="17" t="s">
        <v>812</v>
      </c>
      <c r="M391" s="13">
        <v>0.126</v>
      </c>
      <c r="N391" s="13">
        <v>0.126</v>
      </c>
      <c r="O391" s="6">
        <v>0.126</v>
      </c>
      <c r="P391" s="6">
        <v>1.5</v>
      </c>
      <c r="R391" s="14">
        <f>IF(Table3[[#This Row],[ShoulderLenEnd]]="",0,90-(DEGREES(ATAN((Q391-P391)/((N391-O391)/2)))))</f>
        <v>0</v>
      </c>
      <c r="S391" s="15">
        <v>1.55</v>
      </c>
      <c r="T391" s="6">
        <v>2</v>
      </c>
      <c r="U391" s="6">
        <v>2.5590999999999999</v>
      </c>
      <c r="V391" s="6">
        <v>1.4173</v>
      </c>
      <c r="Z391" s="6">
        <v>118</v>
      </c>
      <c r="AA391" s="13">
        <f t="shared" si="6"/>
        <v>3.7854218998736297E-2</v>
      </c>
      <c r="AE391" s="6" t="s">
        <v>44</v>
      </c>
      <c r="AF391" s="6" t="s">
        <v>62</v>
      </c>
      <c r="AG391" s="6" t="s">
        <v>79</v>
      </c>
      <c r="AH391" s="6" t="s">
        <v>682</v>
      </c>
      <c r="AI391" s="6">
        <v>0</v>
      </c>
      <c r="AJ391" s="6">
        <v>1</v>
      </c>
      <c r="AK391" s="6">
        <v>1</v>
      </c>
      <c r="AL391" s="6">
        <v>1</v>
      </c>
      <c r="AM391" s="6">
        <v>1</v>
      </c>
      <c r="AN391" s="6">
        <v>1</v>
      </c>
      <c r="AO391" s="6">
        <v>0</v>
      </c>
      <c r="AP391" s="6">
        <v>1</v>
      </c>
      <c r="AR391" s="6">
        <v>0</v>
      </c>
      <c r="AS391" s="6">
        <v>0</v>
      </c>
      <c r="AT391" s="6">
        <v>0</v>
      </c>
      <c r="AU391" s="6">
        <v>0</v>
      </c>
      <c r="AV391" s="6">
        <f>IF(Table3[[#This Row],[ShankDiameter]]&gt;0.5,0,2)</f>
        <v>2</v>
      </c>
      <c r="AW391" s="6">
        <v>0</v>
      </c>
      <c r="AX391" s="6">
        <v>0</v>
      </c>
      <c r="AY391" s="6">
        <v>2</v>
      </c>
      <c r="AZ391" s="6">
        <f>IF(Table3[[#This Row],[ShankDiameter]]=0.225,2,IF(Table3[[#This Row],[ShankDiameter]]=0.25,2,IF(Table3[[#This Row],[ShankDiameter]]=0.2875,2,0)))</f>
        <v>0</v>
      </c>
      <c r="BA391" s="6">
        <v>0</v>
      </c>
      <c r="BB391" s="6">
        <v>0</v>
      </c>
      <c r="BC391" s="6">
        <v>0</v>
      </c>
      <c r="BD391" s="6">
        <v>0</v>
      </c>
      <c r="BE391" s="6">
        <v>0</v>
      </c>
      <c r="BF391" s="6">
        <v>0</v>
      </c>
      <c r="BG391" s="6">
        <v>0</v>
      </c>
      <c r="BH391" s="6">
        <v>0</v>
      </c>
      <c r="BI391" s="6">
        <v>0</v>
      </c>
      <c r="BJ391" s="6">
        <v>0</v>
      </c>
      <c r="BK391" s="6">
        <v>0</v>
      </c>
      <c r="BL391" s="6">
        <v>0</v>
      </c>
      <c r="BM391" s="6">
        <f>IF(Table3[[#This Row],[Type]]="EM",IF((Table3[[#This Row],[Diameter]]/2)-Table3[[#This Row],[CornerRadius]]-0.012&gt;0,(Table3[[#This Row],[Diameter]]/2)-Table3[[#This Row],[CornerRadius]]-0.012,0),)</f>
        <v>0</v>
      </c>
      <c r="BO391" s="6" t="str">
        <f>IF(Table3[[#This Row],[ShoulderLength]]="","",IF(Table3[[#This Row],[ShoulderLength]]&lt;Table3[[#This Row],[LOC]],"FIX",""))</f>
        <v/>
      </c>
    </row>
    <row r="392" spans="1:67" x14ac:dyDescent="0.25">
      <c r="A392" s="7">
        <f>IF(Table3[[#This Row],[SoflexRule]]="",1,IF(Table3[[#This Row],[MinOHL]]="",1,IF(Table3[[#This Row],[Type]]="CT",1,IF(Table3[[#This Row],[I]]=1,0,1))))</f>
        <v>1</v>
      </c>
      <c r="B392" s="6" t="s">
        <v>149</v>
      </c>
      <c r="D392" s="6" t="s">
        <v>149</v>
      </c>
      <c r="E392" s="6">
        <v>391</v>
      </c>
      <c r="G392" s="9" t="s">
        <v>74</v>
      </c>
      <c r="H392" s="10" t="s">
        <v>679</v>
      </c>
      <c r="I392" s="11" t="s">
        <v>813</v>
      </c>
      <c r="J392" s="12">
        <v>51030</v>
      </c>
      <c r="K392" s="11" t="str">
        <f>CONCATENATE(Table3[[#This Row],[Type]]," "&amp;TEXT(Table3[[#This Row],[Diameter]],".0000")&amp;""," "&amp;Table3[[#This Row],[NumFlutes]]&amp;"FL")</f>
        <v>DS .1285 2FL</v>
      </c>
      <c r="L392" s="17" t="s">
        <v>814</v>
      </c>
      <c r="M392" s="13">
        <v>0.1285</v>
      </c>
      <c r="N392" s="13">
        <v>0.1285</v>
      </c>
      <c r="O392" s="6">
        <v>0.1285</v>
      </c>
      <c r="P392" s="6">
        <v>1.375</v>
      </c>
      <c r="R392" s="14">
        <f>IF(Table3[[#This Row],[ShoulderLenEnd]]="",0,90-(DEGREES(ATAN((Q392-P392)/((N392-O392)/2)))))</f>
        <v>0</v>
      </c>
      <c r="S392" s="15">
        <v>1.4</v>
      </c>
      <c r="T392" s="6">
        <v>2</v>
      </c>
      <c r="U392" s="6">
        <v>2.25</v>
      </c>
      <c r="V392" s="6">
        <v>1.25</v>
      </c>
      <c r="Z392" s="6">
        <v>118</v>
      </c>
      <c r="AA392" s="13">
        <f t="shared" si="6"/>
        <v>3.8605294772520747E-2</v>
      </c>
      <c r="AE392" s="6" t="s">
        <v>44</v>
      </c>
      <c r="AF392" s="6" t="s">
        <v>62</v>
      </c>
      <c r="AG392" s="6" t="s">
        <v>79</v>
      </c>
      <c r="AH392" s="6" t="s">
        <v>682</v>
      </c>
      <c r="AI392" s="6">
        <v>0</v>
      </c>
      <c r="AJ392" s="6">
        <v>1</v>
      </c>
      <c r="AK392" s="6">
        <v>1</v>
      </c>
      <c r="AL392" s="6">
        <v>1</v>
      </c>
      <c r="AM392" s="6">
        <v>1</v>
      </c>
      <c r="AN392" s="6">
        <v>1</v>
      </c>
      <c r="AO392" s="6">
        <v>0</v>
      </c>
      <c r="AP392" s="6">
        <v>1</v>
      </c>
      <c r="AR392" s="6">
        <v>0</v>
      </c>
      <c r="AS392" s="6">
        <v>0</v>
      </c>
      <c r="AT392" s="6">
        <v>0</v>
      </c>
      <c r="AU392" s="6">
        <v>0</v>
      </c>
      <c r="AV392" s="6">
        <f>IF(Table3[[#This Row],[ShankDiameter]]&gt;0.5,0,2)</f>
        <v>2</v>
      </c>
      <c r="AW392" s="6">
        <v>0</v>
      </c>
      <c r="AX392" s="6">
        <v>0</v>
      </c>
      <c r="AY392" s="6">
        <v>2</v>
      </c>
      <c r="AZ392" s="6">
        <f>IF(Table3[[#This Row],[ShankDiameter]]=0.225,2,IF(Table3[[#This Row],[ShankDiameter]]=0.25,2,IF(Table3[[#This Row],[ShankDiameter]]=0.2875,2,0)))</f>
        <v>0</v>
      </c>
      <c r="BA392" s="6">
        <v>0</v>
      </c>
      <c r="BB392" s="6">
        <v>0</v>
      </c>
      <c r="BC392" s="6">
        <v>0</v>
      </c>
      <c r="BD392" s="6">
        <v>0</v>
      </c>
      <c r="BE392" s="6">
        <v>0</v>
      </c>
      <c r="BF392" s="6">
        <v>0</v>
      </c>
      <c r="BG392" s="6">
        <v>0</v>
      </c>
      <c r="BH392" s="6">
        <v>0</v>
      </c>
      <c r="BI392" s="6">
        <v>0</v>
      </c>
      <c r="BJ392" s="6">
        <v>0</v>
      </c>
      <c r="BK392" s="6">
        <v>0</v>
      </c>
      <c r="BL392" s="6">
        <v>0</v>
      </c>
      <c r="BM392" s="6">
        <f>IF(Table3[[#This Row],[Type]]="EM",IF((Table3[[#This Row],[Diameter]]/2)-Table3[[#This Row],[CornerRadius]]-0.012&gt;0,(Table3[[#This Row],[Diameter]]/2)-Table3[[#This Row],[CornerRadius]]-0.012,0),)</f>
        <v>0</v>
      </c>
      <c r="BO392" s="6" t="str">
        <f>IF(Table3[[#This Row],[ShoulderLength]]="","",IF(Table3[[#This Row],[ShoulderLength]]&lt;Table3[[#This Row],[LOC]],"FIX",""))</f>
        <v/>
      </c>
    </row>
    <row r="393" spans="1:67" x14ac:dyDescent="0.25">
      <c r="A393" s="7">
        <f>IF(Table3[[#This Row],[SoflexRule]]="",1,IF(Table3[[#This Row],[MinOHL]]="",1,IF(Table3[[#This Row],[Type]]="CT",1,IF(Table3[[#This Row],[I]]=1,0,1))))</f>
        <v>1</v>
      </c>
      <c r="B393" s="6" t="s">
        <v>149</v>
      </c>
      <c r="D393" s="6" t="s">
        <v>149</v>
      </c>
      <c r="E393" s="6">
        <v>392</v>
      </c>
      <c r="F393" s="8" t="s">
        <v>60</v>
      </c>
      <c r="H393" s="10" t="s">
        <v>679</v>
      </c>
      <c r="I393" s="11" t="s">
        <v>815</v>
      </c>
      <c r="J393" s="12">
        <v>61070</v>
      </c>
      <c r="K393" s="11" t="str">
        <f>CONCATENATE(Table3[[#This Row],[Type]]," "&amp;TEXT(Table3[[#This Row],[Diameter]],".0000")&amp;""," "&amp;Table3[[#This Row],[NumFlutes]]&amp;"FL")</f>
        <v>DS .1299 2FL</v>
      </c>
      <c r="L393" s="17" t="s">
        <v>816</v>
      </c>
      <c r="M393" s="13">
        <v>0.12989999999999999</v>
      </c>
      <c r="N393" s="13">
        <v>0.12989999999999999</v>
      </c>
      <c r="O393" s="6">
        <v>0.12989999999999999</v>
      </c>
      <c r="P393" s="6">
        <v>1.5</v>
      </c>
      <c r="R393" s="14">
        <f>IF(Table3[[#This Row],[ShoulderLenEnd]]="",0,90-(DEGREES(ATAN((Q393-P393)/((N393-O393)/2)))))</f>
        <v>0</v>
      </c>
      <c r="S393" s="15">
        <v>1.55</v>
      </c>
      <c r="T393" s="6">
        <v>2</v>
      </c>
      <c r="U393" s="6">
        <v>2.5590999999999999</v>
      </c>
      <c r="V393" s="6">
        <v>1.4173</v>
      </c>
      <c r="Z393" s="6">
        <v>118</v>
      </c>
      <c r="AA393" s="13">
        <f t="shared" si="6"/>
        <v>3.9025897205840036E-2</v>
      </c>
      <c r="AE393" s="6" t="s">
        <v>44</v>
      </c>
      <c r="AF393" s="6" t="s">
        <v>62</v>
      </c>
      <c r="AG393" s="6" t="s">
        <v>79</v>
      </c>
      <c r="AH393" s="6" t="s">
        <v>682</v>
      </c>
      <c r="AI393" s="6">
        <v>0</v>
      </c>
      <c r="AJ393" s="6">
        <v>1</v>
      </c>
      <c r="AK393" s="6">
        <v>1</v>
      </c>
      <c r="AL393" s="6">
        <v>1</v>
      </c>
      <c r="AM393" s="6">
        <v>1</v>
      </c>
      <c r="AN393" s="6">
        <v>1</v>
      </c>
      <c r="AO393" s="6">
        <v>0</v>
      </c>
      <c r="AP393" s="6">
        <v>1</v>
      </c>
      <c r="AR393" s="6">
        <v>0</v>
      </c>
      <c r="AS393" s="6">
        <v>0</v>
      </c>
      <c r="AT393" s="6">
        <v>0</v>
      </c>
      <c r="AU393" s="6">
        <v>0</v>
      </c>
      <c r="AV393" s="6">
        <f>IF(Table3[[#This Row],[ShankDiameter]]&gt;0.5,0,2)</f>
        <v>2</v>
      </c>
      <c r="AW393" s="6">
        <v>0</v>
      </c>
      <c r="AX393" s="6">
        <v>0</v>
      </c>
      <c r="AY393" s="6">
        <v>2</v>
      </c>
      <c r="AZ393" s="6">
        <f>IF(Table3[[#This Row],[ShankDiameter]]=0.225,2,IF(Table3[[#This Row],[ShankDiameter]]=0.25,2,IF(Table3[[#This Row],[ShankDiameter]]=0.2875,2,0)))</f>
        <v>0</v>
      </c>
      <c r="BA393" s="6">
        <v>0</v>
      </c>
      <c r="BB393" s="6">
        <v>0</v>
      </c>
      <c r="BC393" s="6">
        <v>0</v>
      </c>
      <c r="BD393" s="6">
        <v>0</v>
      </c>
      <c r="BE393" s="6">
        <v>0</v>
      </c>
      <c r="BF393" s="6">
        <v>0</v>
      </c>
      <c r="BG393" s="6">
        <v>0</v>
      </c>
      <c r="BH393" s="6">
        <v>0</v>
      </c>
      <c r="BI393" s="6">
        <v>0</v>
      </c>
      <c r="BJ393" s="6">
        <v>0</v>
      </c>
      <c r="BK393" s="6">
        <v>0</v>
      </c>
      <c r="BL393" s="6">
        <v>0</v>
      </c>
      <c r="BM393" s="6">
        <f>IF(Table3[[#This Row],[Type]]="EM",IF((Table3[[#This Row],[Diameter]]/2)-Table3[[#This Row],[CornerRadius]]-0.012&gt;0,(Table3[[#This Row],[Diameter]]/2)-Table3[[#This Row],[CornerRadius]]-0.012,0),)</f>
        <v>0</v>
      </c>
      <c r="BO393" s="6" t="str">
        <f>IF(Table3[[#This Row],[ShoulderLength]]="","",IF(Table3[[#This Row],[ShoulderLength]]&lt;Table3[[#This Row],[LOC]],"FIX",""))</f>
        <v/>
      </c>
    </row>
    <row r="394" spans="1:67" x14ac:dyDescent="0.25">
      <c r="A394" s="7">
        <f>IF(Table3[[#This Row],[SoflexRule]]="",1,IF(Table3[[#This Row],[MinOHL]]="",1,IF(Table3[[#This Row],[Type]]="CT",1,IF(Table3[[#This Row],[I]]=1,0,1))))</f>
        <v>1</v>
      </c>
      <c r="B394" s="6" t="s">
        <v>149</v>
      </c>
      <c r="D394" s="6" t="s">
        <v>149</v>
      </c>
      <c r="E394" s="6">
        <v>393</v>
      </c>
      <c r="F394" s="8" t="s">
        <v>60</v>
      </c>
      <c r="H394" s="10" t="s">
        <v>679</v>
      </c>
      <c r="I394" s="11" t="s">
        <v>817</v>
      </c>
      <c r="J394" s="12">
        <v>61071</v>
      </c>
      <c r="K394" s="11" t="str">
        <f>CONCATENATE(Table3[[#This Row],[Type]]," "&amp;TEXT(Table3[[#This Row],[Diameter]],".0000")&amp;""," "&amp;Table3[[#This Row],[NumFlutes]]&amp;"FL")</f>
        <v>DS .1339 2FL</v>
      </c>
      <c r="L394" s="17" t="s">
        <v>818</v>
      </c>
      <c r="M394" s="13">
        <v>0.13389999999999999</v>
      </c>
      <c r="N394" s="13">
        <v>0.13389999999999999</v>
      </c>
      <c r="O394" s="6">
        <v>0.13389999999999999</v>
      </c>
      <c r="P394" s="6">
        <v>1.65</v>
      </c>
      <c r="R394" s="14">
        <f>IF(Table3[[#This Row],[ShoulderLenEnd]]="",0,90-(DEGREES(ATAN((Q394-P394)/((N394-O394)/2)))))</f>
        <v>0</v>
      </c>
      <c r="S394" s="15">
        <v>1.7</v>
      </c>
      <c r="T394" s="6">
        <v>2</v>
      </c>
      <c r="U394" s="6">
        <v>2.7559</v>
      </c>
      <c r="V394" s="6">
        <v>1.5354000000000001</v>
      </c>
      <c r="Z394" s="6">
        <v>118</v>
      </c>
      <c r="AA394" s="13">
        <f t="shared" si="6"/>
        <v>4.0227618443895156E-2</v>
      </c>
      <c r="AE394" s="6" t="s">
        <v>44</v>
      </c>
      <c r="AF394" s="6" t="s">
        <v>62</v>
      </c>
      <c r="AG394" s="6" t="s">
        <v>79</v>
      </c>
      <c r="AH394" s="6" t="s">
        <v>682</v>
      </c>
      <c r="AI394" s="6">
        <v>0</v>
      </c>
      <c r="AJ394" s="6">
        <v>1</v>
      </c>
      <c r="AK394" s="6">
        <v>1</v>
      </c>
      <c r="AL394" s="6">
        <v>1</v>
      </c>
      <c r="AM394" s="6">
        <v>1</v>
      </c>
      <c r="AN394" s="6">
        <v>1</v>
      </c>
      <c r="AO394" s="6">
        <v>0</v>
      </c>
      <c r="AP394" s="6">
        <v>1</v>
      </c>
      <c r="AR394" s="6">
        <v>0</v>
      </c>
      <c r="AS394" s="6">
        <v>0</v>
      </c>
      <c r="AT394" s="6">
        <v>0</v>
      </c>
      <c r="AU394" s="6">
        <v>0</v>
      </c>
      <c r="AV394" s="6">
        <f>IF(Table3[[#This Row],[ShankDiameter]]&gt;0.5,0,2)</f>
        <v>2</v>
      </c>
      <c r="AW394" s="6">
        <v>0</v>
      </c>
      <c r="AX394" s="6">
        <v>0</v>
      </c>
      <c r="AY394" s="6">
        <v>2</v>
      </c>
      <c r="AZ394" s="6">
        <f>IF(Table3[[#This Row],[ShankDiameter]]=0.225,2,IF(Table3[[#This Row],[ShankDiameter]]=0.25,2,IF(Table3[[#This Row],[ShankDiameter]]=0.2875,2,0)))</f>
        <v>0</v>
      </c>
      <c r="BA394" s="6">
        <v>0</v>
      </c>
      <c r="BB394" s="6">
        <v>0</v>
      </c>
      <c r="BC394" s="6">
        <v>0</v>
      </c>
      <c r="BD394" s="6">
        <v>0</v>
      </c>
      <c r="BE394" s="6">
        <v>0</v>
      </c>
      <c r="BF394" s="6">
        <v>0</v>
      </c>
      <c r="BG394" s="6">
        <v>0</v>
      </c>
      <c r="BH394" s="6">
        <v>0</v>
      </c>
      <c r="BI394" s="6">
        <v>0</v>
      </c>
      <c r="BJ394" s="6">
        <v>0</v>
      </c>
      <c r="BK394" s="6">
        <v>0</v>
      </c>
      <c r="BL394" s="6">
        <v>0</v>
      </c>
      <c r="BM394" s="6">
        <f>IF(Table3[[#This Row],[Type]]="EM",IF((Table3[[#This Row],[Diameter]]/2)-Table3[[#This Row],[CornerRadius]]-0.012&gt;0,(Table3[[#This Row],[Diameter]]/2)-Table3[[#This Row],[CornerRadius]]-0.012,0),)</f>
        <v>0</v>
      </c>
      <c r="BO394" s="6" t="str">
        <f>IF(Table3[[#This Row],[ShoulderLength]]="","",IF(Table3[[#This Row],[ShoulderLength]]&lt;Table3[[#This Row],[LOC]],"FIX",""))</f>
        <v/>
      </c>
    </row>
    <row r="395" spans="1:67" x14ac:dyDescent="0.25">
      <c r="A395" s="7">
        <f>IF(Table3[[#This Row],[SoflexRule]]="",1,IF(Table3[[#This Row],[MinOHL]]="",1,IF(Table3[[#This Row],[Type]]="CT",1,IF(Table3[[#This Row],[I]]=1,0,1))))</f>
        <v>1</v>
      </c>
      <c r="B395" s="6" t="s">
        <v>149</v>
      </c>
      <c r="D395" s="6" t="s">
        <v>149</v>
      </c>
      <c r="E395" s="6">
        <v>394</v>
      </c>
      <c r="F395" s="8" t="s">
        <v>60</v>
      </c>
      <c r="H395" s="10" t="s">
        <v>679</v>
      </c>
      <c r="I395" s="11" t="s">
        <v>819</v>
      </c>
      <c r="J395" s="12">
        <v>51029</v>
      </c>
      <c r="K395" s="11" t="str">
        <f>CONCATENATE(Table3[[#This Row],[Type]]," "&amp;TEXT(Table3[[#This Row],[Diameter]],".0000")&amp;""," "&amp;Table3[[#This Row],[NumFlutes]]&amp;"FL")</f>
        <v>DS .1360 2FL</v>
      </c>
      <c r="L395" s="17" t="s">
        <v>820</v>
      </c>
      <c r="M395" s="13">
        <v>0.13600000000000001</v>
      </c>
      <c r="N395" s="13">
        <v>0.13600000000000001</v>
      </c>
      <c r="O395" s="6">
        <v>0.13600000000000001</v>
      </c>
      <c r="P395" s="6">
        <v>1.53</v>
      </c>
      <c r="R395" s="14">
        <f>IF(Table3[[#This Row],[ShoulderLenEnd]]="",0,90-(DEGREES(ATAN((Q395-P395)/((N395-O395)/2)))))</f>
        <v>0</v>
      </c>
      <c r="S395" s="15">
        <v>1.58</v>
      </c>
      <c r="T395" s="6">
        <v>2</v>
      </c>
      <c r="U395" s="6">
        <v>2.5</v>
      </c>
      <c r="V395" s="6">
        <v>1.375</v>
      </c>
      <c r="Z395" s="6">
        <v>118</v>
      </c>
      <c r="AA395" s="13">
        <f t="shared" si="6"/>
        <v>4.0858522093874104E-2</v>
      </c>
      <c r="AE395" s="6" t="s">
        <v>44</v>
      </c>
      <c r="AF395" s="6" t="s">
        <v>62</v>
      </c>
      <c r="AG395" s="6" t="s">
        <v>79</v>
      </c>
      <c r="AH395" s="6" t="s">
        <v>682</v>
      </c>
      <c r="AI395" s="6">
        <v>0</v>
      </c>
      <c r="AJ395" s="6">
        <v>1</v>
      </c>
      <c r="AK395" s="6">
        <v>1</v>
      </c>
      <c r="AL395" s="6">
        <v>1</v>
      </c>
      <c r="AM395" s="6">
        <v>1</v>
      </c>
      <c r="AN395" s="6">
        <v>1</v>
      </c>
      <c r="AO395" s="6">
        <v>0</v>
      </c>
      <c r="AP395" s="6">
        <v>1</v>
      </c>
      <c r="AR395" s="6">
        <v>0</v>
      </c>
      <c r="AS395" s="6">
        <v>0</v>
      </c>
      <c r="AT395" s="6">
        <v>0</v>
      </c>
      <c r="AU395" s="6">
        <v>0</v>
      </c>
      <c r="AV395" s="6">
        <f>IF(Table3[[#This Row],[ShankDiameter]]&gt;0.5,0,2)</f>
        <v>2</v>
      </c>
      <c r="AW395" s="6">
        <v>0</v>
      </c>
      <c r="AX395" s="6">
        <v>0</v>
      </c>
      <c r="AY395" s="6">
        <v>2</v>
      </c>
      <c r="AZ395" s="6">
        <f>IF(Table3[[#This Row],[ShankDiameter]]=0.225,2,IF(Table3[[#This Row],[ShankDiameter]]=0.25,2,IF(Table3[[#This Row],[ShankDiameter]]=0.2875,2,0)))</f>
        <v>0</v>
      </c>
      <c r="BA395" s="6">
        <v>0</v>
      </c>
      <c r="BB395" s="6">
        <v>0</v>
      </c>
      <c r="BC395" s="6">
        <v>0</v>
      </c>
      <c r="BD395" s="6">
        <v>0</v>
      </c>
      <c r="BE395" s="6">
        <v>0</v>
      </c>
      <c r="BF395" s="6">
        <v>0</v>
      </c>
      <c r="BG395" s="6">
        <v>0</v>
      </c>
      <c r="BH395" s="6">
        <v>0</v>
      </c>
      <c r="BI395" s="6">
        <v>0</v>
      </c>
      <c r="BJ395" s="6">
        <v>0</v>
      </c>
      <c r="BK395" s="6">
        <v>0</v>
      </c>
      <c r="BL395" s="6">
        <v>0</v>
      </c>
      <c r="BM395" s="6">
        <f>IF(Table3[[#This Row],[Type]]="EM",IF((Table3[[#This Row],[Diameter]]/2)-Table3[[#This Row],[CornerRadius]]-0.012&gt;0,(Table3[[#This Row],[Diameter]]/2)-Table3[[#This Row],[CornerRadius]]-0.012,0),)</f>
        <v>0</v>
      </c>
      <c r="BO395" s="6" t="str">
        <f>IF(Table3[[#This Row],[ShoulderLength]]="","",IF(Table3[[#This Row],[ShoulderLength]]&lt;Table3[[#This Row],[LOC]],"FIX",""))</f>
        <v/>
      </c>
    </row>
    <row r="396" spans="1:67" x14ac:dyDescent="0.25">
      <c r="A396" s="7">
        <f>IF(Table3[[#This Row],[SoflexRule]]="",1,IF(Table3[[#This Row],[MinOHL]]="",1,IF(Table3[[#This Row],[Type]]="CT",1,IF(Table3[[#This Row],[I]]=1,0,1))))</f>
        <v>1</v>
      </c>
      <c r="B396" s="6" t="s">
        <v>149</v>
      </c>
      <c r="D396" s="6" t="s">
        <v>149</v>
      </c>
      <c r="E396" s="6">
        <v>395</v>
      </c>
      <c r="F396" s="8" t="s">
        <v>60</v>
      </c>
      <c r="H396" s="10" t="s">
        <v>679</v>
      </c>
      <c r="I396" s="11" t="s">
        <v>821</v>
      </c>
      <c r="J396" s="12">
        <v>51028</v>
      </c>
      <c r="K396" s="11" t="str">
        <f>CONCATENATE(Table3[[#This Row],[Type]]," "&amp;TEXT(Table3[[#This Row],[Diameter]],".0000")&amp;""," "&amp;Table3[[#This Row],[NumFlutes]]&amp;"FL")</f>
        <v>DS .1405 2FL</v>
      </c>
      <c r="L396" s="17" t="s">
        <v>822</v>
      </c>
      <c r="M396" s="13">
        <v>0.14050000000000001</v>
      </c>
      <c r="N396" s="13">
        <v>0.14050000000000001</v>
      </c>
      <c r="O396" s="6">
        <v>0.14050000000000001</v>
      </c>
      <c r="P396" s="6">
        <v>1.5</v>
      </c>
      <c r="R396" s="14">
        <f>IF(Table3[[#This Row],[ShoulderLenEnd]]="",0,90-(DEGREES(ATAN((Q396-P396)/((N396-O396)/2)))))</f>
        <v>0</v>
      </c>
      <c r="S396" s="15">
        <v>1.55</v>
      </c>
      <c r="T396" s="6">
        <v>2</v>
      </c>
      <c r="U396" s="6">
        <v>2.5</v>
      </c>
      <c r="V396" s="6">
        <v>1.375</v>
      </c>
      <c r="Z396" s="6">
        <v>118</v>
      </c>
      <c r="AA396" s="13">
        <f t="shared" si="6"/>
        <v>4.2210458486686114E-2</v>
      </c>
      <c r="AE396" s="6" t="s">
        <v>44</v>
      </c>
      <c r="AF396" s="6" t="s">
        <v>62</v>
      </c>
      <c r="AG396" s="6" t="s">
        <v>79</v>
      </c>
      <c r="AH396" s="6" t="s">
        <v>682</v>
      </c>
      <c r="AI396" s="6">
        <v>0</v>
      </c>
      <c r="AJ396" s="6">
        <v>1</v>
      </c>
      <c r="AK396" s="6">
        <v>1</v>
      </c>
      <c r="AL396" s="6">
        <v>1</v>
      </c>
      <c r="AM396" s="6">
        <v>1</v>
      </c>
      <c r="AN396" s="6">
        <v>1</v>
      </c>
      <c r="AO396" s="6">
        <v>0</v>
      </c>
      <c r="AP396" s="6">
        <v>1</v>
      </c>
      <c r="AR396" s="6">
        <v>0</v>
      </c>
      <c r="AS396" s="6">
        <v>0</v>
      </c>
      <c r="AT396" s="6">
        <v>0</v>
      </c>
      <c r="AU396" s="6">
        <v>0</v>
      </c>
      <c r="AV396" s="6">
        <f>IF(Table3[[#This Row],[ShankDiameter]]&gt;0.5,0,2)</f>
        <v>2</v>
      </c>
      <c r="AW396" s="6">
        <v>0</v>
      </c>
      <c r="AX396" s="6">
        <v>0</v>
      </c>
      <c r="AY396" s="6">
        <v>2</v>
      </c>
      <c r="AZ396" s="6">
        <f>IF(Table3[[#This Row],[ShankDiameter]]=0.225,2,IF(Table3[[#This Row],[ShankDiameter]]=0.25,2,IF(Table3[[#This Row],[ShankDiameter]]=0.2875,2,0)))</f>
        <v>0</v>
      </c>
      <c r="BA396" s="6">
        <v>0</v>
      </c>
      <c r="BB396" s="6">
        <v>0</v>
      </c>
      <c r="BC396" s="6">
        <v>0</v>
      </c>
      <c r="BD396" s="6">
        <v>0</v>
      </c>
      <c r="BE396" s="6">
        <v>0</v>
      </c>
      <c r="BF396" s="6">
        <v>0</v>
      </c>
      <c r="BG396" s="6">
        <v>0</v>
      </c>
      <c r="BH396" s="6">
        <v>0</v>
      </c>
      <c r="BI396" s="6">
        <v>0</v>
      </c>
      <c r="BJ396" s="6">
        <v>0</v>
      </c>
      <c r="BK396" s="6">
        <v>0</v>
      </c>
      <c r="BL396" s="6">
        <v>0</v>
      </c>
      <c r="BM396" s="6">
        <f>IF(Table3[[#This Row],[Type]]="EM",IF((Table3[[#This Row],[Diameter]]/2)-Table3[[#This Row],[CornerRadius]]-0.012&gt;0,(Table3[[#This Row],[Diameter]]/2)-Table3[[#This Row],[CornerRadius]]-0.012,0),)</f>
        <v>0</v>
      </c>
      <c r="BO396" s="6" t="str">
        <f>IF(Table3[[#This Row],[ShoulderLength]]="","",IF(Table3[[#This Row],[ShoulderLength]]&lt;Table3[[#This Row],[LOC]],"FIX",""))</f>
        <v/>
      </c>
    </row>
    <row r="397" spans="1:67" x14ac:dyDescent="0.25">
      <c r="A397" s="7">
        <f>IF(Table3[[#This Row],[SoflexRule]]="",1,IF(Table3[[#This Row],[MinOHL]]="",1,IF(Table3[[#This Row],[Type]]="CT",1,IF(Table3[[#This Row],[I]]=1,0,1))))</f>
        <v>1</v>
      </c>
      <c r="B397" s="6" t="s">
        <v>149</v>
      </c>
      <c r="D397" s="6" t="s">
        <v>149</v>
      </c>
      <c r="E397" s="6">
        <v>396</v>
      </c>
      <c r="G397" s="9" t="s">
        <v>74</v>
      </c>
      <c r="H397" s="10" t="s">
        <v>679</v>
      </c>
      <c r="I397" s="11" t="s">
        <v>823</v>
      </c>
      <c r="J397" s="12">
        <v>61072</v>
      </c>
      <c r="K397" s="11" t="str">
        <f>CONCATENATE(Table3[[#This Row],[Type]]," "&amp;TEXT(Table3[[#This Row],[Diameter]],".0000")&amp;""," "&amp;Table3[[#This Row],[NumFlutes]]&amp;"FL")</f>
        <v>DS .1417 2FL</v>
      </c>
      <c r="L397" s="17" t="s">
        <v>824</v>
      </c>
      <c r="M397" s="13">
        <v>0.14169999999999999</v>
      </c>
      <c r="N397" s="13">
        <v>0.14169999999999999</v>
      </c>
      <c r="O397" s="6">
        <v>0.14169999999999999</v>
      </c>
      <c r="P397" s="6">
        <v>1.625</v>
      </c>
      <c r="R397" s="14">
        <f>IF(Table3[[#This Row],[ShoulderLenEnd]]="",0,90-(DEGREES(ATAN((Q397-P397)/((N397-O397)/2)))))</f>
        <v>0</v>
      </c>
      <c r="S397" s="15">
        <v>1.65</v>
      </c>
      <c r="T397" s="6">
        <v>2</v>
      </c>
      <c r="U397" s="6">
        <v>2.7559</v>
      </c>
      <c r="V397" s="6">
        <v>1.5354000000000001</v>
      </c>
      <c r="Z397" s="6">
        <v>118</v>
      </c>
      <c r="AA397" s="13">
        <f t="shared" si="6"/>
        <v>4.2570974858102642E-2</v>
      </c>
      <c r="AE397" s="6" t="s">
        <v>44</v>
      </c>
      <c r="AF397" s="6" t="s">
        <v>62</v>
      </c>
      <c r="AG397" s="6" t="s">
        <v>79</v>
      </c>
      <c r="AH397" s="6" t="s">
        <v>682</v>
      </c>
      <c r="AI397" s="6">
        <v>0</v>
      </c>
      <c r="AJ397" s="6">
        <v>1</v>
      </c>
      <c r="AK397" s="6">
        <v>1</v>
      </c>
      <c r="AL397" s="6">
        <v>1</v>
      </c>
      <c r="AM397" s="6">
        <v>1</v>
      </c>
      <c r="AN397" s="6">
        <v>1</v>
      </c>
      <c r="AO397" s="6">
        <v>0</v>
      </c>
      <c r="AP397" s="6">
        <v>1</v>
      </c>
      <c r="AR397" s="6">
        <v>0</v>
      </c>
      <c r="AS397" s="6">
        <v>0</v>
      </c>
      <c r="AT397" s="6">
        <v>0</v>
      </c>
      <c r="AU397" s="6">
        <v>0</v>
      </c>
      <c r="AV397" s="6">
        <f>IF(Table3[[#This Row],[ShankDiameter]]&gt;0.5,0,2)</f>
        <v>2</v>
      </c>
      <c r="AW397" s="6">
        <v>0</v>
      </c>
      <c r="AX397" s="6">
        <v>0</v>
      </c>
      <c r="AY397" s="6">
        <v>2</v>
      </c>
      <c r="AZ397" s="6">
        <f>IF(Table3[[#This Row],[ShankDiameter]]=0.225,2,IF(Table3[[#This Row],[ShankDiameter]]=0.25,2,IF(Table3[[#This Row],[ShankDiameter]]=0.2875,2,0)))</f>
        <v>0</v>
      </c>
      <c r="BA397" s="6">
        <v>0</v>
      </c>
      <c r="BB397" s="6">
        <v>0</v>
      </c>
      <c r="BC397" s="6">
        <v>0</v>
      </c>
      <c r="BD397" s="6">
        <v>0</v>
      </c>
      <c r="BE397" s="6">
        <v>0</v>
      </c>
      <c r="BF397" s="6">
        <v>0</v>
      </c>
      <c r="BG397" s="6">
        <v>0</v>
      </c>
      <c r="BH397" s="6">
        <v>0</v>
      </c>
      <c r="BI397" s="6">
        <v>0</v>
      </c>
      <c r="BJ397" s="6">
        <v>0</v>
      </c>
      <c r="BK397" s="6">
        <v>0</v>
      </c>
      <c r="BL397" s="6">
        <v>0</v>
      </c>
      <c r="BM397" s="6">
        <f>IF(Table3[[#This Row],[Type]]="EM",IF((Table3[[#This Row],[Diameter]]/2)-Table3[[#This Row],[CornerRadius]]-0.012&gt;0,(Table3[[#This Row],[Diameter]]/2)-Table3[[#This Row],[CornerRadius]]-0.012,0),)</f>
        <v>0</v>
      </c>
      <c r="BO397" s="6" t="str">
        <f>IF(Table3[[#This Row],[ShoulderLength]]="","",IF(Table3[[#This Row],[ShoulderLength]]&lt;Table3[[#This Row],[LOC]],"FIX",""))</f>
        <v/>
      </c>
    </row>
    <row r="398" spans="1:67" x14ac:dyDescent="0.25">
      <c r="A398" s="7">
        <f>IF(Table3[[#This Row],[SoflexRule]]="",1,IF(Table3[[#This Row],[MinOHL]]="",1,IF(Table3[[#This Row],[Type]]="CT",1,IF(Table3[[#This Row],[I]]=1,0,1))))</f>
        <v>1</v>
      </c>
      <c r="B398" s="6" t="s">
        <v>149</v>
      </c>
      <c r="D398" s="6" t="s">
        <v>149</v>
      </c>
      <c r="E398" s="6">
        <v>397</v>
      </c>
      <c r="F398" s="8" t="s">
        <v>60</v>
      </c>
      <c r="H398" s="10" t="s">
        <v>679</v>
      </c>
      <c r="I398" s="11" t="s">
        <v>825</v>
      </c>
      <c r="J398" s="12">
        <v>51027</v>
      </c>
      <c r="K398" s="11" t="str">
        <f>CONCATENATE(Table3[[#This Row],[Type]]," "&amp;TEXT(Table3[[#This Row],[Diameter]],".0000")&amp;""," "&amp;Table3[[#This Row],[NumFlutes]]&amp;"FL")</f>
        <v>DS .1440 2FL</v>
      </c>
      <c r="L398" s="17" t="s">
        <v>826</v>
      </c>
      <c r="M398" s="13">
        <v>0.14399999999999999</v>
      </c>
      <c r="N398" s="13">
        <v>0.14399999999999999</v>
      </c>
      <c r="O398" s="6">
        <v>0.14399999999999999</v>
      </c>
      <c r="P398" s="6">
        <v>1.5</v>
      </c>
      <c r="R398" s="14">
        <f>IF(Table3[[#This Row],[ShoulderLenEnd]]="",0,90-(DEGREES(ATAN((Q398-P398)/((N398-O398)/2)))))</f>
        <v>0</v>
      </c>
      <c r="S398" s="15">
        <v>1.55</v>
      </c>
      <c r="T398" s="6">
        <v>2</v>
      </c>
      <c r="U398" s="6">
        <v>2.5</v>
      </c>
      <c r="V398" s="6">
        <v>1.375</v>
      </c>
      <c r="Z398" s="6">
        <v>118</v>
      </c>
      <c r="AA398" s="13">
        <f t="shared" si="6"/>
        <v>4.3261964569984337E-2</v>
      </c>
      <c r="AE398" s="6" t="s">
        <v>44</v>
      </c>
      <c r="AF398" s="6" t="s">
        <v>62</v>
      </c>
      <c r="AG398" s="6" t="s">
        <v>79</v>
      </c>
      <c r="AH398" s="6" t="s">
        <v>682</v>
      </c>
      <c r="AI398" s="6">
        <v>0</v>
      </c>
      <c r="AJ398" s="6">
        <v>1</v>
      </c>
      <c r="AK398" s="6">
        <v>1</v>
      </c>
      <c r="AL398" s="6">
        <v>1</v>
      </c>
      <c r="AM398" s="6">
        <v>1</v>
      </c>
      <c r="AN398" s="6">
        <v>1</v>
      </c>
      <c r="AO398" s="6">
        <v>0</v>
      </c>
      <c r="AP398" s="6">
        <v>1</v>
      </c>
      <c r="AR398" s="6">
        <v>0</v>
      </c>
      <c r="AS398" s="6">
        <v>0</v>
      </c>
      <c r="AT398" s="6">
        <v>0</v>
      </c>
      <c r="AU398" s="6">
        <v>0</v>
      </c>
      <c r="AV398" s="6">
        <f>IF(Table3[[#This Row],[ShankDiameter]]&gt;0.5,0,2)</f>
        <v>2</v>
      </c>
      <c r="AW398" s="6">
        <v>0</v>
      </c>
      <c r="AX398" s="6">
        <v>0</v>
      </c>
      <c r="AY398" s="6">
        <v>2</v>
      </c>
      <c r="AZ398" s="6">
        <f>IF(Table3[[#This Row],[ShankDiameter]]=0.225,2,IF(Table3[[#This Row],[ShankDiameter]]=0.25,2,IF(Table3[[#This Row],[ShankDiameter]]=0.2875,2,0)))</f>
        <v>0</v>
      </c>
      <c r="BA398" s="6">
        <v>0</v>
      </c>
      <c r="BB398" s="6">
        <v>0</v>
      </c>
      <c r="BC398" s="6">
        <v>0</v>
      </c>
      <c r="BD398" s="6">
        <v>0</v>
      </c>
      <c r="BE398" s="6">
        <v>0</v>
      </c>
      <c r="BF398" s="6">
        <v>0</v>
      </c>
      <c r="BG398" s="6">
        <v>0</v>
      </c>
      <c r="BH398" s="6">
        <v>0</v>
      </c>
      <c r="BI398" s="6">
        <v>0</v>
      </c>
      <c r="BJ398" s="6">
        <v>0</v>
      </c>
      <c r="BK398" s="6">
        <v>0</v>
      </c>
      <c r="BL398" s="6">
        <v>0</v>
      </c>
      <c r="BM398" s="6">
        <f>IF(Table3[[#This Row],[Type]]="EM",IF((Table3[[#This Row],[Diameter]]/2)-Table3[[#This Row],[CornerRadius]]-0.012&gt;0,(Table3[[#This Row],[Diameter]]/2)-Table3[[#This Row],[CornerRadius]]-0.012,0),)</f>
        <v>0</v>
      </c>
      <c r="BO398" s="6" t="str">
        <f>IF(Table3[[#This Row],[ShoulderLength]]="","",IF(Table3[[#This Row],[ShoulderLength]]&lt;Table3[[#This Row],[LOC]],"FIX",""))</f>
        <v/>
      </c>
    </row>
    <row r="399" spans="1:67" x14ac:dyDescent="0.25">
      <c r="A399" s="7">
        <f>IF(Table3[[#This Row],[SoflexRule]]="",1,IF(Table3[[#This Row],[MinOHL]]="",1,IF(Table3[[#This Row],[Type]]="CT",1,IF(Table3[[#This Row],[I]]=1,0,1))))</f>
        <v>1</v>
      </c>
      <c r="B399" s="6" t="s">
        <v>149</v>
      </c>
      <c r="D399" s="6" t="s">
        <v>149</v>
      </c>
      <c r="E399" s="6">
        <v>398</v>
      </c>
      <c r="G399" s="9" t="s">
        <v>74</v>
      </c>
      <c r="H399" s="10" t="s">
        <v>679</v>
      </c>
      <c r="I399" s="11" t="s">
        <v>827</v>
      </c>
      <c r="J399" s="12">
        <v>51026</v>
      </c>
      <c r="K399" s="11" t="str">
        <f>CONCATENATE(Table3[[#This Row],[Type]]," "&amp;TEXT(Table3[[#This Row],[Diameter]],".0000")&amp;""," "&amp;Table3[[#This Row],[NumFlutes]]&amp;"FL")</f>
        <v>DS .1470 2FL</v>
      </c>
      <c r="L399" s="17" t="s">
        <v>828</v>
      </c>
      <c r="M399" s="13">
        <v>0.14699999999999999</v>
      </c>
      <c r="N399" s="13">
        <v>0.14699999999999999</v>
      </c>
      <c r="O399" s="6">
        <v>0.14699999999999999</v>
      </c>
      <c r="P399" s="6">
        <v>1.5249999999999999</v>
      </c>
      <c r="R399" s="14">
        <f>IF(Table3[[#This Row],[ShoulderLenEnd]]="",0,90-(DEGREES(ATAN((Q399-P399)/((N399-O399)/2)))))</f>
        <v>0</v>
      </c>
      <c r="S399" s="15">
        <v>1.575</v>
      </c>
      <c r="T399" s="6">
        <v>2</v>
      </c>
      <c r="U399" s="6">
        <v>2.5</v>
      </c>
      <c r="V399" s="6">
        <v>1.375</v>
      </c>
      <c r="Z399" s="6">
        <v>118</v>
      </c>
      <c r="AA399" s="13">
        <f t="shared" si="6"/>
        <v>4.4163255498525678E-2</v>
      </c>
      <c r="AE399" s="6" t="s">
        <v>44</v>
      </c>
      <c r="AF399" s="6" t="s">
        <v>62</v>
      </c>
      <c r="AG399" s="6" t="s">
        <v>79</v>
      </c>
      <c r="AH399" s="6" t="s">
        <v>682</v>
      </c>
      <c r="AI399" s="6">
        <v>0</v>
      </c>
      <c r="AJ399" s="6">
        <v>1</v>
      </c>
      <c r="AK399" s="6">
        <v>1</v>
      </c>
      <c r="AL399" s="6">
        <v>1</v>
      </c>
      <c r="AM399" s="6">
        <v>1</v>
      </c>
      <c r="AN399" s="6">
        <v>1</v>
      </c>
      <c r="AO399" s="6">
        <v>0</v>
      </c>
      <c r="AP399" s="6">
        <v>1</v>
      </c>
      <c r="AR399" s="6">
        <v>0</v>
      </c>
      <c r="AS399" s="6">
        <v>0</v>
      </c>
      <c r="AT399" s="6">
        <v>0</v>
      </c>
      <c r="AU399" s="6">
        <v>0</v>
      </c>
      <c r="AV399" s="6">
        <f>IF(Table3[[#This Row],[ShankDiameter]]&gt;0.5,0,2)</f>
        <v>2</v>
      </c>
      <c r="AW399" s="6">
        <v>0</v>
      </c>
      <c r="AX399" s="6">
        <v>0</v>
      </c>
      <c r="AY399" s="6">
        <v>2</v>
      </c>
      <c r="AZ399" s="6">
        <f>IF(Table3[[#This Row],[ShankDiameter]]=0.225,2,IF(Table3[[#This Row],[ShankDiameter]]=0.25,2,IF(Table3[[#This Row],[ShankDiameter]]=0.2875,2,0)))</f>
        <v>0</v>
      </c>
      <c r="BA399" s="6">
        <v>0</v>
      </c>
      <c r="BB399" s="6">
        <v>0</v>
      </c>
      <c r="BC399" s="6">
        <v>0</v>
      </c>
      <c r="BD399" s="6">
        <v>0</v>
      </c>
      <c r="BE399" s="6">
        <v>0</v>
      </c>
      <c r="BF399" s="6">
        <v>0</v>
      </c>
      <c r="BG399" s="6">
        <v>0</v>
      </c>
      <c r="BH399" s="6">
        <v>0</v>
      </c>
      <c r="BI399" s="6">
        <v>0</v>
      </c>
      <c r="BJ399" s="6">
        <v>0</v>
      </c>
      <c r="BK399" s="6">
        <v>0</v>
      </c>
      <c r="BL399" s="6">
        <v>0</v>
      </c>
      <c r="BM399" s="6">
        <f>IF(Table3[[#This Row],[Type]]="EM",IF((Table3[[#This Row],[Diameter]]/2)-Table3[[#This Row],[CornerRadius]]-0.012&gt;0,(Table3[[#This Row],[Diameter]]/2)-Table3[[#This Row],[CornerRadius]]-0.012,0),)</f>
        <v>0</v>
      </c>
      <c r="BO399" s="6" t="str">
        <f>IF(Table3[[#This Row],[ShoulderLength]]="","",IF(Table3[[#This Row],[ShoulderLength]]&lt;Table3[[#This Row],[LOC]],"FIX",""))</f>
        <v/>
      </c>
    </row>
    <row r="400" spans="1:67" x14ac:dyDescent="0.25">
      <c r="A400" s="7">
        <f>IF(Table3[[#This Row],[SoflexRule]]="",1,IF(Table3[[#This Row],[MinOHL]]="",1,IF(Table3[[#This Row],[Type]]="CT",1,IF(Table3[[#This Row],[I]]=1,0,1))))</f>
        <v>1</v>
      </c>
      <c r="B400" s="6" t="s">
        <v>149</v>
      </c>
      <c r="D400" s="6" t="s">
        <v>149</v>
      </c>
      <c r="E400" s="6">
        <v>399</v>
      </c>
      <c r="F400" s="8" t="s">
        <v>60</v>
      </c>
      <c r="H400" s="10" t="s">
        <v>679</v>
      </c>
      <c r="I400" s="11" t="s">
        <v>829</v>
      </c>
      <c r="J400" s="12">
        <v>51025</v>
      </c>
      <c r="K400" s="11" t="str">
        <f>CONCATENATE(Table3[[#This Row],[Type]]," "&amp;TEXT(Table3[[#This Row],[Diameter]],".0000")&amp;""," "&amp;Table3[[#This Row],[NumFlutes]]&amp;"FL")</f>
        <v>DS .1495 2FL</v>
      </c>
      <c r="L400" s="17" t="s">
        <v>830</v>
      </c>
      <c r="M400" s="13">
        <v>0.14949999999999999</v>
      </c>
      <c r="N400" s="13">
        <v>0.14949999999999999</v>
      </c>
      <c r="O400" s="6">
        <v>0.14949999999999999</v>
      </c>
      <c r="P400" s="6">
        <v>1.45</v>
      </c>
      <c r="R400" s="14">
        <f>IF(Table3[[#This Row],[ShoulderLenEnd]]="",0,90-(DEGREES(ATAN((Q400-P400)/((N400-O400)/2)))))</f>
        <v>0</v>
      </c>
      <c r="S400" s="15">
        <v>1.5</v>
      </c>
      <c r="T400" s="6">
        <v>2</v>
      </c>
      <c r="U400" s="6">
        <v>2.5</v>
      </c>
      <c r="V400" s="6">
        <v>1.375</v>
      </c>
      <c r="Z400" s="6">
        <v>118</v>
      </c>
      <c r="AA400" s="13">
        <f t="shared" si="6"/>
        <v>4.4914331272310128E-2</v>
      </c>
      <c r="AE400" s="6" t="s">
        <v>44</v>
      </c>
      <c r="AF400" s="6" t="s">
        <v>62</v>
      </c>
      <c r="AG400" s="6" t="s">
        <v>79</v>
      </c>
      <c r="AH400" s="6" t="s">
        <v>682</v>
      </c>
      <c r="AI400" s="6">
        <v>0</v>
      </c>
      <c r="AJ400" s="6">
        <v>1</v>
      </c>
      <c r="AK400" s="6">
        <v>1</v>
      </c>
      <c r="AL400" s="6">
        <v>1</v>
      </c>
      <c r="AM400" s="6">
        <v>1</v>
      </c>
      <c r="AN400" s="6">
        <v>1</v>
      </c>
      <c r="AO400" s="6">
        <v>0</v>
      </c>
      <c r="AP400" s="6">
        <v>1</v>
      </c>
      <c r="AR400" s="6">
        <v>0</v>
      </c>
      <c r="AS400" s="6">
        <v>0</v>
      </c>
      <c r="AT400" s="6">
        <v>0</v>
      </c>
      <c r="AU400" s="6">
        <v>0</v>
      </c>
      <c r="AV400" s="6">
        <f>IF(Table3[[#This Row],[ShankDiameter]]&gt;0.5,0,2)</f>
        <v>2</v>
      </c>
      <c r="AW400" s="6">
        <v>0</v>
      </c>
      <c r="AX400" s="6">
        <v>0</v>
      </c>
      <c r="AY400" s="6">
        <v>2</v>
      </c>
      <c r="AZ400" s="6">
        <f>IF(Table3[[#This Row],[ShankDiameter]]=0.225,2,IF(Table3[[#This Row],[ShankDiameter]]=0.25,2,IF(Table3[[#This Row],[ShankDiameter]]=0.2875,2,0)))</f>
        <v>0</v>
      </c>
      <c r="BA400" s="6">
        <v>0</v>
      </c>
      <c r="BB400" s="6">
        <v>0</v>
      </c>
      <c r="BC400" s="6">
        <v>0</v>
      </c>
      <c r="BD400" s="6">
        <v>0</v>
      </c>
      <c r="BE400" s="6">
        <v>0</v>
      </c>
      <c r="BF400" s="6">
        <v>0</v>
      </c>
      <c r="BG400" s="6">
        <v>0</v>
      </c>
      <c r="BH400" s="6">
        <v>0</v>
      </c>
      <c r="BI400" s="6">
        <v>0</v>
      </c>
      <c r="BJ400" s="6">
        <v>0</v>
      </c>
      <c r="BK400" s="6">
        <v>0</v>
      </c>
      <c r="BL400" s="6">
        <v>0</v>
      </c>
      <c r="BM400" s="6">
        <f>IF(Table3[[#This Row],[Type]]="EM",IF((Table3[[#This Row],[Diameter]]/2)-Table3[[#This Row],[CornerRadius]]-0.012&gt;0,(Table3[[#This Row],[Diameter]]/2)-Table3[[#This Row],[CornerRadius]]-0.012,0),)</f>
        <v>0</v>
      </c>
      <c r="BO400" s="6" t="str">
        <f>IF(Table3[[#This Row],[ShoulderLength]]="","",IF(Table3[[#This Row],[ShoulderLength]]&lt;Table3[[#This Row],[LOC]],"FIX",""))</f>
        <v/>
      </c>
    </row>
    <row r="401" spans="1:67" x14ac:dyDescent="0.25">
      <c r="A401" s="7">
        <f>IF(Table3[[#This Row],[SoflexRule]]="",1,IF(Table3[[#This Row],[MinOHL]]="",1,IF(Table3[[#This Row],[Type]]="CT",1,IF(Table3[[#This Row],[I]]=1,0,1))))</f>
        <v>1</v>
      </c>
      <c r="B401" s="6" t="s">
        <v>149</v>
      </c>
      <c r="D401" s="6" t="s">
        <v>149</v>
      </c>
      <c r="E401" s="6">
        <v>400</v>
      </c>
      <c r="F401" s="8" t="s">
        <v>60</v>
      </c>
      <c r="H401" s="10" t="s">
        <v>801</v>
      </c>
      <c r="I401" s="11" t="s">
        <v>831</v>
      </c>
      <c r="J401" s="12" t="s">
        <v>832</v>
      </c>
      <c r="K401" s="11" t="str">
        <f>CONCATENATE(Table3[[#This Row],[Type]]," "&amp;TEXT(Table3[[#This Row],[Diameter]],".0000")&amp;""," "&amp;Table3[[#This Row],[NumFlutes]]&amp;"FL")</f>
        <v>DJ .1562 2FL</v>
      </c>
      <c r="L401" s="17" t="s">
        <v>833</v>
      </c>
      <c r="M401" s="13">
        <v>0.15620000000000001</v>
      </c>
      <c r="N401" s="13">
        <v>0.15620000000000001</v>
      </c>
      <c r="O401" s="6">
        <v>0.15620000000000001</v>
      </c>
      <c r="P401" s="6">
        <v>2.02</v>
      </c>
      <c r="R401" s="14">
        <f>IF(Table3[[#This Row],[ShoulderLenEnd]]="",0,90-(DEGREES(ATAN((Q401-P401)/((N401-O401)/2)))))</f>
        <v>0</v>
      </c>
      <c r="S401" s="15">
        <v>2.0499999999999998</v>
      </c>
      <c r="T401" s="6">
        <v>2</v>
      </c>
      <c r="U401" s="6">
        <v>3.15</v>
      </c>
      <c r="V401" s="6">
        <v>1.85</v>
      </c>
      <c r="Z401" s="6">
        <v>118</v>
      </c>
      <c r="AA401" s="13">
        <f t="shared" si="6"/>
        <v>4.6927214346052459E-2</v>
      </c>
      <c r="AE401" s="6" t="s">
        <v>44</v>
      </c>
      <c r="AF401" s="6" t="s">
        <v>62</v>
      </c>
      <c r="AH401" s="6" t="s">
        <v>635</v>
      </c>
      <c r="AI401" s="6">
        <v>0</v>
      </c>
      <c r="AJ401" s="6">
        <v>1</v>
      </c>
      <c r="AK401" s="6">
        <v>1</v>
      </c>
      <c r="AL401" s="6">
        <v>1</v>
      </c>
      <c r="AM401" s="6">
        <v>1</v>
      </c>
      <c r="AN401" s="6">
        <v>1</v>
      </c>
      <c r="AO401" s="6">
        <v>0</v>
      </c>
      <c r="AP401" s="6">
        <v>1</v>
      </c>
      <c r="AR401" s="6">
        <v>0</v>
      </c>
      <c r="AS401" s="6">
        <v>0</v>
      </c>
      <c r="AT401" s="6">
        <v>0</v>
      </c>
      <c r="AU401" s="6">
        <v>0</v>
      </c>
      <c r="AV401" s="6">
        <f>IF(Table3[[#This Row],[ShankDiameter]]&gt;0.5,0,2)</f>
        <v>2</v>
      </c>
      <c r="AW401" s="6">
        <v>0</v>
      </c>
      <c r="AX401" s="6">
        <v>0</v>
      </c>
      <c r="AY401" s="6">
        <v>2</v>
      </c>
      <c r="AZ401" s="6">
        <f>IF(Table3[[#This Row],[ShankDiameter]]=0.225,2,IF(Table3[[#This Row],[ShankDiameter]]=0.25,2,IF(Table3[[#This Row],[ShankDiameter]]=0.2875,2,0)))</f>
        <v>0</v>
      </c>
      <c r="BA401" s="6">
        <v>0</v>
      </c>
      <c r="BB401" s="6">
        <v>0</v>
      </c>
      <c r="BC401" s="6">
        <v>0</v>
      </c>
      <c r="BD401" s="6">
        <v>0</v>
      </c>
      <c r="BE401" s="6">
        <v>0</v>
      </c>
      <c r="BF401" s="6">
        <v>0</v>
      </c>
      <c r="BG401" s="6">
        <v>0</v>
      </c>
      <c r="BH401" s="6">
        <v>0</v>
      </c>
      <c r="BI401" s="6">
        <v>0</v>
      </c>
      <c r="BJ401" s="6">
        <v>0</v>
      </c>
      <c r="BK401" s="6">
        <v>0</v>
      </c>
      <c r="BL401" s="6">
        <v>0</v>
      </c>
      <c r="BM401" s="6">
        <f>IF(Table3[[#This Row],[Type]]="EM",IF((Table3[[#This Row],[Diameter]]/2)-Table3[[#This Row],[CornerRadius]]-0.012&gt;0,(Table3[[#This Row],[Diameter]]/2)-Table3[[#This Row],[CornerRadius]]-0.012,0),)</f>
        <v>0</v>
      </c>
      <c r="BO401" s="6" t="str">
        <f>IF(Table3[[#This Row],[ShoulderLength]]="","",IF(Table3[[#This Row],[ShoulderLength]]&lt;Table3[[#This Row],[LOC]],"FIX",""))</f>
        <v/>
      </c>
    </row>
    <row r="402" spans="1:67" x14ac:dyDescent="0.25">
      <c r="A402" s="7">
        <f>IF(Table3[[#This Row],[SoflexRule]]="",1,IF(Table3[[#This Row],[MinOHL]]="",1,IF(Table3[[#This Row],[Type]]="CT",1,IF(Table3[[#This Row],[I]]=1,0,1))))</f>
        <v>1</v>
      </c>
      <c r="B402" s="6" t="s">
        <v>149</v>
      </c>
      <c r="D402" s="6" t="s">
        <v>149</v>
      </c>
      <c r="E402" s="6">
        <v>401</v>
      </c>
      <c r="F402" s="8" t="s">
        <v>60</v>
      </c>
      <c r="H402" s="10" t="s">
        <v>801</v>
      </c>
      <c r="I402" s="11" t="s">
        <v>834</v>
      </c>
      <c r="J402" s="12" t="s">
        <v>835</v>
      </c>
      <c r="K402" s="11" t="str">
        <f>CONCATENATE(Table3[[#This Row],[Type]]," "&amp;TEXT(Table3[[#This Row],[Diameter]],".0000")&amp;""," "&amp;Table3[[#This Row],[NumFlutes]]&amp;"FL")</f>
        <v>DJ .1570 2FL</v>
      </c>
      <c r="L402" s="17" t="s">
        <v>836</v>
      </c>
      <c r="M402" s="13">
        <v>0.157</v>
      </c>
      <c r="N402" s="13">
        <v>0.157</v>
      </c>
      <c r="O402" s="6">
        <v>0.157</v>
      </c>
      <c r="P402" s="6">
        <v>2.06</v>
      </c>
      <c r="R402" s="14">
        <f>IF(Table3[[#This Row],[ShoulderLenEnd]]="",0,90-(DEGREES(ATAN((Q402-P402)/((N402-O402)/2)))))</f>
        <v>0</v>
      </c>
      <c r="S402" s="15">
        <v>2.11</v>
      </c>
      <c r="T402" s="6">
        <v>2</v>
      </c>
      <c r="U402" s="6">
        <v>3.15</v>
      </c>
      <c r="V402" s="6">
        <v>1.9</v>
      </c>
      <c r="Z402" s="6">
        <v>118</v>
      </c>
      <c r="AA402" s="13">
        <f t="shared" si="6"/>
        <v>4.7167558593663485E-2</v>
      </c>
      <c r="AE402" s="6" t="s">
        <v>44</v>
      </c>
      <c r="AF402" s="6" t="s">
        <v>62</v>
      </c>
      <c r="AH402" s="6" t="s">
        <v>635</v>
      </c>
      <c r="AI402" s="6">
        <v>0</v>
      </c>
      <c r="AJ402" s="6">
        <v>1</v>
      </c>
      <c r="AK402" s="6">
        <v>1</v>
      </c>
      <c r="AL402" s="6">
        <v>1</v>
      </c>
      <c r="AM402" s="6">
        <v>1</v>
      </c>
      <c r="AN402" s="6">
        <v>1</v>
      </c>
      <c r="AO402" s="6">
        <v>0</v>
      </c>
      <c r="AP402" s="6">
        <v>1</v>
      </c>
      <c r="AR402" s="6">
        <v>0</v>
      </c>
      <c r="AS402" s="6">
        <v>0</v>
      </c>
      <c r="AT402" s="6">
        <v>0</v>
      </c>
      <c r="AU402" s="6">
        <v>0</v>
      </c>
      <c r="AV402" s="6">
        <f>IF(Table3[[#This Row],[ShankDiameter]]&gt;0.5,0,2)</f>
        <v>2</v>
      </c>
      <c r="AW402" s="6">
        <v>0</v>
      </c>
      <c r="AX402" s="6">
        <v>0</v>
      </c>
      <c r="AY402" s="6">
        <v>2</v>
      </c>
      <c r="AZ402" s="6">
        <f>IF(Table3[[#This Row],[ShankDiameter]]=0.225,2,IF(Table3[[#This Row],[ShankDiameter]]=0.25,2,IF(Table3[[#This Row],[ShankDiameter]]=0.2875,2,0)))</f>
        <v>0</v>
      </c>
      <c r="BA402" s="6">
        <v>0</v>
      </c>
      <c r="BB402" s="6">
        <v>0</v>
      </c>
      <c r="BC402" s="6">
        <v>0</v>
      </c>
      <c r="BD402" s="6">
        <v>0</v>
      </c>
      <c r="BE402" s="6">
        <v>0</v>
      </c>
      <c r="BF402" s="6">
        <v>0</v>
      </c>
      <c r="BG402" s="6">
        <v>0</v>
      </c>
      <c r="BH402" s="6">
        <v>0</v>
      </c>
      <c r="BI402" s="6">
        <v>0</v>
      </c>
      <c r="BJ402" s="6">
        <v>0</v>
      </c>
      <c r="BK402" s="6">
        <v>0</v>
      </c>
      <c r="BL402" s="6">
        <v>0</v>
      </c>
      <c r="BM402" s="6">
        <f>IF(Table3[[#This Row],[Type]]="EM",IF((Table3[[#This Row],[Diameter]]/2)-Table3[[#This Row],[CornerRadius]]-0.012&gt;0,(Table3[[#This Row],[Diameter]]/2)-Table3[[#This Row],[CornerRadius]]-0.012,0),)</f>
        <v>0</v>
      </c>
      <c r="BO402" s="6" t="str">
        <f>IF(Table3[[#This Row],[ShoulderLength]]="","",IF(Table3[[#This Row],[ShoulderLength]]&lt;Table3[[#This Row],[LOC]],"FIX",""))</f>
        <v/>
      </c>
    </row>
    <row r="403" spans="1:67" x14ac:dyDescent="0.25">
      <c r="A403" s="7">
        <f>IF(Table3[[#This Row],[SoflexRule]]="",1,IF(Table3[[#This Row],[MinOHL]]="",1,IF(Table3[[#This Row],[Type]]="CT",1,IF(Table3[[#This Row],[I]]=1,0,1))))</f>
        <v>1</v>
      </c>
      <c r="B403" s="6" t="s">
        <v>149</v>
      </c>
      <c r="D403" s="6" t="s">
        <v>149</v>
      </c>
      <c r="E403" s="6">
        <v>402</v>
      </c>
      <c r="F403" s="8" t="s">
        <v>60</v>
      </c>
      <c r="H403" s="10" t="s">
        <v>679</v>
      </c>
      <c r="I403" s="11" t="s">
        <v>837</v>
      </c>
      <c r="J403" s="12">
        <v>51022</v>
      </c>
      <c r="K403" s="11" t="str">
        <f>CONCATENATE(Table3[[#This Row],[Type]]," "&amp;TEXT(Table3[[#This Row],[Diameter]],".0000")&amp;""," "&amp;Table3[[#This Row],[NumFlutes]]&amp;"FL")</f>
        <v>DS .1570 2FL</v>
      </c>
      <c r="L403" s="17" t="s">
        <v>836</v>
      </c>
      <c r="M403" s="13">
        <v>0.157</v>
      </c>
      <c r="N403" s="13">
        <v>0.157</v>
      </c>
      <c r="O403" s="6">
        <v>0.157</v>
      </c>
      <c r="P403" s="6">
        <v>1.55</v>
      </c>
      <c r="R403" s="14">
        <f>IF(Table3[[#This Row],[ShoulderLenEnd]]="",0,90-(DEGREES(ATAN((Q403-P403)/((N403-O403)/2)))))</f>
        <v>0</v>
      </c>
      <c r="S403" s="15">
        <v>1.6</v>
      </c>
      <c r="T403" s="6">
        <v>2</v>
      </c>
      <c r="U403" s="6">
        <v>2.5</v>
      </c>
      <c r="V403" s="6">
        <v>1.375</v>
      </c>
      <c r="Z403" s="6">
        <v>118</v>
      </c>
      <c r="AA403" s="13">
        <f t="shared" si="6"/>
        <v>4.7167558593663485E-2</v>
      </c>
      <c r="AE403" s="6" t="s">
        <v>44</v>
      </c>
      <c r="AF403" s="6" t="s">
        <v>62</v>
      </c>
      <c r="AG403" s="6" t="s">
        <v>79</v>
      </c>
      <c r="AH403" s="6" t="s">
        <v>682</v>
      </c>
      <c r="AI403" s="6">
        <v>0</v>
      </c>
      <c r="AJ403" s="6">
        <v>1</v>
      </c>
      <c r="AK403" s="6">
        <v>1</v>
      </c>
      <c r="AL403" s="6">
        <v>1</v>
      </c>
      <c r="AM403" s="6">
        <v>1</v>
      </c>
      <c r="AN403" s="6">
        <v>1</v>
      </c>
      <c r="AO403" s="6">
        <v>0</v>
      </c>
      <c r="AP403" s="6">
        <v>1</v>
      </c>
      <c r="AR403" s="6">
        <v>0</v>
      </c>
      <c r="AS403" s="6">
        <v>0</v>
      </c>
      <c r="AT403" s="6">
        <v>0</v>
      </c>
      <c r="AU403" s="6">
        <v>0</v>
      </c>
      <c r="AV403" s="6">
        <f>IF(Table3[[#This Row],[ShankDiameter]]&gt;0.5,0,2)</f>
        <v>2</v>
      </c>
      <c r="AW403" s="6">
        <v>0</v>
      </c>
      <c r="AX403" s="6">
        <v>0</v>
      </c>
      <c r="AY403" s="6">
        <v>2</v>
      </c>
      <c r="AZ403" s="6">
        <f>IF(Table3[[#This Row],[ShankDiameter]]=0.225,2,IF(Table3[[#This Row],[ShankDiameter]]=0.25,2,IF(Table3[[#This Row],[ShankDiameter]]=0.2875,2,0)))</f>
        <v>0</v>
      </c>
      <c r="BA403" s="6">
        <v>0</v>
      </c>
      <c r="BB403" s="6">
        <v>0</v>
      </c>
      <c r="BC403" s="6">
        <v>0</v>
      </c>
      <c r="BD403" s="6">
        <v>0</v>
      </c>
      <c r="BE403" s="6">
        <v>0</v>
      </c>
      <c r="BF403" s="6">
        <v>0</v>
      </c>
      <c r="BG403" s="6">
        <v>0</v>
      </c>
      <c r="BH403" s="6">
        <v>0</v>
      </c>
      <c r="BI403" s="6">
        <v>0</v>
      </c>
      <c r="BJ403" s="6">
        <v>0</v>
      </c>
      <c r="BK403" s="6">
        <v>0</v>
      </c>
      <c r="BL403" s="6">
        <v>0</v>
      </c>
      <c r="BM403" s="6">
        <f>IF(Table3[[#This Row],[Type]]="EM",IF((Table3[[#This Row],[Diameter]]/2)-Table3[[#This Row],[CornerRadius]]-0.012&gt;0,(Table3[[#This Row],[Diameter]]/2)-Table3[[#This Row],[CornerRadius]]-0.012,0),)</f>
        <v>0</v>
      </c>
      <c r="BO403" s="6" t="str">
        <f>IF(Table3[[#This Row],[ShoulderLength]]="","",IF(Table3[[#This Row],[ShoulderLength]]&lt;Table3[[#This Row],[LOC]],"FIX",""))</f>
        <v/>
      </c>
    </row>
    <row r="404" spans="1:67" x14ac:dyDescent="0.25">
      <c r="A404" s="7">
        <f>IF(Table3[[#This Row],[SoflexRule]]="",1,IF(Table3[[#This Row],[MinOHL]]="",1,IF(Table3[[#This Row],[Type]]="CT",1,IF(Table3[[#This Row],[I]]=1,0,1))))</f>
        <v>1</v>
      </c>
      <c r="B404" s="6" t="s">
        <v>149</v>
      </c>
      <c r="D404" s="6" t="s">
        <v>149</v>
      </c>
      <c r="E404" s="6">
        <v>403</v>
      </c>
      <c r="F404" s="8" t="s">
        <v>60</v>
      </c>
      <c r="H404" s="10" t="s">
        <v>801</v>
      </c>
      <c r="I404" s="11" t="s">
        <v>838</v>
      </c>
      <c r="J404" s="12" t="s">
        <v>839</v>
      </c>
      <c r="K404" s="11" t="str">
        <f>CONCATENATE(Table3[[#This Row],[Type]]," "&amp;TEXT(Table3[[#This Row],[Diameter]],".0000")&amp;""," "&amp;Table3[[#This Row],[NumFlutes]]&amp;"FL")</f>
        <v>DJ .1590 2FL</v>
      </c>
      <c r="L404" s="17" t="s">
        <v>840</v>
      </c>
      <c r="M404" s="13">
        <v>0.159</v>
      </c>
      <c r="N404" s="13">
        <v>0.159</v>
      </c>
      <c r="O404" s="6">
        <v>0.159</v>
      </c>
      <c r="P404" s="6">
        <v>2.2000000000000002</v>
      </c>
      <c r="R404" s="14">
        <f>IF(Table3[[#This Row],[ShoulderLenEnd]]="",0,90-(DEGREES(ATAN((Q404-P404)/((N404-O404)/2)))))</f>
        <v>0</v>
      </c>
      <c r="S404" s="15">
        <v>2.25</v>
      </c>
      <c r="T404" s="6">
        <v>2</v>
      </c>
      <c r="U404" s="6">
        <v>3.3</v>
      </c>
      <c r="V404" s="6">
        <v>2</v>
      </c>
      <c r="Z404" s="6">
        <v>118</v>
      </c>
      <c r="AA404" s="13">
        <f t="shared" si="6"/>
        <v>4.7768419212691045E-2</v>
      </c>
      <c r="AE404" s="6" t="s">
        <v>44</v>
      </c>
      <c r="AF404" s="6" t="s">
        <v>62</v>
      </c>
      <c r="AH404" s="6" t="s">
        <v>635</v>
      </c>
      <c r="AI404" s="6">
        <v>0</v>
      </c>
      <c r="AJ404" s="6">
        <v>1</v>
      </c>
      <c r="AK404" s="6">
        <v>1</v>
      </c>
      <c r="AL404" s="6">
        <v>1</v>
      </c>
      <c r="AM404" s="6">
        <v>1</v>
      </c>
      <c r="AN404" s="6">
        <v>1</v>
      </c>
      <c r="AO404" s="6">
        <v>0</v>
      </c>
      <c r="AP404" s="6">
        <v>1</v>
      </c>
      <c r="AR404" s="6">
        <v>0</v>
      </c>
      <c r="AS404" s="6">
        <v>0</v>
      </c>
      <c r="AT404" s="6">
        <v>0</v>
      </c>
      <c r="AU404" s="6">
        <v>0</v>
      </c>
      <c r="AV404" s="6">
        <f>IF(Table3[[#This Row],[ShankDiameter]]&gt;0.5,0,2)</f>
        <v>2</v>
      </c>
      <c r="AW404" s="6">
        <v>0</v>
      </c>
      <c r="AX404" s="6">
        <v>0</v>
      </c>
      <c r="AY404" s="6">
        <v>2</v>
      </c>
      <c r="AZ404" s="6">
        <f>IF(Table3[[#This Row],[ShankDiameter]]=0.225,2,IF(Table3[[#This Row],[ShankDiameter]]=0.25,2,IF(Table3[[#This Row],[ShankDiameter]]=0.2875,2,0)))</f>
        <v>0</v>
      </c>
      <c r="BA404" s="6">
        <v>0</v>
      </c>
      <c r="BB404" s="6">
        <v>0</v>
      </c>
      <c r="BC404" s="6">
        <v>0</v>
      </c>
      <c r="BD404" s="6">
        <v>0</v>
      </c>
      <c r="BE404" s="6">
        <v>0</v>
      </c>
      <c r="BF404" s="6">
        <v>0</v>
      </c>
      <c r="BG404" s="6">
        <v>0</v>
      </c>
      <c r="BH404" s="6">
        <v>0</v>
      </c>
      <c r="BI404" s="6">
        <v>0</v>
      </c>
      <c r="BJ404" s="6">
        <v>0</v>
      </c>
      <c r="BK404" s="6">
        <v>0</v>
      </c>
      <c r="BL404" s="6">
        <v>0</v>
      </c>
      <c r="BM404" s="6">
        <f>IF(Table3[[#This Row],[Type]]="EM",IF((Table3[[#This Row],[Diameter]]/2)-Table3[[#This Row],[CornerRadius]]-0.012&gt;0,(Table3[[#This Row],[Diameter]]/2)-Table3[[#This Row],[CornerRadius]]-0.012,0),)</f>
        <v>0</v>
      </c>
      <c r="BO404" s="6" t="str">
        <f>IF(Table3[[#This Row],[ShoulderLength]]="","",IF(Table3[[#This Row],[ShoulderLength]]&lt;Table3[[#This Row],[LOC]],"FIX",""))</f>
        <v/>
      </c>
    </row>
    <row r="405" spans="1:67" x14ac:dyDescent="0.25">
      <c r="A405" s="7">
        <f>IF(Table3[[#This Row],[SoflexRule]]="",1,IF(Table3[[#This Row],[MinOHL]]="",1,IF(Table3[[#This Row],[Type]]="CT",1,IF(Table3[[#This Row],[I]]=1,0,1))))</f>
        <v>1</v>
      </c>
      <c r="B405" s="6" t="s">
        <v>149</v>
      </c>
      <c r="D405" s="6" t="s">
        <v>149</v>
      </c>
      <c r="E405" s="6">
        <v>404</v>
      </c>
      <c r="G405" s="9" t="s">
        <v>74</v>
      </c>
      <c r="H405" s="10" t="s">
        <v>679</v>
      </c>
      <c r="I405" s="11" t="s">
        <v>841</v>
      </c>
      <c r="J405" s="12">
        <v>51021</v>
      </c>
      <c r="K405" s="11" t="str">
        <f>CONCATENATE(Table3[[#This Row],[Type]]," "&amp;TEXT(Table3[[#This Row],[Diameter]],".0000")&amp;""," "&amp;Table3[[#This Row],[NumFlutes]]&amp;"FL")</f>
        <v>DS .1590 2FL</v>
      </c>
      <c r="L405" s="17" t="s">
        <v>840</v>
      </c>
      <c r="M405" s="13">
        <v>0.159</v>
      </c>
      <c r="N405" s="13">
        <v>0.159</v>
      </c>
      <c r="O405" s="6">
        <v>0.159</v>
      </c>
      <c r="P405" s="6">
        <v>1.54</v>
      </c>
      <c r="R405" s="14">
        <f>IF(Table3[[#This Row],[ShoulderLenEnd]]="",0,90-(DEGREES(ATAN((Q405-P405)/((N405-O405)/2)))))</f>
        <v>0</v>
      </c>
      <c r="S405" s="15">
        <v>1.5649999999999999</v>
      </c>
      <c r="T405" s="6">
        <v>2</v>
      </c>
      <c r="U405" s="6">
        <v>2.5</v>
      </c>
      <c r="V405" s="6">
        <v>1.375</v>
      </c>
      <c r="Z405" s="6">
        <v>118</v>
      </c>
      <c r="AA405" s="13">
        <f t="shared" si="6"/>
        <v>4.7768419212691045E-2</v>
      </c>
      <c r="AE405" s="6" t="s">
        <v>44</v>
      </c>
      <c r="AF405" s="6" t="s">
        <v>62</v>
      </c>
      <c r="AG405" s="6" t="s">
        <v>79</v>
      </c>
      <c r="AH405" s="6" t="s">
        <v>682</v>
      </c>
      <c r="AI405" s="6">
        <v>0</v>
      </c>
      <c r="AJ405" s="6">
        <v>1</v>
      </c>
      <c r="AK405" s="6">
        <v>1</v>
      </c>
      <c r="AL405" s="6">
        <v>1</v>
      </c>
      <c r="AM405" s="6">
        <v>1</v>
      </c>
      <c r="AN405" s="6">
        <v>1</v>
      </c>
      <c r="AO405" s="6">
        <v>0</v>
      </c>
      <c r="AP405" s="6">
        <v>1</v>
      </c>
      <c r="AR405" s="6">
        <v>0</v>
      </c>
      <c r="AS405" s="6">
        <v>0</v>
      </c>
      <c r="AT405" s="6">
        <v>0</v>
      </c>
      <c r="AU405" s="6">
        <v>0</v>
      </c>
      <c r="AV405" s="6">
        <f>IF(Table3[[#This Row],[ShankDiameter]]&gt;0.5,0,2)</f>
        <v>2</v>
      </c>
      <c r="AW405" s="6">
        <v>0</v>
      </c>
      <c r="AX405" s="6">
        <v>0</v>
      </c>
      <c r="AY405" s="6">
        <v>2</v>
      </c>
      <c r="AZ405" s="6">
        <f>IF(Table3[[#This Row],[ShankDiameter]]=0.225,2,IF(Table3[[#This Row],[ShankDiameter]]=0.25,2,IF(Table3[[#This Row],[ShankDiameter]]=0.2875,2,0)))</f>
        <v>0</v>
      </c>
      <c r="BA405" s="6">
        <v>0</v>
      </c>
      <c r="BB405" s="6">
        <v>0</v>
      </c>
      <c r="BC405" s="6">
        <v>0</v>
      </c>
      <c r="BD405" s="6">
        <v>0</v>
      </c>
      <c r="BE405" s="6">
        <v>0</v>
      </c>
      <c r="BF405" s="6">
        <v>0</v>
      </c>
      <c r="BG405" s="6">
        <v>0</v>
      </c>
      <c r="BH405" s="6">
        <v>0</v>
      </c>
      <c r="BI405" s="6">
        <v>0</v>
      </c>
      <c r="BJ405" s="6">
        <v>0</v>
      </c>
      <c r="BK405" s="6">
        <v>0</v>
      </c>
      <c r="BL405" s="6">
        <v>0</v>
      </c>
      <c r="BM405" s="6">
        <f>IF(Table3[[#This Row],[Type]]="EM",IF((Table3[[#This Row],[Diameter]]/2)-Table3[[#This Row],[CornerRadius]]-0.012&gt;0,(Table3[[#This Row],[Diameter]]/2)-Table3[[#This Row],[CornerRadius]]-0.012,0),)</f>
        <v>0</v>
      </c>
      <c r="BO405" s="6" t="str">
        <f>IF(Table3[[#This Row],[ShoulderLength]]="","",IF(Table3[[#This Row],[ShoulderLength]]&lt;Table3[[#This Row],[LOC]],"FIX",""))</f>
        <v/>
      </c>
    </row>
    <row r="406" spans="1:67" x14ac:dyDescent="0.25">
      <c r="A406" s="7">
        <f>IF(Table3[[#This Row],[SoflexRule]]="",1,IF(Table3[[#This Row],[MinOHL]]="",1,IF(Table3[[#This Row],[Type]]="CT",1,IF(Table3[[#This Row],[I]]=1,0,1))))</f>
        <v>1</v>
      </c>
      <c r="B406" s="6" t="s">
        <v>149</v>
      </c>
      <c r="D406" s="6" t="s">
        <v>149</v>
      </c>
      <c r="E406" s="6">
        <v>405</v>
      </c>
      <c r="F406" s="8" t="s">
        <v>60</v>
      </c>
      <c r="H406" s="10" t="s">
        <v>679</v>
      </c>
      <c r="I406" s="11" t="s">
        <v>842</v>
      </c>
      <c r="J406" s="12">
        <v>20617700</v>
      </c>
      <c r="K406" s="11" t="str">
        <f>CONCATENATE(Table3[[#This Row],[Type]]," "&amp;TEXT(Table3[[#This Row],[Diameter]],".0000")&amp;""," "&amp;Table3[[#This Row],[NumFlutes]]&amp;"FL")</f>
        <v>DS .1770 2FL</v>
      </c>
      <c r="L406" s="17" t="s">
        <v>843</v>
      </c>
      <c r="M406" s="13">
        <v>0.17699999999999999</v>
      </c>
      <c r="N406" s="13">
        <v>0.17699999999999999</v>
      </c>
      <c r="O406" s="6">
        <v>0.17699999999999999</v>
      </c>
      <c r="P406" s="6">
        <v>0.93</v>
      </c>
      <c r="R406" s="14">
        <f>IF(Table3[[#This Row],[ShoulderLenEnd]]="",0,90-(DEGREES(ATAN((Q406-P406)/((N406-O406)/2)))))</f>
        <v>0</v>
      </c>
      <c r="S406" s="15">
        <v>0.98</v>
      </c>
      <c r="T406" s="6">
        <v>2</v>
      </c>
      <c r="U406" s="6">
        <v>2.125</v>
      </c>
      <c r="V406" s="6">
        <v>0.75</v>
      </c>
      <c r="Z406" s="6">
        <v>118</v>
      </c>
      <c r="AA406" s="13">
        <f t="shared" si="6"/>
        <v>5.3176164783939085E-2</v>
      </c>
      <c r="AE406" s="6" t="s">
        <v>44</v>
      </c>
      <c r="AF406" s="6" t="s">
        <v>62</v>
      </c>
      <c r="AG406" s="6" t="s">
        <v>495</v>
      </c>
      <c r="AH406" s="6" t="s">
        <v>682</v>
      </c>
      <c r="AI406" s="6">
        <v>0</v>
      </c>
      <c r="AJ406" s="6">
        <v>1</v>
      </c>
      <c r="AK406" s="6">
        <v>1</v>
      </c>
      <c r="AL406" s="6">
        <v>1</v>
      </c>
      <c r="AM406" s="6">
        <v>1</v>
      </c>
      <c r="AN406" s="6">
        <v>1</v>
      </c>
      <c r="AO406" s="6">
        <v>0</v>
      </c>
      <c r="AP406" s="6">
        <v>1</v>
      </c>
      <c r="AR406" s="6">
        <v>0</v>
      </c>
      <c r="AS406" s="6">
        <v>0</v>
      </c>
      <c r="AT406" s="6">
        <v>0</v>
      </c>
      <c r="AU406" s="6">
        <v>0</v>
      </c>
      <c r="AV406" s="6">
        <f>IF(Table3[[#This Row],[ShankDiameter]]&gt;0.5,0,2)</f>
        <v>2</v>
      </c>
      <c r="AW406" s="6">
        <v>0</v>
      </c>
      <c r="AX406" s="6">
        <v>0</v>
      </c>
      <c r="AY406" s="6">
        <v>2</v>
      </c>
      <c r="AZ406" s="6">
        <f>IF(Table3[[#This Row],[ShankDiameter]]=0.225,2,IF(Table3[[#This Row],[ShankDiameter]]=0.25,2,IF(Table3[[#This Row],[ShankDiameter]]=0.2875,2,0)))</f>
        <v>0</v>
      </c>
      <c r="BA406" s="6">
        <v>0</v>
      </c>
      <c r="BB406" s="6">
        <v>0</v>
      </c>
      <c r="BC406" s="6">
        <v>0</v>
      </c>
      <c r="BD406" s="6">
        <v>0</v>
      </c>
      <c r="BE406" s="6">
        <v>0</v>
      </c>
      <c r="BF406" s="6">
        <v>0</v>
      </c>
      <c r="BG406" s="6">
        <v>0</v>
      </c>
      <c r="BH406" s="6">
        <v>0</v>
      </c>
      <c r="BI406" s="6">
        <v>0</v>
      </c>
      <c r="BJ406" s="6">
        <v>0</v>
      </c>
      <c r="BK406" s="6">
        <v>0</v>
      </c>
      <c r="BL406" s="6">
        <v>0</v>
      </c>
      <c r="BM406" s="6">
        <f>IF(Table3[[#This Row],[Type]]="EM",IF((Table3[[#This Row],[Diameter]]/2)-Table3[[#This Row],[CornerRadius]]-0.012&gt;0,(Table3[[#This Row],[Diameter]]/2)-Table3[[#This Row],[CornerRadius]]-0.012,0),)</f>
        <v>0</v>
      </c>
      <c r="BO406" s="6" t="str">
        <f>IF(Table3[[#This Row],[ShoulderLength]]="","",IF(Table3[[#This Row],[ShoulderLength]]&lt;Table3[[#This Row],[LOC]],"FIX",""))</f>
        <v/>
      </c>
    </row>
    <row r="407" spans="1:67" x14ac:dyDescent="0.25">
      <c r="A407" s="7">
        <f>IF(Table3[[#This Row],[SoflexRule]]="",1,IF(Table3[[#This Row],[MinOHL]]="",1,IF(Table3[[#This Row],[Type]]="CT",1,IF(Table3[[#This Row],[I]]=1,0,1))))</f>
        <v>1</v>
      </c>
      <c r="B407" s="6" t="s">
        <v>149</v>
      </c>
      <c r="D407" s="6" t="s">
        <v>149</v>
      </c>
      <c r="E407" s="6">
        <v>406</v>
      </c>
      <c r="G407" s="9" t="s">
        <v>74</v>
      </c>
      <c r="H407" s="10" t="s">
        <v>679</v>
      </c>
      <c r="I407" s="11" t="s">
        <v>844</v>
      </c>
      <c r="J407" s="12">
        <v>51016</v>
      </c>
      <c r="K407" s="11" t="str">
        <f>CONCATENATE(Table3[[#This Row],[Type]]," "&amp;TEXT(Table3[[#This Row],[Diameter]],".0000")&amp;""," "&amp;Table3[[#This Row],[NumFlutes]]&amp;"FL")</f>
        <v>DS .1770 2FL</v>
      </c>
      <c r="L407" s="17" t="s">
        <v>843</v>
      </c>
      <c r="M407" s="13">
        <v>0.17699999999999999</v>
      </c>
      <c r="N407" s="13">
        <v>0.17699999999999999</v>
      </c>
      <c r="O407" s="6">
        <v>0.17699999999999999</v>
      </c>
      <c r="P407" s="6">
        <v>1.7250000000000001</v>
      </c>
      <c r="R407" s="14">
        <f>IF(Table3[[#This Row],[ShoulderLenEnd]]="",0,90-(DEGREES(ATAN((Q407-P407)/((N407-O407)/2)))))</f>
        <v>0</v>
      </c>
      <c r="S407" s="15">
        <v>1.75</v>
      </c>
      <c r="T407" s="6">
        <v>2</v>
      </c>
      <c r="U407" s="6">
        <v>2.75</v>
      </c>
      <c r="V407" s="6">
        <v>1.625</v>
      </c>
      <c r="Z407" s="6">
        <v>118</v>
      </c>
      <c r="AA407" s="13">
        <f t="shared" si="6"/>
        <v>5.3176164783939085E-2</v>
      </c>
      <c r="AE407" s="6" t="s">
        <v>44</v>
      </c>
      <c r="AF407" s="6" t="s">
        <v>62</v>
      </c>
      <c r="AG407" s="6" t="s">
        <v>79</v>
      </c>
      <c r="AH407" s="6" t="s">
        <v>682</v>
      </c>
      <c r="AI407" s="6">
        <v>0</v>
      </c>
      <c r="AJ407" s="6">
        <v>1</v>
      </c>
      <c r="AK407" s="6">
        <v>1</v>
      </c>
      <c r="AL407" s="6">
        <v>1</v>
      </c>
      <c r="AM407" s="6">
        <v>1</v>
      </c>
      <c r="AN407" s="6">
        <v>1</v>
      </c>
      <c r="AO407" s="6">
        <v>0</v>
      </c>
      <c r="AP407" s="6">
        <v>1</v>
      </c>
      <c r="AR407" s="6">
        <v>0</v>
      </c>
      <c r="AS407" s="6">
        <v>0</v>
      </c>
      <c r="AT407" s="6">
        <v>0</v>
      </c>
      <c r="AU407" s="6">
        <v>0</v>
      </c>
      <c r="AV407" s="6">
        <f>IF(Table3[[#This Row],[ShankDiameter]]&gt;0.5,0,2)</f>
        <v>2</v>
      </c>
      <c r="AW407" s="6">
        <v>0</v>
      </c>
      <c r="AX407" s="6">
        <v>0</v>
      </c>
      <c r="AY407" s="6">
        <v>2</v>
      </c>
      <c r="AZ407" s="6">
        <f>IF(Table3[[#This Row],[ShankDiameter]]=0.225,2,IF(Table3[[#This Row],[ShankDiameter]]=0.25,2,IF(Table3[[#This Row],[ShankDiameter]]=0.2875,2,0)))</f>
        <v>0</v>
      </c>
      <c r="BA407" s="6">
        <v>0</v>
      </c>
      <c r="BB407" s="6">
        <v>0</v>
      </c>
      <c r="BC407" s="6">
        <v>0</v>
      </c>
      <c r="BD407" s="6">
        <v>0</v>
      </c>
      <c r="BE407" s="6">
        <v>0</v>
      </c>
      <c r="BF407" s="6">
        <v>0</v>
      </c>
      <c r="BG407" s="6">
        <v>0</v>
      </c>
      <c r="BH407" s="6">
        <v>0</v>
      </c>
      <c r="BI407" s="6">
        <v>0</v>
      </c>
      <c r="BJ407" s="6">
        <v>0</v>
      </c>
      <c r="BK407" s="6">
        <v>0</v>
      </c>
      <c r="BL407" s="6">
        <v>0</v>
      </c>
      <c r="BM407" s="6">
        <f>IF(Table3[[#This Row],[Type]]="EM",IF((Table3[[#This Row],[Diameter]]/2)-Table3[[#This Row],[CornerRadius]]-0.012&gt;0,(Table3[[#This Row],[Diameter]]/2)-Table3[[#This Row],[CornerRadius]]-0.012,0),)</f>
        <v>0</v>
      </c>
      <c r="BO407" s="6" t="str">
        <f>IF(Table3[[#This Row],[ShoulderLength]]="","",IF(Table3[[#This Row],[ShoulderLength]]&lt;Table3[[#This Row],[LOC]],"FIX",""))</f>
        <v/>
      </c>
    </row>
    <row r="408" spans="1:67" x14ac:dyDescent="0.25">
      <c r="A408" s="7">
        <f>IF(Table3[[#This Row],[SoflexRule]]="",1,IF(Table3[[#This Row],[MinOHL]]="",1,IF(Table3[[#This Row],[Type]]="CT",1,IF(Table3[[#This Row],[I]]=1,0,1))))</f>
        <v>1</v>
      </c>
      <c r="B408" s="6" t="s">
        <v>149</v>
      </c>
      <c r="D408" s="6" t="s">
        <v>149</v>
      </c>
      <c r="E408" s="6">
        <v>407</v>
      </c>
      <c r="F408" s="8" t="s">
        <v>60</v>
      </c>
      <c r="H408" s="10" t="s">
        <v>679</v>
      </c>
      <c r="I408" s="11" t="s">
        <v>845</v>
      </c>
      <c r="J408" s="12">
        <v>20618900</v>
      </c>
      <c r="K408" s="11" t="str">
        <f>CONCATENATE(Table3[[#This Row],[Type]]," "&amp;TEXT(Table3[[#This Row],[Diameter]],".0000")&amp;""," "&amp;Table3[[#This Row],[NumFlutes]]&amp;"FL")</f>
        <v>DS .1890 2FL</v>
      </c>
      <c r="L408" s="17" t="s">
        <v>846</v>
      </c>
      <c r="M408" s="13">
        <v>0.189</v>
      </c>
      <c r="N408" s="13">
        <v>0.189</v>
      </c>
      <c r="O408" s="6">
        <v>0.189</v>
      </c>
      <c r="P408" s="6">
        <v>0.93</v>
      </c>
      <c r="R408" s="14">
        <f>IF(Table3[[#This Row],[ShoulderLenEnd]]="",0,90-(DEGREES(ATAN((Q408-P408)/((N408-O408)/2)))))</f>
        <v>0</v>
      </c>
      <c r="S408" s="15">
        <v>0.98</v>
      </c>
      <c r="T408" s="6">
        <v>2</v>
      </c>
      <c r="U408" s="6">
        <v>2.1880000000000002</v>
      </c>
      <c r="V408" s="6">
        <v>0.75</v>
      </c>
      <c r="Z408" s="6">
        <v>118</v>
      </c>
      <c r="AA408" s="13">
        <f t="shared" si="6"/>
        <v>5.6781328498104446E-2</v>
      </c>
      <c r="AE408" s="6" t="s">
        <v>44</v>
      </c>
      <c r="AF408" s="6" t="s">
        <v>62</v>
      </c>
      <c r="AG408" s="6" t="s">
        <v>495</v>
      </c>
      <c r="AH408" s="6" t="s">
        <v>682</v>
      </c>
      <c r="AI408" s="6">
        <v>0</v>
      </c>
      <c r="AJ408" s="6">
        <v>1</v>
      </c>
      <c r="AK408" s="6">
        <v>1</v>
      </c>
      <c r="AL408" s="6">
        <v>1</v>
      </c>
      <c r="AM408" s="6">
        <v>1</v>
      </c>
      <c r="AN408" s="6">
        <v>1</v>
      </c>
      <c r="AO408" s="6">
        <v>0</v>
      </c>
      <c r="AP408" s="6">
        <v>1</v>
      </c>
      <c r="AR408" s="6">
        <v>0</v>
      </c>
      <c r="AS408" s="6">
        <v>0</v>
      </c>
      <c r="AT408" s="6">
        <v>0</v>
      </c>
      <c r="AU408" s="6">
        <v>0</v>
      </c>
      <c r="AV408" s="6">
        <f>IF(Table3[[#This Row],[ShankDiameter]]&gt;0.5,0,2)</f>
        <v>2</v>
      </c>
      <c r="AW408" s="6">
        <v>0</v>
      </c>
      <c r="AX408" s="6">
        <v>0</v>
      </c>
      <c r="AY408" s="6">
        <v>2</v>
      </c>
      <c r="AZ408" s="6">
        <f>IF(Table3[[#This Row],[ShankDiameter]]=0.225,2,IF(Table3[[#This Row],[ShankDiameter]]=0.25,2,IF(Table3[[#This Row],[ShankDiameter]]=0.2875,2,0)))</f>
        <v>0</v>
      </c>
      <c r="BA408" s="6">
        <v>0</v>
      </c>
      <c r="BB408" s="6">
        <v>0</v>
      </c>
      <c r="BC408" s="6">
        <v>0</v>
      </c>
      <c r="BD408" s="6">
        <v>0</v>
      </c>
      <c r="BE408" s="6">
        <v>0</v>
      </c>
      <c r="BF408" s="6">
        <v>0</v>
      </c>
      <c r="BG408" s="6">
        <v>0</v>
      </c>
      <c r="BH408" s="6">
        <v>0</v>
      </c>
      <c r="BI408" s="6">
        <v>0</v>
      </c>
      <c r="BJ408" s="6">
        <v>0</v>
      </c>
      <c r="BK408" s="6">
        <v>0</v>
      </c>
      <c r="BL408" s="6">
        <v>0</v>
      </c>
      <c r="BM408" s="6">
        <f>IF(Table3[[#This Row],[Type]]="EM",IF((Table3[[#This Row],[Diameter]]/2)-Table3[[#This Row],[CornerRadius]]-0.012&gt;0,(Table3[[#This Row],[Diameter]]/2)-Table3[[#This Row],[CornerRadius]]-0.012,0),)</f>
        <v>0</v>
      </c>
      <c r="BO408" s="6" t="str">
        <f>IF(Table3[[#This Row],[ShoulderLength]]="","",IF(Table3[[#This Row],[ShoulderLength]]&lt;Table3[[#This Row],[LOC]],"FIX",""))</f>
        <v/>
      </c>
    </row>
    <row r="409" spans="1:67" x14ac:dyDescent="0.25">
      <c r="A409" s="7">
        <f>IF(Table3[[#This Row],[SoflexRule]]="",1,IF(Table3[[#This Row],[MinOHL]]="",1,IF(Table3[[#This Row],[Type]]="CT",1,IF(Table3[[#This Row],[I]]=1,0,1))))</f>
        <v>1</v>
      </c>
      <c r="B409" s="6" t="s">
        <v>149</v>
      </c>
      <c r="D409" s="6" t="s">
        <v>149</v>
      </c>
      <c r="E409" s="6">
        <v>408</v>
      </c>
      <c r="F409" s="8" t="s">
        <v>60</v>
      </c>
      <c r="H409" s="10" t="s">
        <v>679</v>
      </c>
      <c r="I409" s="11" t="s">
        <v>847</v>
      </c>
      <c r="J409" s="12">
        <v>20619100</v>
      </c>
      <c r="K409" s="11" t="str">
        <f>CONCATENATE(Table3[[#This Row],[Type]]," "&amp;TEXT(Table3[[#This Row],[Diameter]],".0000")&amp;""," "&amp;Table3[[#This Row],[NumFlutes]]&amp;"FL")</f>
        <v>DS .1910 2FL</v>
      </c>
      <c r="L409" s="17" t="s">
        <v>848</v>
      </c>
      <c r="M409" s="13">
        <v>0.191</v>
      </c>
      <c r="N409" s="13">
        <v>0.191</v>
      </c>
      <c r="O409" s="6">
        <v>0.191</v>
      </c>
      <c r="P409" s="6">
        <v>0.94</v>
      </c>
      <c r="R409" s="14">
        <f>IF(Table3[[#This Row],[ShoulderLenEnd]]="",0,90-(DEGREES(ATAN((Q409-P409)/((N409-O409)/2)))))</f>
        <v>0</v>
      </c>
      <c r="S409" s="15">
        <v>0.99</v>
      </c>
      <c r="T409" s="6">
        <v>2</v>
      </c>
      <c r="U409" s="6">
        <v>2.1880000000000002</v>
      </c>
      <c r="V409" s="6">
        <v>0.75</v>
      </c>
      <c r="Z409" s="6">
        <v>118</v>
      </c>
      <c r="AA409" s="13">
        <f t="shared" si="6"/>
        <v>5.7382189117132006E-2</v>
      </c>
      <c r="AE409" s="6" t="s">
        <v>44</v>
      </c>
      <c r="AF409" s="6" t="s">
        <v>62</v>
      </c>
      <c r="AG409" s="6" t="s">
        <v>495</v>
      </c>
      <c r="AH409" s="6" t="s">
        <v>682</v>
      </c>
      <c r="AI409" s="6">
        <v>0</v>
      </c>
      <c r="AJ409" s="6">
        <v>1</v>
      </c>
      <c r="AK409" s="6">
        <v>1</v>
      </c>
      <c r="AL409" s="6">
        <v>1</v>
      </c>
      <c r="AM409" s="6">
        <v>1</v>
      </c>
      <c r="AN409" s="6">
        <v>1</v>
      </c>
      <c r="AO409" s="6">
        <v>0</v>
      </c>
      <c r="AP409" s="6">
        <v>1</v>
      </c>
      <c r="AR409" s="6">
        <v>0</v>
      </c>
      <c r="AS409" s="6">
        <v>0</v>
      </c>
      <c r="AT409" s="6">
        <v>0</v>
      </c>
      <c r="AU409" s="6">
        <v>0</v>
      </c>
      <c r="AV409" s="6">
        <f>IF(Table3[[#This Row],[ShankDiameter]]&gt;0.5,0,2)</f>
        <v>2</v>
      </c>
      <c r="AW409" s="6">
        <v>0</v>
      </c>
      <c r="AX409" s="6">
        <v>0</v>
      </c>
      <c r="AY409" s="6">
        <v>2</v>
      </c>
      <c r="AZ409" s="6">
        <f>IF(Table3[[#This Row],[ShankDiameter]]=0.225,2,IF(Table3[[#This Row],[ShankDiameter]]=0.25,2,IF(Table3[[#This Row],[ShankDiameter]]=0.2875,2,0)))</f>
        <v>0</v>
      </c>
      <c r="BA409" s="6">
        <v>0</v>
      </c>
      <c r="BB409" s="6">
        <v>0</v>
      </c>
      <c r="BC409" s="6">
        <v>0</v>
      </c>
      <c r="BD409" s="6">
        <v>0</v>
      </c>
      <c r="BE409" s="6">
        <v>0</v>
      </c>
      <c r="BF409" s="6">
        <v>0</v>
      </c>
      <c r="BG409" s="6">
        <v>0</v>
      </c>
      <c r="BH409" s="6">
        <v>0</v>
      </c>
      <c r="BI409" s="6">
        <v>0</v>
      </c>
      <c r="BJ409" s="6">
        <v>0</v>
      </c>
      <c r="BK409" s="6">
        <v>0</v>
      </c>
      <c r="BL409" s="6">
        <v>0</v>
      </c>
      <c r="BM409" s="6">
        <f>IF(Table3[[#This Row],[Type]]="EM",IF((Table3[[#This Row],[Diameter]]/2)-Table3[[#This Row],[CornerRadius]]-0.012&gt;0,(Table3[[#This Row],[Diameter]]/2)-Table3[[#This Row],[CornerRadius]]-0.012,0),)</f>
        <v>0</v>
      </c>
      <c r="BO409" s="6" t="str">
        <f>IF(Table3[[#This Row],[ShoulderLength]]="","",IF(Table3[[#This Row],[ShoulderLength]]&lt;Table3[[#This Row],[LOC]],"FIX",""))</f>
        <v/>
      </c>
    </row>
    <row r="410" spans="1:67" x14ac:dyDescent="0.25">
      <c r="A410" s="7">
        <f>IF(Table3[[#This Row],[SoflexRule]]="",1,IF(Table3[[#This Row],[MinOHL]]="",1,IF(Table3[[#This Row],[Type]]="CT",1,IF(Table3[[#This Row],[I]]=1,0,1))))</f>
        <v>1</v>
      </c>
      <c r="B410" s="6" t="s">
        <v>149</v>
      </c>
      <c r="D410" s="6" t="s">
        <v>149</v>
      </c>
      <c r="E410" s="6">
        <v>409</v>
      </c>
      <c r="F410" s="8" t="s">
        <v>60</v>
      </c>
      <c r="H410" s="10" t="s">
        <v>679</v>
      </c>
      <c r="I410" s="11" t="s">
        <v>849</v>
      </c>
      <c r="J410" s="12">
        <v>62137</v>
      </c>
      <c r="K410" s="11" t="str">
        <f>CONCATENATE(Table3[[#This Row],[Type]]," "&amp;TEXT(Table3[[#This Row],[Diameter]],".0000")&amp;""," "&amp;Table3[[#This Row],[NumFlutes]]&amp;"FL")</f>
        <v>DS .2480 2FL</v>
      </c>
      <c r="L410" s="17" t="s">
        <v>850</v>
      </c>
      <c r="M410" s="13">
        <v>0.248</v>
      </c>
      <c r="N410" s="13">
        <v>0.248</v>
      </c>
      <c r="O410" s="6">
        <v>0.248</v>
      </c>
      <c r="P410" s="6">
        <v>1.3</v>
      </c>
      <c r="R410" s="14">
        <f>IF(Table3[[#This Row],[ShoulderLenEnd]]="",0,90-(DEGREES(ATAN((Q410-P410)/((N410-O410)/2)))))</f>
        <v>0</v>
      </c>
      <c r="S410" s="15">
        <v>1.35</v>
      </c>
      <c r="T410" s="6">
        <v>2</v>
      </c>
      <c r="U410" s="6">
        <v>2.7559</v>
      </c>
      <c r="V410" s="6">
        <v>1.2204999999999999</v>
      </c>
      <c r="Z410" s="6">
        <v>118</v>
      </c>
      <c r="AA410" s="13">
        <f t="shared" si="6"/>
        <v>7.4506716759417474E-2</v>
      </c>
      <c r="AE410" s="6" t="s">
        <v>44</v>
      </c>
      <c r="AF410" s="6" t="s">
        <v>62</v>
      </c>
      <c r="AG410" s="6" t="s">
        <v>79</v>
      </c>
      <c r="AH410" s="6" t="s">
        <v>682</v>
      </c>
      <c r="AI410" s="6">
        <v>0</v>
      </c>
      <c r="AJ410" s="6">
        <v>1</v>
      </c>
      <c r="AK410" s="6">
        <v>1</v>
      </c>
      <c r="AL410" s="6">
        <v>1</v>
      </c>
      <c r="AM410" s="6">
        <v>1</v>
      </c>
      <c r="AN410" s="6">
        <v>1</v>
      </c>
      <c r="AO410" s="6">
        <v>0</v>
      </c>
      <c r="AP410" s="6">
        <v>1</v>
      </c>
      <c r="AR410" s="6">
        <v>0</v>
      </c>
      <c r="AS410" s="6">
        <v>0</v>
      </c>
      <c r="AT410" s="6">
        <v>0</v>
      </c>
      <c r="AU410" s="6">
        <v>0</v>
      </c>
      <c r="AV410" s="6">
        <f>IF(Table3[[#This Row],[ShankDiameter]]&gt;0.5,0,2)</f>
        <v>2</v>
      </c>
      <c r="AW410" s="6">
        <v>0</v>
      </c>
      <c r="AX410" s="6">
        <v>0</v>
      </c>
      <c r="AY410" s="6">
        <v>2</v>
      </c>
      <c r="AZ410" s="6">
        <f>IF(Table3[[#This Row],[ShankDiameter]]=0.225,2,IF(Table3[[#This Row],[ShankDiameter]]=0.25,2,IF(Table3[[#This Row],[ShankDiameter]]=0.2875,2,0)))</f>
        <v>0</v>
      </c>
      <c r="BA410" s="6">
        <v>0</v>
      </c>
      <c r="BB410" s="6">
        <v>0</v>
      </c>
      <c r="BC410" s="6">
        <v>0</v>
      </c>
      <c r="BD410" s="6">
        <v>0</v>
      </c>
      <c r="BE410" s="6">
        <v>0</v>
      </c>
      <c r="BF410" s="6">
        <v>0</v>
      </c>
      <c r="BG410" s="6">
        <v>0</v>
      </c>
      <c r="BH410" s="6">
        <v>0</v>
      </c>
      <c r="BI410" s="6">
        <v>0</v>
      </c>
      <c r="BJ410" s="6">
        <v>0</v>
      </c>
      <c r="BK410" s="6">
        <v>0</v>
      </c>
      <c r="BL410" s="6">
        <v>0</v>
      </c>
      <c r="BM410" s="6">
        <f>IF(Table3[[#This Row],[Type]]="EM",IF((Table3[[#This Row],[Diameter]]/2)-Table3[[#This Row],[CornerRadius]]-0.012&gt;0,(Table3[[#This Row],[Diameter]]/2)-Table3[[#This Row],[CornerRadius]]-0.012,0),)</f>
        <v>0</v>
      </c>
      <c r="BO410" s="6" t="str">
        <f>IF(Table3[[#This Row],[ShoulderLength]]="","",IF(Table3[[#This Row],[ShoulderLength]]&lt;Table3[[#This Row],[LOC]],"FIX",""))</f>
        <v/>
      </c>
    </row>
    <row r="411" spans="1:67" x14ac:dyDescent="0.25">
      <c r="A411" s="7">
        <f>IF(Table3[[#This Row],[SoflexRule]]="",1,IF(Table3[[#This Row],[MinOHL]]="",1,IF(Table3[[#This Row],[Type]]="CT",1,IF(Table3[[#This Row],[I]]=1,0,1))))</f>
        <v>1</v>
      </c>
      <c r="B411" s="6" t="s">
        <v>149</v>
      </c>
      <c r="D411" s="6" t="s">
        <v>149</v>
      </c>
      <c r="E411" s="6">
        <v>410</v>
      </c>
      <c r="F411" s="8" t="s">
        <v>60</v>
      </c>
      <c r="H411" s="10" t="s">
        <v>679</v>
      </c>
      <c r="I411" s="11" t="s">
        <v>851</v>
      </c>
      <c r="J411" s="12">
        <v>18233</v>
      </c>
      <c r="K411" s="11" t="str">
        <f>CONCATENATE(Table3[[#This Row],[Type]]," "&amp;TEXT(Table3[[#This Row],[Diameter]],".0000")&amp;""," "&amp;Table3[[#This Row],[NumFlutes]]&amp;"FL")</f>
        <v>DS .2610 2FL</v>
      </c>
      <c r="L411" s="17" t="s">
        <v>48</v>
      </c>
      <c r="M411" s="13">
        <v>0.26100000000000001</v>
      </c>
      <c r="N411" s="13">
        <v>0.26100000000000001</v>
      </c>
      <c r="O411" s="6">
        <v>0.26100000000000001</v>
      </c>
      <c r="P411" s="6">
        <v>1.52</v>
      </c>
      <c r="R411" s="14">
        <f>IF(Table3[[#This Row],[ShoulderLenEnd]]="",0,90-(DEGREES(ATAN((Q411-P411)/((N411-O411)/2)))))</f>
        <v>0</v>
      </c>
      <c r="S411" s="15">
        <v>1.65</v>
      </c>
      <c r="T411" s="6">
        <v>2</v>
      </c>
      <c r="U411" s="6">
        <v>2.6</v>
      </c>
      <c r="V411" s="6">
        <v>1.2</v>
      </c>
      <c r="Z411" s="6">
        <v>118</v>
      </c>
      <c r="AA411" s="13">
        <f t="shared" si="6"/>
        <v>7.8412310783096614E-2</v>
      </c>
      <c r="AE411" s="6" t="s">
        <v>44</v>
      </c>
      <c r="AF411" s="6" t="s">
        <v>62</v>
      </c>
      <c r="AH411" s="6" t="s">
        <v>682</v>
      </c>
      <c r="AI411" s="6">
        <v>0</v>
      </c>
      <c r="AJ411" s="6">
        <v>1</v>
      </c>
      <c r="AK411" s="6">
        <v>1</v>
      </c>
      <c r="AL411" s="6">
        <v>1</v>
      </c>
      <c r="AM411" s="6">
        <v>1</v>
      </c>
      <c r="AN411" s="6">
        <v>1</v>
      </c>
      <c r="AO411" s="6">
        <v>0</v>
      </c>
      <c r="AP411" s="6">
        <v>1</v>
      </c>
      <c r="AR411" s="6">
        <v>0</v>
      </c>
      <c r="AS411" s="6">
        <v>0</v>
      </c>
      <c r="AT411" s="6">
        <v>0</v>
      </c>
      <c r="AU411" s="6">
        <v>0</v>
      </c>
      <c r="AV411" s="6">
        <f>IF(Table3[[#This Row],[ShankDiameter]]&gt;0.5,0,2)</f>
        <v>2</v>
      </c>
      <c r="AW411" s="6">
        <v>0</v>
      </c>
      <c r="AX411" s="6">
        <v>0</v>
      </c>
      <c r="AY411" s="6">
        <v>2</v>
      </c>
      <c r="AZ411" s="6">
        <f>IF(Table3[[#This Row],[ShankDiameter]]=0.225,2,IF(Table3[[#This Row],[ShankDiameter]]=0.25,2,IF(Table3[[#This Row],[ShankDiameter]]=0.2875,2,0)))</f>
        <v>0</v>
      </c>
      <c r="BA411" s="6">
        <v>0</v>
      </c>
      <c r="BB411" s="6">
        <v>0</v>
      </c>
      <c r="BC411" s="6">
        <v>0</v>
      </c>
      <c r="BD411" s="6">
        <v>0</v>
      </c>
      <c r="BE411" s="6">
        <v>0</v>
      </c>
      <c r="BF411" s="6">
        <v>0</v>
      </c>
      <c r="BG411" s="6">
        <v>0</v>
      </c>
      <c r="BH411" s="6">
        <v>0</v>
      </c>
      <c r="BI411" s="6">
        <v>0</v>
      </c>
      <c r="BJ411" s="6">
        <v>0</v>
      </c>
      <c r="BK411" s="6">
        <v>0</v>
      </c>
      <c r="BL411" s="6">
        <v>0</v>
      </c>
      <c r="BM411" s="6">
        <f>IF(Table3[[#This Row],[Type]]="EM",IF((Table3[[#This Row],[Diameter]]/2)-Table3[[#This Row],[CornerRadius]]-0.012&gt;0,(Table3[[#This Row],[Diameter]]/2)-Table3[[#This Row],[CornerRadius]]-0.012,0),)</f>
        <v>0</v>
      </c>
      <c r="BO411" s="6" t="str">
        <f>IF(Table3[[#This Row],[ShoulderLength]]="","",IF(Table3[[#This Row],[ShoulderLength]]&lt;Table3[[#This Row],[LOC]],"FIX",""))</f>
        <v/>
      </c>
    </row>
    <row r="412" spans="1:67" x14ac:dyDescent="0.25">
      <c r="A412" s="7">
        <f>IF(Table3[[#This Row],[SoflexRule]]="",1,IF(Table3[[#This Row],[MinOHL]]="",1,IF(Table3[[#This Row],[Type]]="CT",1,IF(Table3[[#This Row],[I]]=1,0,1))))</f>
        <v>1</v>
      </c>
      <c r="B412" s="6" t="s">
        <v>149</v>
      </c>
      <c r="D412" s="6" t="s">
        <v>149</v>
      </c>
      <c r="E412" s="6">
        <v>411</v>
      </c>
      <c r="F412" s="8" t="s">
        <v>60</v>
      </c>
      <c r="H412" s="10" t="s">
        <v>679</v>
      </c>
      <c r="I412" s="11" t="s">
        <v>852</v>
      </c>
      <c r="J412" s="12">
        <v>20543750</v>
      </c>
      <c r="K412" s="11" t="str">
        <f>CONCATENATE(Table3[[#This Row],[Type]]," "&amp;TEXT(Table3[[#This Row],[Diameter]],".0000")&amp;""," "&amp;Table3[[#This Row],[NumFlutes]]&amp;"FL")</f>
        <v>DS .4375 2FL</v>
      </c>
      <c r="L412" s="17" t="s">
        <v>2415</v>
      </c>
      <c r="M412" s="13">
        <v>0.4375</v>
      </c>
      <c r="N412" s="13">
        <v>0.4375</v>
      </c>
      <c r="O412" s="6">
        <v>0.4375</v>
      </c>
      <c r="P412" s="6">
        <v>2.2999999999999998</v>
      </c>
      <c r="R412" s="14">
        <f>IF(Table3[[#This Row],[ShoulderLenEnd]]="",0,90-(DEGREES(ATAN((Q412-P412)/((N412-O412)/2)))))</f>
        <v>0</v>
      </c>
      <c r="S412" s="15">
        <v>2.35</v>
      </c>
      <c r="T412" s="6">
        <v>2</v>
      </c>
      <c r="U412" s="6">
        <v>3.44</v>
      </c>
      <c r="V412" s="6">
        <v>2.06</v>
      </c>
      <c r="Z412" s="6">
        <v>118</v>
      </c>
      <c r="AA412" s="13">
        <f t="shared" si="6"/>
        <v>0.13143826041227882</v>
      </c>
      <c r="AE412" s="6" t="s">
        <v>44</v>
      </c>
      <c r="AF412" s="6" t="s">
        <v>62</v>
      </c>
      <c r="AG412" s="6" t="s">
        <v>495</v>
      </c>
      <c r="AH412" s="6" t="s">
        <v>682</v>
      </c>
      <c r="AI412" s="6">
        <v>0</v>
      </c>
      <c r="AJ412" s="6">
        <v>1</v>
      </c>
      <c r="AK412" s="6">
        <v>1</v>
      </c>
      <c r="AL412" s="6">
        <v>1</v>
      </c>
      <c r="AM412" s="6">
        <v>1</v>
      </c>
      <c r="AN412" s="6">
        <v>1</v>
      </c>
      <c r="AO412" s="6">
        <v>0</v>
      </c>
      <c r="AP412" s="6">
        <v>1</v>
      </c>
      <c r="AR412" s="6">
        <v>0</v>
      </c>
      <c r="AS412" s="6">
        <v>0</v>
      </c>
      <c r="AT412" s="6">
        <v>0</v>
      </c>
      <c r="AU412" s="6">
        <v>0</v>
      </c>
      <c r="AV412" s="6">
        <f>IF(Table3[[#This Row],[ShankDiameter]]&gt;0.5,0,2)</f>
        <v>2</v>
      </c>
      <c r="AW412" s="6">
        <v>0</v>
      </c>
      <c r="AX412" s="6">
        <v>0</v>
      </c>
      <c r="AY412" s="6">
        <v>2</v>
      </c>
      <c r="AZ412" s="6">
        <f>IF(Table3[[#This Row],[ShankDiameter]]=0.225,2,IF(Table3[[#This Row],[ShankDiameter]]=0.25,2,IF(Table3[[#This Row],[ShankDiameter]]=0.2875,2,0)))</f>
        <v>0</v>
      </c>
      <c r="BA412" s="6">
        <v>0</v>
      </c>
      <c r="BB412" s="6">
        <v>0</v>
      </c>
      <c r="BC412" s="6">
        <v>0</v>
      </c>
      <c r="BD412" s="6">
        <v>0</v>
      </c>
      <c r="BE412" s="6">
        <v>0</v>
      </c>
      <c r="BF412" s="6">
        <v>0</v>
      </c>
      <c r="BG412" s="6">
        <v>0</v>
      </c>
      <c r="BH412" s="6">
        <v>0</v>
      </c>
      <c r="BI412" s="6">
        <v>0</v>
      </c>
      <c r="BJ412" s="6">
        <v>0</v>
      </c>
      <c r="BK412" s="6">
        <v>0</v>
      </c>
      <c r="BL412" s="6">
        <v>0</v>
      </c>
      <c r="BM412" s="6">
        <f>IF(Table3[[#This Row],[Type]]="EM",IF((Table3[[#This Row],[Diameter]]/2)-Table3[[#This Row],[CornerRadius]]-0.012&gt;0,(Table3[[#This Row],[Diameter]]/2)-Table3[[#This Row],[CornerRadius]]-0.012,0),)</f>
        <v>0</v>
      </c>
      <c r="BO412" s="6" t="str">
        <f>IF(Table3[[#This Row],[ShoulderLength]]="","",IF(Table3[[#This Row],[ShoulderLength]]&lt;Table3[[#This Row],[LOC]],"FIX",""))</f>
        <v/>
      </c>
    </row>
    <row r="413" spans="1:67" x14ac:dyDescent="0.25">
      <c r="A413" s="7">
        <f>IF(Table3[[#This Row],[SoflexRule]]="",1,IF(Table3[[#This Row],[MinOHL]]="",1,IF(Table3[[#This Row],[Type]]="CT",1,IF(Table3[[#This Row],[I]]=1,0,1))))</f>
        <v>1</v>
      </c>
      <c r="B413" s="6" t="s">
        <v>149</v>
      </c>
      <c r="D413" s="6" t="s">
        <v>149</v>
      </c>
      <c r="E413" s="6">
        <v>412</v>
      </c>
      <c r="F413" s="8" t="s">
        <v>60</v>
      </c>
      <c r="H413" s="10" t="s">
        <v>801</v>
      </c>
      <c r="I413" s="11" t="s">
        <v>853</v>
      </c>
      <c r="J413" s="12" t="s">
        <v>854</v>
      </c>
      <c r="K413" s="11" t="str">
        <f>CONCATENATE(Table3[[#This Row],[Type]]," "&amp;TEXT(Table3[[#This Row],[Diameter]],".0000")&amp;""," "&amp;Table3[[#This Row],[NumFlutes]]&amp;"FL")</f>
        <v>DJ .0400 2FL</v>
      </c>
      <c r="L413" s="17" t="s">
        <v>731</v>
      </c>
      <c r="M413" s="13">
        <v>0.04</v>
      </c>
      <c r="N413" s="13">
        <v>0.04</v>
      </c>
      <c r="O413" s="6">
        <v>0.04</v>
      </c>
      <c r="P413" s="6">
        <v>0.77500000000000002</v>
      </c>
      <c r="R413" s="14">
        <f>IF(Table3[[#This Row],[ShoulderLenEnd]]="",0,90-(DEGREES(ATAN((Q413-P413)/((N413-O413)/2)))))</f>
        <v>0</v>
      </c>
      <c r="S413" s="15">
        <v>0.8</v>
      </c>
      <c r="T413" s="6">
        <v>2</v>
      </c>
      <c r="U413" s="6">
        <v>1.69</v>
      </c>
      <c r="V413" s="6">
        <v>0.6</v>
      </c>
      <c r="Z413" s="6">
        <v>118</v>
      </c>
      <c r="AA413" s="13">
        <f t="shared" si="6"/>
        <v>1.2017212380551206E-2</v>
      </c>
      <c r="AE413" s="6" t="s">
        <v>49</v>
      </c>
      <c r="AF413" s="6" t="s">
        <v>545</v>
      </c>
      <c r="AG413" s="6" t="s">
        <v>532</v>
      </c>
      <c r="AH413" s="6" t="s">
        <v>635</v>
      </c>
      <c r="AI413" s="6">
        <v>0</v>
      </c>
      <c r="AJ413" s="6">
        <v>1</v>
      </c>
      <c r="AK413" s="6">
        <v>0</v>
      </c>
      <c r="AL413" s="6">
        <v>0</v>
      </c>
      <c r="AM413" s="6">
        <v>0</v>
      </c>
      <c r="AN413" s="6">
        <v>0</v>
      </c>
      <c r="AO413" s="6">
        <v>0</v>
      </c>
      <c r="AP413" s="6">
        <v>1</v>
      </c>
      <c r="AR413" s="6">
        <v>0</v>
      </c>
      <c r="AS413" s="6">
        <v>0</v>
      </c>
      <c r="AT413" s="6">
        <v>0</v>
      </c>
      <c r="AU413" s="6">
        <v>0</v>
      </c>
      <c r="AV413" s="6">
        <f>IF(Table3[[#This Row],[ShankDiameter]]&gt;0.5,0,2)</f>
        <v>2</v>
      </c>
      <c r="AW413" s="6">
        <v>0</v>
      </c>
      <c r="AX413" s="6">
        <v>0</v>
      </c>
      <c r="AY413" s="6">
        <v>2</v>
      </c>
      <c r="AZ413" s="6">
        <f>IF(Table3[[#This Row],[ShankDiameter]]=0.225,2,IF(Table3[[#This Row],[ShankDiameter]]=0.25,2,IF(Table3[[#This Row],[ShankDiameter]]=0.2875,2,0)))</f>
        <v>0</v>
      </c>
      <c r="BA413" s="6">
        <v>0</v>
      </c>
      <c r="BB413" s="6">
        <v>0</v>
      </c>
      <c r="BC413" s="6">
        <v>0</v>
      </c>
      <c r="BD413" s="6">
        <v>0</v>
      </c>
      <c r="BE413" s="6">
        <v>0</v>
      </c>
      <c r="BF413" s="6">
        <v>0</v>
      </c>
      <c r="BG413" s="6">
        <v>0</v>
      </c>
      <c r="BH413" s="6">
        <v>0</v>
      </c>
      <c r="BI413" s="6">
        <v>0</v>
      </c>
      <c r="BJ413" s="6">
        <v>0</v>
      </c>
      <c r="BK413" s="6">
        <v>0</v>
      </c>
      <c r="BL413" s="6">
        <v>0</v>
      </c>
      <c r="BM413" s="6">
        <f>IF(Table3[[#This Row],[Type]]="EM",IF((Table3[[#This Row],[Diameter]]/2)-Table3[[#This Row],[CornerRadius]]-0.012&gt;0,(Table3[[#This Row],[Diameter]]/2)-Table3[[#This Row],[CornerRadius]]-0.012,0),)</f>
        <v>0</v>
      </c>
      <c r="BO413" s="6" t="str">
        <f>IF(Table3[[#This Row],[ShoulderLength]]="","",IF(Table3[[#This Row],[ShoulderLength]]&lt;Table3[[#This Row],[LOC]],"FIX",""))</f>
        <v/>
      </c>
    </row>
    <row r="414" spans="1:67" x14ac:dyDescent="0.25">
      <c r="A414" s="7">
        <f>IF(Table3[[#This Row],[SoflexRule]]="",1,IF(Table3[[#This Row],[MinOHL]]="",1,IF(Table3[[#This Row],[Type]]="CT",1,IF(Table3[[#This Row],[I]]=1,0,1))))</f>
        <v>1</v>
      </c>
      <c r="B414" s="6" t="s">
        <v>149</v>
      </c>
      <c r="D414" s="6" t="s">
        <v>149</v>
      </c>
      <c r="E414" s="6">
        <v>413</v>
      </c>
      <c r="F414" s="8" t="s">
        <v>60</v>
      </c>
      <c r="H414" s="10" t="s">
        <v>679</v>
      </c>
      <c r="I414" s="11" t="s">
        <v>855</v>
      </c>
      <c r="J414" s="12" t="s">
        <v>856</v>
      </c>
      <c r="K414" s="11" t="str">
        <f>CONCATENATE(Table3[[#This Row],[Type]]," "&amp;TEXT(Table3[[#This Row],[Diameter]],".0000")&amp;""," "&amp;Table3[[#This Row],[NumFlutes]]&amp;"FL")</f>
        <v>DS .0400 2FL</v>
      </c>
      <c r="L414" s="17" t="s">
        <v>731</v>
      </c>
      <c r="M414" s="13">
        <v>0.04</v>
      </c>
      <c r="N414" s="13">
        <v>0.04</v>
      </c>
      <c r="O414" s="6">
        <v>0.04</v>
      </c>
      <c r="P414" s="6">
        <v>0.61</v>
      </c>
      <c r="R414" s="14">
        <f>IF(Table3[[#This Row],[ShoulderLenEnd]]="",0,90-(DEGREES(ATAN((Q414-P414)/((N414-O414)/2)))))</f>
        <v>0</v>
      </c>
      <c r="S414" s="15">
        <v>0.64</v>
      </c>
      <c r="T414" s="6">
        <v>2</v>
      </c>
      <c r="U414" s="6">
        <v>1.43</v>
      </c>
      <c r="V414" s="6">
        <v>0.45</v>
      </c>
      <c r="Z414" s="6">
        <v>118</v>
      </c>
      <c r="AA414" s="13">
        <f t="shared" si="6"/>
        <v>1.2017212380551206E-2</v>
      </c>
      <c r="AE414" s="6" t="s">
        <v>49</v>
      </c>
      <c r="AF414" s="6" t="s">
        <v>545</v>
      </c>
      <c r="AG414" s="6" t="s">
        <v>532</v>
      </c>
      <c r="AH414" s="6" t="s">
        <v>682</v>
      </c>
      <c r="AI414" s="6">
        <v>0</v>
      </c>
      <c r="AJ414" s="6">
        <v>1</v>
      </c>
      <c r="AK414" s="6">
        <v>0</v>
      </c>
      <c r="AL414" s="6">
        <v>0</v>
      </c>
      <c r="AM414" s="6">
        <v>0</v>
      </c>
      <c r="AN414" s="6">
        <v>0</v>
      </c>
      <c r="AO414" s="6">
        <v>0</v>
      </c>
      <c r="AP414" s="6">
        <v>1</v>
      </c>
      <c r="AR414" s="6">
        <v>0</v>
      </c>
      <c r="AS414" s="6">
        <v>0</v>
      </c>
      <c r="AT414" s="6">
        <v>0</v>
      </c>
      <c r="AU414" s="6">
        <v>0</v>
      </c>
      <c r="AV414" s="6">
        <f>IF(Table3[[#This Row],[ShankDiameter]]&gt;0.5,0,2)</f>
        <v>2</v>
      </c>
      <c r="AW414" s="6">
        <v>0</v>
      </c>
      <c r="AX414" s="6">
        <v>0</v>
      </c>
      <c r="AY414" s="6">
        <v>2</v>
      </c>
      <c r="AZ414" s="6">
        <f>IF(Table3[[#This Row],[ShankDiameter]]=0.225,2,IF(Table3[[#This Row],[ShankDiameter]]=0.25,2,IF(Table3[[#This Row],[ShankDiameter]]=0.2875,2,0)))</f>
        <v>0</v>
      </c>
      <c r="BA414" s="6">
        <v>0</v>
      </c>
      <c r="BB414" s="6">
        <v>0</v>
      </c>
      <c r="BC414" s="6">
        <v>0</v>
      </c>
      <c r="BD414" s="6">
        <v>0</v>
      </c>
      <c r="BE414" s="6">
        <v>0</v>
      </c>
      <c r="BF414" s="6">
        <v>0</v>
      </c>
      <c r="BG414" s="6">
        <v>0</v>
      </c>
      <c r="BH414" s="6">
        <v>0</v>
      </c>
      <c r="BI414" s="6">
        <v>0</v>
      </c>
      <c r="BJ414" s="6">
        <v>0</v>
      </c>
      <c r="BK414" s="6">
        <v>0</v>
      </c>
      <c r="BL414" s="6">
        <v>0</v>
      </c>
      <c r="BM414" s="6">
        <f>IF(Table3[[#This Row],[Type]]="EM",IF((Table3[[#This Row],[Diameter]]/2)-Table3[[#This Row],[CornerRadius]]-0.012&gt;0,(Table3[[#This Row],[Diameter]]/2)-Table3[[#This Row],[CornerRadius]]-0.012,0),)</f>
        <v>0</v>
      </c>
      <c r="BO414" s="6" t="str">
        <f>IF(Table3[[#This Row],[ShoulderLength]]="","",IF(Table3[[#This Row],[ShoulderLength]]&lt;Table3[[#This Row],[LOC]],"FIX",""))</f>
        <v/>
      </c>
    </row>
    <row r="415" spans="1:67" x14ac:dyDescent="0.25">
      <c r="A415" s="7">
        <f>IF(Table3[[#This Row],[SoflexRule]]="",1,IF(Table3[[#This Row],[MinOHL]]="",1,IF(Table3[[#This Row],[Type]]="CT",1,IF(Table3[[#This Row],[I]]=1,0,1))))</f>
        <v>1</v>
      </c>
      <c r="B415" s="6" t="s">
        <v>149</v>
      </c>
      <c r="D415" s="6" t="s">
        <v>149</v>
      </c>
      <c r="E415" s="6">
        <v>414</v>
      </c>
      <c r="F415" s="8" t="s">
        <v>60</v>
      </c>
      <c r="H415" s="10" t="s">
        <v>801</v>
      </c>
      <c r="I415" s="11" t="s">
        <v>857</v>
      </c>
      <c r="J415" s="12" t="s">
        <v>858</v>
      </c>
      <c r="K415" s="11" t="str">
        <f>CONCATENATE(Table3[[#This Row],[Type]]," "&amp;TEXT(Table3[[#This Row],[Diameter]],".0000")&amp;""," "&amp;Table3[[#This Row],[NumFlutes]]&amp;"FL")</f>
        <v>DJ .0410 2FL</v>
      </c>
      <c r="L415" s="17" t="s">
        <v>733</v>
      </c>
      <c r="M415" s="13">
        <v>4.1000000000000002E-2</v>
      </c>
      <c r="N415" s="13">
        <v>4.1000000000000002E-2</v>
      </c>
      <c r="O415" s="6">
        <v>4.1000000000000002E-2</v>
      </c>
      <c r="P415" s="6">
        <v>0.75</v>
      </c>
      <c r="R415" s="14">
        <f>IF(Table3[[#This Row],[ShoulderLenEnd]]="",0,90-(DEGREES(ATAN((Q415-P415)/((N415-O415)/2)))))</f>
        <v>0</v>
      </c>
      <c r="S415" s="15">
        <v>0.78</v>
      </c>
      <c r="T415" s="6">
        <v>2</v>
      </c>
      <c r="U415" s="6">
        <v>1.69</v>
      </c>
      <c r="V415" s="6">
        <v>0.57999999999999996</v>
      </c>
      <c r="Z415" s="6">
        <v>118</v>
      </c>
      <c r="AA415" s="13">
        <f t="shared" si="6"/>
        <v>1.2317642690064986E-2</v>
      </c>
      <c r="AE415" s="6" t="s">
        <v>49</v>
      </c>
      <c r="AF415" s="6" t="s">
        <v>545</v>
      </c>
      <c r="AG415" s="6" t="s">
        <v>532</v>
      </c>
      <c r="AH415" s="6" t="s">
        <v>635</v>
      </c>
      <c r="AI415" s="6">
        <v>0</v>
      </c>
      <c r="AJ415" s="6">
        <v>1</v>
      </c>
      <c r="AK415" s="6">
        <v>0</v>
      </c>
      <c r="AL415" s="6">
        <v>0</v>
      </c>
      <c r="AM415" s="6">
        <v>0</v>
      </c>
      <c r="AN415" s="6">
        <v>0</v>
      </c>
      <c r="AO415" s="6">
        <v>0</v>
      </c>
      <c r="AP415" s="6">
        <v>1</v>
      </c>
      <c r="AR415" s="6">
        <v>0</v>
      </c>
      <c r="AS415" s="6">
        <v>0</v>
      </c>
      <c r="AT415" s="6">
        <v>0</v>
      </c>
      <c r="AU415" s="6">
        <v>0</v>
      </c>
      <c r="AV415" s="6">
        <f>IF(Table3[[#This Row],[ShankDiameter]]&gt;0.5,0,2)</f>
        <v>2</v>
      </c>
      <c r="AW415" s="6">
        <v>0</v>
      </c>
      <c r="AX415" s="6">
        <v>0</v>
      </c>
      <c r="AY415" s="6">
        <v>2</v>
      </c>
      <c r="AZ415" s="6">
        <f>IF(Table3[[#This Row],[ShankDiameter]]=0.225,2,IF(Table3[[#This Row],[ShankDiameter]]=0.25,2,IF(Table3[[#This Row],[ShankDiameter]]=0.2875,2,0)))</f>
        <v>0</v>
      </c>
      <c r="BA415" s="6">
        <v>0</v>
      </c>
      <c r="BB415" s="6">
        <v>0</v>
      </c>
      <c r="BC415" s="6">
        <v>0</v>
      </c>
      <c r="BD415" s="6">
        <v>0</v>
      </c>
      <c r="BE415" s="6">
        <v>0</v>
      </c>
      <c r="BF415" s="6">
        <v>0</v>
      </c>
      <c r="BG415" s="6">
        <v>0</v>
      </c>
      <c r="BH415" s="6">
        <v>0</v>
      </c>
      <c r="BI415" s="6">
        <v>0</v>
      </c>
      <c r="BJ415" s="6">
        <v>0</v>
      </c>
      <c r="BK415" s="6">
        <v>0</v>
      </c>
      <c r="BL415" s="6">
        <v>0</v>
      </c>
      <c r="BM415" s="6">
        <f>IF(Table3[[#This Row],[Type]]="EM",IF((Table3[[#This Row],[Diameter]]/2)-Table3[[#This Row],[CornerRadius]]-0.012&gt;0,(Table3[[#This Row],[Diameter]]/2)-Table3[[#This Row],[CornerRadius]]-0.012,0),)</f>
        <v>0</v>
      </c>
      <c r="BO415" s="6" t="str">
        <f>IF(Table3[[#This Row],[ShoulderLength]]="","",IF(Table3[[#This Row],[ShoulderLength]]&lt;Table3[[#This Row],[LOC]],"FIX",""))</f>
        <v/>
      </c>
    </row>
    <row r="416" spans="1:67" x14ac:dyDescent="0.25">
      <c r="A416" s="7">
        <f>IF(Table3[[#This Row],[SoflexRule]]="",1,IF(Table3[[#This Row],[MinOHL]]="",1,IF(Table3[[#This Row],[Type]]="CT",1,IF(Table3[[#This Row],[I]]=1,0,1))))</f>
        <v>1</v>
      </c>
      <c r="B416" s="6" t="s">
        <v>149</v>
      </c>
      <c r="D416" s="6" t="s">
        <v>149</v>
      </c>
      <c r="E416" s="6">
        <v>415</v>
      </c>
      <c r="F416" s="8" t="s">
        <v>60</v>
      </c>
      <c r="H416" s="10" t="s">
        <v>679</v>
      </c>
      <c r="I416" s="11" t="s">
        <v>859</v>
      </c>
      <c r="J416" s="12" t="s">
        <v>860</v>
      </c>
      <c r="K416" s="11" t="str">
        <f>CONCATENATE(Table3[[#This Row],[Type]]," "&amp;TEXT(Table3[[#This Row],[Diameter]],".0000")&amp;""," "&amp;Table3[[#This Row],[NumFlutes]]&amp;"FL")</f>
        <v>DS .0410 2FL</v>
      </c>
      <c r="L416" s="17" t="s">
        <v>733</v>
      </c>
      <c r="M416" s="13">
        <v>4.1000000000000002E-2</v>
      </c>
      <c r="N416" s="13">
        <v>4.1000000000000002E-2</v>
      </c>
      <c r="O416" s="6">
        <v>4.1000000000000002E-2</v>
      </c>
      <c r="P416" s="6">
        <v>0.56999999999999995</v>
      </c>
      <c r="R416" s="14">
        <f>IF(Table3[[#This Row],[ShoulderLenEnd]]="",0,90-(DEGREES(ATAN((Q416-P416)/((N416-O416)/2)))))</f>
        <v>0</v>
      </c>
      <c r="S416" s="15">
        <v>0.6</v>
      </c>
      <c r="T416" s="6">
        <v>2</v>
      </c>
      <c r="U416" s="6">
        <v>1.43</v>
      </c>
      <c r="V416" s="6">
        <v>0.47</v>
      </c>
      <c r="Z416" s="6">
        <v>118</v>
      </c>
      <c r="AA416" s="13">
        <f t="shared" si="6"/>
        <v>1.2317642690064986E-2</v>
      </c>
      <c r="AE416" s="6" t="s">
        <v>49</v>
      </c>
      <c r="AF416" s="6" t="s">
        <v>545</v>
      </c>
      <c r="AG416" s="6" t="s">
        <v>532</v>
      </c>
      <c r="AH416" s="6" t="s">
        <v>682</v>
      </c>
      <c r="AI416" s="6">
        <v>0</v>
      </c>
      <c r="AJ416" s="6">
        <v>1</v>
      </c>
      <c r="AK416" s="6">
        <v>0</v>
      </c>
      <c r="AL416" s="6">
        <v>0</v>
      </c>
      <c r="AM416" s="6">
        <v>0</v>
      </c>
      <c r="AN416" s="6">
        <v>0</v>
      </c>
      <c r="AO416" s="6">
        <v>0</v>
      </c>
      <c r="AP416" s="6">
        <v>1</v>
      </c>
      <c r="AR416" s="6">
        <v>0</v>
      </c>
      <c r="AS416" s="6">
        <v>0</v>
      </c>
      <c r="AT416" s="6">
        <v>0</v>
      </c>
      <c r="AU416" s="6">
        <v>0</v>
      </c>
      <c r="AV416" s="6">
        <f>IF(Table3[[#This Row],[ShankDiameter]]&gt;0.5,0,2)</f>
        <v>2</v>
      </c>
      <c r="AW416" s="6">
        <v>0</v>
      </c>
      <c r="AX416" s="6">
        <v>0</v>
      </c>
      <c r="AY416" s="6">
        <v>2</v>
      </c>
      <c r="AZ416" s="6">
        <f>IF(Table3[[#This Row],[ShankDiameter]]=0.225,2,IF(Table3[[#This Row],[ShankDiameter]]=0.25,2,IF(Table3[[#This Row],[ShankDiameter]]=0.2875,2,0)))</f>
        <v>0</v>
      </c>
      <c r="BA416" s="6">
        <v>0</v>
      </c>
      <c r="BB416" s="6">
        <v>0</v>
      </c>
      <c r="BC416" s="6">
        <v>0</v>
      </c>
      <c r="BD416" s="6">
        <v>0</v>
      </c>
      <c r="BE416" s="6">
        <v>0</v>
      </c>
      <c r="BF416" s="6">
        <v>0</v>
      </c>
      <c r="BG416" s="6">
        <v>0</v>
      </c>
      <c r="BH416" s="6">
        <v>0</v>
      </c>
      <c r="BI416" s="6">
        <v>0</v>
      </c>
      <c r="BJ416" s="6">
        <v>0</v>
      </c>
      <c r="BK416" s="6">
        <v>0</v>
      </c>
      <c r="BL416" s="6">
        <v>0</v>
      </c>
      <c r="BM416" s="6">
        <f>IF(Table3[[#This Row],[Type]]="EM",IF((Table3[[#This Row],[Diameter]]/2)-Table3[[#This Row],[CornerRadius]]-0.012&gt;0,(Table3[[#This Row],[Diameter]]/2)-Table3[[#This Row],[CornerRadius]]-0.012,0),)</f>
        <v>0</v>
      </c>
      <c r="BO416" s="6" t="str">
        <f>IF(Table3[[#This Row],[ShoulderLength]]="","",IF(Table3[[#This Row],[ShoulderLength]]&lt;Table3[[#This Row],[LOC]],"FIX",""))</f>
        <v/>
      </c>
    </row>
    <row r="417" spans="1:67" x14ac:dyDescent="0.25">
      <c r="A417" s="7">
        <f>IF(Table3[[#This Row],[SoflexRule]]="",1,IF(Table3[[#This Row],[MinOHL]]="",1,IF(Table3[[#This Row],[Type]]="CT",1,IF(Table3[[#This Row],[I]]=1,0,1))))</f>
        <v>1</v>
      </c>
      <c r="B417" s="6" t="s">
        <v>149</v>
      </c>
      <c r="D417" s="6" t="s">
        <v>149</v>
      </c>
      <c r="E417" s="6">
        <v>416</v>
      </c>
      <c r="F417" s="8" t="s">
        <v>60</v>
      </c>
      <c r="H417" s="10" t="s">
        <v>801</v>
      </c>
      <c r="I417" s="11" t="s">
        <v>861</v>
      </c>
      <c r="J417" s="12" t="s">
        <v>862</v>
      </c>
      <c r="K417" s="11" t="str">
        <f>CONCATENATE(Table3[[#This Row],[Type]]," "&amp;TEXT(Table3[[#This Row],[Diameter]],".0000")&amp;""," "&amp;Table3[[#This Row],[NumFlutes]]&amp;"FL")</f>
        <v>DJ .0420 2FL</v>
      </c>
      <c r="L417" s="17" t="s">
        <v>735</v>
      </c>
      <c r="M417" s="13">
        <v>4.2000000000000003E-2</v>
      </c>
      <c r="N417" s="13">
        <v>4.2000000000000003E-2</v>
      </c>
      <c r="O417" s="6">
        <v>4.2000000000000003E-2</v>
      </c>
      <c r="P417" s="6">
        <v>0.75</v>
      </c>
      <c r="R417" s="14">
        <f>IF(Table3[[#This Row],[ShoulderLenEnd]]="",0,90-(DEGREES(ATAN((Q417-P417)/((N417-O417)/2)))))</f>
        <v>0</v>
      </c>
      <c r="S417" s="15">
        <v>0.78</v>
      </c>
      <c r="T417" s="6">
        <v>2</v>
      </c>
      <c r="U417" s="6">
        <v>1.73</v>
      </c>
      <c r="V417" s="6">
        <v>0.69</v>
      </c>
      <c r="Z417" s="6">
        <v>118</v>
      </c>
      <c r="AA417" s="13">
        <f t="shared" si="6"/>
        <v>1.2618072999578766E-2</v>
      </c>
      <c r="AE417" s="6" t="s">
        <v>49</v>
      </c>
      <c r="AF417" s="6" t="s">
        <v>545</v>
      </c>
      <c r="AG417" s="6" t="s">
        <v>532</v>
      </c>
      <c r="AH417" s="6" t="s">
        <v>635</v>
      </c>
      <c r="AI417" s="6">
        <v>0</v>
      </c>
      <c r="AJ417" s="6">
        <v>1</v>
      </c>
      <c r="AK417" s="6">
        <v>0</v>
      </c>
      <c r="AL417" s="6">
        <v>0</v>
      </c>
      <c r="AM417" s="6">
        <v>0</v>
      </c>
      <c r="AN417" s="6">
        <v>0</v>
      </c>
      <c r="AO417" s="6">
        <v>0</v>
      </c>
      <c r="AP417" s="6">
        <v>1</v>
      </c>
      <c r="AR417" s="6">
        <v>0</v>
      </c>
      <c r="AS417" s="6">
        <v>0</v>
      </c>
      <c r="AT417" s="6">
        <v>0</v>
      </c>
      <c r="AU417" s="6">
        <v>0</v>
      </c>
      <c r="AV417" s="6">
        <f>IF(Table3[[#This Row],[ShankDiameter]]&gt;0.5,0,2)</f>
        <v>2</v>
      </c>
      <c r="AW417" s="6">
        <v>0</v>
      </c>
      <c r="AX417" s="6">
        <v>0</v>
      </c>
      <c r="AY417" s="6">
        <v>2</v>
      </c>
      <c r="AZ417" s="6">
        <f>IF(Table3[[#This Row],[ShankDiameter]]=0.225,2,IF(Table3[[#This Row],[ShankDiameter]]=0.25,2,IF(Table3[[#This Row],[ShankDiameter]]=0.2875,2,0)))</f>
        <v>0</v>
      </c>
      <c r="BA417" s="6">
        <v>0</v>
      </c>
      <c r="BB417" s="6">
        <v>0</v>
      </c>
      <c r="BC417" s="6">
        <v>0</v>
      </c>
      <c r="BD417" s="6">
        <v>0</v>
      </c>
      <c r="BE417" s="6">
        <v>0</v>
      </c>
      <c r="BF417" s="6">
        <v>0</v>
      </c>
      <c r="BG417" s="6">
        <v>0</v>
      </c>
      <c r="BH417" s="6">
        <v>0</v>
      </c>
      <c r="BI417" s="6">
        <v>0</v>
      </c>
      <c r="BJ417" s="6">
        <v>0</v>
      </c>
      <c r="BK417" s="6">
        <v>0</v>
      </c>
      <c r="BL417" s="6">
        <v>0</v>
      </c>
      <c r="BM417" s="6">
        <f>IF(Table3[[#This Row],[Type]]="EM",IF((Table3[[#This Row],[Diameter]]/2)-Table3[[#This Row],[CornerRadius]]-0.012&gt;0,(Table3[[#This Row],[Diameter]]/2)-Table3[[#This Row],[CornerRadius]]-0.012,0),)</f>
        <v>0</v>
      </c>
      <c r="BO417" s="6" t="str">
        <f>IF(Table3[[#This Row],[ShoulderLength]]="","",IF(Table3[[#This Row],[ShoulderLength]]&lt;Table3[[#This Row],[LOC]],"FIX",""))</f>
        <v/>
      </c>
    </row>
    <row r="418" spans="1:67" x14ac:dyDescent="0.25">
      <c r="A418" s="7">
        <f>IF(Table3[[#This Row],[SoflexRule]]="",1,IF(Table3[[#This Row],[MinOHL]]="",1,IF(Table3[[#This Row],[Type]]="CT",1,IF(Table3[[#This Row],[I]]=1,0,1))))</f>
        <v>1</v>
      </c>
      <c r="B418" s="6" t="s">
        <v>149</v>
      </c>
      <c r="D418" s="6" t="s">
        <v>149</v>
      </c>
      <c r="E418" s="6">
        <v>417</v>
      </c>
      <c r="F418" s="8" t="s">
        <v>60</v>
      </c>
      <c r="H418" s="10" t="s">
        <v>679</v>
      </c>
      <c r="I418" s="11" t="s">
        <v>863</v>
      </c>
      <c r="J418" s="12" t="s">
        <v>864</v>
      </c>
      <c r="K418" s="11" t="str">
        <f>CONCATENATE(Table3[[#This Row],[Type]]," "&amp;TEXT(Table3[[#This Row],[Diameter]],".0000")&amp;""," "&amp;Table3[[#This Row],[NumFlutes]]&amp;"FL")</f>
        <v>DS .0420 2FL</v>
      </c>
      <c r="L418" s="17" t="s">
        <v>735</v>
      </c>
      <c r="M418" s="13">
        <v>4.2000000000000003E-2</v>
      </c>
      <c r="N418" s="13">
        <v>4.2000000000000003E-2</v>
      </c>
      <c r="O418" s="6">
        <v>4.2000000000000003E-2</v>
      </c>
      <c r="P418" s="6">
        <v>0.52</v>
      </c>
      <c r="R418" s="14">
        <f>IF(Table3[[#This Row],[ShoulderLenEnd]]="",0,90-(DEGREES(ATAN((Q418-P418)/((N418-O418)/2)))))</f>
        <v>0</v>
      </c>
      <c r="S418" s="15">
        <v>0.55000000000000004</v>
      </c>
      <c r="T418" s="6">
        <v>2</v>
      </c>
      <c r="U418" s="6">
        <v>1.44</v>
      </c>
      <c r="V418" s="6">
        <v>0.5</v>
      </c>
      <c r="Z418" s="6">
        <v>118</v>
      </c>
      <c r="AA418" s="13">
        <f t="shared" si="6"/>
        <v>1.2618072999578766E-2</v>
      </c>
      <c r="AE418" s="6" t="s">
        <v>49</v>
      </c>
      <c r="AF418" s="6" t="s">
        <v>545</v>
      </c>
      <c r="AG418" s="6" t="s">
        <v>532</v>
      </c>
      <c r="AH418" s="6" t="s">
        <v>682</v>
      </c>
      <c r="AI418" s="6">
        <v>0</v>
      </c>
      <c r="AJ418" s="6">
        <v>1</v>
      </c>
      <c r="AK418" s="6">
        <v>0</v>
      </c>
      <c r="AL418" s="6">
        <v>0</v>
      </c>
      <c r="AM418" s="6">
        <v>0</v>
      </c>
      <c r="AN418" s="6">
        <v>0</v>
      </c>
      <c r="AO418" s="6">
        <v>0</v>
      </c>
      <c r="AP418" s="6">
        <v>1</v>
      </c>
      <c r="AR418" s="6">
        <v>0</v>
      </c>
      <c r="AS418" s="6">
        <v>0</v>
      </c>
      <c r="AT418" s="6">
        <v>0</v>
      </c>
      <c r="AU418" s="6">
        <v>0</v>
      </c>
      <c r="AV418" s="6">
        <f>IF(Table3[[#This Row],[ShankDiameter]]&gt;0.5,0,2)</f>
        <v>2</v>
      </c>
      <c r="AW418" s="6">
        <v>0</v>
      </c>
      <c r="AX418" s="6">
        <v>0</v>
      </c>
      <c r="AY418" s="6">
        <v>2</v>
      </c>
      <c r="AZ418" s="6">
        <f>IF(Table3[[#This Row],[ShankDiameter]]=0.225,2,IF(Table3[[#This Row],[ShankDiameter]]=0.25,2,IF(Table3[[#This Row],[ShankDiameter]]=0.2875,2,0)))</f>
        <v>0</v>
      </c>
      <c r="BA418" s="6">
        <v>0</v>
      </c>
      <c r="BB418" s="6">
        <v>0</v>
      </c>
      <c r="BC418" s="6">
        <v>0</v>
      </c>
      <c r="BD418" s="6">
        <v>0</v>
      </c>
      <c r="BE418" s="6">
        <v>0</v>
      </c>
      <c r="BF418" s="6">
        <v>0</v>
      </c>
      <c r="BG418" s="6">
        <v>0</v>
      </c>
      <c r="BH418" s="6">
        <v>0</v>
      </c>
      <c r="BI418" s="6">
        <v>0</v>
      </c>
      <c r="BJ418" s="6">
        <v>0</v>
      </c>
      <c r="BK418" s="6">
        <v>0</v>
      </c>
      <c r="BL418" s="6">
        <v>0</v>
      </c>
      <c r="BM418" s="6">
        <f>IF(Table3[[#This Row],[Type]]="EM",IF((Table3[[#This Row],[Diameter]]/2)-Table3[[#This Row],[CornerRadius]]-0.012&gt;0,(Table3[[#This Row],[Diameter]]/2)-Table3[[#This Row],[CornerRadius]]-0.012,0),)</f>
        <v>0</v>
      </c>
      <c r="BO418" s="6" t="str">
        <f>IF(Table3[[#This Row],[ShoulderLength]]="","",IF(Table3[[#This Row],[ShoulderLength]]&lt;Table3[[#This Row],[LOC]],"FIX",""))</f>
        <v/>
      </c>
    </row>
    <row r="419" spans="1:67" x14ac:dyDescent="0.25">
      <c r="A419" s="7">
        <f>IF(Table3[[#This Row],[SoflexRule]]="",1,IF(Table3[[#This Row],[MinOHL]]="",1,IF(Table3[[#This Row],[Type]]="CT",1,IF(Table3[[#This Row],[I]]=1,0,1))))</f>
        <v>1</v>
      </c>
      <c r="B419" s="6" t="s">
        <v>149</v>
      </c>
      <c r="D419" s="6" t="s">
        <v>149</v>
      </c>
      <c r="E419" s="6">
        <v>418</v>
      </c>
      <c r="F419" s="8" t="s">
        <v>60</v>
      </c>
      <c r="H419" s="10" t="s">
        <v>801</v>
      </c>
      <c r="I419" s="11" t="s">
        <v>865</v>
      </c>
      <c r="J419" s="12" t="s">
        <v>866</v>
      </c>
      <c r="K419" s="11" t="str">
        <f>CONCATENATE(Table3[[#This Row],[Type]]," "&amp;TEXT(Table3[[#This Row],[Diameter]],".0000")&amp;""," "&amp;Table3[[#This Row],[NumFlutes]]&amp;"FL")</f>
        <v>DJ .0430 2FL</v>
      </c>
      <c r="L419" s="17" t="s">
        <v>737</v>
      </c>
      <c r="M419" s="13">
        <v>4.2999999999999997E-2</v>
      </c>
      <c r="N419" s="13">
        <v>4.2999999999999997E-2</v>
      </c>
      <c r="O419" s="6">
        <v>4.2999999999999997E-2</v>
      </c>
      <c r="P419" s="6">
        <v>0.83</v>
      </c>
      <c r="R419" s="14">
        <f>IF(Table3[[#This Row],[ShoulderLenEnd]]="",0,90-(DEGREES(ATAN((Q419-P419)/((N419-O419)/2)))))</f>
        <v>0</v>
      </c>
      <c r="S419" s="15">
        <v>0.86</v>
      </c>
      <c r="T419" s="6">
        <v>2</v>
      </c>
      <c r="U419" s="6">
        <v>1.8</v>
      </c>
      <c r="V419" s="6">
        <v>0.71</v>
      </c>
      <c r="Z419" s="6">
        <v>118</v>
      </c>
      <c r="AA419" s="13">
        <f t="shared" si="6"/>
        <v>1.2918503309092545E-2</v>
      </c>
      <c r="AE419" s="6" t="s">
        <v>49</v>
      </c>
      <c r="AF419" s="6" t="s">
        <v>545</v>
      </c>
      <c r="AG419" s="6" t="s">
        <v>532</v>
      </c>
      <c r="AH419" s="6" t="s">
        <v>635</v>
      </c>
      <c r="AI419" s="6">
        <v>0</v>
      </c>
      <c r="AJ419" s="6">
        <v>1</v>
      </c>
      <c r="AK419" s="6">
        <v>0</v>
      </c>
      <c r="AL419" s="6">
        <v>0</v>
      </c>
      <c r="AM419" s="6">
        <v>0</v>
      </c>
      <c r="AN419" s="6">
        <v>0</v>
      </c>
      <c r="AO419" s="6">
        <v>0</v>
      </c>
      <c r="AP419" s="6">
        <v>1</v>
      </c>
      <c r="AR419" s="6">
        <v>0</v>
      </c>
      <c r="AS419" s="6">
        <v>0</v>
      </c>
      <c r="AT419" s="6">
        <v>0</v>
      </c>
      <c r="AU419" s="6">
        <v>0</v>
      </c>
      <c r="AV419" s="6">
        <f>IF(Table3[[#This Row],[ShankDiameter]]&gt;0.5,0,2)</f>
        <v>2</v>
      </c>
      <c r="AW419" s="6">
        <v>0</v>
      </c>
      <c r="AX419" s="6">
        <v>0</v>
      </c>
      <c r="AY419" s="6">
        <v>2</v>
      </c>
      <c r="AZ419" s="6">
        <f>IF(Table3[[#This Row],[ShankDiameter]]=0.225,2,IF(Table3[[#This Row],[ShankDiameter]]=0.25,2,IF(Table3[[#This Row],[ShankDiameter]]=0.2875,2,0)))</f>
        <v>0</v>
      </c>
      <c r="BA419" s="6">
        <v>0</v>
      </c>
      <c r="BB419" s="6">
        <v>0</v>
      </c>
      <c r="BC419" s="6">
        <v>0</v>
      </c>
      <c r="BD419" s="6">
        <v>0</v>
      </c>
      <c r="BE419" s="6">
        <v>0</v>
      </c>
      <c r="BF419" s="6">
        <v>0</v>
      </c>
      <c r="BG419" s="6">
        <v>0</v>
      </c>
      <c r="BH419" s="6">
        <v>0</v>
      </c>
      <c r="BI419" s="6">
        <v>0</v>
      </c>
      <c r="BJ419" s="6">
        <v>0</v>
      </c>
      <c r="BK419" s="6">
        <v>0</v>
      </c>
      <c r="BL419" s="6">
        <v>0</v>
      </c>
      <c r="BM419" s="6">
        <f>IF(Table3[[#This Row],[Type]]="EM",IF((Table3[[#This Row],[Diameter]]/2)-Table3[[#This Row],[CornerRadius]]-0.012&gt;0,(Table3[[#This Row],[Diameter]]/2)-Table3[[#This Row],[CornerRadius]]-0.012,0),)</f>
        <v>0</v>
      </c>
      <c r="BO419" s="6" t="str">
        <f>IF(Table3[[#This Row],[ShoulderLength]]="","",IF(Table3[[#This Row],[ShoulderLength]]&lt;Table3[[#This Row],[LOC]],"FIX",""))</f>
        <v/>
      </c>
    </row>
    <row r="420" spans="1:67" x14ac:dyDescent="0.25">
      <c r="A420" s="7">
        <f>IF(Table3[[#This Row],[SoflexRule]]="",1,IF(Table3[[#This Row],[MinOHL]]="",1,IF(Table3[[#This Row],[Type]]="CT",1,IF(Table3[[#This Row],[I]]=1,0,1))))</f>
        <v>1</v>
      </c>
      <c r="B420" s="6" t="s">
        <v>149</v>
      </c>
      <c r="D420" s="6" t="s">
        <v>149</v>
      </c>
      <c r="E420" s="6">
        <v>419</v>
      </c>
      <c r="G420" s="9" t="s">
        <v>74</v>
      </c>
      <c r="H420" s="10" t="s">
        <v>679</v>
      </c>
      <c r="I420" s="11" t="s">
        <v>867</v>
      </c>
      <c r="J420" s="12" t="s">
        <v>868</v>
      </c>
      <c r="K420" s="11" t="str">
        <f>CONCATENATE(Table3[[#This Row],[Type]]," "&amp;TEXT(Table3[[#This Row],[Diameter]],".0000")&amp;""," "&amp;Table3[[#This Row],[NumFlutes]]&amp;"FL")</f>
        <v>DS .0430 2FL</v>
      </c>
      <c r="L420" s="17" t="s">
        <v>737</v>
      </c>
      <c r="M420" s="13">
        <v>4.2999999999999997E-2</v>
      </c>
      <c r="N420" s="13">
        <v>4.2999999999999997E-2</v>
      </c>
      <c r="O420" s="6">
        <v>4.2999999999999997E-2</v>
      </c>
      <c r="P420" s="6">
        <v>0.57499999999999996</v>
      </c>
      <c r="R420" s="14">
        <f>IF(Table3[[#This Row],[ShoulderLenEnd]]="",0,90-(DEGREES(ATAN((Q420-P420)/((N420-O420)/2)))))</f>
        <v>0</v>
      </c>
      <c r="S420" s="15">
        <v>0.6</v>
      </c>
      <c r="T420" s="6">
        <v>2</v>
      </c>
      <c r="U420" s="6">
        <v>1.46</v>
      </c>
      <c r="V420" s="6">
        <v>0.47</v>
      </c>
      <c r="Z420" s="6">
        <v>118</v>
      </c>
      <c r="AA420" s="13">
        <f t="shared" si="6"/>
        <v>1.2918503309092545E-2</v>
      </c>
      <c r="AE420" s="6" t="s">
        <v>49</v>
      </c>
      <c r="AF420" s="6" t="s">
        <v>545</v>
      </c>
      <c r="AG420" s="6" t="s">
        <v>532</v>
      </c>
      <c r="AH420" s="6" t="s">
        <v>682</v>
      </c>
      <c r="AI420" s="6">
        <v>0</v>
      </c>
      <c r="AJ420" s="6">
        <v>1</v>
      </c>
      <c r="AK420" s="6">
        <v>0</v>
      </c>
      <c r="AL420" s="6">
        <v>0</v>
      </c>
      <c r="AM420" s="6">
        <v>0</v>
      </c>
      <c r="AN420" s="6">
        <v>0</v>
      </c>
      <c r="AO420" s="6">
        <v>0</v>
      </c>
      <c r="AP420" s="6">
        <v>1</v>
      </c>
      <c r="AR420" s="6">
        <v>0</v>
      </c>
      <c r="AS420" s="6">
        <v>0</v>
      </c>
      <c r="AT420" s="6">
        <v>0</v>
      </c>
      <c r="AU420" s="6">
        <v>0</v>
      </c>
      <c r="AV420" s="6">
        <f>IF(Table3[[#This Row],[ShankDiameter]]&gt;0.5,0,2)</f>
        <v>2</v>
      </c>
      <c r="AW420" s="6">
        <v>0</v>
      </c>
      <c r="AX420" s="6">
        <v>0</v>
      </c>
      <c r="AY420" s="6">
        <v>2</v>
      </c>
      <c r="AZ420" s="6">
        <f>IF(Table3[[#This Row],[ShankDiameter]]=0.225,2,IF(Table3[[#This Row],[ShankDiameter]]=0.25,2,IF(Table3[[#This Row],[ShankDiameter]]=0.2875,2,0)))</f>
        <v>0</v>
      </c>
      <c r="BA420" s="6">
        <v>0</v>
      </c>
      <c r="BB420" s="6">
        <v>0</v>
      </c>
      <c r="BC420" s="6">
        <v>0</v>
      </c>
      <c r="BD420" s="6">
        <v>0</v>
      </c>
      <c r="BE420" s="6">
        <v>0</v>
      </c>
      <c r="BF420" s="6">
        <v>0</v>
      </c>
      <c r="BG420" s="6">
        <v>0</v>
      </c>
      <c r="BH420" s="6">
        <v>0</v>
      </c>
      <c r="BI420" s="6">
        <v>0</v>
      </c>
      <c r="BJ420" s="6">
        <v>0</v>
      </c>
      <c r="BK420" s="6">
        <v>0</v>
      </c>
      <c r="BL420" s="6">
        <v>0</v>
      </c>
      <c r="BM420" s="6">
        <f>IF(Table3[[#This Row],[Type]]="EM",IF((Table3[[#This Row],[Diameter]]/2)-Table3[[#This Row],[CornerRadius]]-0.012&gt;0,(Table3[[#This Row],[Diameter]]/2)-Table3[[#This Row],[CornerRadius]]-0.012,0),)</f>
        <v>0</v>
      </c>
      <c r="BO420" s="6" t="str">
        <f>IF(Table3[[#This Row],[ShoulderLength]]="","",IF(Table3[[#This Row],[ShoulderLength]]&lt;Table3[[#This Row],[LOC]],"FIX",""))</f>
        <v/>
      </c>
    </row>
    <row r="421" spans="1:67" x14ac:dyDescent="0.25">
      <c r="A421" s="7">
        <f>IF(Table3[[#This Row],[SoflexRule]]="",1,IF(Table3[[#This Row],[MinOHL]]="",1,IF(Table3[[#This Row],[Type]]="CT",1,IF(Table3[[#This Row],[I]]=1,0,1))))</f>
        <v>1</v>
      </c>
      <c r="B421" s="6" t="s">
        <v>149</v>
      </c>
      <c r="D421" s="6" t="s">
        <v>149</v>
      </c>
      <c r="E421" s="6">
        <v>420</v>
      </c>
      <c r="F421" s="8" t="s">
        <v>60</v>
      </c>
      <c r="H421" s="10" t="s">
        <v>801</v>
      </c>
      <c r="I421" s="11" t="s">
        <v>869</v>
      </c>
      <c r="J421" s="12" t="s">
        <v>870</v>
      </c>
      <c r="K421" s="11" t="str">
        <f>CONCATENATE(Table3[[#This Row],[Type]]," "&amp;TEXT(Table3[[#This Row],[Diameter]],".0000")&amp;""," "&amp;Table3[[#This Row],[NumFlutes]]&amp;"FL")</f>
        <v>DJ .0465 2FL</v>
      </c>
      <c r="L421" s="17" t="s">
        <v>739</v>
      </c>
      <c r="M421" s="13">
        <v>4.65E-2</v>
      </c>
      <c r="N421" s="13">
        <v>4.65E-2</v>
      </c>
      <c r="O421" s="6">
        <v>4.65E-2</v>
      </c>
      <c r="P421" s="6">
        <v>0.83</v>
      </c>
      <c r="R421" s="14">
        <f>IF(Table3[[#This Row],[ShoulderLenEnd]]="",0,90-(DEGREES(ATAN((Q421-P421)/((N421-O421)/2)))))</f>
        <v>0</v>
      </c>
      <c r="S421" s="15">
        <v>0.86</v>
      </c>
      <c r="T421" s="6">
        <v>2</v>
      </c>
      <c r="U421" s="6">
        <v>2.25</v>
      </c>
      <c r="V421" s="6">
        <v>0.83</v>
      </c>
      <c r="Z421" s="6">
        <v>118</v>
      </c>
      <c r="AA421" s="13">
        <f t="shared" si="6"/>
        <v>1.3970009392390776E-2</v>
      </c>
      <c r="AE421" s="6" t="s">
        <v>49</v>
      </c>
      <c r="AF421" s="6" t="s">
        <v>545</v>
      </c>
      <c r="AG421" s="6" t="s">
        <v>532</v>
      </c>
      <c r="AH421" s="6" t="s">
        <v>635</v>
      </c>
      <c r="AI421" s="6">
        <v>0</v>
      </c>
      <c r="AJ421" s="6">
        <v>1</v>
      </c>
      <c r="AK421" s="6">
        <v>0</v>
      </c>
      <c r="AL421" s="6">
        <v>0</v>
      </c>
      <c r="AM421" s="6">
        <v>0</v>
      </c>
      <c r="AN421" s="6">
        <v>0</v>
      </c>
      <c r="AO421" s="6">
        <v>0</v>
      </c>
      <c r="AP421" s="6">
        <v>1</v>
      </c>
      <c r="AR421" s="6">
        <v>0</v>
      </c>
      <c r="AS421" s="6">
        <v>0</v>
      </c>
      <c r="AT421" s="6">
        <v>0</v>
      </c>
      <c r="AU421" s="6">
        <v>0</v>
      </c>
      <c r="AV421" s="6">
        <f>IF(Table3[[#This Row],[ShankDiameter]]&gt;0.5,0,2)</f>
        <v>2</v>
      </c>
      <c r="AW421" s="6">
        <v>0</v>
      </c>
      <c r="AX421" s="6">
        <v>0</v>
      </c>
      <c r="AY421" s="6">
        <v>2</v>
      </c>
      <c r="AZ421" s="6">
        <f>IF(Table3[[#This Row],[ShankDiameter]]=0.225,2,IF(Table3[[#This Row],[ShankDiameter]]=0.25,2,IF(Table3[[#This Row],[ShankDiameter]]=0.2875,2,0)))</f>
        <v>0</v>
      </c>
      <c r="BA421" s="6">
        <v>0</v>
      </c>
      <c r="BB421" s="6">
        <v>0</v>
      </c>
      <c r="BC421" s="6">
        <v>0</v>
      </c>
      <c r="BD421" s="6">
        <v>0</v>
      </c>
      <c r="BE421" s="6">
        <v>0</v>
      </c>
      <c r="BF421" s="6">
        <v>0</v>
      </c>
      <c r="BG421" s="6">
        <v>0</v>
      </c>
      <c r="BH421" s="6">
        <v>0</v>
      </c>
      <c r="BI421" s="6">
        <v>0</v>
      </c>
      <c r="BJ421" s="6">
        <v>0</v>
      </c>
      <c r="BK421" s="6">
        <v>0</v>
      </c>
      <c r="BL421" s="6">
        <v>0</v>
      </c>
      <c r="BM421" s="6">
        <f>IF(Table3[[#This Row],[Type]]="EM",IF((Table3[[#This Row],[Diameter]]/2)-Table3[[#This Row],[CornerRadius]]-0.012&gt;0,(Table3[[#This Row],[Diameter]]/2)-Table3[[#This Row],[CornerRadius]]-0.012,0),)</f>
        <v>0</v>
      </c>
      <c r="BO421" s="6" t="str">
        <f>IF(Table3[[#This Row],[ShoulderLength]]="","",IF(Table3[[#This Row],[ShoulderLength]]&lt;Table3[[#This Row],[LOC]],"FIX",""))</f>
        <v/>
      </c>
    </row>
    <row r="422" spans="1:67" x14ac:dyDescent="0.25">
      <c r="A422" s="7">
        <f>IF(Table3[[#This Row],[SoflexRule]]="",1,IF(Table3[[#This Row],[MinOHL]]="",1,IF(Table3[[#This Row],[Type]]="CT",1,IF(Table3[[#This Row],[I]]=1,0,1))))</f>
        <v>1</v>
      </c>
      <c r="B422" s="6" t="s">
        <v>149</v>
      </c>
      <c r="D422" s="6" t="s">
        <v>149</v>
      </c>
      <c r="E422" s="6">
        <v>421</v>
      </c>
      <c r="F422" s="8" t="s">
        <v>60</v>
      </c>
      <c r="H422" s="10" t="s">
        <v>679</v>
      </c>
      <c r="I422" s="11" t="s">
        <v>871</v>
      </c>
      <c r="J422" s="12" t="s">
        <v>872</v>
      </c>
      <c r="K422" s="11" t="str">
        <f>CONCATENATE(Table3[[#This Row],[Type]]," "&amp;TEXT(Table3[[#This Row],[Diameter]],".0000")&amp;""," "&amp;Table3[[#This Row],[NumFlutes]]&amp;"FL")</f>
        <v>DS .0465 2FL</v>
      </c>
      <c r="L422" s="17" t="s">
        <v>739</v>
      </c>
      <c r="M422" s="13">
        <v>4.65E-2</v>
      </c>
      <c r="N422" s="13">
        <v>4.65E-2</v>
      </c>
      <c r="O422" s="6">
        <v>4.65E-2</v>
      </c>
      <c r="P422" s="6">
        <v>0.57999999999999996</v>
      </c>
      <c r="R422" s="14">
        <f>IF(Table3[[#This Row],[ShoulderLenEnd]]="",0,90-(DEGREES(ATAN((Q422-P422)/((N422-O422)/2)))))</f>
        <v>0</v>
      </c>
      <c r="S422" s="15">
        <v>0.61</v>
      </c>
      <c r="T422" s="6">
        <v>2</v>
      </c>
      <c r="U422" s="6">
        <v>1.44</v>
      </c>
      <c r="V422" s="6">
        <v>0.45</v>
      </c>
      <c r="Z422" s="6">
        <v>118</v>
      </c>
      <c r="AA422" s="13">
        <f t="shared" si="6"/>
        <v>1.3970009392390776E-2</v>
      </c>
      <c r="AE422" s="6" t="s">
        <v>49</v>
      </c>
      <c r="AF422" s="6" t="s">
        <v>545</v>
      </c>
      <c r="AG422" s="6" t="s">
        <v>532</v>
      </c>
      <c r="AH422" s="6" t="s">
        <v>682</v>
      </c>
      <c r="AI422" s="6">
        <v>0</v>
      </c>
      <c r="AJ422" s="6">
        <v>1</v>
      </c>
      <c r="AK422" s="6">
        <v>0</v>
      </c>
      <c r="AL422" s="6">
        <v>0</v>
      </c>
      <c r="AM422" s="6">
        <v>0</v>
      </c>
      <c r="AN422" s="6">
        <v>0</v>
      </c>
      <c r="AO422" s="6">
        <v>0</v>
      </c>
      <c r="AP422" s="6">
        <v>1</v>
      </c>
      <c r="AR422" s="6">
        <v>0</v>
      </c>
      <c r="AS422" s="6">
        <v>0</v>
      </c>
      <c r="AT422" s="6">
        <v>0</v>
      </c>
      <c r="AU422" s="6">
        <v>0</v>
      </c>
      <c r="AV422" s="6">
        <f>IF(Table3[[#This Row],[ShankDiameter]]&gt;0.5,0,2)</f>
        <v>2</v>
      </c>
      <c r="AW422" s="6">
        <v>0</v>
      </c>
      <c r="AX422" s="6">
        <v>0</v>
      </c>
      <c r="AY422" s="6">
        <v>2</v>
      </c>
      <c r="AZ422" s="6">
        <f>IF(Table3[[#This Row],[ShankDiameter]]=0.225,2,IF(Table3[[#This Row],[ShankDiameter]]=0.25,2,IF(Table3[[#This Row],[ShankDiameter]]=0.2875,2,0)))</f>
        <v>0</v>
      </c>
      <c r="BA422" s="6">
        <v>0</v>
      </c>
      <c r="BB422" s="6">
        <v>0</v>
      </c>
      <c r="BC422" s="6">
        <v>0</v>
      </c>
      <c r="BD422" s="6">
        <v>0</v>
      </c>
      <c r="BE422" s="6">
        <v>0</v>
      </c>
      <c r="BF422" s="6">
        <v>0</v>
      </c>
      <c r="BG422" s="6">
        <v>0</v>
      </c>
      <c r="BH422" s="6">
        <v>0</v>
      </c>
      <c r="BI422" s="6">
        <v>0</v>
      </c>
      <c r="BJ422" s="6">
        <v>0</v>
      </c>
      <c r="BK422" s="6">
        <v>0</v>
      </c>
      <c r="BL422" s="6">
        <v>0</v>
      </c>
      <c r="BM422" s="6">
        <f>IF(Table3[[#This Row],[Type]]="EM",IF((Table3[[#This Row],[Diameter]]/2)-Table3[[#This Row],[CornerRadius]]-0.012&gt;0,(Table3[[#This Row],[Diameter]]/2)-Table3[[#This Row],[CornerRadius]]-0.012,0),)</f>
        <v>0</v>
      </c>
      <c r="BO422" s="6" t="str">
        <f>IF(Table3[[#This Row],[ShoulderLength]]="","",IF(Table3[[#This Row],[ShoulderLength]]&lt;Table3[[#This Row],[LOC]],"FIX",""))</f>
        <v/>
      </c>
    </row>
    <row r="423" spans="1:67" x14ac:dyDescent="0.25">
      <c r="A423" s="7">
        <f>IF(Table3[[#This Row],[SoflexRule]]="",1,IF(Table3[[#This Row],[MinOHL]]="",1,IF(Table3[[#This Row],[Type]]="CT",1,IF(Table3[[#This Row],[I]]=1,0,1))))</f>
        <v>1</v>
      </c>
      <c r="B423" s="6" t="s">
        <v>149</v>
      </c>
      <c r="D423" s="6" t="s">
        <v>149</v>
      </c>
      <c r="E423" s="6">
        <v>422</v>
      </c>
      <c r="G423" s="9" t="s">
        <v>74</v>
      </c>
      <c r="H423" s="10" t="s">
        <v>873</v>
      </c>
      <c r="I423" s="11" t="s">
        <v>874</v>
      </c>
      <c r="J423" s="12">
        <v>9006680011900</v>
      </c>
      <c r="K423" s="11" t="str">
        <f>CONCATENATE(Table3[[#This Row],[Type]]," "&amp;TEXT(Table3[[#This Row],[Diameter]],".0000")&amp;""," "&amp;Table3[[#This Row],[NumFlutes]]&amp;"FL")</f>
        <v>DT .0469 2FL</v>
      </c>
      <c r="L423" s="17" t="s">
        <v>2443</v>
      </c>
      <c r="M423" s="13">
        <v>4.6899999999999997E-2</v>
      </c>
      <c r="N423" s="13">
        <v>4.6899999999999997E-2</v>
      </c>
      <c r="O423" s="6">
        <v>4.6899999999999997E-2</v>
      </c>
      <c r="P423" s="6">
        <v>1.65</v>
      </c>
      <c r="R423" s="14">
        <f>IF(Table3[[#This Row],[ShoulderLenEnd]]="",0,90-(DEGREES(ATAN((Q423-P423)/((N423-O423)/2)))))</f>
        <v>0</v>
      </c>
      <c r="S423" s="15">
        <v>1.675</v>
      </c>
      <c r="T423" s="6">
        <v>2</v>
      </c>
      <c r="U423" s="6">
        <v>2.56</v>
      </c>
      <c r="V423" s="6">
        <v>-0.5</v>
      </c>
      <c r="Z423" s="6">
        <v>118</v>
      </c>
      <c r="AA423" s="13">
        <f t="shared" si="6"/>
        <v>1.4090181516196287E-2</v>
      </c>
      <c r="AE423" s="6" t="s">
        <v>49</v>
      </c>
      <c r="AF423" s="6" t="s">
        <v>369</v>
      </c>
      <c r="AG423" s="6" t="s">
        <v>875</v>
      </c>
      <c r="AH423" s="6" t="s">
        <v>620</v>
      </c>
      <c r="AI423" s="6">
        <v>0</v>
      </c>
      <c r="AJ423" s="6">
        <v>1</v>
      </c>
      <c r="AK423" s="6">
        <v>0</v>
      </c>
      <c r="AL423" s="6">
        <v>0</v>
      </c>
      <c r="AM423" s="6">
        <v>0</v>
      </c>
      <c r="AN423" s="6">
        <v>0</v>
      </c>
      <c r="AO423" s="6">
        <v>0</v>
      </c>
      <c r="AP423" s="6">
        <v>1</v>
      </c>
      <c r="AR423" s="6">
        <v>0</v>
      </c>
      <c r="AS423" s="6">
        <v>0</v>
      </c>
      <c r="AT423" s="6">
        <v>0</v>
      </c>
      <c r="AU423" s="6">
        <v>0</v>
      </c>
      <c r="AV423" s="6">
        <f>IF(Table3[[#This Row],[ShankDiameter]]&gt;0.5,0,2)</f>
        <v>2</v>
      </c>
      <c r="AW423" s="6">
        <v>0</v>
      </c>
      <c r="AX423" s="6">
        <v>0</v>
      </c>
      <c r="AY423" s="6">
        <v>2</v>
      </c>
      <c r="AZ423" s="6">
        <f>IF(Table3[[#This Row],[ShankDiameter]]=0.225,2,IF(Table3[[#This Row],[ShankDiameter]]=0.25,2,IF(Table3[[#This Row],[ShankDiameter]]=0.2875,2,0)))</f>
        <v>0</v>
      </c>
      <c r="BA423" s="6">
        <v>0</v>
      </c>
      <c r="BB423" s="6">
        <v>0</v>
      </c>
      <c r="BC423" s="6">
        <v>0</v>
      </c>
      <c r="BD423" s="6">
        <v>0</v>
      </c>
      <c r="BE423" s="6">
        <v>0</v>
      </c>
      <c r="BF423" s="6">
        <v>0</v>
      </c>
      <c r="BG423" s="6">
        <v>0</v>
      </c>
      <c r="BH423" s="6">
        <v>0</v>
      </c>
      <c r="BI423" s="6">
        <v>0</v>
      </c>
      <c r="BJ423" s="6">
        <v>0</v>
      </c>
      <c r="BK423" s="6">
        <v>0</v>
      </c>
      <c r="BL423" s="6">
        <v>0</v>
      </c>
      <c r="BM423" s="6">
        <f>IF(Table3[[#This Row],[Type]]="EM",IF((Table3[[#This Row],[Diameter]]/2)-Table3[[#This Row],[CornerRadius]]-0.012&gt;0,(Table3[[#This Row],[Diameter]]/2)-Table3[[#This Row],[CornerRadius]]-0.012,0),)</f>
        <v>0</v>
      </c>
      <c r="BO423" s="6" t="str">
        <f>IF(Table3[[#This Row],[ShoulderLength]]="","",IF(Table3[[#This Row],[ShoulderLength]]&lt;Table3[[#This Row],[LOC]],"FIX",""))</f>
        <v/>
      </c>
    </row>
    <row r="424" spans="1:67" x14ac:dyDescent="0.25">
      <c r="A424" s="7">
        <f>IF(Table3[[#This Row],[SoflexRule]]="",1,IF(Table3[[#This Row],[MinOHL]]="",1,IF(Table3[[#This Row],[Type]]="CT",1,IF(Table3[[#This Row],[I]]=1,0,1))))</f>
        <v>1</v>
      </c>
      <c r="B424" s="6" t="s">
        <v>149</v>
      </c>
      <c r="D424" s="6" t="s">
        <v>149</v>
      </c>
      <c r="E424" s="6">
        <v>423</v>
      </c>
      <c r="F424" s="8" t="s">
        <v>60</v>
      </c>
      <c r="H424" s="10" t="s">
        <v>801</v>
      </c>
      <c r="I424" s="11" t="s">
        <v>876</v>
      </c>
      <c r="J424" s="12" t="s">
        <v>877</v>
      </c>
      <c r="K424" s="11" t="str">
        <f>CONCATENATE(Table3[[#This Row],[Type]]," "&amp;TEXT(Table3[[#This Row],[Diameter]],".0000")&amp;""," "&amp;Table3[[#This Row],[NumFlutes]]&amp;"FL")</f>
        <v>DJ .0520 2FL</v>
      </c>
      <c r="L424" s="17" t="s">
        <v>747</v>
      </c>
      <c r="M424" s="13">
        <v>5.1999999999999998E-2</v>
      </c>
      <c r="N424" s="13">
        <v>5.1999999999999998E-2</v>
      </c>
      <c r="O424" s="6">
        <v>5.1999999999999998E-2</v>
      </c>
      <c r="P424" s="6">
        <v>0.97</v>
      </c>
      <c r="R424" s="14">
        <f>IF(Table3[[#This Row],[ShoulderLenEnd]]="",0,90-(DEGREES(ATAN((Q424-P424)/((N424-O424)/2)))))</f>
        <v>0</v>
      </c>
      <c r="S424" s="15">
        <v>1</v>
      </c>
      <c r="T424" s="6">
        <v>2</v>
      </c>
      <c r="U424" s="6">
        <v>1.94</v>
      </c>
      <c r="V424" s="6">
        <v>0.79</v>
      </c>
      <c r="Z424" s="6">
        <v>118</v>
      </c>
      <c r="AA424" s="13">
        <f t="shared" si="6"/>
        <v>1.5622376094716567E-2</v>
      </c>
      <c r="AE424" s="6" t="s">
        <v>49</v>
      </c>
      <c r="AF424" s="6" t="s">
        <v>545</v>
      </c>
      <c r="AG424" s="6" t="s">
        <v>532</v>
      </c>
      <c r="AH424" s="6" t="s">
        <v>635</v>
      </c>
      <c r="AI424" s="6">
        <v>0</v>
      </c>
      <c r="AJ424" s="6">
        <v>1</v>
      </c>
      <c r="AK424" s="6">
        <v>0</v>
      </c>
      <c r="AL424" s="6">
        <v>0</v>
      </c>
      <c r="AM424" s="6">
        <v>0</v>
      </c>
      <c r="AN424" s="6">
        <v>0</v>
      </c>
      <c r="AO424" s="6">
        <v>0</v>
      </c>
      <c r="AP424" s="6">
        <v>1</v>
      </c>
      <c r="AR424" s="6">
        <v>0</v>
      </c>
      <c r="AS424" s="6">
        <v>0</v>
      </c>
      <c r="AT424" s="6">
        <v>0</v>
      </c>
      <c r="AU424" s="6">
        <v>0</v>
      </c>
      <c r="AV424" s="6">
        <f>IF(Table3[[#This Row],[ShankDiameter]]&gt;0.5,0,2)</f>
        <v>2</v>
      </c>
      <c r="AW424" s="6">
        <v>0</v>
      </c>
      <c r="AX424" s="6">
        <v>0</v>
      </c>
      <c r="AY424" s="6">
        <v>2</v>
      </c>
      <c r="AZ424" s="6">
        <f>IF(Table3[[#This Row],[ShankDiameter]]=0.225,2,IF(Table3[[#This Row],[ShankDiameter]]=0.25,2,IF(Table3[[#This Row],[ShankDiameter]]=0.2875,2,0)))</f>
        <v>0</v>
      </c>
      <c r="BA424" s="6">
        <v>0</v>
      </c>
      <c r="BB424" s="6">
        <v>0</v>
      </c>
      <c r="BC424" s="6">
        <v>0</v>
      </c>
      <c r="BD424" s="6">
        <v>0</v>
      </c>
      <c r="BE424" s="6">
        <v>0</v>
      </c>
      <c r="BF424" s="6">
        <v>0</v>
      </c>
      <c r="BG424" s="6">
        <v>0</v>
      </c>
      <c r="BH424" s="6">
        <v>0</v>
      </c>
      <c r="BI424" s="6">
        <v>0</v>
      </c>
      <c r="BJ424" s="6">
        <v>0</v>
      </c>
      <c r="BK424" s="6">
        <v>0</v>
      </c>
      <c r="BL424" s="6">
        <v>0</v>
      </c>
      <c r="BM424" s="6">
        <f>IF(Table3[[#This Row],[Type]]="EM",IF((Table3[[#This Row],[Diameter]]/2)-Table3[[#This Row],[CornerRadius]]-0.012&gt;0,(Table3[[#This Row],[Diameter]]/2)-Table3[[#This Row],[CornerRadius]]-0.012,0),)</f>
        <v>0</v>
      </c>
      <c r="BO424" s="6" t="str">
        <f>IF(Table3[[#This Row],[ShoulderLength]]="","",IF(Table3[[#This Row],[ShoulderLength]]&lt;Table3[[#This Row],[LOC]],"FIX",""))</f>
        <v/>
      </c>
    </row>
    <row r="425" spans="1:67" x14ac:dyDescent="0.25">
      <c r="A425" s="7">
        <f>IF(Table3[[#This Row],[SoflexRule]]="",1,IF(Table3[[#This Row],[MinOHL]]="",1,IF(Table3[[#This Row],[Type]]="CT",1,IF(Table3[[#This Row],[I]]=1,0,1))))</f>
        <v>1</v>
      </c>
      <c r="B425" s="6" t="s">
        <v>149</v>
      </c>
      <c r="D425" s="6" t="s">
        <v>149</v>
      </c>
      <c r="E425" s="6">
        <v>424</v>
      </c>
      <c r="F425" s="8" t="s">
        <v>60</v>
      </c>
      <c r="H425" s="10" t="s">
        <v>679</v>
      </c>
      <c r="I425" s="11" t="s">
        <v>878</v>
      </c>
      <c r="J425" s="12" t="s">
        <v>879</v>
      </c>
      <c r="K425" s="11" t="str">
        <f>CONCATENATE(Table3[[#This Row],[Type]]," "&amp;TEXT(Table3[[#This Row],[Diameter]],".0000")&amp;""," "&amp;Table3[[#This Row],[NumFlutes]]&amp;"FL")</f>
        <v>DS .0520 2FL</v>
      </c>
      <c r="L425" s="17" t="s">
        <v>747</v>
      </c>
      <c r="M425" s="13">
        <v>5.1999999999999998E-2</v>
      </c>
      <c r="N425" s="13">
        <v>5.1999999999999998E-2</v>
      </c>
      <c r="O425" s="6">
        <v>5.1999999999999998E-2</v>
      </c>
      <c r="P425" s="6">
        <v>0.72499999999999998</v>
      </c>
      <c r="R425" s="14">
        <f>IF(Table3[[#This Row],[ShoulderLenEnd]]="",0,90-(DEGREES(ATAN((Q425-P425)/((N425-O425)/2)))))</f>
        <v>0</v>
      </c>
      <c r="S425" s="15">
        <v>0.755</v>
      </c>
      <c r="T425" s="6">
        <v>2</v>
      </c>
      <c r="U425" s="6">
        <v>1.72</v>
      </c>
      <c r="V425" s="6">
        <v>0.56000000000000005</v>
      </c>
      <c r="Z425" s="6">
        <v>118</v>
      </c>
      <c r="AA425" s="13">
        <f t="shared" si="6"/>
        <v>1.5622376094716567E-2</v>
      </c>
      <c r="AE425" s="6" t="s">
        <v>49</v>
      </c>
      <c r="AF425" s="6" t="s">
        <v>545</v>
      </c>
      <c r="AG425" s="6" t="s">
        <v>532</v>
      </c>
      <c r="AH425" s="6" t="s">
        <v>682</v>
      </c>
      <c r="AI425" s="6">
        <v>0</v>
      </c>
      <c r="AJ425" s="6">
        <v>1</v>
      </c>
      <c r="AK425" s="6">
        <v>0</v>
      </c>
      <c r="AL425" s="6">
        <v>0</v>
      </c>
      <c r="AM425" s="6">
        <v>0</v>
      </c>
      <c r="AN425" s="6">
        <v>0</v>
      </c>
      <c r="AO425" s="6">
        <v>0</v>
      </c>
      <c r="AP425" s="6">
        <v>1</v>
      </c>
      <c r="AR425" s="6">
        <v>0</v>
      </c>
      <c r="AS425" s="6">
        <v>0</v>
      </c>
      <c r="AT425" s="6">
        <v>0</v>
      </c>
      <c r="AU425" s="6">
        <v>0</v>
      </c>
      <c r="AV425" s="6">
        <f>IF(Table3[[#This Row],[ShankDiameter]]&gt;0.5,0,2)</f>
        <v>2</v>
      </c>
      <c r="AW425" s="6">
        <v>0</v>
      </c>
      <c r="AX425" s="6">
        <v>0</v>
      </c>
      <c r="AY425" s="6">
        <v>2</v>
      </c>
      <c r="AZ425" s="6">
        <f>IF(Table3[[#This Row],[ShankDiameter]]=0.225,2,IF(Table3[[#This Row],[ShankDiameter]]=0.25,2,IF(Table3[[#This Row],[ShankDiameter]]=0.2875,2,0)))</f>
        <v>0</v>
      </c>
      <c r="BA425" s="6">
        <v>0</v>
      </c>
      <c r="BB425" s="6">
        <v>0</v>
      </c>
      <c r="BC425" s="6">
        <v>0</v>
      </c>
      <c r="BD425" s="6">
        <v>0</v>
      </c>
      <c r="BE425" s="6">
        <v>0</v>
      </c>
      <c r="BF425" s="6">
        <v>0</v>
      </c>
      <c r="BG425" s="6">
        <v>0</v>
      </c>
      <c r="BH425" s="6">
        <v>0</v>
      </c>
      <c r="BI425" s="6">
        <v>0</v>
      </c>
      <c r="BJ425" s="6">
        <v>0</v>
      </c>
      <c r="BK425" s="6">
        <v>0</v>
      </c>
      <c r="BL425" s="6">
        <v>0</v>
      </c>
      <c r="BM425" s="6">
        <f>IF(Table3[[#This Row],[Type]]="EM",IF((Table3[[#This Row],[Diameter]]/2)-Table3[[#This Row],[CornerRadius]]-0.012&gt;0,(Table3[[#This Row],[Diameter]]/2)-Table3[[#This Row],[CornerRadius]]-0.012,0),)</f>
        <v>0</v>
      </c>
      <c r="BO425" s="6" t="str">
        <f>IF(Table3[[#This Row],[ShoulderLength]]="","",IF(Table3[[#This Row],[ShoulderLength]]&lt;Table3[[#This Row],[LOC]],"FIX",""))</f>
        <v/>
      </c>
    </row>
    <row r="426" spans="1:67" x14ac:dyDescent="0.25">
      <c r="A426" s="7">
        <f>IF(Table3[[#This Row],[SoflexRule]]="",1,IF(Table3[[#This Row],[MinOHL]]="",1,IF(Table3[[#This Row],[Type]]="CT",1,IF(Table3[[#This Row],[I]]=1,0,1))))</f>
        <v>1</v>
      </c>
      <c r="B426" s="6" t="s">
        <v>149</v>
      </c>
      <c r="D426" s="6" t="s">
        <v>149</v>
      </c>
      <c r="E426" s="6">
        <v>425</v>
      </c>
      <c r="F426" s="8" t="s">
        <v>60</v>
      </c>
      <c r="H426" s="10" t="s">
        <v>801</v>
      </c>
      <c r="I426" s="11" t="s">
        <v>880</v>
      </c>
      <c r="J426" s="12" t="s">
        <v>881</v>
      </c>
      <c r="K426" s="11" t="str">
        <f>CONCATENATE(Table3[[#This Row],[Type]]," "&amp;TEXT(Table3[[#This Row],[Diameter]],".0000")&amp;""," "&amp;Table3[[#This Row],[NumFlutes]]&amp;"FL")</f>
        <v>DJ .0550 2FL</v>
      </c>
      <c r="L426" s="17" t="s">
        <v>749</v>
      </c>
      <c r="M426" s="13">
        <v>5.5E-2</v>
      </c>
      <c r="N426" s="13">
        <v>5.5E-2</v>
      </c>
      <c r="O426" s="6">
        <v>5.5E-2</v>
      </c>
      <c r="P426" s="6">
        <v>0.95</v>
      </c>
      <c r="R426" s="14">
        <f>IF(Table3[[#This Row],[ShoulderLenEnd]]="",0,90-(DEGREES(ATAN((Q426-P426)/((N426-O426)/2)))))</f>
        <v>0</v>
      </c>
      <c r="S426" s="15">
        <v>0.98</v>
      </c>
      <c r="T426" s="6">
        <v>2</v>
      </c>
      <c r="U426" s="6">
        <v>1.87</v>
      </c>
      <c r="V426" s="6">
        <v>0.79</v>
      </c>
      <c r="Z426" s="6">
        <v>118</v>
      </c>
      <c r="AA426" s="13">
        <f t="shared" si="6"/>
        <v>1.6523667023257908E-2</v>
      </c>
      <c r="AE426" s="6" t="s">
        <v>49</v>
      </c>
      <c r="AF426" s="6" t="s">
        <v>545</v>
      </c>
      <c r="AG426" s="6" t="s">
        <v>532</v>
      </c>
      <c r="AH426" s="6" t="s">
        <v>635</v>
      </c>
      <c r="AI426" s="6">
        <v>0</v>
      </c>
      <c r="AJ426" s="6">
        <v>1</v>
      </c>
      <c r="AK426" s="6">
        <v>0</v>
      </c>
      <c r="AL426" s="6">
        <v>0</v>
      </c>
      <c r="AM426" s="6">
        <v>0</v>
      </c>
      <c r="AN426" s="6">
        <v>0</v>
      </c>
      <c r="AO426" s="6">
        <v>0</v>
      </c>
      <c r="AP426" s="6">
        <v>1</v>
      </c>
      <c r="AR426" s="6">
        <v>0</v>
      </c>
      <c r="AS426" s="6">
        <v>0</v>
      </c>
      <c r="AT426" s="6">
        <v>0</v>
      </c>
      <c r="AU426" s="6">
        <v>0</v>
      </c>
      <c r="AV426" s="6">
        <f>IF(Table3[[#This Row],[ShankDiameter]]&gt;0.5,0,2)</f>
        <v>2</v>
      </c>
      <c r="AW426" s="6">
        <v>0</v>
      </c>
      <c r="AX426" s="6">
        <v>0</v>
      </c>
      <c r="AY426" s="6">
        <v>2</v>
      </c>
      <c r="AZ426" s="6">
        <f>IF(Table3[[#This Row],[ShankDiameter]]=0.225,2,IF(Table3[[#This Row],[ShankDiameter]]=0.25,2,IF(Table3[[#This Row],[ShankDiameter]]=0.2875,2,0)))</f>
        <v>0</v>
      </c>
      <c r="BA426" s="6">
        <v>0</v>
      </c>
      <c r="BB426" s="6">
        <v>0</v>
      </c>
      <c r="BC426" s="6">
        <v>0</v>
      </c>
      <c r="BD426" s="6">
        <v>0</v>
      </c>
      <c r="BE426" s="6">
        <v>0</v>
      </c>
      <c r="BF426" s="6">
        <v>0</v>
      </c>
      <c r="BG426" s="6">
        <v>0</v>
      </c>
      <c r="BH426" s="6">
        <v>0</v>
      </c>
      <c r="BI426" s="6">
        <v>0</v>
      </c>
      <c r="BJ426" s="6">
        <v>0</v>
      </c>
      <c r="BK426" s="6">
        <v>0</v>
      </c>
      <c r="BL426" s="6">
        <v>0</v>
      </c>
      <c r="BM426" s="6">
        <f>IF(Table3[[#This Row],[Type]]="EM",IF((Table3[[#This Row],[Diameter]]/2)-Table3[[#This Row],[CornerRadius]]-0.012&gt;0,(Table3[[#This Row],[Diameter]]/2)-Table3[[#This Row],[CornerRadius]]-0.012,0),)</f>
        <v>0</v>
      </c>
      <c r="BO426" s="6" t="str">
        <f>IF(Table3[[#This Row],[ShoulderLength]]="","",IF(Table3[[#This Row],[ShoulderLength]]&lt;Table3[[#This Row],[LOC]],"FIX",""))</f>
        <v/>
      </c>
    </row>
    <row r="427" spans="1:67" x14ac:dyDescent="0.25">
      <c r="A427" s="7">
        <f>IF(Table3[[#This Row],[SoflexRule]]="",1,IF(Table3[[#This Row],[MinOHL]]="",1,IF(Table3[[#This Row],[Type]]="CT",1,IF(Table3[[#This Row],[I]]=1,0,1))))</f>
        <v>1</v>
      </c>
      <c r="B427" s="6" t="s">
        <v>149</v>
      </c>
      <c r="D427" s="6" t="s">
        <v>149</v>
      </c>
      <c r="E427" s="6">
        <v>426</v>
      </c>
      <c r="G427" s="9" t="s">
        <v>74</v>
      </c>
      <c r="H427" s="10" t="s">
        <v>679</v>
      </c>
      <c r="I427" s="11" t="s">
        <v>882</v>
      </c>
      <c r="J427" s="12" t="s">
        <v>883</v>
      </c>
      <c r="K427" s="11" t="str">
        <f>CONCATENATE(Table3[[#This Row],[Type]]," "&amp;TEXT(Table3[[#This Row],[Diameter]],".0000")&amp;""," "&amp;Table3[[#This Row],[NumFlutes]]&amp;"FL")</f>
        <v>DS .0550 2FL</v>
      </c>
      <c r="L427" s="17" t="s">
        <v>749</v>
      </c>
      <c r="M427" s="13">
        <v>5.5E-2</v>
      </c>
      <c r="N427" s="13">
        <v>5.5E-2</v>
      </c>
      <c r="O427" s="6">
        <v>5.5E-2</v>
      </c>
      <c r="P427" s="6">
        <v>0.7</v>
      </c>
      <c r="R427" s="14">
        <f>IF(Table3[[#This Row],[ShoulderLenEnd]]="",0,90-(DEGREES(ATAN((Q427-P427)/((N427-O427)/2)))))</f>
        <v>0</v>
      </c>
      <c r="S427" s="15">
        <v>0.72499999999999998</v>
      </c>
      <c r="T427" s="6">
        <v>2</v>
      </c>
      <c r="U427" s="6">
        <v>1.72</v>
      </c>
      <c r="V427" s="6">
        <v>0.59</v>
      </c>
      <c r="Z427" s="6">
        <v>118</v>
      </c>
      <c r="AA427" s="13">
        <f t="shared" si="6"/>
        <v>1.6523667023257908E-2</v>
      </c>
      <c r="AE427" s="6" t="s">
        <v>49</v>
      </c>
      <c r="AF427" s="6" t="s">
        <v>545</v>
      </c>
      <c r="AG427" s="6" t="s">
        <v>532</v>
      </c>
      <c r="AH427" s="6" t="s">
        <v>682</v>
      </c>
      <c r="AI427" s="6">
        <v>0</v>
      </c>
      <c r="AJ427" s="6">
        <v>1</v>
      </c>
      <c r="AK427" s="6">
        <v>0</v>
      </c>
      <c r="AL427" s="6">
        <v>0</v>
      </c>
      <c r="AM427" s="6">
        <v>0</v>
      </c>
      <c r="AN427" s="6">
        <v>0</v>
      </c>
      <c r="AO427" s="6">
        <v>0</v>
      </c>
      <c r="AP427" s="6">
        <v>1</v>
      </c>
      <c r="AR427" s="6">
        <v>0</v>
      </c>
      <c r="AS427" s="6">
        <v>0</v>
      </c>
      <c r="AT427" s="6">
        <v>0</v>
      </c>
      <c r="AU427" s="6">
        <v>0</v>
      </c>
      <c r="AV427" s="6">
        <f>IF(Table3[[#This Row],[ShankDiameter]]&gt;0.5,0,2)</f>
        <v>2</v>
      </c>
      <c r="AW427" s="6">
        <v>0</v>
      </c>
      <c r="AX427" s="6">
        <v>0</v>
      </c>
      <c r="AY427" s="6">
        <v>2</v>
      </c>
      <c r="AZ427" s="6">
        <f>IF(Table3[[#This Row],[ShankDiameter]]=0.225,2,IF(Table3[[#This Row],[ShankDiameter]]=0.25,2,IF(Table3[[#This Row],[ShankDiameter]]=0.2875,2,0)))</f>
        <v>0</v>
      </c>
      <c r="BA427" s="6">
        <v>0</v>
      </c>
      <c r="BB427" s="6">
        <v>0</v>
      </c>
      <c r="BC427" s="6">
        <v>0</v>
      </c>
      <c r="BD427" s="6">
        <v>0</v>
      </c>
      <c r="BE427" s="6">
        <v>0</v>
      </c>
      <c r="BF427" s="6">
        <v>0</v>
      </c>
      <c r="BG427" s="6">
        <v>0</v>
      </c>
      <c r="BH427" s="6">
        <v>0</v>
      </c>
      <c r="BI427" s="6">
        <v>0</v>
      </c>
      <c r="BJ427" s="6">
        <v>0</v>
      </c>
      <c r="BK427" s="6">
        <v>0</v>
      </c>
      <c r="BL427" s="6">
        <v>0</v>
      </c>
      <c r="BM427" s="6">
        <f>IF(Table3[[#This Row],[Type]]="EM",IF((Table3[[#This Row],[Diameter]]/2)-Table3[[#This Row],[CornerRadius]]-0.012&gt;0,(Table3[[#This Row],[Diameter]]/2)-Table3[[#This Row],[CornerRadius]]-0.012,0),)</f>
        <v>0</v>
      </c>
      <c r="BO427" s="6" t="str">
        <f>IF(Table3[[#This Row],[ShoulderLength]]="","",IF(Table3[[#This Row],[ShoulderLength]]&lt;Table3[[#This Row],[LOC]],"FIX",""))</f>
        <v/>
      </c>
    </row>
    <row r="428" spans="1:67" x14ac:dyDescent="0.25">
      <c r="A428" s="7">
        <f>IF(Table3[[#This Row],[SoflexRule]]="",1,IF(Table3[[#This Row],[MinOHL]]="",1,IF(Table3[[#This Row],[Type]]="CT",1,IF(Table3[[#This Row],[I]]=1,0,1))))</f>
        <v>1</v>
      </c>
      <c r="B428" s="6" t="s">
        <v>149</v>
      </c>
      <c r="D428" s="6" t="s">
        <v>149</v>
      </c>
      <c r="E428" s="6">
        <v>427</v>
      </c>
      <c r="F428" s="8" t="s">
        <v>60</v>
      </c>
      <c r="H428" s="10" t="s">
        <v>801</v>
      </c>
      <c r="I428" s="11" t="s">
        <v>884</v>
      </c>
      <c r="J428" s="12" t="s">
        <v>885</v>
      </c>
      <c r="K428" s="11" t="str">
        <f>CONCATENATE(Table3[[#This Row],[Type]]," "&amp;TEXT(Table3[[#This Row],[Diameter]],".0000")&amp;""," "&amp;Table3[[#This Row],[NumFlutes]]&amp;"FL")</f>
        <v>DJ .0595 2FL</v>
      </c>
      <c r="L428" s="17" t="s">
        <v>753</v>
      </c>
      <c r="M428" s="13">
        <v>5.9499999999999997E-2</v>
      </c>
      <c r="N428" s="13">
        <v>5.9499999999999997E-2</v>
      </c>
      <c r="O428" s="6">
        <v>5.9499999999999997E-2</v>
      </c>
      <c r="P428" s="6">
        <v>0.96</v>
      </c>
      <c r="R428" s="14">
        <f>IF(Table3[[#This Row],[ShoulderLenEnd]]="",0,90-(DEGREES(ATAN((Q428-P428)/((N428-O428)/2)))))</f>
        <v>0</v>
      </c>
      <c r="S428" s="15">
        <v>0.99</v>
      </c>
      <c r="T428" s="6">
        <v>2</v>
      </c>
      <c r="U428" s="6">
        <v>1.96</v>
      </c>
      <c r="V428" s="6">
        <v>0.79</v>
      </c>
      <c r="Z428" s="6">
        <v>118</v>
      </c>
      <c r="AA428" s="13">
        <f t="shared" si="6"/>
        <v>1.7875603416069918E-2</v>
      </c>
      <c r="AE428" s="6" t="s">
        <v>49</v>
      </c>
      <c r="AF428" s="6" t="s">
        <v>545</v>
      </c>
      <c r="AG428" s="6" t="s">
        <v>532</v>
      </c>
      <c r="AH428" s="6" t="s">
        <v>635</v>
      </c>
      <c r="AI428" s="6">
        <v>0</v>
      </c>
      <c r="AJ428" s="6">
        <v>1</v>
      </c>
      <c r="AK428" s="6">
        <v>0</v>
      </c>
      <c r="AL428" s="6">
        <v>0</v>
      </c>
      <c r="AM428" s="6">
        <v>0</v>
      </c>
      <c r="AN428" s="6">
        <v>0</v>
      </c>
      <c r="AO428" s="6">
        <v>0</v>
      </c>
      <c r="AP428" s="6">
        <v>1</v>
      </c>
      <c r="AR428" s="6">
        <v>0</v>
      </c>
      <c r="AS428" s="6">
        <v>0</v>
      </c>
      <c r="AT428" s="6">
        <v>0</v>
      </c>
      <c r="AU428" s="6">
        <v>0</v>
      </c>
      <c r="AV428" s="6">
        <f>IF(Table3[[#This Row],[ShankDiameter]]&gt;0.5,0,2)</f>
        <v>2</v>
      </c>
      <c r="AW428" s="6">
        <v>0</v>
      </c>
      <c r="AX428" s="6">
        <v>0</v>
      </c>
      <c r="AY428" s="6">
        <v>2</v>
      </c>
      <c r="AZ428" s="6">
        <f>IF(Table3[[#This Row],[ShankDiameter]]=0.225,2,IF(Table3[[#This Row],[ShankDiameter]]=0.25,2,IF(Table3[[#This Row],[ShankDiameter]]=0.2875,2,0)))</f>
        <v>0</v>
      </c>
      <c r="BA428" s="6">
        <v>0</v>
      </c>
      <c r="BB428" s="6">
        <v>0</v>
      </c>
      <c r="BC428" s="6">
        <v>0</v>
      </c>
      <c r="BD428" s="6">
        <v>0</v>
      </c>
      <c r="BE428" s="6">
        <v>0</v>
      </c>
      <c r="BF428" s="6">
        <v>0</v>
      </c>
      <c r="BG428" s="6">
        <v>0</v>
      </c>
      <c r="BH428" s="6">
        <v>0</v>
      </c>
      <c r="BI428" s="6">
        <v>0</v>
      </c>
      <c r="BJ428" s="6">
        <v>0</v>
      </c>
      <c r="BK428" s="6">
        <v>0</v>
      </c>
      <c r="BL428" s="6">
        <v>0</v>
      </c>
      <c r="BM428" s="6">
        <f>IF(Table3[[#This Row],[Type]]="EM",IF((Table3[[#This Row],[Diameter]]/2)-Table3[[#This Row],[CornerRadius]]-0.012&gt;0,(Table3[[#This Row],[Diameter]]/2)-Table3[[#This Row],[CornerRadius]]-0.012,0),)</f>
        <v>0</v>
      </c>
      <c r="BO428" s="6" t="str">
        <f>IF(Table3[[#This Row],[ShoulderLength]]="","",IF(Table3[[#This Row],[ShoulderLength]]&lt;Table3[[#This Row],[LOC]],"FIX",""))</f>
        <v/>
      </c>
    </row>
    <row r="429" spans="1:67" x14ac:dyDescent="0.25">
      <c r="A429" s="7">
        <f>IF(Table3[[#This Row],[SoflexRule]]="",1,IF(Table3[[#This Row],[MinOHL]]="",1,IF(Table3[[#This Row],[Type]]="CT",1,IF(Table3[[#This Row],[I]]=1,0,1))))</f>
        <v>1</v>
      </c>
      <c r="B429" s="6" t="s">
        <v>149</v>
      </c>
      <c r="D429" s="6" t="s">
        <v>149</v>
      </c>
      <c r="E429" s="6">
        <v>428</v>
      </c>
      <c r="H429" s="10" t="s">
        <v>679</v>
      </c>
      <c r="I429" s="11" t="s">
        <v>886</v>
      </c>
      <c r="J429" s="12" t="s">
        <v>887</v>
      </c>
      <c r="K429" s="11" t="str">
        <f>CONCATENATE(Table3[[#This Row],[Type]]," "&amp;TEXT(Table3[[#This Row],[Diameter]],".0000")&amp;""," "&amp;Table3[[#This Row],[NumFlutes]]&amp;"FL")</f>
        <v>DS .0595 2FL</v>
      </c>
      <c r="L429" s="17" t="s">
        <v>753</v>
      </c>
      <c r="M429" s="13">
        <v>5.9499999999999997E-2</v>
      </c>
      <c r="N429" s="13">
        <v>5.9499999999999997E-2</v>
      </c>
      <c r="O429" s="6">
        <v>5.9499999999999997E-2</v>
      </c>
      <c r="P429" s="6">
        <v>0.69</v>
      </c>
      <c r="R429" s="14">
        <f>IF(Table3[[#This Row],[ShoulderLenEnd]]="",0,90-(DEGREES(ATAN((Q429-P429)/((N429-O429)/2)))))</f>
        <v>0</v>
      </c>
      <c r="S429" s="15">
        <v>0.72</v>
      </c>
      <c r="T429" s="6">
        <v>2</v>
      </c>
      <c r="U429" s="6">
        <v>1.69</v>
      </c>
      <c r="V429" s="6">
        <v>0.55000000000000004</v>
      </c>
      <c r="Z429" s="6">
        <v>118</v>
      </c>
      <c r="AA429" s="13">
        <f t="shared" si="6"/>
        <v>1.7875603416069918E-2</v>
      </c>
      <c r="AE429" s="6" t="s">
        <v>49</v>
      </c>
      <c r="AF429" s="6" t="s">
        <v>545</v>
      </c>
      <c r="AG429" s="6" t="s">
        <v>532</v>
      </c>
      <c r="AH429" s="6" t="s">
        <v>682</v>
      </c>
      <c r="AI429" s="6">
        <v>0</v>
      </c>
      <c r="AJ429" s="6">
        <v>1</v>
      </c>
      <c r="AK429" s="6">
        <v>0</v>
      </c>
      <c r="AL429" s="6">
        <v>0</v>
      </c>
      <c r="AM429" s="6">
        <v>0</v>
      </c>
      <c r="AN429" s="6">
        <v>0</v>
      </c>
      <c r="AO429" s="6">
        <v>0</v>
      </c>
      <c r="AP429" s="6">
        <v>1</v>
      </c>
      <c r="AR429" s="6">
        <v>0</v>
      </c>
      <c r="AS429" s="6">
        <v>0</v>
      </c>
      <c r="AT429" s="6">
        <v>0</v>
      </c>
      <c r="AU429" s="6">
        <v>0</v>
      </c>
      <c r="AV429" s="6">
        <f>IF(Table3[[#This Row],[ShankDiameter]]&gt;0.5,0,2)</f>
        <v>2</v>
      </c>
      <c r="AW429" s="6">
        <v>0</v>
      </c>
      <c r="AX429" s="6">
        <v>0</v>
      </c>
      <c r="AY429" s="6">
        <v>2</v>
      </c>
      <c r="AZ429" s="6">
        <f>IF(Table3[[#This Row],[ShankDiameter]]=0.225,2,IF(Table3[[#This Row],[ShankDiameter]]=0.25,2,IF(Table3[[#This Row],[ShankDiameter]]=0.2875,2,0)))</f>
        <v>0</v>
      </c>
      <c r="BA429" s="6">
        <v>0</v>
      </c>
      <c r="BB429" s="6">
        <v>0</v>
      </c>
      <c r="BC429" s="6">
        <v>0</v>
      </c>
      <c r="BD429" s="6">
        <v>0</v>
      </c>
      <c r="BE429" s="6">
        <v>0</v>
      </c>
      <c r="BF429" s="6">
        <v>0</v>
      </c>
      <c r="BG429" s="6">
        <v>0</v>
      </c>
      <c r="BH429" s="6">
        <v>0</v>
      </c>
      <c r="BI429" s="6">
        <v>0</v>
      </c>
      <c r="BJ429" s="6">
        <v>0</v>
      </c>
      <c r="BK429" s="6">
        <v>0</v>
      </c>
      <c r="BL429" s="6">
        <v>0</v>
      </c>
      <c r="BM429" s="6">
        <f>IF(Table3[[#This Row],[Type]]="EM",IF((Table3[[#This Row],[Diameter]]/2)-Table3[[#This Row],[CornerRadius]]-0.012&gt;0,(Table3[[#This Row],[Diameter]]/2)-Table3[[#This Row],[CornerRadius]]-0.012,0),)</f>
        <v>0</v>
      </c>
      <c r="BO429" s="6" t="str">
        <f>IF(Table3[[#This Row],[ShoulderLength]]="","",IF(Table3[[#This Row],[ShoulderLength]]&lt;Table3[[#This Row],[LOC]],"FIX",""))</f>
        <v/>
      </c>
    </row>
    <row r="430" spans="1:67" x14ac:dyDescent="0.25">
      <c r="A430" s="7">
        <f>IF(Table3[[#This Row],[SoflexRule]]="",1,IF(Table3[[#This Row],[MinOHL]]="",1,IF(Table3[[#This Row],[Type]]="CT",1,IF(Table3[[#This Row],[I]]=1,0,1))))</f>
        <v>1</v>
      </c>
      <c r="B430" s="6" t="s">
        <v>149</v>
      </c>
      <c r="D430" s="6" t="s">
        <v>149</v>
      </c>
      <c r="E430" s="6">
        <v>429</v>
      </c>
      <c r="G430" s="9" t="s">
        <v>74</v>
      </c>
      <c r="H430" s="10" t="s">
        <v>679</v>
      </c>
      <c r="I430" s="11" t="s">
        <v>888</v>
      </c>
      <c r="J430" s="12" t="s">
        <v>889</v>
      </c>
      <c r="K430" s="11" t="str">
        <f>CONCATENATE(Table3[[#This Row],[Type]]," "&amp;TEXT(Table3[[#This Row],[Diameter]],".0000")&amp;""," "&amp;Table3[[#This Row],[NumFlutes]]&amp;"FL")</f>
        <v>DS .0625 2FL</v>
      </c>
      <c r="L430" s="17" t="s">
        <v>2442</v>
      </c>
      <c r="M430" s="13">
        <v>6.25E-2</v>
      </c>
      <c r="N430" s="13">
        <v>6.25E-2</v>
      </c>
      <c r="O430" s="6">
        <v>6.25E-2</v>
      </c>
      <c r="P430" s="6">
        <v>0.72499999999999998</v>
      </c>
      <c r="R430" s="14">
        <f>IF(Table3[[#This Row],[ShoulderLenEnd]]="",0,90-(DEGREES(ATAN((Q430-P430)/((N430-O430)/2)))))</f>
        <v>0</v>
      </c>
      <c r="S430" s="15">
        <v>0.75</v>
      </c>
      <c r="T430" s="6">
        <v>2</v>
      </c>
      <c r="U430" s="6">
        <v>1.6639999999999999</v>
      </c>
      <c r="V430" s="6">
        <v>0.56499999999999995</v>
      </c>
      <c r="Z430" s="6">
        <v>118</v>
      </c>
      <c r="AA430" s="13">
        <f t="shared" si="6"/>
        <v>1.8776894344611259E-2</v>
      </c>
      <c r="AE430" s="6" t="s">
        <v>49</v>
      </c>
      <c r="AF430" s="6" t="s">
        <v>545</v>
      </c>
      <c r="AG430" s="6" t="s">
        <v>532</v>
      </c>
      <c r="AH430" s="6" t="s">
        <v>682</v>
      </c>
      <c r="AI430" s="6">
        <v>0</v>
      </c>
      <c r="AJ430" s="6">
        <v>1</v>
      </c>
      <c r="AK430" s="6">
        <v>0</v>
      </c>
      <c r="AL430" s="6">
        <v>0</v>
      </c>
      <c r="AM430" s="6">
        <v>0</v>
      </c>
      <c r="AN430" s="6">
        <v>0</v>
      </c>
      <c r="AO430" s="6">
        <v>0</v>
      </c>
      <c r="AP430" s="6">
        <v>1</v>
      </c>
      <c r="AR430" s="6">
        <v>0</v>
      </c>
      <c r="AS430" s="6">
        <v>0</v>
      </c>
      <c r="AT430" s="6">
        <v>0</v>
      </c>
      <c r="AU430" s="6">
        <v>0</v>
      </c>
      <c r="AV430" s="6">
        <f>IF(Table3[[#This Row],[ShankDiameter]]&gt;0.5,0,2)</f>
        <v>2</v>
      </c>
      <c r="AW430" s="6">
        <v>0</v>
      </c>
      <c r="AX430" s="6">
        <v>0</v>
      </c>
      <c r="AY430" s="6">
        <v>2</v>
      </c>
      <c r="AZ430" s="6">
        <f>IF(Table3[[#This Row],[ShankDiameter]]=0.225,2,IF(Table3[[#This Row],[ShankDiameter]]=0.25,2,IF(Table3[[#This Row],[ShankDiameter]]=0.2875,2,0)))</f>
        <v>0</v>
      </c>
      <c r="BA430" s="6">
        <v>0</v>
      </c>
      <c r="BB430" s="6">
        <v>0</v>
      </c>
      <c r="BC430" s="6">
        <v>0</v>
      </c>
      <c r="BD430" s="6">
        <v>0</v>
      </c>
      <c r="BE430" s="6">
        <v>0</v>
      </c>
      <c r="BF430" s="6">
        <v>0</v>
      </c>
      <c r="BG430" s="6">
        <v>0</v>
      </c>
      <c r="BH430" s="6">
        <v>0</v>
      </c>
      <c r="BI430" s="6">
        <v>0</v>
      </c>
      <c r="BJ430" s="6">
        <v>0</v>
      </c>
      <c r="BK430" s="6">
        <v>0</v>
      </c>
      <c r="BL430" s="6">
        <v>0</v>
      </c>
      <c r="BM430" s="6">
        <f>IF(Table3[[#This Row],[Type]]="EM",IF((Table3[[#This Row],[Diameter]]/2)-Table3[[#This Row],[CornerRadius]]-0.012&gt;0,(Table3[[#This Row],[Diameter]]/2)-Table3[[#This Row],[CornerRadius]]-0.012,0),)</f>
        <v>0</v>
      </c>
      <c r="BO430" s="6" t="str">
        <f>IF(Table3[[#This Row],[ShoulderLength]]="","",IF(Table3[[#This Row],[ShoulderLength]]&lt;Table3[[#This Row],[LOC]],"FIX",""))</f>
        <v/>
      </c>
    </row>
    <row r="431" spans="1:67" x14ac:dyDescent="0.25">
      <c r="A431" s="7">
        <f>IF(Table3[[#This Row],[SoflexRule]]="",1,IF(Table3[[#This Row],[MinOHL]]="",1,IF(Table3[[#This Row],[Type]]="CT",1,IF(Table3[[#This Row],[I]]=1,0,1))))</f>
        <v>1</v>
      </c>
      <c r="B431" s="6" t="s">
        <v>149</v>
      </c>
      <c r="D431" s="6" t="s">
        <v>149</v>
      </c>
      <c r="E431" s="6">
        <v>430</v>
      </c>
      <c r="F431" s="8" t="s">
        <v>60</v>
      </c>
      <c r="H431" s="10" t="s">
        <v>801</v>
      </c>
      <c r="I431" s="11" t="s">
        <v>890</v>
      </c>
      <c r="K431" s="11" t="str">
        <f>CONCATENATE(Table3[[#This Row],[Type]]," "&amp;TEXT(Table3[[#This Row],[Diameter]],".0000")&amp;""," "&amp;Table3[[#This Row],[NumFlutes]]&amp;"FL")</f>
        <v>DJ .0625 2FL</v>
      </c>
      <c r="L431" s="17" t="s">
        <v>2442</v>
      </c>
      <c r="M431" s="13">
        <v>6.25E-2</v>
      </c>
      <c r="N431" s="13">
        <v>6.25E-2</v>
      </c>
      <c r="O431" s="6">
        <v>6.25E-2</v>
      </c>
      <c r="P431" s="6">
        <v>0.97</v>
      </c>
      <c r="R431" s="14">
        <f>IF(Table3[[#This Row],[ShoulderLenEnd]]="",0,90-(DEGREES(ATAN((Q431-P431)/((N431-O431)/2)))))</f>
        <v>0</v>
      </c>
      <c r="S431" s="15">
        <v>1</v>
      </c>
      <c r="T431" s="6">
        <v>2</v>
      </c>
      <c r="U431" s="6">
        <v>1.88</v>
      </c>
      <c r="V431" s="6">
        <v>0.82</v>
      </c>
      <c r="Z431" s="6">
        <v>118</v>
      </c>
      <c r="AA431" s="13">
        <f t="shared" si="6"/>
        <v>1.8776894344611259E-2</v>
      </c>
      <c r="AE431" s="6" t="s">
        <v>49</v>
      </c>
      <c r="AF431" s="6" t="s">
        <v>545</v>
      </c>
      <c r="AH431" s="6" t="s">
        <v>635</v>
      </c>
      <c r="AI431" s="6">
        <v>0</v>
      </c>
      <c r="AJ431" s="6">
        <v>1</v>
      </c>
      <c r="AK431" s="6">
        <v>0</v>
      </c>
      <c r="AL431" s="6">
        <v>0</v>
      </c>
      <c r="AM431" s="6">
        <v>0</v>
      </c>
      <c r="AN431" s="6">
        <v>0</v>
      </c>
      <c r="AO431" s="6">
        <v>0</v>
      </c>
      <c r="AP431" s="6">
        <v>1</v>
      </c>
      <c r="AR431" s="6">
        <v>0</v>
      </c>
      <c r="AS431" s="6">
        <v>0</v>
      </c>
      <c r="AT431" s="6">
        <v>0</v>
      </c>
      <c r="AU431" s="6">
        <v>0</v>
      </c>
      <c r="AV431" s="6">
        <f>IF(Table3[[#This Row],[ShankDiameter]]&gt;0.5,0,2)</f>
        <v>2</v>
      </c>
      <c r="AW431" s="6">
        <v>0</v>
      </c>
      <c r="AX431" s="6">
        <v>0</v>
      </c>
      <c r="AY431" s="6">
        <v>2</v>
      </c>
      <c r="AZ431" s="6">
        <f>IF(Table3[[#This Row],[ShankDiameter]]=0.225,2,IF(Table3[[#This Row],[ShankDiameter]]=0.25,2,IF(Table3[[#This Row],[ShankDiameter]]=0.2875,2,0)))</f>
        <v>0</v>
      </c>
      <c r="BA431" s="6">
        <v>0</v>
      </c>
      <c r="BB431" s="6">
        <v>0</v>
      </c>
      <c r="BC431" s="6">
        <v>0</v>
      </c>
      <c r="BD431" s="6">
        <v>0</v>
      </c>
      <c r="BE431" s="6">
        <v>0</v>
      </c>
      <c r="BF431" s="6">
        <v>0</v>
      </c>
      <c r="BG431" s="6">
        <v>0</v>
      </c>
      <c r="BH431" s="6">
        <v>0</v>
      </c>
      <c r="BI431" s="6">
        <v>0</v>
      </c>
      <c r="BJ431" s="6">
        <v>0</v>
      </c>
      <c r="BK431" s="6">
        <v>0</v>
      </c>
      <c r="BL431" s="6">
        <v>0</v>
      </c>
      <c r="BM431" s="6">
        <f>IF(Table3[[#This Row],[Type]]="EM",IF((Table3[[#This Row],[Diameter]]/2)-Table3[[#This Row],[CornerRadius]]-0.012&gt;0,(Table3[[#This Row],[Diameter]]/2)-Table3[[#This Row],[CornerRadius]]-0.012,0),)</f>
        <v>0</v>
      </c>
      <c r="BO431" s="6" t="str">
        <f>IF(Table3[[#This Row],[ShoulderLength]]="","",IF(Table3[[#This Row],[ShoulderLength]]&lt;Table3[[#This Row],[LOC]],"FIX",""))</f>
        <v/>
      </c>
    </row>
    <row r="432" spans="1:67" x14ac:dyDescent="0.25">
      <c r="A432" s="7">
        <f>IF(Table3[[#This Row],[SoflexRule]]="",1,IF(Table3[[#This Row],[MinOHL]]="",1,IF(Table3[[#This Row],[Type]]="CT",1,IF(Table3[[#This Row],[I]]=1,0,1))))</f>
        <v>1</v>
      </c>
      <c r="B432" s="6" t="s">
        <v>149</v>
      </c>
      <c r="D432" s="6" t="s">
        <v>149</v>
      </c>
      <c r="E432" s="6">
        <v>431</v>
      </c>
      <c r="F432" s="8" t="s">
        <v>60</v>
      </c>
      <c r="H432" s="10" t="s">
        <v>801</v>
      </c>
      <c r="I432" s="11" t="s">
        <v>891</v>
      </c>
      <c r="J432" s="12" t="s">
        <v>892</v>
      </c>
      <c r="K432" s="11" t="str">
        <f>CONCATENATE(Table3[[#This Row],[Type]]," "&amp;TEXT(Table3[[#This Row],[Diameter]],".0000")&amp;""," "&amp;Table3[[#This Row],[NumFlutes]]&amp;"FL")</f>
        <v>DJ .0635 2FL</v>
      </c>
      <c r="L432" s="17" t="s">
        <v>758</v>
      </c>
      <c r="M432" s="13">
        <v>6.3500000000000001E-2</v>
      </c>
      <c r="N432" s="13">
        <v>6.3500000000000001E-2</v>
      </c>
      <c r="O432" s="6">
        <v>6.3500000000000001E-2</v>
      </c>
      <c r="P432" s="6">
        <v>0.99</v>
      </c>
      <c r="R432" s="14">
        <f>IF(Table3[[#This Row],[ShoulderLenEnd]]="",0,90-(DEGREES(ATAN((Q432-P432)/((N432-O432)/2)))))</f>
        <v>0</v>
      </c>
      <c r="S432" s="15">
        <v>1.02</v>
      </c>
      <c r="T432" s="6">
        <v>2</v>
      </c>
      <c r="U432" s="6">
        <v>1.9</v>
      </c>
      <c r="V432" s="6">
        <v>0.82</v>
      </c>
      <c r="Z432" s="6">
        <v>118</v>
      </c>
      <c r="AA432" s="13">
        <f t="shared" si="6"/>
        <v>1.9077324654125039E-2</v>
      </c>
      <c r="AE432" s="6" t="s">
        <v>49</v>
      </c>
      <c r="AF432" s="6" t="s">
        <v>545</v>
      </c>
      <c r="AG432" s="6" t="s">
        <v>532</v>
      </c>
      <c r="AH432" s="6" t="s">
        <v>635</v>
      </c>
      <c r="AI432" s="6">
        <v>0</v>
      </c>
      <c r="AJ432" s="6">
        <v>1</v>
      </c>
      <c r="AK432" s="6">
        <v>0</v>
      </c>
      <c r="AL432" s="6">
        <v>0</v>
      </c>
      <c r="AM432" s="6">
        <v>0</v>
      </c>
      <c r="AN432" s="6">
        <v>0</v>
      </c>
      <c r="AO432" s="6">
        <v>0</v>
      </c>
      <c r="AP432" s="6">
        <v>1</v>
      </c>
      <c r="AR432" s="6">
        <v>0</v>
      </c>
      <c r="AS432" s="6">
        <v>0</v>
      </c>
      <c r="AT432" s="6">
        <v>0</v>
      </c>
      <c r="AU432" s="6">
        <v>0</v>
      </c>
      <c r="AV432" s="6">
        <f>IF(Table3[[#This Row],[ShankDiameter]]&gt;0.5,0,2)</f>
        <v>2</v>
      </c>
      <c r="AW432" s="6">
        <v>0</v>
      </c>
      <c r="AX432" s="6">
        <v>0</v>
      </c>
      <c r="AY432" s="6">
        <v>2</v>
      </c>
      <c r="AZ432" s="6">
        <f>IF(Table3[[#This Row],[ShankDiameter]]=0.225,2,IF(Table3[[#This Row],[ShankDiameter]]=0.25,2,IF(Table3[[#This Row],[ShankDiameter]]=0.2875,2,0)))</f>
        <v>0</v>
      </c>
      <c r="BA432" s="6">
        <v>0</v>
      </c>
      <c r="BB432" s="6">
        <v>0</v>
      </c>
      <c r="BC432" s="6">
        <v>0</v>
      </c>
      <c r="BD432" s="6">
        <v>0</v>
      </c>
      <c r="BE432" s="6">
        <v>0</v>
      </c>
      <c r="BF432" s="6">
        <v>0</v>
      </c>
      <c r="BG432" s="6">
        <v>0</v>
      </c>
      <c r="BH432" s="6">
        <v>0</v>
      </c>
      <c r="BI432" s="6">
        <v>0</v>
      </c>
      <c r="BJ432" s="6">
        <v>0</v>
      </c>
      <c r="BK432" s="6">
        <v>0</v>
      </c>
      <c r="BL432" s="6">
        <v>0</v>
      </c>
      <c r="BM432" s="6">
        <f>IF(Table3[[#This Row],[Type]]="EM",IF((Table3[[#This Row],[Diameter]]/2)-Table3[[#This Row],[CornerRadius]]-0.012&gt;0,(Table3[[#This Row],[Diameter]]/2)-Table3[[#This Row],[CornerRadius]]-0.012,0),)</f>
        <v>0</v>
      </c>
      <c r="BO432" s="6" t="str">
        <f>IF(Table3[[#This Row],[ShoulderLength]]="","",IF(Table3[[#This Row],[ShoulderLength]]&lt;Table3[[#This Row],[LOC]],"FIX",""))</f>
        <v/>
      </c>
    </row>
    <row r="433" spans="1:67" x14ac:dyDescent="0.25">
      <c r="A433" s="7">
        <f>IF(Table3[[#This Row],[SoflexRule]]="",1,IF(Table3[[#This Row],[MinOHL]]="",1,IF(Table3[[#This Row],[Type]]="CT",1,IF(Table3[[#This Row],[I]]=1,0,1))))</f>
        <v>1</v>
      </c>
      <c r="B433" s="6" t="s">
        <v>149</v>
      </c>
      <c r="D433" s="6" t="s">
        <v>149</v>
      </c>
      <c r="E433" s="6">
        <v>432</v>
      </c>
      <c r="F433" s="8" t="s">
        <v>60</v>
      </c>
      <c r="H433" s="10" t="s">
        <v>679</v>
      </c>
      <c r="I433" s="11" t="s">
        <v>893</v>
      </c>
      <c r="J433" s="12" t="s">
        <v>894</v>
      </c>
      <c r="K433" s="11" t="str">
        <f>CONCATENATE(Table3[[#This Row],[Type]]," "&amp;TEXT(Table3[[#This Row],[Diameter]],".0000")&amp;""," "&amp;Table3[[#This Row],[NumFlutes]]&amp;"FL")</f>
        <v>DS .0635 2FL</v>
      </c>
      <c r="L433" s="17" t="s">
        <v>758</v>
      </c>
      <c r="M433" s="13">
        <v>6.3500000000000001E-2</v>
      </c>
      <c r="N433" s="13">
        <v>6.3500000000000001E-2</v>
      </c>
      <c r="O433" s="6">
        <v>6.3500000000000001E-2</v>
      </c>
      <c r="P433" s="6">
        <v>0.74</v>
      </c>
      <c r="R433" s="14">
        <f>IF(Table3[[#This Row],[ShoulderLenEnd]]="",0,90-(DEGREES(ATAN((Q433-P433)/((N433-O433)/2)))))</f>
        <v>0</v>
      </c>
      <c r="S433" s="15">
        <v>0.77</v>
      </c>
      <c r="T433" s="6">
        <v>2</v>
      </c>
      <c r="U433" s="6">
        <v>1.72</v>
      </c>
      <c r="V433" s="6">
        <v>0.61</v>
      </c>
      <c r="Z433" s="6">
        <v>118</v>
      </c>
      <c r="AA433" s="13">
        <f t="shared" si="6"/>
        <v>1.9077324654125039E-2</v>
      </c>
      <c r="AE433" s="6" t="s">
        <v>49</v>
      </c>
      <c r="AF433" s="6" t="s">
        <v>545</v>
      </c>
      <c r="AG433" s="6" t="s">
        <v>532</v>
      </c>
      <c r="AH433" s="6" t="s">
        <v>682</v>
      </c>
      <c r="AI433" s="6">
        <v>0</v>
      </c>
      <c r="AJ433" s="6">
        <v>1</v>
      </c>
      <c r="AK433" s="6">
        <v>0</v>
      </c>
      <c r="AL433" s="6">
        <v>0</v>
      </c>
      <c r="AM433" s="6">
        <v>0</v>
      </c>
      <c r="AN433" s="6">
        <v>0</v>
      </c>
      <c r="AO433" s="6">
        <v>0</v>
      </c>
      <c r="AP433" s="6">
        <v>1</v>
      </c>
      <c r="AR433" s="6">
        <v>0</v>
      </c>
      <c r="AS433" s="6">
        <v>0</v>
      </c>
      <c r="AT433" s="6">
        <v>0</v>
      </c>
      <c r="AU433" s="6">
        <v>0</v>
      </c>
      <c r="AV433" s="6">
        <f>IF(Table3[[#This Row],[ShankDiameter]]&gt;0.5,0,2)</f>
        <v>2</v>
      </c>
      <c r="AW433" s="6">
        <v>0</v>
      </c>
      <c r="AX433" s="6">
        <v>0</v>
      </c>
      <c r="AY433" s="6">
        <v>2</v>
      </c>
      <c r="AZ433" s="6">
        <f>IF(Table3[[#This Row],[ShankDiameter]]=0.225,2,IF(Table3[[#This Row],[ShankDiameter]]=0.25,2,IF(Table3[[#This Row],[ShankDiameter]]=0.2875,2,0)))</f>
        <v>0</v>
      </c>
      <c r="BA433" s="6">
        <v>0</v>
      </c>
      <c r="BB433" s="6">
        <v>0</v>
      </c>
      <c r="BC433" s="6">
        <v>0</v>
      </c>
      <c r="BD433" s="6">
        <v>0</v>
      </c>
      <c r="BE433" s="6">
        <v>0</v>
      </c>
      <c r="BF433" s="6">
        <v>0</v>
      </c>
      <c r="BG433" s="6">
        <v>0</v>
      </c>
      <c r="BH433" s="6">
        <v>0</v>
      </c>
      <c r="BI433" s="6">
        <v>0</v>
      </c>
      <c r="BJ433" s="6">
        <v>0</v>
      </c>
      <c r="BK433" s="6">
        <v>0</v>
      </c>
      <c r="BL433" s="6">
        <v>0</v>
      </c>
      <c r="BM433" s="6">
        <f>IF(Table3[[#This Row],[Type]]="EM",IF((Table3[[#This Row],[Diameter]]/2)-Table3[[#This Row],[CornerRadius]]-0.012&gt;0,(Table3[[#This Row],[Diameter]]/2)-Table3[[#This Row],[CornerRadius]]-0.012,0),)</f>
        <v>0</v>
      </c>
      <c r="BO433" s="6" t="str">
        <f>IF(Table3[[#This Row],[ShoulderLength]]="","",IF(Table3[[#This Row],[ShoulderLength]]&lt;Table3[[#This Row],[LOC]],"FIX",""))</f>
        <v/>
      </c>
    </row>
    <row r="434" spans="1:67" x14ac:dyDescent="0.25">
      <c r="A434" s="7">
        <f>IF(Table3[[#This Row],[SoflexRule]]="",1,IF(Table3[[#This Row],[MinOHL]]="",1,IF(Table3[[#This Row],[Type]]="CT",1,IF(Table3[[#This Row],[I]]=1,0,1))))</f>
        <v>1</v>
      </c>
      <c r="B434" s="6" t="s">
        <v>149</v>
      </c>
      <c r="D434" s="6" t="s">
        <v>149</v>
      </c>
      <c r="E434" s="6">
        <v>433</v>
      </c>
      <c r="F434" s="8" t="s">
        <v>60</v>
      </c>
      <c r="H434" s="10" t="s">
        <v>801</v>
      </c>
      <c r="I434" s="11" t="s">
        <v>895</v>
      </c>
      <c r="J434" s="12" t="s">
        <v>896</v>
      </c>
      <c r="K434" s="11" t="str">
        <f>CONCATENATE(Table3[[#This Row],[Type]]," "&amp;TEXT(Table3[[#This Row],[Diameter]],".0000")&amp;""," "&amp;Table3[[#This Row],[NumFlutes]]&amp;"FL")</f>
        <v>DJ .0670 2FL</v>
      </c>
      <c r="L434" s="17" t="s">
        <v>762</v>
      </c>
      <c r="M434" s="13">
        <v>6.7000000000000004E-2</v>
      </c>
      <c r="N434" s="13">
        <v>6.7000000000000004E-2</v>
      </c>
      <c r="O434" s="6">
        <v>6.7000000000000004E-2</v>
      </c>
      <c r="P434" s="6">
        <v>1.06</v>
      </c>
      <c r="R434" s="14">
        <f>IF(Table3[[#This Row],[ShoulderLenEnd]]="",0,90-(DEGREES(ATAN((Q434-P434)/((N434-O434)/2)))))</f>
        <v>0</v>
      </c>
      <c r="S434" s="15">
        <v>1.0900000000000001</v>
      </c>
      <c r="T434" s="6">
        <v>2</v>
      </c>
      <c r="U434" s="6">
        <v>1.99</v>
      </c>
      <c r="V434" s="6">
        <v>0.92</v>
      </c>
      <c r="Z434" s="6">
        <v>118</v>
      </c>
      <c r="AA434" s="13">
        <f t="shared" si="6"/>
        <v>2.0128830737423272E-2</v>
      </c>
      <c r="AE434" s="6" t="s">
        <v>49</v>
      </c>
      <c r="AF434" s="6" t="s">
        <v>545</v>
      </c>
      <c r="AG434" s="6" t="s">
        <v>532</v>
      </c>
      <c r="AH434" s="6" t="s">
        <v>635</v>
      </c>
      <c r="AI434" s="6">
        <v>0</v>
      </c>
      <c r="AJ434" s="6">
        <v>1</v>
      </c>
      <c r="AK434" s="6">
        <v>0</v>
      </c>
      <c r="AL434" s="6">
        <v>0</v>
      </c>
      <c r="AM434" s="6">
        <v>0</v>
      </c>
      <c r="AN434" s="6">
        <v>0</v>
      </c>
      <c r="AO434" s="6">
        <v>0</v>
      </c>
      <c r="AP434" s="6">
        <v>1</v>
      </c>
      <c r="AR434" s="6">
        <v>0</v>
      </c>
      <c r="AS434" s="6">
        <v>0</v>
      </c>
      <c r="AT434" s="6">
        <v>0</v>
      </c>
      <c r="AU434" s="6">
        <v>0</v>
      </c>
      <c r="AV434" s="6">
        <f>IF(Table3[[#This Row],[ShankDiameter]]&gt;0.5,0,2)</f>
        <v>2</v>
      </c>
      <c r="AW434" s="6">
        <v>0</v>
      </c>
      <c r="AX434" s="6">
        <v>0</v>
      </c>
      <c r="AY434" s="6">
        <v>2</v>
      </c>
      <c r="AZ434" s="6">
        <f>IF(Table3[[#This Row],[ShankDiameter]]=0.225,2,IF(Table3[[#This Row],[ShankDiameter]]=0.25,2,IF(Table3[[#This Row],[ShankDiameter]]=0.2875,2,0)))</f>
        <v>0</v>
      </c>
      <c r="BA434" s="6">
        <v>0</v>
      </c>
      <c r="BB434" s="6">
        <v>0</v>
      </c>
      <c r="BC434" s="6">
        <v>0</v>
      </c>
      <c r="BD434" s="6">
        <v>0</v>
      </c>
      <c r="BE434" s="6">
        <v>0</v>
      </c>
      <c r="BF434" s="6">
        <v>0</v>
      </c>
      <c r="BG434" s="6">
        <v>0</v>
      </c>
      <c r="BH434" s="6">
        <v>0</v>
      </c>
      <c r="BI434" s="6">
        <v>0</v>
      </c>
      <c r="BJ434" s="6">
        <v>0</v>
      </c>
      <c r="BK434" s="6">
        <v>0</v>
      </c>
      <c r="BL434" s="6">
        <v>0</v>
      </c>
      <c r="BM434" s="6">
        <f>IF(Table3[[#This Row],[Type]]="EM",IF((Table3[[#This Row],[Diameter]]/2)-Table3[[#This Row],[CornerRadius]]-0.012&gt;0,(Table3[[#This Row],[Diameter]]/2)-Table3[[#This Row],[CornerRadius]]-0.012,0),)</f>
        <v>0</v>
      </c>
      <c r="BO434" s="6" t="str">
        <f>IF(Table3[[#This Row],[ShoulderLength]]="","",IF(Table3[[#This Row],[ShoulderLength]]&lt;Table3[[#This Row],[LOC]],"FIX",""))</f>
        <v/>
      </c>
    </row>
    <row r="435" spans="1:67" x14ac:dyDescent="0.25">
      <c r="A435" s="7">
        <f>IF(Table3[[#This Row],[SoflexRule]]="",1,IF(Table3[[#This Row],[MinOHL]]="",1,IF(Table3[[#This Row],[Type]]="CT",1,IF(Table3[[#This Row],[I]]=1,0,1))))</f>
        <v>1</v>
      </c>
      <c r="B435" s="6" t="s">
        <v>149</v>
      </c>
      <c r="D435" s="6" t="s">
        <v>149</v>
      </c>
      <c r="E435" s="6">
        <v>434</v>
      </c>
      <c r="G435" s="9" t="s">
        <v>74</v>
      </c>
      <c r="H435" s="10" t="s">
        <v>679</v>
      </c>
      <c r="I435" s="11" t="s">
        <v>897</v>
      </c>
      <c r="J435" s="12" t="s">
        <v>898</v>
      </c>
      <c r="K435" s="11" t="str">
        <f>CONCATENATE(Table3[[#This Row],[Type]]," "&amp;TEXT(Table3[[#This Row],[Diameter]],".0000")&amp;""," "&amp;Table3[[#This Row],[NumFlutes]]&amp;"FL")</f>
        <v>DS .0670 2FL</v>
      </c>
      <c r="L435" s="17" t="s">
        <v>762</v>
      </c>
      <c r="M435" s="13">
        <v>6.7000000000000004E-2</v>
      </c>
      <c r="N435" s="13">
        <v>6.7000000000000004E-2</v>
      </c>
      <c r="O435" s="6">
        <v>6.7000000000000004E-2</v>
      </c>
      <c r="P435" s="6">
        <v>0.75</v>
      </c>
      <c r="R435" s="14">
        <f>IF(Table3[[#This Row],[ShoulderLenEnd]]="",0,90-(DEGREES(ATAN((Q435-P435)/((N435-O435)/2)))))</f>
        <v>0</v>
      </c>
      <c r="S435" s="15">
        <v>0.77500000000000002</v>
      </c>
      <c r="T435" s="6">
        <v>2</v>
      </c>
      <c r="U435" s="6">
        <v>1.71</v>
      </c>
      <c r="V435" s="6">
        <v>0.62</v>
      </c>
      <c r="Z435" s="6">
        <v>118</v>
      </c>
      <c r="AA435" s="13">
        <f t="shared" si="6"/>
        <v>2.0128830737423272E-2</v>
      </c>
      <c r="AE435" s="6" t="s">
        <v>49</v>
      </c>
      <c r="AF435" s="6" t="s">
        <v>545</v>
      </c>
      <c r="AG435" s="6" t="s">
        <v>532</v>
      </c>
      <c r="AH435" s="6" t="s">
        <v>682</v>
      </c>
      <c r="AI435" s="6">
        <v>0</v>
      </c>
      <c r="AJ435" s="6">
        <v>1</v>
      </c>
      <c r="AK435" s="6">
        <v>0</v>
      </c>
      <c r="AL435" s="6">
        <v>0</v>
      </c>
      <c r="AM435" s="6">
        <v>0</v>
      </c>
      <c r="AN435" s="6">
        <v>0</v>
      </c>
      <c r="AO435" s="6">
        <v>0</v>
      </c>
      <c r="AP435" s="6">
        <v>1</v>
      </c>
      <c r="AR435" s="6">
        <v>0</v>
      </c>
      <c r="AS435" s="6">
        <v>0</v>
      </c>
      <c r="AT435" s="6">
        <v>0</v>
      </c>
      <c r="AU435" s="6">
        <v>0</v>
      </c>
      <c r="AV435" s="6">
        <f>IF(Table3[[#This Row],[ShankDiameter]]&gt;0.5,0,2)</f>
        <v>2</v>
      </c>
      <c r="AW435" s="6">
        <v>0</v>
      </c>
      <c r="AX435" s="6">
        <v>0</v>
      </c>
      <c r="AY435" s="6">
        <v>2</v>
      </c>
      <c r="AZ435" s="6">
        <f>IF(Table3[[#This Row],[ShankDiameter]]=0.225,2,IF(Table3[[#This Row],[ShankDiameter]]=0.25,2,IF(Table3[[#This Row],[ShankDiameter]]=0.2875,2,0)))</f>
        <v>0</v>
      </c>
      <c r="BA435" s="6">
        <v>0</v>
      </c>
      <c r="BB435" s="6">
        <v>0</v>
      </c>
      <c r="BC435" s="6">
        <v>0</v>
      </c>
      <c r="BD435" s="6">
        <v>0</v>
      </c>
      <c r="BE435" s="6">
        <v>0</v>
      </c>
      <c r="BF435" s="6">
        <v>0</v>
      </c>
      <c r="BG435" s="6">
        <v>0</v>
      </c>
      <c r="BH435" s="6">
        <v>0</v>
      </c>
      <c r="BI435" s="6">
        <v>0</v>
      </c>
      <c r="BJ435" s="6">
        <v>0</v>
      </c>
      <c r="BK435" s="6">
        <v>0</v>
      </c>
      <c r="BL435" s="6">
        <v>0</v>
      </c>
      <c r="BM435" s="6">
        <f>IF(Table3[[#This Row],[Type]]="EM",IF((Table3[[#This Row],[Diameter]]/2)-Table3[[#This Row],[CornerRadius]]-0.012&gt;0,(Table3[[#This Row],[Diameter]]/2)-Table3[[#This Row],[CornerRadius]]-0.012,0),)</f>
        <v>0</v>
      </c>
      <c r="BO435" s="6" t="str">
        <f>IF(Table3[[#This Row],[ShoulderLength]]="","",IF(Table3[[#This Row],[ShoulderLength]]&lt;Table3[[#This Row],[LOC]],"FIX",""))</f>
        <v/>
      </c>
    </row>
    <row r="436" spans="1:67" x14ac:dyDescent="0.25">
      <c r="A436" s="7">
        <f>IF(Table3[[#This Row],[SoflexRule]]="",1,IF(Table3[[#This Row],[MinOHL]]="",1,IF(Table3[[#This Row],[Type]]="CT",1,IF(Table3[[#This Row],[I]]=1,0,1))))</f>
        <v>1</v>
      </c>
      <c r="B436" s="6" t="s">
        <v>149</v>
      </c>
      <c r="D436" s="6" t="s">
        <v>149</v>
      </c>
      <c r="E436" s="6">
        <v>435</v>
      </c>
      <c r="F436" s="8" t="s">
        <v>60</v>
      </c>
      <c r="H436" s="10" t="s">
        <v>801</v>
      </c>
      <c r="I436" s="11" t="s">
        <v>899</v>
      </c>
      <c r="J436" s="12" t="s">
        <v>900</v>
      </c>
      <c r="K436" s="11" t="str">
        <f>CONCATENATE(Table3[[#This Row],[Type]]," "&amp;TEXT(Table3[[#This Row],[Diameter]],".0000")&amp;""," "&amp;Table3[[#This Row],[NumFlutes]]&amp;"FL")</f>
        <v>DJ .0700 2FL</v>
      </c>
      <c r="L436" s="17" t="s">
        <v>765</v>
      </c>
      <c r="M436" s="13">
        <v>7.0000000000000007E-2</v>
      </c>
      <c r="N436" s="13">
        <v>7.0000000000000007E-2</v>
      </c>
      <c r="O436" s="6">
        <v>7.0000000000000007E-2</v>
      </c>
      <c r="P436" s="6">
        <v>1.07</v>
      </c>
      <c r="R436" s="14">
        <f>IF(Table3[[#This Row],[ShoulderLenEnd]]="",0,90-(DEGREES(ATAN((Q436-P436)/((N436-O436)/2)))))</f>
        <v>0</v>
      </c>
      <c r="S436" s="15">
        <v>1.1000000000000001</v>
      </c>
      <c r="T436" s="6">
        <v>2</v>
      </c>
      <c r="U436" s="6">
        <v>2.0699999999999998</v>
      </c>
      <c r="V436" s="6">
        <v>0.87</v>
      </c>
      <c r="Z436" s="6">
        <v>118</v>
      </c>
      <c r="AA436" s="13">
        <f t="shared" si="6"/>
        <v>2.1030121665964612E-2</v>
      </c>
      <c r="AE436" s="6" t="s">
        <v>49</v>
      </c>
      <c r="AF436" s="6" t="s">
        <v>545</v>
      </c>
      <c r="AG436" s="6" t="s">
        <v>532</v>
      </c>
      <c r="AH436" s="6" t="s">
        <v>635</v>
      </c>
      <c r="AI436" s="6">
        <v>0</v>
      </c>
      <c r="AJ436" s="6">
        <v>1</v>
      </c>
      <c r="AK436" s="6">
        <v>0</v>
      </c>
      <c r="AL436" s="6">
        <v>0</v>
      </c>
      <c r="AM436" s="6">
        <v>0</v>
      </c>
      <c r="AN436" s="6">
        <v>0</v>
      </c>
      <c r="AO436" s="6">
        <v>0</v>
      </c>
      <c r="AP436" s="6">
        <v>1</v>
      </c>
      <c r="AR436" s="6">
        <v>0</v>
      </c>
      <c r="AS436" s="6">
        <v>0</v>
      </c>
      <c r="AT436" s="6">
        <v>0</v>
      </c>
      <c r="AU436" s="6">
        <v>0</v>
      </c>
      <c r="AV436" s="6">
        <f>IF(Table3[[#This Row],[ShankDiameter]]&gt;0.5,0,2)</f>
        <v>2</v>
      </c>
      <c r="AW436" s="6">
        <v>0</v>
      </c>
      <c r="AX436" s="6">
        <v>0</v>
      </c>
      <c r="AY436" s="6">
        <v>2</v>
      </c>
      <c r="AZ436" s="6">
        <f>IF(Table3[[#This Row],[ShankDiameter]]=0.225,2,IF(Table3[[#This Row],[ShankDiameter]]=0.25,2,IF(Table3[[#This Row],[ShankDiameter]]=0.2875,2,0)))</f>
        <v>0</v>
      </c>
      <c r="BA436" s="6">
        <v>0</v>
      </c>
      <c r="BB436" s="6">
        <v>0</v>
      </c>
      <c r="BC436" s="6">
        <v>0</v>
      </c>
      <c r="BD436" s="6">
        <v>0</v>
      </c>
      <c r="BE436" s="6">
        <v>0</v>
      </c>
      <c r="BF436" s="6">
        <v>0</v>
      </c>
      <c r="BG436" s="6">
        <v>0</v>
      </c>
      <c r="BH436" s="6">
        <v>0</v>
      </c>
      <c r="BI436" s="6">
        <v>0</v>
      </c>
      <c r="BJ436" s="6">
        <v>0</v>
      </c>
      <c r="BK436" s="6">
        <v>0</v>
      </c>
      <c r="BL436" s="6">
        <v>0</v>
      </c>
      <c r="BM436" s="6">
        <f>IF(Table3[[#This Row],[Type]]="EM",IF((Table3[[#This Row],[Diameter]]/2)-Table3[[#This Row],[CornerRadius]]-0.012&gt;0,(Table3[[#This Row],[Diameter]]/2)-Table3[[#This Row],[CornerRadius]]-0.012,0),)</f>
        <v>0</v>
      </c>
      <c r="BO436" s="6" t="str">
        <f>IF(Table3[[#This Row],[ShoulderLength]]="","",IF(Table3[[#This Row],[ShoulderLength]]&lt;Table3[[#This Row],[LOC]],"FIX",""))</f>
        <v/>
      </c>
    </row>
    <row r="437" spans="1:67" x14ac:dyDescent="0.25">
      <c r="A437" s="7">
        <f>IF(Table3[[#This Row],[SoflexRule]]="",1,IF(Table3[[#This Row],[MinOHL]]="",1,IF(Table3[[#This Row],[Type]]="CT",1,IF(Table3[[#This Row],[I]]=1,0,1))))</f>
        <v>1</v>
      </c>
      <c r="B437" s="6" t="s">
        <v>149</v>
      </c>
      <c r="D437" s="6" t="s">
        <v>149</v>
      </c>
      <c r="E437" s="6">
        <v>436</v>
      </c>
      <c r="G437" s="9" t="s">
        <v>74</v>
      </c>
      <c r="H437" s="10" t="s">
        <v>679</v>
      </c>
      <c r="I437" s="11" t="s">
        <v>901</v>
      </c>
      <c r="J437" s="12" t="s">
        <v>902</v>
      </c>
      <c r="K437" s="11" t="str">
        <f>CONCATENATE(Table3[[#This Row],[Type]]," "&amp;TEXT(Table3[[#This Row],[Diameter]],".0000")&amp;""," "&amp;Table3[[#This Row],[NumFlutes]]&amp;"FL")</f>
        <v>DS .0700 2FL</v>
      </c>
      <c r="L437" s="17" t="s">
        <v>765</v>
      </c>
      <c r="M437" s="13">
        <v>7.0000000000000007E-2</v>
      </c>
      <c r="N437" s="13">
        <v>7.0000000000000007E-2</v>
      </c>
      <c r="O437" s="6">
        <v>7.0000000000000007E-2</v>
      </c>
      <c r="P437" s="6">
        <v>0.77500000000000002</v>
      </c>
      <c r="R437" s="14">
        <f>IF(Table3[[#This Row],[ShoulderLenEnd]]="",0,90-(DEGREES(ATAN((Q437-P437)/((N437-O437)/2)))))</f>
        <v>0</v>
      </c>
      <c r="S437" s="15">
        <v>0.8</v>
      </c>
      <c r="T437" s="6">
        <v>2</v>
      </c>
      <c r="U437" s="6">
        <v>1.69</v>
      </c>
      <c r="V437" s="6">
        <v>0.625</v>
      </c>
      <c r="Z437" s="6">
        <v>118</v>
      </c>
      <c r="AA437" s="13">
        <f t="shared" si="6"/>
        <v>2.1030121665964612E-2</v>
      </c>
      <c r="AE437" s="6" t="s">
        <v>49</v>
      </c>
      <c r="AF437" s="6" t="s">
        <v>545</v>
      </c>
      <c r="AG437" s="6" t="s">
        <v>532</v>
      </c>
      <c r="AH437" s="6" t="s">
        <v>682</v>
      </c>
      <c r="AI437" s="6">
        <v>0</v>
      </c>
      <c r="AJ437" s="6">
        <v>1</v>
      </c>
      <c r="AK437" s="6">
        <v>0</v>
      </c>
      <c r="AL437" s="6">
        <v>0</v>
      </c>
      <c r="AM437" s="6">
        <v>0</v>
      </c>
      <c r="AN437" s="6">
        <v>0</v>
      </c>
      <c r="AO437" s="6">
        <v>0</v>
      </c>
      <c r="AP437" s="6">
        <v>1</v>
      </c>
      <c r="AR437" s="6">
        <v>0</v>
      </c>
      <c r="AS437" s="6">
        <v>0</v>
      </c>
      <c r="AT437" s="6">
        <v>0</v>
      </c>
      <c r="AU437" s="6">
        <v>0</v>
      </c>
      <c r="AV437" s="6">
        <f>IF(Table3[[#This Row],[ShankDiameter]]&gt;0.5,0,2)</f>
        <v>2</v>
      </c>
      <c r="AW437" s="6">
        <v>0</v>
      </c>
      <c r="AX437" s="6">
        <v>0</v>
      </c>
      <c r="AY437" s="6">
        <v>2</v>
      </c>
      <c r="AZ437" s="6">
        <f>IF(Table3[[#This Row],[ShankDiameter]]=0.225,2,IF(Table3[[#This Row],[ShankDiameter]]=0.25,2,IF(Table3[[#This Row],[ShankDiameter]]=0.2875,2,0)))</f>
        <v>0</v>
      </c>
      <c r="BA437" s="6">
        <v>0</v>
      </c>
      <c r="BB437" s="6">
        <v>0</v>
      </c>
      <c r="BC437" s="6">
        <v>0</v>
      </c>
      <c r="BD437" s="6">
        <v>0</v>
      </c>
      <c r="BE437" s="6">
        <v>0</v>
      </c>
      <c r="BF437" s="6">
        <v>0</v>
      </c>
      <c r="BG437" s="6">
        <v>0</v>
      </c>
      <c r="BH437" s="6">
        <v>0</v>
      </c>
      <c r="BI437" s="6">
        <v>0</v>
      </c>
      <c r="BJ437" s="6">
        <v>0</v>
      </c>
      <c r="BK437" s="6">
        <v>0</v>
      </c>
      <c r="BL437" s="6">
        <v>0</v>
      </c>
      <c r="BM437" s="6">
        <f>IF(Table3[[#This Row],[Type]]="EM",IF((Table3[[#This Row],[Diameter]]/2)-Table3[[#This Row],[CornerRadius]]-0.012&gt;0,(Table3[[#This Row],[Diameter]]/2)-Table3[[#This Row],[CornerRadius]]-0.012,0),)</f>
        <v>0</v>
      </c>
      <c r="BO437" s="6" t="str">
        <f>IF(Table3[[#This Row],[ShoulderLength]]="","",IF(Table3[[#This Row],[ShoulderLength]]&lt;Table3[[#This Row],[LOC]],"FIX",""))</f>
        <v/>
      </c>
    </row>
    <row r="438" spans="1:67" x14ac:dyDescent="0.25">
      <c r="A438" s="7">
        <f>IF(Table3[[#This Row],[SoflexRule]]="",1,IF(Table3[[#This Row],[MinOHL]]="",1,IF(Table3[[#This Row],[Type]]="CT",1,IF(Table3[[#This Row],[I]]=1,0,1))))</f>
        <v>1</v>
      </c>
      <c r="B438" s="6" t="s">
        <v>149</v>
      </c>
      <c r="D438" s="6" t="s">
        <v>149</v>
      </c>
      <c r="E438" s="6">
        <v>437</v>
      </c>
      <c r="F438" s="8" t="s">
        <v>60</v>
      </c>
      <c r="H438" s="10" t="s">
        <v>801</v>
      </c>
      <c r="I438" s="11" t="s">
        <v>903</v>
      </c>
      <c r="J438" s="12" t="s">
        <v>904</v>
      </c>
      <c r="K438" s="11" t="str">
        <f>CONCATENATE(Table3[[#This Row],[Type]]," "&amp;TEXT(Table3[[#This Row],[Diameter]],".0000")&amp;""," "&amp;Table3[[#This Row],[NumFlutes]]&amp;"FL")</f>
        <v>DJ .0730 2FL</v>
      </c>
      <c r="L438" s="17" t="s">
        <v>767</v>
      </c>
      <c r="M438" s="13">
        <v>7.2999999999999995E-2</v>
      </c>
      <c r="N438" s="13">
        <v>7.2999999999999995E-2</v>
      </c>
      <c r="O438" s="6">
        <v>7.2999999999999995E-2</v>
      </c>
      <c r="P438" s="6">
        <v>1.07</v>
      </c>
      <c r="R438" s="14">
        <f>IF(Table3[[#This Row],[ShoulderLenEnd]]="",0,90-(DEGREES(ATAN((Q438-P438)/((N438-O438)/2)))))</f>
        <v>0</v>
      </c>
      <c r="S438" s="15">
        <v>1.1000000000000001</v>
      </c>
      <c r="T438" s="6">
        <v>2</v>
      </c>
      <c r="U438" s="6">
        <v>2.06</v>
      </c>
      <c r="V438" s="6">
        <v>0.9</v>
      </c>
      <c r="Z438" s="6">
        <v>118</v>
      </c>
      <c r="AA438" s="13">
        <f t="shared" si="6"/>
        <v>2.1931412594505949E-2</v>
      </c>
      <c r="AE438" s="6" t="s">
        <v>49</v>
      </c>
      <c r="AF438" s="6" t="s">
        <v>545</v>
      </c>
      <c r="AG438" s="6" t="s">
        <v>532</v>
      </c>
      <c r="AH438" s="6" t="s">
        <v>635</v>
      </c>
      <c r="AI438" s="6">
        <v>0</v>
      </c>
      <c r="AJ438" s="6">
        <v>1</v>
      </c>
      <c r="AK438" s="6">
        <v>0</v>
      </c>
      <c r="AL438" s="6">
        <v>0</v>
      </c>
      <c r="AM438" s="6">
        <v>0</v>
      </c>
      <c r="AN438" s="6">
        <v>0</v>
      </c>
      <c r="AO438" s="6">
        <v>0</v>
      </c>
      <c r="AP438" s="6">
        <v>1</v>
      </c>
      <c r="AR438" s="6">
        <v>0</v>
      </c>
      <c r="AS438" s="6">
        <v>0</v>
      </c>
      <c r="AT438" s="6">
        <v>0</v>
      </c>
      <c r="AU438" s="6">
        <v>0</v>
      </c>
      <c r="AV438" s="6">
        <f>IF(Table3[[#This Row],[ShankDiameter]]&gt;0.5,0,2)</f>
        <v>2</v>
      </c>
      <c r="AW438" s="6">
        <v>0</v>
      </c>
      <c r="AX438" s="6">
        <v>0</v>
      </c>
      <c r="AY438" s="6">
        <v>2</v>
      </c>
      <c r="AZ438" s="6">
        <f>IF(Table3[[#This Row],[ShankDiameter]]=0.225,2,IF(Table3[[#This Row],[ShankDiameter]]=0.25,2,IF(Table3[[#This Row],[ShankDiameter]]=0.2875,2,0)))</f>
        <v>0</v>
      </c>
      <c r="BA438" s="6">
        <v>0</v>
      </c>
      <c r="BB438" s="6">
        <v>0</v>
      </c>
      <c r="BC438" s="6">
        <v>0</v>
      </c>
      <c r="BD438" s="6">
        <v>0</v>
      </c>
      <c r="BE438" s="6">
        <v>0</v>
      </c>
      <c r="BF438" s="6">
        <v>0</v>
      </c>
      <c r="BG438" s="6">
        <v>0</v>
      </c>
      <c r="BH438" s="6">
        <v>0</v>
      </c>
      <c r="BI438" s="6">
        <v>0</v>
      </c>
      <c r="BJ438" s="6">
        <v>0</v>
      </c>
      <c r="BK438" s="6">
        <v>0</v>
      </c>
      <c r="BL438" s="6">
        <v>0</v>
      </c>
      <c r="BM438" s="6">
        <f>IF(Table3[[#This Row],[Type]]="EM",IF((Table3[[#This Row],[Diameter]]/2)-Table3[[#This Row],[CornerRadius]]-0.012&gt;0,(Table3[[#This Row],[Diameter]]/2)-Table3[[#This Row],[CornerRadius]]-0.012,0),)</f>
        <v>0</v>
      </c>
      <c r="BO438" s="6" t="str">
        <f>IF(Table3[[#This Row],[ShoulderLength]]="","",IF(Table3[[#This Row],[ShoulderLength]]&lt;Table3[[#This Row],[LOC]],"FIX",""))</f>
        <v/>
      </c>
    </row>
    <row r="439" spans="1:67" x14ac:dyDescent="0.25">
      <c r="A439" s="7">
        <f>IF(Table3[[#This Row],[SoflexRule]]="",1,IF(Table3[[#This Row],[MinOHL]]="",1,IF(Table3[[#This Row],[Type]]="CT",1,IF(Table3[[#This Row],[I]]=1,0,1))))</f>
        <v>1</v>
      </c>
      <c r="B439" s="6" t="s">
        <v>149</v>
      </c>
      <c r="D439" s="6" t="s">
        <v>149</v>
      </c>
      <c r="E439" s="6">
        <v>438</v>
      </c>
      <c r="G439" s="9" t="s">
        <v>74</v>
      </c>
      <c r="H439" s="10" t="s">
        <v>679</v>
      </c>
      <c r="I439" s="11" t="s">
        <v>905</v>
      </c>
      <c r="J439" s="12" t="s">
        <v>906</v>
      </c>
      <c r="K439" s="11" t="str">
        <f>CONCATENATE(Table3[[#This Row],[Type]]," "&amp;TEXT(Table3[[#This Row],[Diameter]],".0000")&amp;""," "&amp;Table3[[#This Row],[NumFlutes]]&amp;"FL")</f>
        <v>DS .0730 2FL</v>
      </c>
      <c r="L439" s="17" t="s">
        <v>767</v>
      </c>
      <c r="M439" s="13">
        <v>7.2999999999999995E-2</v>
      </c>
      <c r="N439" s="13">
        <v>7.2999999999999995E-2</v>
      </c>
      <c r="O439" s="6">
        <v>7.2999999999999995E-2</v>
      </c>
      <c r="P439" s="6">
        <v>0.75</v>
      </c>
      <c r="R439" s="14">
        <f>IF(Table3[[#This Row],[ShoulderLenEnd]]="",0,90-(DEGREES(ATAN((Q439-P439)/((N439-O439)/2)))))</f>
        <v>0</v>
      </c>
      <c r="S439" s="15">
        <v>0.77500000000000002</v>
      </c>
      <c r="T439" s="6">
        <v>2</v>
      </c>
      <c r="U439" s="6">
        <v>1.72</v>
      </c>
      <c r="V439" s="6">
        <v>0.56999999999999995</v>
      </c>
      <c r="Z439" s="6">
        <v>118</v>
      </c>
      <c r="AA439" s="13">
        <f t="shared" si="6"/>
        <v>2.1931412594505949E-2</v>
      </c>
      <c r="AE439" s="6" t="s">
        <v>49</v>
      </c>
      <c r="AF439" s="6" t="s">
        <v>545</v>
      </c>
      <c r="AG439" s="6" t="s">
        <v>532</v>
      </c>
      <c r="AH439" s="6" t="s">
        <v>682</v>
      </c>
      <c r="AI439" s="6">
        <v>0</v>
      </c>
      <c r="AJ439" s="6">
        <v>1</v>
      </c>
      <c r="AK439" s="6">
        <v>0</v>
      </c>
      <c r="AL439" s="6">
        <v>0</v>
      </c>
      <c r="AM439" s="6">
        <v>0</v>
      </c>
      <c r="AN439" s="6">
        <v>0</v>
      </c>
      <c r="AO439" s="6">
        <v>0</v>
      </c>
      <c r="AP439" s="6">
        <v>1</v>
      </c>
      <c r="AR439" s="6">
        <v>0</v>
      </c>
      <c r="AS439" s="6">
        <v>0</v>
      </c>
      <c r="AT439" s="6">
        <v>0</v>
      </c>
      <c r="AU439" s="6">
        <v>0</v>
      </c>
      <c r="AV439" s="6">
        <f>IF(Table3[[#This Row],[ShankDiameter]]&gt;0.5,0,2)</f>
        <v>2</v>
      </c>
      <c r="AW439" s="6">
        <v>0</v>
      </c>
      <c r="AX439" s="6">
        <v>0</v>
      </c>
      <c r="AY439" s="6">
        <v>2</v>
      </c>
      <c r="AZ439" s="6">
        <f>IF(Table3[[#This Row],[ShankDiameter]]=0.225,2,IF(Table3[[#This Row],[ShankDiameter]]=0.25,2,IF(Table3[[#This Row],[ShankDiameter]]=0.2875,2,0)))</f>
        <v>0</v>
      </c>
      <c r="BA439" s="6">
        <v>0</v>
      </c>
      <c r="BB439" s="6">
        <v>0</v>
      </c>
      <c r="BC439" s="6">
        <v>0</v>
      </c>
      <c r="BD439" s="6">
        <v>0</v>
      </c>
      <c r="BE439" s="6">
        <v>0</v>
      </c>
      <c r="BF439" s="6">
        <v>0</v>
      </c>
      <c r="BG439" s="6">
        <v>0</v>
      </c>
      <c r="BH439" s="6">
        <v>0</v>
      </c>
      <c r="BI439" s="6">
        <v>0</v>
      </c>
      <c r="BJ439" s="6">
        <v>0</v>
      </c>
      <c r="BK439" s="6">
        <v>0</v>
      </c>
      <c r="BL439" s="6">
        <v>0</v>
      </c>
      <c r="BM439" s="6">
        <f>IF(Table3[[#This Row],[Type]]="EM",IF((Table3[[#This Row],[Diameter]]/2)-Table3[[#This Row],[CornerRadius]]-0.012&gt;0,(Table3[[#This Row],[Diameter]]/2)-Table3[[#This Row],[CornerRadius]]-0.012,0),)</f>
        <v>0</v>
      </c>
      <c r="BO439" s="6" t="str">
        <f>IF(Table3[[#This Row],[ShoulderLength]]="","",IF(Table3[[#This Row],[ShoulderLength]]&lt;Table3[[#This Row],[LOC]],"FIX",""))</f>
        <v/>
      </c>
    </row>
    <row r="440" spans="1:67" x14ac:dyDescent="0.25">
      <c r="A440" s="7">
        <f>IF(Table3[[#This Row],[SoflexRule]]="",1,IF(Table3[[#This Row],[MinOHL]]="",1,IF(Table3[[#This Row],[Type]]="CT",1,IF(Table3[[#This Row],[I]]=1,0,1))))</f>
        <v>1</v>
      </c>
      <c r="B440" s="6" t="s">
        <v>149</v>
      </c>
      <c r="D440" s="6" t="s">
        <v>149</v>
      </c>
      <c r="E440" s="6">
        <v>439</v>
      </c>
      <c r="F440" s="8" t="s">
        <v>60</v>
      </c>
      <c r="H440" s="10" t="s">
        <v>801</v>
      </c>
      <c r="I440" s="11" t="s">
        <v>907</v>
      </c>
      <c r="J440" s="12" t="s">
        <v>908</v>
      </c>
      <c r="K440" s="11" t="str">
        <f>CONCATENATE(Table3[[#This Row],[Type]]," "&amp;TEXT(Table3[[#This Row],[Diameter]],".0000")&amp;""," "&amp;Table3[[#This Row],[NumFlutes]]&amp;"FL")</f>
        <v>DJ .0760 2FL</v>
      </c>
      <c r="L440" s="17" t="s">
        <v>769</v>
      </c>
      <c r="M440" s="13">
        <v>7.5999999999999998E-2</v>
      </c>
      <c r="N440" s="13">
        <v>7.5999999999999998E-2</v>
      </c>
      <c r="O440" s="6">
        <v>7.5999999999999998E-2</v>
      </c>
      <c r="P440" s="6">
        <v>1.01</v>
      </c>
      <c r="R440" s="14">
        <f>IF(Table3[[#This Row],[ShoulderLenEnd]]="",0,90-(DEGREES(ATAN((Q440-P440)/((N440-O440)/2)))))</f>
        <v>0</v>
      </c>
      <c r="S440" s="15">
        <v>1.04</v>
      </c>
      <c r="T440" s="6">
        <v>2</v>
      </c>
      <c r="U440" s="6">
        <v>2.09</v>
      </c>
      <c r="V440" s="6">
        <v>0.93</v>
      </c>
      <c r="Z440" s="6">
        <v>118</v>
      </c>
      <c r="AA440" s="13">
        <f t="shared" si="6"/>
        <v>2.2832703523047289E-2</v>
      </c>
      <c r="AE440" s="6" t="s">
        <v>49</v>
      </c>
      <c r="AF440" s="6" t="s">
        <v>545</v>
      </c>
      <c r="AG440" s="6" t="s">
        <v>532</v>
      </c>
      <c r="AH440" s="6" t="s">
        <v>635</v>
      </c>
      <c r="AI440" s="6">
        <v>0</v>
      </c>
      <c r="AJ440" s="6">
        <v>1</v>
      </c>
      <c r="AK440" s="6">
        <v>0</v>
      </c>
      <c r="AL440" s="6">
        <v>0</v>
      </c>
      <c r="AM440" s="6">
        <v>0</v>
      </c>
      <c r="AN440" s="6">
        <v>0</v>
      </c>
      <c r="AO440" s="6">
        <v>0</v>
      </c>
      <c r="AP440" s="6">
        <v>1</v>
      </c>
      <c r="AR440" s="6">
        <v>0</v>
      </c>
      <c r="AS440" s="6">
        <v>0</v>
      </c>
      <c r="AT440" s="6">
        <v>0</v>
      </c>
      <c r="AU440" s="6">
        <v>0</v>
      </c>
      <c r="AV440" s="6">
        <f>IF(Table3[[#This Row],[ShankDiameter]]&gt;0.5,0,2)</f>
        <v>2</v>
      </c>
      <c r="AW440" s="6">
        <v>0</v>
      </c>
      <c r="AX440" s="6">
        <v>0</v>
      </c>
      <c r="AY440" s="6">
        <v>2</v>
      </c>
      <c r="AZ440" s="6">
        <f>IF(Table3[[#This Row],[ShankDiameter]]=0.225,2,IF(Table3[[#This Row],[ShankDiameter]]=0.25,2,IF(Table3[[#This Row],[ShankDiameter]]=0.2875,2,0)))</f>
        <v>0</v>
      </c>
      <c r="BA440" s="6">
        <v>0</v>
      </c>
      <c r="BB440" s="6">
        <v>0</v>
      </c>
      <c r="BC440" s="6">
        <v>0</v>
      </c>
      <c r="BD440" s="6">
        <v>0</v>
      </c>
      <c r="BE440" s="6">
        <v>0</v>
      </c>
      <c r="BF440" s="6">
        <v>0</v>
      </c>
      <c r="BG440" s="6">
        <v>0</v>
      </c>
      <c r="BH440" s="6">
        <v>0</v>
      </c>
      <c r="BI440" s="6">
        <v>0</v>
      </c>
      <c r="BJ440" s="6">
        <v>0</v>
      </c>
      <c r="BK440" s="6">
        <v>0</v>
      </c>
      <c r="BL440" s="6">
        <v>0</v>
      </c>
      <c r="BM440" s="6">
        <f>IF(Table3[[#This Row],[Type]]="EM",IF((Table3[[#This Row],[Diameter]]/2)-Table3[[#This Row],[CornerRadius]]-0.012&gt;0,(Table3[[#This Row],[Diameter]]/2)-Table3[[#This Row],[CornerRadius]]-0.012,0),)</f>
        <v>0</v>
      </c>
      <c r="BO440" s="6" t="str">
        <f>IF(Table3[[#This Row],[ShoulderLength]]="","",IF(Table3[[#This Row],[ShoulderLength]]&lt;Table3[[#This Row],[LOC]],"FIX",""))</f>
        <v/>
      </c>
    </row>
    <row r="441" spans="1:67" x14ac:dyDescent="0.25">
      <c r="A441" s="7">
        <f>IF(Table3[[#This Row],[SoflexRule]]="",1,IF(Table3[[#This Row],[MinOHL]]="",1,IF(Table3[[#This Row],[Type]]="CT",1,IF(Table3[[#This Row],[I]]=1,0,1))))</f>
        <v>1</v>
      </c>
      <c r="B441" s="6" t="s">
        <v>149</v>
      </c>
      <c r="D441" s="6" t="s">
        <v>149</v>
      </c>
      <c r="E441" s="6">
        <v>440</v>
      </c>
      <c r="G441" s="9" t="s">
        <v>74</v>
      </c>
      <c r="H441" s="10" t="s">
        <v>679</v>
      </c>
      <c r="I441" s="11" t="s">
        <v>909</v>
      </c>
      <c r="J441" s="12" t="s">
        <v>910</v>
      </c>
      <c r="K441" s="11" t="str">
        <f>CONCATENATE(Table3[[#This Row],[Type]]," "&amp;TEXT(Table3[[#This Row],[Diameter]],".0000")&amp;""," "&amp;Table3[[#This Row],[NumFlutes]]&amp;"FL")</f>
        <v>DS .0760 2FL</v>
      </c>
      <c r="L441" s="17" t="s">
        <v>769</v>
      </c>
      <c r="M441" s="13">
        <v>7.5999999999999998E-2</v>
      </c>
      <c r="N441" s="13">
        <v>7.5999999999999998E-2</v>
      </c>
      <c r="O441" s="6">
        <v>7.5999999999999998E-2</v>
      </c>
      <c r="P441" s="6">
        <v>0.72499999999999998</v>
      </c>
      <c r="R441" s="14">
        <f>IF(Table3[[#This Row],[ShoulderLenEnd]]="",0,90-(DEGREES(ATAN((Q441-P441)/((N441-O441)/2)))))</f>
        <v>0</v>
      </c>
      <c r="S441" s="15">
        <v>0.75</v>
      </c>
      <c r="T441" s="6">
        <v>2</v>
      </c>
      <c r="U441" s="6">
        <v>1.8</v>
      </c>
      <c r="V441" s="6">
        <v>0.57999999999999996</v>
      </c>
      <c r="Z441" s="6">
        <v>118</v>
      </c>
      <c r="AA441" s="13">
        <f t="shared" si="6"/>
        <v>2.2832703523047289E-2</v>
      </c>
      <c r="AE441" s="6" t="s">
        <v>49</v>
      </c>
      <c r="AF441" s="6" t="s">
        <v>545</v>
      </c>
      <c r="AG441" s="6" t="s">
        <v>532</v>
      </c>
      <c r="AH441" s="6" t="s">
        <v>682</v>
      </c>
      <c r="AI441" s="6">
        <v>0</v>
      </c>
      <c r="AJ441" s="6">
        <v>1</v>
      </c>
      <c r="AK441" s="6">
        <v>0</v>
      </c>
      <c r="AL441" s="6">
        <v>0</v>
      </c>
      <c r="AM441" s="6">
        <v>0</v>
      </c>
      <c r="AN441" s="6">
        <v>0</v>
      </c>
      <c r="AO441" s="6">
        <v>0</v>
      </c>
      <c r="AP441" s="6">
        <v>1</v>
      </c>
      <c r="AR441" s="6">
        <v>0</v>
      </c>
      <c r="AS441" s="6">
        <v>0</v>
      </c>
      <c r="AT441" s="6">
        <v>0</v>
      </c>
      <c r="AU441" s="6">
        <v>0</v>
      </c>
      <c r="AV441" s="6">
        <f>IF(Table3[[#This Row],[ShankDiameter]]&gt;0.5,0,2)</f>
        <v>2</v>
      </c>
      <c r="AW441" s="6">
        <v>0</v>
      </c>
      <c r="AX441" s="6">
        <v>0</v>
      </c>
      <c r="AY441" s="6">
        <v>2</v>
      </c>
      <c r="AZ441" s="6">
        <f>IF(Table3[[#This Row],[ShankDiameter]]=0.225,2,IF(Table3[[#This Row],[ShankDiameter]]=0.25,2,IF(Table3[[#This Row],[ShankDiameter]]=0.2875,2,0)))</f>
        <v>0</v>
      </c>
      <c r="BA441" s="6">
        <v>0</v>
      </c>
      <c r="BB441" s="6">
        <v>0</v>
      </c>
      <c r="BC441" s="6">
        <v>0</v>
      </c>
      <c r="BD441" s="6">
        <v>0</v>
      </c>
      <c r="BE441" s="6">
        <v>0</v>
      </c>
      <c r="BF441" s="6">
        <v>0</v>
      </c>
      <c r="BG441" s="6">
        <v>0</v>
      </c>
      <c r="BH441" s="6">
        <v>0</v>
      </c>
      <c r="BI441" s="6">
        <v>0</v>
      </c>
      <c r="BJ441" s="6">
        <v>0</v>
      </c>
      <c r="BK441" s="6">
        <v>0</v>
      </c>
      <c r="BL441" s="6">
        <v>0</v>
      </c>
      <c r="BM441" s="6">
        <f>IF(Table3[[#This Row],[Type]]="EM",IF((Table3[[#This Row],[Diameter]]/2)-Table3[[#This Row],[CornerRadius]]-0.012&gt;0,(Table3[[#This Row],[Diameter]]/2)-Table3[[#This Row],[CornerRadius]]-0.012,0),)</f>
        <v>0</v>
      </c>
      <c r="BO441" s="6" t="str">
        <f>IF(Table3[[#This Row],[ShoulderLength]]="","",IF(Table3[[#This Row],[ShoulderLength]]&lt;Table3[[#This Row],[LOC]],"FIX",""))</f>
        <v/>
      </c>
    </row>
    <row r="442" spans="1:67" x14ac:dyDescent="0.25">
      <c r="A442" s="7">
        <f>IF(Table3[[#This Row],[SoflexRule]]="",1,IF(Table3[[#This Row],[MinOHL]]="",1,IF(Table3[[#This Row],[Type]]="CT",1,IF(Table3[[#This Row],[I]]=1,0,1))))</f>
        <v>1</v>
      </c>
      <c r="B442" s="6" t="s">
        <v>149</v>
      </c>
      <c r="D442" s="6" t="s">
        <v>149</v>
      </c>
      <c r="E442" s="6">
        <v>441</v>
      </c>
      <c r="G442" s="9" t="s">
        <v>74</v>
      </c>
      <c r="H442" s="10" t="s">
        <v>679</v>
      </c>
      <c r="I442" s="11" t="s">
        <v>911</v>
      </c>
      <c r="J442" s="12" t="s">
        <v>912</v>
      </c>
      <c r="K442" s="11" t="str">
        <f>CONCATENATE(Table3[[#This Row],[Type]]," "&amp;TEXT(Table3[[#This Row],[Diameter]],".0000")&amp;""," "&amp;Table3[[#This Row],[NumFlutes]]&amp;"FL")</f>
        <v>DS .0781 2FL</v>
      </c>
      <c r="L442" s="17" t="s">
        <v>2441</v>
      </c>
      <c r="M442" s="13">
        <v>7.8100000000000003E-2</v>
      </c>
      <c r="N442" s="13">
        <v>7.8100000000000003E-2</v>
      </c>
      <c r="O442" s="6">
        <v>7.8100000000000003E-2</v>
      </c>
      <c r="P442" s="6">
        <v>0.77500000000000002</v>
      </c>
      <c r="R442" s="14">
        <f>IF(Table3[[#This Row],[ShoulderLenEnd]]="",0,90-(DEGREES(ATAN((Q442-P442)/((N442-O442)/2)))))</f>
        <v>0</v>
      </c>
      <c r="S442" s="15">
        <v>0.8</v>
      </c>
      <c r="T442" s="6">
        <v>2</v>
      </c>
      <c r="U442" s="6">
        <v>1.7</v>
      </c>
      <c r="V442" s="6">
        <v>0.57999999999999996</v>
      </c>
      <c r="Z442" s="6">
        <v>118</v>
      </c>
      <c r="AA442" s="13">
        <f t="shared" si="6"/>
        <v>2.346360717302623E-2</v>
      </c>
      <c r="AE442" s="6" t="s">
        <v>49</v>
      </c>
      <c r="AF442" s="6" t="s">
        <v>545</v>
      </c>
      <c r="AG442" s="6" t="s">
        <v>532</v>
      </c>
      <c r="AH442" s="6" t="s">
        <v>682</v>
      </c>
      <c r="AI442" s="6">
        <v>0</v>
      </c>
      <c r="AJ442" s="6">
        <v>1</v>
      </c>
      <c r="AK442" s="6">
        <v>0</v>
      </c>
      <c r="AL442" s="6">
        <v>0</v>
      </c>
      <c r="AM442" s="6">
        <v>0</v>
      </c>
      <c r="AN442" s="6">
        <v>0</v>
      </c>
      <c r="AO442" s="6">
        <v>0</v>
      </c>
      <c r="AP442" s="6">
        <v>1</v>
      </c>
      <c r="AR442" s="6">
        <v>0</v>
      </c>
      <c r="AS442" s="6">
        <v>0</v>
      </c>
      <c r="AT442" s="6">
        <v>0</v>
      </c>
      <c r="AU442" s="6">
        <v>0</v>
      </c>
      <c r="AV442" s="6">
        <f>IF(Table3[[#This Row],[ShankDiameter]]&gt;0.5,0,2)</f>
        <v>2</v>
      </c>
      <c r="AW442" s="6">
        <v>0</v>
      </c>
      <c r="AX442" s="6">
        <v>0</v>
      </c>
      <c r="AY442" s="6">
        <v>2</v>
      </c>
      <c r="AZ442" s="6">
        <f>IF(Table3[[#This Row],[ShankDiameter]]=0.225,2,IF(Table3[[#This Row],[ShankDiameter]]=0.25,2,IF(Table3[[#This Row],[ShankDiameter]]=0.2875,2,0)))</f>
        <v>0</v>
      </c>
      <c r="BA442" s="6">
        <v>0</v>
      </c>
      <c r="BB442" s="6">
        <v>0</v>
      </c>
      <c r="BC442" s="6">
        <v>0</v>
      </c>
      <c r="BD442" s="6">
        <v>0</v>
      </c>
      <c r="BE442" s="6">
        <v>0</v>
      </c>
      <c r="BF442" s="6">
        <v>0</v>
      </c>
      <c r="BG442" s="6">
        <v>0</v>
      </c>
      <c r="BH442" s="6">
        <v>0</v>
      </c>
      <c r="BI442" s="6">
        <v>0</v>
      </c>
      <c r="BJ442" s="6">
        <v>0</v>
      </c>
      <c r="BK442" s="6">
        <v>0</v>
      </c>
      <c r="BL442" s="6">
        <v>0</v>
      </c>
      <c r="BM442" s="6">
        <f>IF(Table3[[#This Row],[Type]]="EM",IF((Table3[[#This Row],[Diameter]]/2)-Table3[[#This Row],[CornerRadius]]-0.012&gt;0,(Table3[[#This Row],[Diameter]]/2)-Table3[[#This Row],[CornerRadius]]-0.012,0),)</f>
        <v>0</v>
      </c>
      <c r="BO442" s="6" t="str">
        <f>IF(Table3[[#This Row],[ShoulderLength]]="","",IF(Table3[[#This Row],[ShoulderLength]]&lt;Table3[[#This Row],[LOC]],"FIX",""))</f>
        <v/>
      </c>
    </row>
    <row r="443" spans="1:67" x14ac:dyDescent="0.25">
      <c r="A443" s="7">
        <f>IF(Table3[[#This Row],[SoflexRule]]="",1,IF(Table3[[#This Row],[MinOHL]]="",1,IF(Table3[[#This Row],[Type]]="CT",1,IF(Table3[[#This Row],[I]]=1,0,1))))</f>
        <v>1</v>
      </c>
      <c r="B443" s="6" t="s">
        <v>149</v>
      </c>
      <c r="D443" s="6" t="s">
        <v>149</v>
      </c>
      <c r="E443" s="6">
        <v>442</v>
      </c>
      <c r="F443" s="8" t="s">
        <v>60</v>
      </c>
      <c r="H443" s="10" t="s">
        <v>801</v>
      </c>
      <c r="I443" s="11" t="s">
        <v>913</v>
      </c>
      <c r="K443" s="11" t="str">
        <f>CONCATENATE(Table3[[#This Row],[Type]]," "&amp;TEXT(Table3[[#This Row],[Diameter]],".0000")&amp;""," "&amp;Table3[[#This Row],[NumFlutes]]&amp;"FL")</f>
        <v>DJ .0781 2FL</v>
      </c>
      <c r="L443" s="17" t="s">
        <v>2441</v>
      </c>
      <c r="M443" s="13">
        <v>7.8100000000000003E-2</v>
      </c>
      <c r="N443" s="13">
        <v>7.8100000000000003E-2</v>
      </c>
      <c r="O443" s="6">
        <v>7.8100000000000003E-2</v>
      </c>
      <c r="P443" s="6">
        <v>1.07</v>
      </c>
      <c r="R443" s="14">
        <f>IF(Table3[[#This Row],[ShoulderLenEnd]]="",0,90-(DEGREES(ATAN((Q443-P443)/((N443-O443)/2)))))</f>
        <v>0</v>
      </c>
      <c r="S443" s="15">
        <v>1.1000000000000001</v>
      </c>
      <c r="T443" s="6">
        <v>2</v>
      </c>
      <c r="U443" s="6">
        <v>2.09</v>
      </c>
      <c r="V443" s="6">
        <v>0.93</v>
      </c>
      <c r="Z443" s="6">
        <v>118</v>
      </c>
      <c r="AA443" s="13">
        <f t="shared" si="6"/>
        <v>2.346360717302623E-2</v>
      </c>
      <c r="AE443" s="6" t="s">
        <v>49</v>
      </c>
      <c r="AF443" s="6" t="s">
        <v>545</v>
      </c>
      <c r="AH443" s="6" t="s">
        <v>635</v>
      </c>
      <c r="AI443" s="6">
        <v>0</v>
      </c>
      <c r="AJ443" s="6">
        <v>1</v>
      </c>
      <c r="AK443" s="6">
        <v>0</v>
      </c>
      <c r="AL443" s="6">
        <v>0</v>
      </c>
      <c r="AM443" s="6">
        <v>0</v>
      </c>
      <c r="AN443" s="6">
        <v>0</v>
      </c>
      <c r="AO443" s="6">
        <v>0</v>
      </c>
      <c r="AP443" s="6">
        <v>1</v>
      </c>
      <c r="AR443" s="6">
        <v>0</v>
      </c>
      <c r="AS443" s="6">
        <v>0</v>
      </c>
      <c r="AT443" s="6">
        <v>0</v>
      </c>
      <c r="AU443" s="6">
        <v>0</v>
      </c>
      <c r="AV443" s="6">
        <f>IF(Table3[[#This Row],[ShankDiameter]]&gt;0.5,0,2)</f>
        <v>2</v>
      </c>
      <c r="AW443" s="6">
        <v>0</v>
      </c>
      <c r="AX443" s="6">
        <v>0</v>
      </c>
      <c r="AY443" s="6">
        <v>2</v>
      </c>
      <c r="AZ443" s="6">
        <f>IF(Table3[[#This Row],[ShankDiameter]]=0.225,2,IF(Table3[[#This Row],[ShankDiameter]]=0.25,2,IF(Table3[[#This Row],[ShankDiameter]]=0.2875,2,0)))</f>
        <v>0</v>
      </c>
      <c r="BA443" s="6">
        <v>0</v>
      </c>
      <c r="BB443" s="6">
        <v>0</v>
      </c>
      <c r="BC443" s="6">
        <v>0</v>
      </c>
      <c r="BD443" s="6">
        <v>0</v>
      </c>
      <c r="BE443" s="6">
        <v>0</v>
      </c>
      <c r="BF443" s="6">
        <v>0</v>
      </c>
      <c r="BG443" s="6">
        <v>0</v>
      </c>
      <c r="BH443" s="6">
        <v>0</v>
      </c>
      <c r="BI443" s="6">
        <v>0</v>
      </c>
      <c r="BJ443" s="6">
        <v>0</v>
      </c>
      <c r="BK443" s="6">
        <v>0</v>
      </c>
      <c r="BL443" s="6">
        <v>0</v>
      </c>
      <c r="BM443" s="6">
        <f>IF(Table3[[#This Row],[Type]]="EM",IF((Table3[[#This Row],[Diameter]]/2)-Table3[[#This Row],[CornerRadius]]-0.012&gt;0,(Table3[[#This Row],[Diameter]]/2)-Table3[[#This Row],[CornerRadius]]-0.012,0),)</f>
        <v>0</v>
      </c>
      <c r="BO443" s="6" t="str">
        <f>IF(Table3[[#This Row],[ShoulderLength]]="","",IF(Table3[[#This Row],[ShoulderLength]]&lt;Table3[[#This Row],[LOC]],"FIX",""))</f>
        <v/>
      </c>
    </row>
    <row r="444" spans="1:67" x14ac:dyDescent="0.25">
      <c r="A444" s="7">
        <f>IF(Table3[[#This Row],[SoflexRule]]="",1,IF(Table3[[#This Row],[MinOHL]]="",1,IF(Table3[[#This Row],[Type]]="CT",1,IF(Table3[[#This Row],[I]]=1,0,1))))</f>
        <v>1</v>
      </c>
      <c r="B444" s="6" t="s">
        <v>149</v>
      </c>
      <c r="D444" s="6" t="s">
        <v>149</v>
      </c>
      <c r="E444" s="6">
        <v>443</v>
      </c>
      <c r="F444" s="8" t="s">
        <v>60</v>
      </c>
      <c r="H444" s="10" t="s">
        <v>801</v>
      </c>
      <c r="I444" s="11" t="s">
        <v>914</v>
      </c>
      <c r="J444" s="12" t="s">
        <v>915</v>
      </c>
      <c r="K444" s="11" t="str">
        <f>CONCATENATE(Table3[[#This Row],[Type]]," "&amp;TEXT(Table3[[#This Row],[Diameter]],".0000")&amp;""," "&amp;Table3[[#This Row],[NumFlutes]]&amp;"FL")</f>
        <v>DJ .0785 2FL</v>
      </c>
      <c r="L444" s="17" t="s">
        <v>771</v>
      </c>
      <c r="M444" s="13">
        <v>7.85E-2</v>
      </c>
      <c r="N444" s="13">
        <v>7.85E-2</v>
      </c>
      <c r="O444" s="6">
        <v>7.85E-2</v>
      </c>
      <c r="P444" s="6">
        <v>1.07</v>
      </c>
      <c r="R444" s="14">
        <f>IF(Table3[[#This Row],[ShoulderLenEnd]]="",0,90-(DEGREES(ATAN((Q444-P444)/((N444-O444)/2)))))</f>
        <v>0</v>
      </c>
      <c r="S444" s="15">
        <v>1.1000000000000001</v>
      </c>
      <c r="T444" s="6">
        <v>2</v>
      </c>
      <c r="U444" s="6">
        <v>2.08</v>
      </c>
      <c r="V444" s="6">
        <v>0.93</v>
      </c>
      <c r="Z444" s="6">
        <v>118</v>
      </c>
      <c r="AA444" s="13">
        <f t="shared" si="6"/>
        <v>2.3583779296831742E-2</v>
      </c>
      <c r="AE444" s="6" t="s">
        <v>49</v>
      </c>
      <c r="AF444" s="6" t="s">
        <v>545</v>
      </c>
      <c r="AG444" s="6" t="s">
        <v>532</v>
      </c>
      <c r="AH444" s="6" t="s">
        <v>635</v>
      </c>
      <c r="AI444" s="6">
        <v>0</v>
      </c>
      <c r="AJ444" s="6">
        <v>1</v>
      </c>
      <c r="AK444" s="6">
        <v>0</v>
      </c>
      <c r="AL444" s="6">
        <v>0</v>
      </c>
      <c r="AM444" s="6">
        <v>0</v>
      </c>
      <c r="AN444" s="6">
        <v>0</v>
      </c>
      <c r="AO444" s="6">
        <v>0</v>
      </c>
      <c r="AP444" s="6">
        <v>1</v>
      </c>
      <c r="AR444" s="6">
        <v>0</v>
      </c>
      <c r="AS444" s="6">
        <v>0</v>
      </c>
      <c r="AT444" s="6">
        <v>0</v>
      </c>
      <c r="AU444" s="6">
        <v>0</v>
      </c>
      <c r="AV444" s="6">
        <f>IF(Table3[[#This Row],[ShankDiameter]]&gt;0.5,0,2)</f>
        <v>2</v>
      </c>
      <c r="AW444" s="6">
        <v>0</v>
      </c>
      <c r="AX444" s="6">
        <v>0</v>
      </c>
      <c r="AY444" s="6">
        <v>2</v>
      </c>
      <c r="AZ444" s="6">
        <f>IF(Table3[[#This Row],[ShankDiameter]]=0.225,2,IF(Table3[[#This Row],[ShankDiameter]]=0.25,2,IF(Table3[[#This Row],[ShankDiameter]]=0.2875,2,0)))</f>
        <v>0</v>
      </c>
      <c r="BA444" s="6">
        <v>0</v>
      </c>
      <c r="BB444" s="6">
        <v>0</v>
      </c>
      <c r="BC444" s="6">
        <v>0</v>
      </c>
      <c r="BD444" s="6">
        <v>0</v>
      </c>
      <c r="BE444" s="6">
        <v>0</v>
      </c>
      <c r="BF444" s="6">
        <v>0</v>
      </c>
      <c r="BG444" s="6">
        <v>0</v>
      </c>
      <c r="BH444" s="6">
        <v>0</v>
      </c>
      <c r="BI444" s="6">
        <v>0</v>
      </c>
      <c r="BJ444" s="6">
        <v>0</v>
      </c>
      <c r="BK444" s="6">
        <v>0</v>
      </c>
      <c r="BL444" s="6">
        <v>0</v>
      </c>
      <c r="BM444" s="6">
        <f>IF(Table3[[#This Row],[Type]]="EM",IF((Table3[[#This Row],[Diameter]]/2)-Table3[[#This Row],[CornerRadius]]-0.012&gt;0,(Table3[[#This Row],[Diameter]]/2)-Table3[[#This Row],[CornerRadius]]-0.012,0),)</f>
        <v>0</v>
      </c>
      <c r="BO444" s="6" t="str">
        <f>IF(Table3[[#This Row],[ShoulderLength]]="","",IF(Table3[[#This Row],[ShoulderLength]]&lt;Table3[[#This Row],[LOC]],"FIX",""))</f>
        <v/>
      </c>
    </row>
    <row r="445" spans="1:67" x14ac:dyDescent="0.25">
      <c r="A445" s="7">
        <f>IF(Table3[[#This Row],[SoflexRule]]="",1,IF(Table3[[#This Row],[MinOHL]]="",1,IF(Table3[[#This Row],[Type]]="CT",1,IF(Table3[[#This Row],[I]]=1,0,1))))</f>
        <v>1</v>
      </c>
      <c r="B445" s="6" t="s">
        <v>149</v>
      </c>
      <c r="D445" s="6" t="s">
        <v>149</v>
      </c>
      <c r="E445" s="6">
        <v>444</v>
      </c>
      <c r="G445" s="9" t="s">
        <v>74</v>
      </c>
      <c r="H445" s="10" t="s">
        <v>679</v>
      </c>
      <c r="I445" s="11" t="s">
        <v>916</v>
      </c>
      <c r="J445" s="12" t="s">
        <v>917</v>
      </c>
      <c r="K445" s="11" t="str">
        <f>CONCATENATE(Table3[[#This Row],[Type]]," "&amp;TEXT(Table3[[#This Row],[Diameter]],".0000")&amp;""," "&amp;Table3[[#This Row],[NumFlutes]]&amp;"FL")</f>
        <v>DS .0785 2FL</v>
      </c>
      <c r="L445" s="17" t="s">
        <v>771</v>
      </c>
      <c r="M445" s="13">
        <v>7.85E-2</v>
      </c>
      <c r="N445" s="13">
        <v>7.85E-2</v>
      </c>
      <c r="O445" s="6">
        <v>7.85E-2</v>
      </c>
      <c r="P445" s="6">
        <v>0.77500000000000002</v>
      </c>
      <c r="R445" s="14">
        <f>IF(Table3[[#This Row],[ShoulderLenEnd]]="",0,90-(DEGREES(ATAN((Q445-P445)/((N445-O445)/2)))))</f>
        <v>0</v>
      </c>
      <c r="S445" s="15">
        <v>0.8</v>
      </c>
      <c r="T445" s="6">
        <v>2</v>
      </c>
      <c r="U445" s="6">
        <v>1.73</v>
      </c>
      <c r="V445" s="6">
        <v>0.61</v>
      </c>
      <c r="Z445" s="6">
        <v>118</v>
      </c>
      <c r="AA445" s="13">
        <f t="shared" si="6"/>
        <v>2.3583779296831742E-2</v>
      </c>
      <c r="AE445" s="6" t="s">
        <v>49</v>
      </c>
      <c r="AF445" s="6" t="s">
        <v>545</v>
      </c>
      <c r="AG445" s="6" t="s">
        <v>532</v>
      </c>
      <c r="AH445" s="6" t="s">
        <v>682</v>
      </c>
      <c r="AI445" s="6">
        <v>0</v>
      </c>
      <c r="AJ445" s="6">
        <v>1</v>
      </c>
      <c r="AK445" s="6">
        <v>0</v>
      </c>
      <c r="AL445" s="6">
        <v>0</v>
      </c>
      <c r="AM445" s="6">
        <v>0</v>
      </c>
      <c r="AN445" s="6">
        <v>0</v>
      </c>
      <c r="AO445" s="6">
        <v>0</v>
      </c>
      <c r="AP445" s="6">
        <v>1</v>
      </c>
      <c r="AR445" s="6">
        <v>0</v>
      </c>
      <c r="AS445" s="6">
        <v>0</v>
      </c>
      <c r="AT445" s="6">
        <v>0</v>
      </c>
      <c r="AU445" s="6">
        <v>0</v>
      </c>
      <c r="AV445" s="6">
        <f>IF(Table3[[#This Row],[ShankDiameter]]&gt;0.5,0,2)</f>
        <v>2</v>
      </c>
      <c r="AW445" s="6">
        <v>0</v>
      </c>
      <c r="AX445" s="6">
        <v>0</v>
      </c>
      <c r="AY445" s="6">
        <v>2</v>
      </c>
      <c r="AZ445" s="6">
        <f>IF(Table3[[#This Row],[ShankDiameter]]=0.225,2,IF(Table3[[#This Row],[ShankDiameter]]=0.25,2,IF(Table3[[#This Row],[ShankDiameter]]=0.2875,2,0)))</f>
        <v>0</v>
      </c>
      <c r="BA445" s="6">
        <v>0</v>
      </c>
      <c r="BB445" s="6">
        <v>0</v>
      </c>
      <c r="BC445" s="6">
        <v>0</v>
      </c>
      <c r="BD445" s="6">
        <v>0</v>
      </c>
      <c r="BE445" s="6">
        <v>0</v>
      </c>
      <c r="BF445" s="6">
        <v>0</v>
      </c>
      <c r="BG445" s="6">
        <v>0</v>
      </c>
      <c r="BH445" s="6">
        <v>0</v>
      </c>
      <c r="BI445" s="6">
        <v>0</v>
      </c>
      <c r="BJ445" s="6">
        <v>0</v>
      </c>
      <c r="BK445" s="6">
        <v>0</v>
      </c>
      <c r="BL445" s="6">
        <v>0</v>
      </c>
      <c r="BM445" s="6">
        <f>IF(Table3[[#This Row],[Type]]="EM",IF((Table3[[#This Row],[Diameter]]/2)-Table3[[#This Row],[CornerRadius]]-0.012&gt;0,(Table3[[#This Row],[Diameter]]/2)-Table3[[#This Row],[CornerRadius]]-0.012,0),)</f>
        <v>0</v>
      </c>
      <c r="BO445" s="6" t="str">
        <f>IF(Table3[[#This Row],[ShoulderLength]]="","",IF(Table3[[#This Row],[ShoulderLength]]&lt;Table3[[#This Row],[LOC]],"FIX",""))</f>
        <v/>
      </c>
    </row>
    <row r="446" spans="1:67" x14ac:dyDescent="0.25">
      <c r="A446" s="7">
        <f>IF(Table3[[#This Row],[SoflexRule]]="",1,IF(Table3[[#This Row],[MinOHL]]="",1,IF(Table3[[#This Row],[Type]]="CT",1,IF(Table3[[#This Row],[I]]=1,0,1))))</f>
        <v>1</v>
      </c>
      <c r="B446" s="6" t="s">
        <v>149</v>
      </c>
      <c r="D446" s="6" t="s">
        <v>149</v>
      </c>
      <c r="E446" s="6">
        <v>445</v>
      </c>
      <c r="F446" s="8" t="s">
        <v>60</v>
      </c>
      <c r="H446" s="10" t="s">
        <v>801</v>
      </c>
      <c r="I446" s="11" t="s">
        <v>918</v>
      </c>
      <c r="J446" s="12" t="s">
        <v>919</v>
      </c>
      <c r="K446" s="11" t="str">
        <f>CONCATENATE(Table3[[#This Row],[Type]]," "&amp;TEXT(Table3[[#This Row],[Diameter]],".0000")&amp;""," "&amp;Table3[[#This Row],[NumFlutes]]&amp;"FL")</f>
        <v>DJ .0810 2FL</v>
      </c>
      <c r="L446" s="17" t="s">
        <v>773</v>
      </c>
      <c r="M446" s="13">
        <v>8.1000000000000003E-2</v>
      </c>
      <c r="N446" s="13">
        <v>8.1000000000000003E-2</v>
      </c>
      <c r="O446" s="6">
        <v>8.1000000000000003E-2</v>
      </c>
      <c r="P446" s="6">
        <v>1.22</v>
      </c>
      <c r="R446" s="14">
        <f>IF(Table3[[#This Row],[ShoulderLenEnd]]="",0,90-(DEGREES(ATAN((Q446-P446)/((N446-O446)/2)))))</f>
        <v>0</v>
      </c>
      <c r="S446" s="15">
        <v>1.25</v>
      </c>
      <c r="T446" s="6">
        <v>2</v>
      </c>
      <c r="U446" s="6">
        <v>2.2000000000000002</v>
      </c>
      <c r="V446" s="6">
        <v>1.05</v>
      </c>
      <c r="Z446" s="6">
        <v>118</v>
      </c>
      <c r="AA446" s="13">
        <f t="shared" si="6"/>
        <v>2.4334855070616192E-2</v>
      </c>
      <c r="AE446" s="6" t="s">
        <v>49</v>
      </c>
      <c r="AF446" s="6" t="s">
        <v>545</v>
      </c>
      <c r="AG446" s="6" t="s">
        <v>532</v>
      </c>
      <c r="AH446" s="6" t="s">
        <v>635</v>
      </c>
      <c r="AI446" s="6">
        <v>0</v>
      </c>
      <c r="AJ446" s="6">
        <v>1</v>
      </c>
      <c r="AK446" s="6">
        <v>0</v>
      </c>
      <c r="AL446" s="6">
        <v>0</v>
      </c>
      <c r="AM446" s="6">
        <v>0</v>
      </c>
      <c r="AN446" s="6">
        <v>0</v>
      </c>
      <c r="AO446" s="6">
        <v>0</v>
      </c>
      <c r="AP446" s="6">
        <v>1</v>
      </c>
      <c r="AR446" s="6">
        <v>0</v>
      </c>
      <c r="AS446" s="6">
        <v>0</v>
      </c>
      <c r="AT446" s="6">
        <v>0</v>
      </c>
      <c r="AU446" s="6">
        <v>0</v>
      </c>
      <c r="AV446" s="6">
        <f>IF(Table3[[#This Row],[ShankDiameter]]&gt;0.5,0,2)</f>
        <v>2</v>
      </c>
      <c r="AW446" s="6">
        <v>0</v>
      </c>
      <c r="AX446" s="6">
        <v>0</v>
      </c>
      <c r="AY446" s="6">
        <v>2</v>
      </c>
      <c r="AZ446" s="6">
        <f>IF(Table3[[#This Row],[ShankDiameter]]=0.225,2,IF(Table3[[#This Row],[ShankDiameter]]=0.25,2,IF(Table3[[#This Row],[ShankDiameter]]=0.2875,2,0)))</f>
        <v>0</v>
      </c>
      <c r="BA446" s="6">
        <v>0</v>
      </c>
      <c r="BB446" s="6">
        <v>0</v>
      </c>
      <c r="BC446" s="6">
        <v>0</v>
      </c>
      <c r="BD446" s="6">
        <v>0</v>
      </c>
      <c r="BE446" s="6">
        <v>0</v>
      </c>
      <c r="BF446" s="6">
        <v>0</v>
      </c>
      <c r="BG446" s="6">
        <v>0</v>
      </c>
      <c r="BH446" s="6">
        <v>0</v>
      </c>
      <c r="BI446" s="6">
        <v>0</v>
      </c>
      <c r="BJ446" s="6">
        <v>0</v>
      </c>
      <c r="BK446" s="6">
        <v>0</v>
      </c>
      <c r="BL446" s="6">
        <v>0</v>
      </c>
      <c r="BM446" s="6">
        <f>IF(Table3[[#This Row],[Type]]="EM",IF((Table3[[#This Row],[Diameter]]/2)-Table3[[#This Row],[CornerRadius]]-0.012&gt;0,(Table3[[#This Row],[Diameter]]/2)-Table3[[#This Row],[CornerRadius]]-0.012,0),)</f>
        <v>0</v>
      </c>
      <c r="BO446" s="6" t="str">
        <f>IF(Table3[[#This Row],[ShoulderLength]]="","",IF(Table3[[#This Row],[ShoulderLength]]&lt;Table3[[#This Row],[LOC]],"FIX",""))</f>
        <v/>
      </c>
    </row>
    <row r="447" spans="1:67" x14ac:dyDescent="0.25">
      <c r="A447" s="7">
        <f>IF(Table3[[#This Row],[SoflexRule]]="",1,IF(Table3[[#This Row],[MinOHL]]="",1,IF(Table3[[#This Row],[Type]]="CT",1,IF(Table3[[#This Row],[I]]=1,0,1))))</f>
        <v>1</v>
      </c>
      <c r="B447" s="6" t="s">
        <v>149</v>
      </c>
      <c r="D447" s="6" t="s">
        <v>149</v>
      </c>
      <c r="E447" s="6">
        <v>446</v>
      </c>
      <c r="F447" s="8" t="s">
        <v>60</v>
      </c>
      <c r="H447" s="10" t="s">
        <v>679</v>
      </c>
      <c r="I447" s="11" t="s">
        <v>920</v>
      </c>
      <c r="J447" s="12" t="s">
        <v>921</v>
      </c>
      <c r="K447" s="11" t="str">
        <f>CONCATENATE(Table3[[#This Row],[Type]]," "&amp;TEXT(Table3[[#This Row],[Diameter]],".0000")&amp;""," "&amp;Table3[[#This Row],[NumFlutes]]&amp;"FL")</f>
        <v>DS .0810 2FL</v>
      </c>
      <c r="L447" s="17" t="s">
        <v>773</v>
      </c>
      <c r="M447" s="13">
        <v>8.1000000000000003E-2</v>
      </c>
      <c r="N447" s="13">
        <v>8.1000000000000003E-2</v>
      </c>
      <c r="O447" s="6">
        <v>8.1000000000000003E-2</v>
      </c>
      <c r="P447" s="6">
        <v>0.82</v>
      </c>
      <c r="R447" s="14">
        <f>IF(Table3[[#This Row],[ShoulderLenEnd]]="",0,90-(DEGREES(ATAN((Q447-P447)/((N447-O447)/2)))))</f>
        <v>0</v>
      </c>
      <c r="S447" s="15">
        <v>0.85</v>
      </c>
      <c r="T447" s="6">
        <v>2</v>
      </c>
      <c r="U447" s="6">
        <v>1.75</v>
      </c>
      <c r="V447" s="6">
        <v>0.63</v>
      </c>
      <c r="Z447" s="6">
        <v>118</v>
      </c>
      <c r="AA447" s="13">
        <f t="shared" si="6"/>
        <v>2.4334855070616192E-2</v>
      </c>
      <c r="AE447" s="6" t="s">
        <v>49</v>
      </c>
      <c r="AF447" s="6" t="s">
        <v>545</v>
      </c>
      <c r="AG447" s="6" t="s">
        <v>532</v>
      </c>
      <c r="AH447" s="6" t="s">
        <v>682</v>
      </c>
      <c r="AI447" s="6">
        <v>0</v>
      </c>
      <c r="AJ447" s="6">
        <v>1</v>
      </c>
      <c r="AK447" s="6">
        <v>0</v>
      </c>
      <c r="AL447" s="6">
        <v>0</v>
      </c>
      <c r="AM447" s="6">
        <v>0</v>
      </c>
      <c r="AN447" s="6">
        <v>0</v>
      </c>
      <c r="AO447" s="6">
        <v>0</v>
      </c>
      <c r="AP447" s="6">
        <v>1</v>
      </c>
      <c r="AR447" s="6">
        <v>0</v>
      </c>
      <c r="AS447" s="6">
        <v>0</v>
      </c>
      <c r="AT447" s="6">
        <v>0</v>
      </c>
      <c r="AU447" s="6">
        <v>0</v>
      </c>
      <c r="AV447" s="6">
        <f>IF(Table3[[#This Row],[ShankDiameter]]&gt;0.5,0,2)</f>
        <v>2</v>
      </c>
      <c r="AW447" s="6">
        <v>0</v>
      </c>
      <c r="AX447" s="6">
        <v>0</v>
      </c>
      <c r="AY447" s="6">
        <v>2</v>
      </c>
      <c r="AZ447" s="6">
        <f>IF(Table3[[#This Row],[ShankDiameter]]=0.225,2,IF(Table3[[#This Row],[ShankDiameter]]=0.25,2,IF(Table3[[#This Row],[ShankDiameter]]=0.2875,2,0)))</f>
        <v>0</v>
      </c>
      <c r="BA447" s="6">
        <v>0</v>
      </c>
      <c r="BB447" s="6">
        <v>0</v>
      </c>
      <c r="BC447" s="6">
        <v>0</v>
      </c>
      <c r="BD447" s="6">
        <v>0</v>
      </c>
      <c r="BE447" s="6">
        <v>0</v>
      </c>
      <c r="BF447" s="6">
        <v>0</v>
      </c>
      <c r="BG447" s="6">
        <v>0</v>
      </c>
      <c r="BH447" s="6">
        <v>0</v>
      </c>
      <c r="BI447" s="6">
        <v>0</v>
      </c>
      <c r="BJ447" s="6">
        <v>0</v>
      </c>
      <c r="BK447" s="6">
        <v>0</v>
      </c>
      <c r="BL447" s="6">
        <v>0</v>
      </c>
      <c r="BM447" s="6">
        <f>IF(Table3[[#This Row],[Type]]="EM",IF((Table3[[#This Row],[Diameter]]/2)-Table3[[#This Row],[CornerRadius]]-0.012&gt;0,(Table3[[#This Row],[Diameter]]/2)-Table3[[#This Row],[CornerRadius]]-0.012,0),)</f>
        <v>0</v>
      </c>
      <c r="BO447" s="6" t="str">
        <f>IF(Table3[[#This Row],[ShoulderLength]]="","",IF(Table3[[#This Row],[ShoulderLength]]&lt;Table3[[#This Row],[LOC]],"FIX",""))</f>
        <v/>
      </c>
    </row>
    <row r="448" spans="1:67" x14ac:dyDescent="0.25">
      <c r="A448" s="7">
        <f>IF(Table3[[#This Row],[SoflexRule]]="",1,IF(Table3[[#This Row],[MinOHL]]="",1,IF(Table3[[#This Row],[Type]]="CT",1,IF(Table3[[#This Row],[I]]=1,0,1))))</f>
        <v>1</v>
      </c>
      <c r="B448" s="6" t="s">
        <v>149</v>
      </c>
      <c r="D448" s="6" t="s">
        <v>149</v>
      </c>
      <c r="E448" s="6">
        <v>447</v>
      </c>
      <c r="F448" s="8" t="s">
        <v>60</v>
      </c>
      <c r="H448" s="10" t="s">
        <v>801</v>
      </c>
      <c r="I448" s="11" t="s">
        <v>922</v>
      </c>
      <c r="J448" s="12" t="s">
        <v>923</v>
      </c>
      <c r="K448" s="11" t="str">
        <f>CONCATENATE(Table3[[#This Row],[Type]]," "&amp;TEXT(Table3[[#This Row],[Diameter]],".0000")&amp;""," "&amp;Table3[[#This Row],[NumFlutes]]&amp;"FL")</f>
        <v>DJ .0820 2FL</v>
      </c>
      <c r="L448" s="17" t="s">
        <v>775</v>
      </c>
      <c r="M448" s="13">
        <v>8.2000000000000003E-2</v>
      </c>
      <c r="N448" s="13">
        <v>8.2000000000000003E-2</v>
      </c>
      <c r="O448" s="6">
        <v>8.2000000000000003E-2</v>
      </c>
      <c r="P448" s="6">
        <v>1.27</v>
      </c>
      <c r="R448" s="14">
        <f>IF(Table3[[#This Row],[ShoulderLenEnd]]="",0,90-(DEGREES(ATAN((Q448-P448)/((N448-O448)/2)))))</f>
        <v>0</v>
      </c>
      <c r="S448" s="15">
        <v>1.3</v>
      </c>
      <c r="T448" s="6">
        <v>2</v>
      </c>
      <c r="U448" s="6">
        <v>2.2200000000000002</v>
      </c>
      <c r="V448" s="6">
        <v>1.07</v>
      </c>
      <c r="Z448" s="6">
        <v>118</v>
      </c>
      <c r="AA448" s="13">
        <f t="shared" si="6"/>
        <v>2.4635285380129972E-2</v>
      </c>
      <c r="AE448" s="6" t="s">
        <v>49</v>
      </c>
      <c r="AF448" s="6" t="s">
        <v>545</v>
      </c>
      <c r="AG448" s="6" t="s">
        <v>532</v>
      </c>
      <c r="AH448" s="6" t="s">
        <v>635</v>
      </c>
      <c r="AI448" s="6">
        <v>0</v>
      </c>
      <c r="AJ448" s="6">
        <v>1</v>
      </c>
      <c r="AK448" s="6">
        <v>0</v>
      </c>
      <c r="AL448" s="6">
        <v>0</v>
      </c>
      <c r="AM448" s="6">
        <v>0</v>
      </c>
      <c r="AN448" s="6">
        <v>0</v>
      </c>
      <c r="AO448" s="6">
        <v>0</v>
      </c>
      <c r="AP448" s="6">
        <v>1</v>
      </c>
      <c r="AR448" s="6">
        <v>0</v>
      </c>
      <c r="AS448" s="6">
        <v>0</v>
      </c>
      <c r="AT448" s="6">
        <v>0</v>
      </c>
      <c r="AU448" s="6">
        <v>0</v>
      </c>
      <c r="AV448" s="6">
        <f>IF(Table3[[#This Row],[ShankDiameter]]&gt;0.5,0,2)</f>
        <v>2</v>
      </c>
      <c r="AW448" s="6">
        <v>0</v>
      </c>
      <c r="AX448" s="6">
        <v>0</v>
      </c>
      <c r="AY448" s="6">
        <v>2</v>
      </c>
      <c r="AZ448" s="6">
        <f>IF(Table3[[#This Row],[ShankDiameter]]=0.225,2,IF(Table3[[#This Row],[ShankDiameter]]=0.25,2,IF(Table3[[#This Row],[ShankDiameter]]=0.2875,2,0)))</f>
        <v>0</v>
      </c>
      <c r="BA448" s="6">
        <v>0</v>
      </c>
      <c r="BB448" s="6">
        <v>0</v>
      </c>
      <c r="BC448" s="6">
        <v>0</v>
      </c>
      <c r="BD448" s="6">
        <v>0</v>
      </c>
      <c r="BE448" s="6">
        <v>0</v>
      </c>
      <c r="BF448" s="6">
        <v>0</v>
      </c>
      <c r="BG448" s="6">
        <v>0</v>
      </c>
      <c r="BH448" s="6">
        <v>0</v>
      </c>
      <c r="BI448" s="6">
        <v>0</v>
      </c>
      <c r="BJ448" s="6">
        <v>0</v>
      </c>
      <c r="BK448" s="6">
        <v>0</v>
      </c>
      <c r="BL448" s="6">
        <v>0</v>
      </c>
      <c r="BM448" s="6">
        <f>IF(Table3[[#This Row],[Type]]="EM",IF((Table3[[#This Row],[Diameter]]/2)-Table3[[#This Row],[CornerRadius]]-0.012&gt;0,(Table3[[#This Row],[Diameter]]/2)-Table3[[#This Row],[CornerRadius]]-0.012,0),)</f>
        <v>0</v>
      </c>
      <c r="BO448" s="6" t="str">
        <f>IF(Table3[[#This Row],[ShoulderLength]]="","",IF(Table3[[#This Row],[ShoulderLength]]&lt;Table3[[#This Row],[LOC]],"FIX",""))</f>
        <v/>
      </c>
    </row>
    <row r="449" spans="1:67" x14ac:dyDescent="0.25">
      <c r="A449" s="7">
        <f>IF(Table3[[#This Row],[SoflexRule]]="",1,IF(Table3[[#This Row],[MinOHL]]="",1,IF(Table3[[#This Row],[Type]]="CT",1,IF(Table3[[#This Row],[I]]=1,0,1))))</f>
        <v>1</v>
      </c>
      <c r="B449" s="6" t="s">
        <v>149</v>
      </c>
      <c r="D449" s="6" t="s">
        <v>149</v>
      </c>
      <c r="E449" s="6">
        <v>448</v>
      </c>
      <c r="G449" s="9" t="s">
        <v>74</v>
      </c>
      <c r="H449" s="10" t="s">
        <v>679</v>
      </c>
      <c r="I449" s="11" t="s">
        <v>924</v>
      </c>
      <c r="J449" s="12" t="s">
        <v>925</v>
      </c>
      <c r="K449" s="11" t="str">
        <f>CONCATENATE(Table3[[#This Row],[Type]]," "&amp;TEXT(Table3[[#This Row],[Diameter]],".0000")&amp;""," "&amp;Table3[[#This Row],[NumFlutes]]&amp;"FL")</f>
        <v>DS .0820 2FL</v>
      </c>
      <c r="L449" s="17" t="s">
        <v>775</v>
      </c>
      <c r="M449" s="13">
        <v>8.2000000000000003E-2</v>
      </c>
      <c r="N449" s="13">
        <v>8.2000000000000003E-2</v>
      </c>
      <c r="O449" s="6">
        <v>8.2000000000000003E-2</v>
      </c>
      <c r="P449" s="6">
        <v>0.85</v>
      </c>
      <c r="R449" s="14">
        <f>IF(Table3[[#This Row],[ShoulderLenEnd]]="",0,90-(DEGREES(ATAN((Q449-P449)/((N449-O449)/2)))))</f>
        <v>0</v>
      </c>
      <c r="S449" s="15">
        <v>0.875</v>
      </c>
      <c r="T449" s="6">
        <v>2</v>
      </c>
      <c r="U449" s="6">
        <v>1.78</v>
      </c>
      <c r="V449" s="6">
        <v>0.64</v>
      </c>
      <c r="Z449" s="6">
        <v>118</v>
      </c>
      <c r="AA449" s="13">
        <f t="shared" si="6"/>
        <v>2.4635285380129972E-2</v>
      </c>
      <c r="AE449" s="6" t="s">
        <v>49</v>
      </c>
      <c r="AF449" s="6" t="s">
        <v>545</v>
      </c>
      <c r="AG449" s="6" t="s">
        <v>532</v>
      </c>
      <c r="AH449" s="6" t="s">
        <v>682</v>
      </c>
      <c r="AI449" s="6">
        <v>0</v>
      </c>
      <c r="AJ449" s="6">
        <v>1</v>
      </c>
      <c r="AK449" s="6">
        <v>0</v>
      </c>
      <c r="AL449" s="6">
        <v>0</v>
      </c>
      <c r="AM449" s="6">
        <v>0</v>
      </c>
      <c r="AN449" s="6">
        <v>0</v>
      </c>
      <c r="AO449" s="6">
        <v>0</v>
      </c>
      <c r="AP449" s="6">
        <v>1</v>
      </c>
      <c r="AR449" s="6">
        <v>0</v>
      </c>
      <c r="AS449" s="6">
        <v>0</v>
      </c>
      <c r="AT449" s="6">
        <v>0</v>
      </c>
      <c r="AU449" s="6">
        <v>0</v>
      </c>
      <c r="AV449" s="6">
        <f>IF(Table3[[#This Row],[ShankDiameter]]&gt;0.5,0,2)</f>
        <v>2</v>
      </c>
      <c r="AW449" s="6">
        <v>0</v>
      </c>
      <c r="AX449" s="6">
        <v>0</v>
      </c>
      <c r="AY449" s="6">
        <v>2</v>
      </c>
      <c r="AZ449" s="6">
        <f>IF(Table3[[#This Row],[ShankDiameter]]=0.225,2,IF(Table3[[#This Row],[ShankDiameter]]=0.25,2,IF(Table3[[#This Row],[ShankDiameter]]=0.2875,2,0)))</f>
        <v>0</v>
      </c>
      <c r="BA449" s="6">
        <v>0</v>
      </c>
      <c r="BB449" s="6">
        <v>0</v>
      </c>
      <c r="BC449" s="6">
        <v>0</v>
      </c>
      <c r="BD449" s="6">
        <v>0</v>
      </c>
      <c r="BE449" s="6">
        <v>0</v>
      </c>
      <c r="BF449" s="6">
        <v>0</v>
      </c>
      <c r="BG449" s="6">
        <v>0</v>
      </c>
      <c r="BH449" s="6">
        <v>0</v>
      </c>
      <c r="BI449" s="6">
        <v>0</v>
      </c>
      <c r="BJ449" s="6">
        <v>0</v>
      </c>
      <c r="BK449" s="6">
        <v>0</v>
      </c>
      <c r="BL449" s="6">
        <v>0</v>
      </c>
      <c r="BM449" s="6">
        <f>IF(Table3[[#This Row],[Type]]="EM",IF((Table3[[#This Row],[Diameter]]/2)-Table3[[#This Row],[CornerRadius]]-0.012&gt;0,(Table3[[#This Row],[Diameter]]/2)-Table3[[#This Row],[CornerRadius]]-0.012,0),)</f>
        <v>0</v>
      </c>
      <c r="BO449" s="6" t="str">
        <f>IF(Table3[[#This Row],[ShoulderLength]]="","",IF(Table3[[#This Row],[ShoulderLength]]&lt;Table3[[#This Row],[LOC]],"FIX",""))</f>
        <v/>
      </c>
    </row>
    <row r="450" spans="1:67" x14ac:dyDescent="0.25">
      <c r="A450" s="7">
        <f>IF(Table3[[#This Row],[SoflexRule]]="",1,IF(Table3[[#This Row],[MinOHL]]="",1,IF(Table3[[#This Row],[Type]]="CT",1,IF(Table3[[#This Row],[I]]=1,0,1))))</f>
        <v>1</v>
      </c>
      <c r="B450" s="6" t="s">
        <v>149</v>
      </c>
      <c r="D450" s="6" t="s">
        <v>149</v>
      </c>
      <c r="E450" s="6">
        <v>449</v>
      </c>
      <c r="F450" s="8" t="s">
        <v>60</v>
      </c>
      <c r="H450" s="10" t="s">
        <v>801</v>
      </c>
      <c r="I450" s="11" t="s">
        <v>926</v>
      </c>
      <c r="J450" s="12" t="s">
        <v>927</v>
      </c>
      <c r="K450" s="11" t="str">
        <f>CONCATENATE(Table3[[#This Row],[Type]]," "&amp;TEXT(Table3[[#This Row],[Diameter]],".0000")&amp;""," "&amp;Table3[[#This Row],[NumFlutes]]&amp;"FL")</f>
        <v>DJ .0860 2FL</v>
      </c>
      <c r="L450" s="17" t="s">
        <v>777</v>
      </c>
      <c r="M450" s="13">
        <v>8.5999999999999993E-2</v>
      </c>
      <c r="N450" s="13">
        <v>8.5999999999999993E-2</v>
      </c>
      <c r="O450" s="6">
        <v>8.5999999999999993E-2</v>
      </c>
      <c r="P450" s="6">
        <v>1.22</v>
      </c>
      <c r="R450" s="14">
        <f>IF(Table3[[#This Row],[ShoulderLenEnd]]="",0,90-(DEGREES(ATAN((Q450-P450)/((N450-O450)/2)))))</f>
        <v>0</v>
      </c>
      <c r="S450" s="15">
        <v>1.25</v>
      </c>
      <c r="T450" s="6">
        <v>2</v>
      </c>
      <c r="U450" s="6">
        <v>2.2599999999999998</v>
      </c>
      <c r="V450" s="6">
        <v>1.1299999999999999</v>
      </c>
      <c r="Z450" s="6">
        <v>118</v>
      </c>
      <c r="AA450" s="13">
        <f t="shared" ref="AA450:AA513" si="7">IF(Z450 &lt; 1, "", (M450/2)/TAN(RADIANS(Z450/2)))</f>
        <v>2.5837006618185089E-2</v>
      </c>
      <c r="AE450" s="6" t="s">
        <v>49</v>
      </c>
      <c r="AF450" s="6" t="s">
        <v>545</v>
      </c>
      <c r="AG450" s="6" t="s">
        <v>532</v>
      </c>
      <c r="AH450" s="6" t="s">
        <v>635</v>
      </c>
      <c r="AI450" s="6">
        <v>0</v>
      </c>
      <c r="AJ450" s="6">
        <v>1</v>
      </c>
      <c r="AK450" s="6">
        <v>0</v>
      </c>
      <c r="AL450" s="6">
        <v>0</v>
      </c>
      <c r="AM450" s="6">
        <v>0</v>
      </c>
      <c r="AN450" s="6">
        <v>0</v>
      </c>
      <c r="AO450" s="6">
        <v>0</v>
      </c>
      <c r="AP450" s="6">
        <v>1</v>
      </c>
      <c r="AR450" s="6">
        <v>0</v>
      </c>
      <c r="AS450" s="6">
        <v>0</v>
      </c>
      <c r="AT450" s="6">
        <v>0</v>
      </c>
      <c r="AU450" s="6">
        <v>0</v>
      </c>
      <c r="AV450" s="6">
        <f>IF(Table3[[#This Row],[ShankDiameter]]&gt;0.5,0,2)</f>
        <v>2</v>
      </c>
      <c r="AW450" s="6">
        <v>0</v>
      </c>
      <c r="AX450" s="6">
        <v>0</v>
      </c>
      <c r="AY450" s="6">
        <v>2</v>
      </c>
      <c r="AZ450" s="6">
        <f>IF(Table3[[#This Row],[ShankDiameter]]=0.225,2,IF(Table3[[#This Row],[ShankDiameter]]=0.25,2,IF(Table3[[#This Row],[ShankDiameter]]=0.2875,2,0)))</f>
        <v>0</v>
      </c>
      <c r="BA450" s="6">
        <v>0</v>
      </c>
      <c r="BB450" s="6">
        <v>0</v>
      </c>
      <c r="BC450" s="6">
        <v>0</v>
      </c>
      <c r="BD450" s="6">
        <v>0</v>
      </c>
      <c r="BE450" s="6">
        <v>0</v>
      </c>
      <c r="BF450" s="6">
        <v>0</v>
      </c>
      <c r="BG450" s="6">
        <v>0</v>
      </c>
      <c r="BH450" s="6">
        <v>0</v>
      </c>
      <c r="BI450" s="6">
        <v>0</v>
      </c>
      <c r="BJ450" s="6">
        <v>0</v>
      </c>
      <c r="BK450" s="6">
        <v>0</v>
      </c>
      <c r="BL450" s="6">
        <v>0</v>
      </c>
      <c r="BM450" s="6">
        <f>IF(Table3[[#This Row],[Type]]="EM",IF((Table3[[#This Row],[Diameter]]/2)-Table3[[#This Row],[CornerRadius]]-0.012&gt;0,(Table3[[#This Row],[Diameter]]/2)-Table3[[#This Row],[CornerRadius]]-0.012,0),)</f>
        <v>0</v>
      </c>
      <c r="BO450" s="6" t="str">
        <f>IF(Table3[[#This Row],[ShoulderLength]]="","",IF(Table3[[#This Row],[ShoulderLength]]&lt;Table3[[#This Row],[LOC]],"FIX",""))</f>
        <v/>
      </c>
    </row>
    <row r="451" spans="1:67" x14ac:dyDescent="0.25">
      <c r="A451" s="7">
        <f>IF(Table3[[#This Row],[SoflexRule]]="",1,IF(Table3[[#This Row],[MinOHL]]="",1,IF(Table3[[#This Row],[Type]]="CT",1,IF(Table3[[#This Row],[I]]=1,0,1))))</f>
        <v>1</v>
      </c>
      <c r="B451" s="6" t="s">
        <v>149</v>
      </c>
      <c r="D451" s="6" t="s">
        <v>149</v>
      </c>
      <c r="E451" s="6">
        <v>450</v>
      </c>
      <c r="G451" s="9" t="s">
        <v>74</v>
      </c>
      <c r="H451" s="10" t="s">
        <v>679</v>
      </c>
      <c r="I451" s="11" t="s">
        <v>928</v>
      </c>
      <c r="J451" s="12" t="s">
        <v>929</v>
      </c>
      <c r="K451" s="11" t="str">
        <f>CONCATENATE(Table3[[#This Row],[Type]]," "&amp;TEXT(Table3[[#This Row],[Diameter]],".0000")&amp;""," "&amp;Table3[[#This Row],[NumFlutes]]&amp;"FL")</f>
        <v>DS .0860 2FL</v>
      </c>
      <c r="L451" s="17" t="s">
        <v>777</v>
      </c>
      <c r="M451" s="13">
        <v>8.5999999999999993E-2</v>
      </c>
      <c r="N451" s="13">
        <v>8.5999999999999993E-2</v>
      </c>
      <c r="O451" s="6">
        <v>8.5999999999999993E-2</v>
      </c>
      <c r="P451" s="6">
        <v>0.9</v>
      </c>
      <c r="R451" s="14">
        <f>IF(Table3[[#This Row],[ShoulderLenEnd]]="",0,90-(DEGREES(ATAN((Q451-P451)/((N451-O451)/2)))))</f>
        <v>0</v>
      </c>
      <c r="S451" s="15">
        <v>0.92500000000000004</v>
      </c>
      <c r="T451" s="6">
        <v>2</v>
      </c>
      <c r="U451" s="6">
        <v>1.78</v>
      </c>
      <c r="V451" s="6">
        <v>0.64</v>
      </c>
      <c r="Z451" s="6">
        <v>118</v>
      </c>
      <c r="AA451" s="13">
        <f t="shared" si="7"/>
        <v>2.5837006618185089E-2</v>
      </c>
      <c r="AE451" s="6" t="s">
        <v>49</v>
      </c>
      <c r="AF451" s="6" t="s">
        <v>545</v>
      </c>
      <c r="AG451" s="6" t="s">
        <v>532</v>
      </c>
      <c r="AH451" s="6" t="s">
        <v>682</v>
      </c>
      <c r="AI451" s="6">
        <v>0</v>
      </c>
      <c r="AJ451" s="6">
        <v>1</v>
      </c>
      <c r="AK451" s="6">
        <v>0</v>
      </c>
      <c r="AL451" s="6">
        <v>0</v>
      </c>
      <c r="AM451" s="6">
        <v>0</v>
      </c>
      <c r="AN451" s="6">
        <v>0</v>
      </c>
      <c r="AO451" s="6">
        <v>0</v>
      </c>
      <c r="AP451" s="6">
        <v>1</v>
      </c>
      <c r="AR451" s="6">
        <v>0</v>
      </c>
      <c r="AS451" s="6">
        <v>0</v>
      </c>
      <c r="AT451" s="6">
        <v>0</v>
      </c>
      <c r="AU451" s="6">
        <v>0</v>
      </c>
      <c r="AV451" s="6">
        <f>IF(Table3[[#This Row],[ShankDiameter]]&gt;0.5,0,2)</f>
        <v>2</v>
      </c>
      <c r="AW451" s="6">
        <v>0</v>
      </c>
      <c r="AX451" s="6">
        <v>0</v>
      </c>
      <c r="AY451" s="6">
        <v>2</v>
      </c>
      <c r="AZ451" s="6">
        <f>IF(Table3[[#This Row],[ShankDiameter]]=0.225,2,IF(Table3[[#This Row],[ShankDiameter]]=0.25,2,IF(Table3[[#This Row],[ShankDiameter]]=0.2875,2,0)))</f>
        <v>0</v>
      </c>
      <c r="BA451" s="6">
        <v>0</v>
      </c>
      <c r="BB451" s="6">
        <v>0</v>
      </c>
      <c r="BC451" s="6">
        <v>0</v>
      </c>
      <c r="BD451" s="6">
        <v>0</v>
      </c>
      <c r="BE451" s="6">
        <v>0</v>
      </c>
      <c r="BF451" s="6">
        <v>0</v>
      </c>
      <c r="BG451" s="6">
        <v>0</v>
      </c>
      <c r="BH451" s="6">
        <v>0</v>
      </c>
      <c r="BI451" s="6">
        <v>0</v>
      </c>
      <c r="BJ451" s="6">
        <v>0</v>
      </c>
      <c r="BK451" s="6">
        <v>0</v>
      </c>
      <c r="BL451" s="6">
        <v>0</v>
      </c>
      <c r="BM451" s="6">
        <f>IF(Table3[[#This Row],[Type]]="EM",IF((Table3[[#This Row],[Diameter]]/2)-Table3[[#This Row],[CornerRadius]]-0.012&gt;0,(Table3[[#This Row],[Diameter]]/2)-Table3[[#This Row],[CornerRadius]]-0.012,0),)</f>
        <v>0</v>
      </c>
      <c r="BO451" s="6" t="str">
        <f>IF(Table3[[#This Row],[ShoulderLength]]="","",IF(Table3[[#This Row],[ShoulderLength]]&lt;Table3[[#This Row],[LOC]],"FIX",""))</f>
        <v/>
      </c>
    </row>
    <row r="452" spans="1:67" x14ac:dyDescent="0.25">
      <c r="A452" s="7">
        <f>IF(Table3[[#This Row],[SoflexRule]]="",1,IF(Table3[[#This Row],[MinOHL]]="",1,IF(Table3[[#This Row],[Type]]="CT",1,IF(Table3[[#This Row],[I]]=1,0,1))))</f>
        <v>1</v>
      </c>
      <c r="B452" s="6" t="s">
        <v>149</v>
      </c>
      <c r="D452" s="6" t="s">
        <v>149</v>
      </c>
      <c r="E452" s="6">
        <v>451</v>
      </c>
      <c r="F452" s="8" t="s">
        <v>60</v>
      </c>
      <c r="H452" s="10" t="s">
        <v>801</v>
      </c>
      <c r="I452" s="11" t="s">
        <v>930</v>
      </c>
      <c r="J452" s="12" t="s">
        <v>931</v>
      </c>
      <c r="K452" s="11" t="str">
        <f>CONCATENATE(Table3[[#This Row],[Type]]," "&amp;TEXT(Table3[[#This Row],[Diameter]],".0000")&amp;""," "&amp;Table3[[#This Row],[NumFlutes]]&amp;"FL")</f>
        <v>DJ .0890 2FL</v>
      </c>
      <c r="L452" s="17" t="s">
        <v>779</v>
      </c>
      <c r="M452" s="13">
        <v>8.8999999999999996E-2</v>
      </c>
      <c r="N452" s="13">
        <v>8.8999999999999996E-2</v>
      </c>
      <c r="O452" s="6">
        <v>8.8999999999999996E-2</v>
      </c>
      <c r="P452" s="6">
        <v>1.36</v>
      </c>
      <c r="R452" s="14">
        <f>IF(Table3[[#This Row],[ShoulderLenEnd]]="",0,90-(DEGREES(ATAN((Q452-P452)/((N452-O452)/2)))))</f>
        <v>0</v>
      </c>
      <c r="S452" s="15">
        <v>1.4</v>
      </c>
      <c r="T452" s="6">
        <v>2</v>
      </c>
      <c r="U452" s="6">
        <v>2.2599999999999998</v>
      </c>
      <c r="V452" s="6">
        <v>1.18</v>
      </c>
      <c r="Z452" s="6">
        <v>118</v>
      </c>
      <c r="AA452" s="13">
        <f t="shared" si="7"/>
        <v>2.6738297546726433E-2</v>
      </c>
      <c r="AE452" s="6" t="s">
        <v>49</v>
      </c>
      <c r="AF452" s="6" t="s">
        <v>545</v>
      </c>
      <c r="AG452" s="6" t="s">
        <v>532</v>
      </c>
      <c r="AH452" s="6" t="s">
        <v>635</v>
      </c>
      <c r="AI452" s="6">
        <v>0</v>
      </c>
      <c r="AJ452" s="6">
        <v>1</v>
      </c>
      <c r="AK452" s="6">
        <v>0</v>
      </c>
      <c r="AL452" s="6">
        <v>0</v>
      </c>
      <c r="AM452" s="6">
        <v>0</v>
      </c>
      <c r="AN452" s="6">
        <v>0</v>
      </c>
      <c r="AO452" s="6">
        <v>0</v>
      </c>
      <c r="AP452" s="6">
        <v>1</v>
      </c>
      <c r="AR452" s="6">
        <v>0</v>
      </c>
      <c r="AS452" s="6">
        <v>0</v>
      </c>
      <c r="AT452" s="6">
        <v>0</v>
      </c>
      <c r="AU452" s="6">
        <v>0</v>
      </c>
      <c r="AV452" s="6">
        <f>IF(Table3[[#This Row],[ShankDiameter]]&gt;0.5,0,2)</f>
        <v>2</v>
      </c>
      <c r="AW452" s="6">
        <v>0</v>
      </c>
      <c r="AX452" s="6">
        <v>0</v>
      </c>
      <c r="AY452" s="6">
        <v>2</v>
      </c>
      <c r="AZ452" s="6">
        <f>IF(Table3[[#This Row],[ShankDiameter]]=0.225,2,IF(Table3[[#This Row],[ShankDiameter]]=0.25,2,IF(Table3[[#This Row],[ShankDiameter]]=0.2875,2,0)))</f>
        <v>0</v>
      </c>
      <c r="BA452" s="6">
        <v>0</v>
      </c>
      <c r="BB452" s="6">
        <v>0</v>
      </c>
      <c r="BC452" s="6">
        <v>0</v>
      </c>
      <c r="BD452" s="6">
        <v>0</v>
      </c>
      <c r="BE452" s="6">
        <v>0</v>
      </c>
      <c r="BF452" s="6">
        <v>0</v>
      </c>
      <c r="BG452" s="6">
        <v>0</v>
      </c>
      <c r="BH452" s="6">
        <v>0</v>
      </c>
      <c r="BI452" s="6">
        <v>0</v>
      </c>
      <c r="BJ452" s="6">
        <v>0</v>
      </c>
      <c r="BK452" s="6">
        <v>0</v>
      </c>
      <c r="BL452" s="6">
        <v>0</v>
      </c>
      <c r="BM452" s="6">
        <f>IF(Table3[[#This Row],[Type]]="EM",IF((Table3[[#This Row],[Diameter]]/2)-Table3[[#This Row],[CornerRadius]]-0.012&gt;0,(Table3[[#This Row],[Diameter]]/2)-Table3[[#This Row],[CornerRadius]]-0.012,0),)</f>
        <v>0</v>
      </c>
      <c r="BO452" s="6" t="str">
        <f>IF(Table3[[#This Row],[ShoulderLength]]="","",IF(Table3[[#This Row],[ShoulderLength]]&lt;Table3[[#This Row],[LOC]],"FIX",""))</f>
        <v/>
      </c>
    </row>
    <row r="453" spans="1:67" x14ac:dyDescent="0.25">
      <c r="A453" s="7">
        <f>IF(Table3[[#This Row],[SoflexRule]]="",1,IF(Table3[[#This Row],[MinOHL]]="",1,IF(Table3[[#This Row],[Type]]="CT",1,IF(Table3[[#This Row],[I]]=1,0,1))))</f>
        <v>1</v>
      </c>
      <c r="B453" s="6" t="s">
        <v>149</v>
      </c>
      <c r="D453" s="6" t="s">
        <v>149</v>
      </c>
      <c r="E453" s="6">
        <v>452</v>
      </c>
      <c r="G453" s="9" t="s">
        <v>74</v>
      </c>
      <c r="H453" s="10" t="s">
        <v>679</v>
      </c>
      <c r="I453" s="11" t="s">
        <v>932</v>
      </c>
      <c r="J453" s="12" t="s">
        <v>933</v>
      </c>
      <c r="K453" s="11" t="str">
        <f>CONCATENATE(Table3[[#This Row],[Type]]," "&amp;TEXT(Table3[[#This Row],[Diameter]],".0000")&amp;""," "&amp;Table3[[#This Row],[NumFlutes]]&amp;"FL")</f>
        <v>DS .0890 2FL</v>
      </c>
      <c r="L453" s="17" t="s">
        <v>779</v>
      </c>
      <c r="M453" s="13">
        <v>8.8999999999999996E-2</v>
      </c>
      <c r="N453" s="13">
        <v>8.8999999999999996E-2</v>
      </c>
      <c r="O453" s="6">
        <v>8.8999999999999996E-2</v>
      </c>
      <c r="P453" s="6">
        <v>0.85</v>
      </c>
      <c r="R453" s="14">
        <f>IF(Table3[[#This Row],[ShoulderLenEnd]]="",0,90-(DEGREES(ATAN((Q453-P453)/((N453-O453)/2)))))</f>
        <v>0</v>
      </c>
      <c r="S453" s="15">
        <v>0.875</v>
      </c>
      <c r="T453" s="6">
        <v>2</v>
      </c>
      <c r="U453" s="6">
        <v>1.77</v>
      </c>
      <c r="V453" s="6">
        <v>0.63</v>
      </c>
      <c r="Z453" s="6">
        <v>118</v>
      </c>
      <c r="AA453" s="13">
        <f t="shared" si="7"/>
        <v>2.6738297546726433E-2</v>
      </c>
      <c r="AE453" s="6" t="s">
        <v>49</v>
      </c>
      <c r="AF453" s="6" t="s">
        <v>545</v>
      </c>
      <c r="AG453" s="6" t="s">
        <v>532</v>
      </c>
      <c r="AH453" s="6" t="s">
        <v>682</v>
      </c>
      <c r="AI453" s="6">
        <v>0</v>
      </c>
      <c r="AJ453" s="6">
        <v>1</v>
      </c>
      <c r="AK453" s="6">
        <v>0</v>
      </c>
      <c r="AL453" s="6">
        <v>0</v>
      </c>
      <c r="AM453" s="6">
        <v>0</v>
      </c>
      <c r="AN453" s="6">
        <v>0</v>
      </c>
      <c r="AO453" s="6">
        <v>0</v>
      </c>
      <c r="AP453" s="6">
        <v>1</v>
      </c>
      <c r="AR453" s="6">
        <v>0</v>
      </c>
      <c r="AS453" s="6">
        <v>0</v>
      </c>
      <c r="AT453" s="6">
        <v>0</v>
      </c>
      <c r="AU453" s="6">
        <v>0</v>
      </c>
      <c r="AV453" s="6">
        <f>IF(Table3[[#This Row],[ShankDiameter]]&gt;0.5,0,2)</f>
        <v>2</v>
      </c>
      <c r="AW453" s="6">
        <v>0</v>
      </c>
      <c r="AX453" s="6">
        <v>0</v>
      </c>
      <c r="AY453" s="6">
        <v>2</v>
      </c>
      <c r="AZ453" s="6">
        <f>IF(Table3[[#This Row],[ShankDiameter]]=0.225,2,IF(Table3[[#This Row],[ShankDiameter]]=0.25,2,IF(Table3[[#This Row],[ShankDiameter]]=0.2875,2,0)))</f>
        <v>0</v>
      </c>
      <c r="BA453" s="6">
        <v>0</v>
      </c>
      <c r="BB453" s="6">
        <v>0</v>
      </c>
      <c r="BC453" s="6">
        <v>0</v>
      </c>
      <c r="BD453" s="6">
        <v>0</v>
      </c>
      <c r="BE453" s="6">
        <v>0</v>
      </c>
      <c r="BF453" s="6">
        <v>0</v>
      </c>
      <c r="BG453" s="6">
        <v>0</v>
      </c>
      <c r="BH453" s="6">
        <v>0</v>
      </c>
      <c r="BI453" s="6">
        <v>0</v>
      </c>
      <c r="BJ453" s="6">
        <v>0</v>
      </c>
      <c r="BK453" s="6">
        <v>0</v>
      </c>
      <c r="BL453" s="6">
        <v>0</v>
      </c>
      <c r="BM453" s="6">
        <f>IF(Table3[[#This Row],[Type]]="EM",IF((Table3[[#This Row],[Diameter]]/2)-Table3[[#This Row],[CornerRadius]]-0.012&gt;0,(Table3[[#This Row],[Diameter]]/2)-Table3[[#This Row],[CornerRadius]]-0.012,0),)</f>
        <v>0</v>
      </c>
      <c r="BO453" s="6" t="str">
        <f>IF(Table3[[#This Row],[ShoulderLength]]="","",IF(Table3[[#This Row],[ShoulderLength]]&lt;Table3[[#This Row],[LOC]],"FIX",""))</f>
        <v/>
      </c>
    </row>
    <row r="454" spans="1:67" x14ac:dyDescent="0.25">
      <c r="A454" s="7">
        <f>IF(Table3[[#This Row],[SoflexRule]]="",1,IF(Table3[[#This Row],[MinOHL]]="",1,IF(Table3[[#This Row],[Type]]="CT",1,IF(Table3[[#This Row],[I]]=1,0,1))))</f>
        <v>1</v>
      </c>
      <c r="B454" s="6" t="s">
        <v>149</v>
      </c>
      <c r="D454" s="6" t="s">
        <v>149</v>
      </c>
      <c r="E454" s="6">
        <v>453</v>
      </c>
      <c r="F454" s="8" t="s">
        <v>60</v>
      </c>
      <c r="H454" s="10" t="s">
        <v>801</v>
      </c>
      <c r="I454" s="11" t="s">
        <v>934</v>
      </c>
      <c r="J454" s="12" t="s">
        <v>935</v>
      </c>
      <c r="K454" s="11" t="str">
        <f>CONCATENATE(Table3[[#This Row],[Type]]," "&amp;TEXT(Table3[[#This Row],[Diameter]],".0000")&amp;""," "&amp;Table3[[#This Row],[NumFlutes]]&amp;"FL")</f>
        <v>DJ .0935 2FL</v>
      </c>
      <c r="L454" s="17" t="s">
        <v>781</v>
      </c>
      <c r="M454" s="13">
        <v>9.35E-2</v>
      </c>
      <c r="N454" s="13">
        <v>9.35E-2</v>
      </c>
      <c r="O454" s="6">
        <v>9.35E-2</v>
      </c>
      <c r="P454" s="6">
        <v>1.39</v>
      </c>
      <c r="R454" s="14">
        <f>IF(Table3[[#This Row],[ShoulderLenEnd]]="",0,90-(DEGREES(ATAN((Q454-P454)/((N454-O454)/2)))))</f>
        <v>0</v>
      </c>
      <c r="S454" s="15">
        <v>1.43</v>
      </c>
      <c r="T454" s="6">
        <v>2</v>
      </c>
      <c r="U454" s="6">
        <v>2.35</v>
      </c>
      <c r="V454" s="6">
        <v>1.2</v>
      </c>
      <c r="Z454" s="6">
        <v>118</v>
      </c>
      <c r="AA454" s="13">
        <f t="shared" si="7"/>
        <v>2.8090233939538443E-2</v>
      </c>
      <c r="AE454" s="6" t="s">
        <v>49</v>
      </c>
      <c r="AF454" s="6" t="s">
        <v>545</v>
      </c>
      <c r="AG454" s="6" t="s">
        <v>532</v>
      </c>
      <c r="AH454" s="6" t="s">
        <v>635</v>
      </c>
      <c r="AI454" s="6">
        <v>0</v>
      </c>
      <c r="AJ454" s="6">
        <v>1</v>
      </c>
      <c r="AK454" s="6">
        <v>0</v>
      </c>
      <c r="AL454" s="6">
        <v>0</v>
      </c>
      <c r="AM454" s="6">
        <v>0</v>
      </c>
      <c r="AN454" s="6">
        <v>0</v>
      </c>
      <c r="AO454" s="6">
        <v>0</v>
      </c>
      <c r="AP454" s="6">
        <v>1</v>
      </c>
      <c r="AR454" s="6">
        <v>0</v>
      </c>
      <c r="AS454" s="6">
        <v>0</v>
      </c>
      <c r="AT454" s="6">
        <v>0</v>
      </c>
      <c r="AU454" s="6">
        <v>0</v>
      </c>
      <c r="AV454" s="6">
        <f>IF(Table3[[#This Row],[ShankDiameter]]&gt;0.5,0,2)</f>
        <v>2</v>
      </c>
      <c r="AW454" s="6">
        <v>0</v>
      </c>
      <c r="AX454" s="6">
        <v>0</v>
      </c>
      <c r="AY454" s="6">
        <v>2</v>
      </c>
      <c r="AZ454" s="6">
        <f>IF(Table3[[#This Row],[ShankDiameter]]=0.225,2,IF(Table3[[#This Row],[ShankDiameter]]=0.25,2,IF(Table3[[#This Row],[ShankDiameter]]=0.2875,2,0)))</f>
        <v>0</v>
      </c>
      <c r="BA454" s="6">
        <v>0</v>
      </c>
      <c r="BB454" s="6">
        <v>0</v>
      </c>
      <c r="BC454" s="6">
        <v>0</v>
      </c>
      <c r="BD454" s="6">
        <v>0</v>
      </c>
      <c r="BE454" s="6">
        <v>0</v>
      </c>
      <c r="BF454" s="6">
        <v>0</v>
      </c>
      <c r="BG454" s="6">
        <v>0</v>
      </c>
      <c r="BH454" s="6">
        <v>0</v>
      </c>
      <c r="BI454" s="6">
        <v>0</v>
      </c>
      <c r="BJ454" s="6">
        <v>0</v>
      </c>
      <c r="BK454" s="6">
        <v>0</v>
      </c>
      <c r="BL454" s="6">
        <v>0</v>
      </c>
      <c r="BM454" s="6">
        <f>IF(Table3[[#This Row],[Type]]="EM",IF((Table3[[#This Row],[Diameter]]/2)-Table3[[#This Row],[CornerRadius]]-0.012&gt;0,(Table3[[#This Row],[Diameter]]/2)-Table3[[#This Row],[CornerRadius]]-0.012,0),)</f>
        <v>0</v>
      </c>
      <c r="BO454" s="6" t="str">
        <f>IF(Table3[[#This Row],[ShoulderLength]]="","",IF(Table3[[#This Row],[ShoulderLength]]&lt;Table3[[#This Row],[LOC]],"FIX",""))</f>
        <v/>
      </c>
    </row>
    <row r="455" spans="1:67" x14ac:dyDescent="0.25">
      <c r="A455" s="7">
        <f>IF(Table3[[#This Row],[SoflexRule]]="",1,IF(Table3[[#This Row],[MinOHL]]="",1,IF(Table3[[#This Row],[Type]]="CT",1,IF(Table3[[#This Row],[I]]=1,0,1))))</f>
        <v>1</v>
      </c>
      <c r="B455" s="6" t="s">
        <v>149</v>
      </c>
      <c r="D455" s="6" t="s">
        <v>149</v>
      </c>
      <c r="E455" s="6">
        <v>454</v>
      </c>
      <c r="G455" s="9" t="s">
        <v>74</v>
      </c>
      <c r="H455" s="10" t="s">
        <v>679</v>
      </c>
      <c r="I455" s="11" t="s">
        <v>936</v>
      </c>
      <c r="J455" s="12" t="s">
        <v>937</v>
      </c>
      <c r="K455" s="11" t="str">
        <f>CONCATENATE(Table3[[#This Row],[Type]]," "&amp;TEXT(Table3[[#This Row],[Diameter]],".0000")&amp;""," "&amp;Table3[[#This Row],[NumFlutes]]&amp;"FL")</f>
        <v>DS .0935 2FL</v>
      </c>
      <c r="L455" s="17" t="s">
        <v>781</v>
      </c>
      <c r="M455" s="13">
        <v>9.35E-2</v>
      </c>
      <c r="N455" s="13">
        <v>9.35E-2</v>
      </c>
      <c r="O455" s="6">
        <v>9.35E-2</v>
      </c>
      <c r="P455" s="6">
        <v>0.85</v>
      </c>
      <c r="R455" s="14">
        <f>IF(Table3[[#This Row],[ShoulderLenEnd]]="",0,90-(DEGREES(ATAN((Q455-P455)/((N455-O455)/2)))))</f>
        <v>0</v>
      </c>
      <c r="S455" s="15">
        <v>0.875</v>
      </c>
      <c r="T455" s="6">
        <v>2</v>
      </c>
      <c r="U455" s="6">
        <v>1.79</v>
      </c>
      <c r="V455" s="6">
        <v>0.64</v>
      </c>
      <c r="Z455" s="6">
        <v>118</v>
      </c>
      <c r="AA455" s="13">
        <f t="shared" si="7"/>
        <v>2.8090233939538443E-2</v>
      </c>
      <c r="AE455" s="6" t="s">
        <v>49</v>
      </c>
      <c r="AF455" s="6" t="s">
        <v>545</v>
      </c>
      <c r="AG455" s="6" t="s">
        <v>532</v>
      </c>
      <c r="AH455" s="6" t="s">
        <v>682</v>
      </c>
      <c r="AI455" s="6">
        <v>0</v>
      </c>
      <c r="AJ455" s="6">
        <v>1</v>
      </c>
      <c r="AK455" s="6">
        <v>0</v>
      </c>
      <c r="AL455" s="6">
        <v>0</v>
      </c>
      <c r="AM455" s="6">
        <v>0</v>
      </c>
      <c r="AN455" s="6">
        <v>0</v>
      </c>
      <c r="AO455" s="6">
        <v>0</v>
      </c>
      <c r="AP455" s="6">
        <v>1</v>
      </c>
      <c r="AR455" s="6">
        <v>0</v>
      </c>
      <c r="AS455" s="6">
        <v>0</v>
      </c>
      <c r="AT455" s="6">
        <v>0</v>
      </c>
      <c r="AU455" s="6">
        <v>0</v>
      </c>
      <c r="AV455" s="6">
        <f>IF(Table3[[#This Row],[ShankDiameter]]&gt;0.5,0,2)</f>
        <v>2</v>
      </c>
      <c r="AW455" s="6">
        <v>0</v>
      </c>
      <c r="AX455" s="6">
        <v>0</v>
      </c>
      <c r="AY455" s="6">
        <v>2</v>
      </c>
      <c r="AZ455" s="6">
        <f>IF(Table3[[#This Row],[ShankDiameter]]=0.225,2,IF(Table3[[#This Row],[ShankDiameter]]=0.25,2,IF(Table3[[#This Row],[ShankDiameter]]=0.2875,2,0)))</f>
        <v>0</v>
      </c>
      <c r="BA455" s="6">
        <v>0</v>
      </c>
      <c r="BB455" s="6">
        <v>0</v>
      </c>
      <c r="BC455" s="6">
        <v>0</v>
      </c>
      <c r="BD455" s="6">
        <v>0</v>
      </c>
      <c r="BE455" s="6">
        <v>0</v>
      </c>
      <c r="BF455" s="6">
        <v>0</v>
      </c>
      <c r="BG455" s="6">
        <v>0</v>
      </c>
      <c r="BH455" s="6">
        <v>0</v>
      </c>
      <c r="BI455" s="6">
        <v>0</v>
      </c>
      <c r="BJ455" s="6">
        <v>0</v>
      </c>
      <c r="BK455" s="6">
        <v>0</v>
      </c>
      <c r="BL455" s="6">
        <v>0</v>
      </c>
      <c r="BM455" s="6">
        <f>IF(Table3[[#This Row],[Type]]="EM",IF((Table3[[#This Row],[Diameter]]/2)-Table3[[#This Row],[CornerRadius]]-0.012&gt;0,(Table3[[#This Row],[Diameter]]/2)-Table3[[#This Row],[CornerRadius]]-0.012,0),)</f>
        <v>0</v>
      </c>
      <c r="BO455" s="6" t="str">
        <f>IF(Table3[[#This Row],[ShoulderLength]]="","",IF(Table3[[#This Row],[ShoulderLength]]&lt;Table3[[#This Row],[LOC]],"FIX",""))</f>
        <v/>
      </c>
    </row>
    <row r="456" spans="1:67" x14ac:dyDescent="0.25">
      <c r="A456" s="7">
        <f>IF(Table3[[#This Row],[SoflexRule]]="",1,IF(Table3[[#This Row],[MinOHL]]="",1,IF(Table3[[#This Row],[Type]]="CT",1,IF(Table3[[#This Row],[I]]=1,0,1))))</f>
        <v>1</v>
      </c>
      <c r="B456" s="6" t="s">
        <v>149</v>
      </c>
      <c r="D456" s="6" t="s">
        <v>149</v>
      </c>
      <c r="E456" s="6">
        <v>455</v>
      </c>
      <c r="F456" s="8" t="s">
        <v>60</v>
      </c>
      <c r="H456" s="10" t="s">
        <v>679</v>
      </c>
      <c r="I456" s="11" t="s">
        <v>938</v>
      </c>
      <c r="J456" s="12" t="s">
        <v>939</v>
      </c>
      <c r="K456" s="11" t="str">
        <f>CONCATENATE(Table3[[#This Row],[Type]]," "&amp;TEXT(Table3[[#This Row],[Diameter]],".0000")&amp;""," "&amp;Table3[[#This Row],[NumFlutes]]&amp;"FL")</f>
        <v>DS .0938 2FL</v>
      </c>
      <c r="L456" s="17" t="s">
        <v>2440</v>
      </c>
      <c r="M456" s="13">
        <v>9.3799999999999994E-2</v>
      </c>
      <c r="N456" s="13">
        <v>9.3799999999999994E-2</v>
      </c>
      <c r="O456" s="6">
        <v>9.3799999999999994E-2</v>
      </c>
      <c r="P456" s="6">
        <v>0.87</v>
      </c>
      <c r="R456" s="14">
        <f>IF(Table3[[#This Row],[ShoulderLenEnd]]="",0,90-(DEGREES(ATAN((Q456-P456)/((N456-O456)/2)))))</f>
        <v>0</v>
      </c>
      <c r="S456" s="15">
        <v>0.9</v>
      </c>
      <c r="T456" s="6">
        <v>2</v>
      </c>
      <c r="U456" s="6">
        <v>1.78</v>
      </c>
      <c r="V456" s="6">
        <v>0.6</v>
      </c>
      <c r="Z456" s="6">
        <v>118</v>
      </c>
      <c r="AA456" s="13">
        <f t="shared" si="7"/>
        <v>2.8180363032392575E-2</v>
      </c>
      <c r="AE456" s="6" t="s">
        <v>49</v>
      </c>
      <c r="AF456" s="6" t="s">
        <v>545</v>
      </c>
      <c r="AG456" s="6" t="s">
        <v>532</v>
      </c>
      <c r="AH456" s="6" t="s">
        <v>682</v>
      </c>
      <c r="AI456" s="6">
        <v>0</v>
      </c>
      <c r="AJ456" s="6">
        <v>1</v>
      </c>
      <c r="AK456" s="6">
        <v>0</v>
      </c>
      <c r="AL456" s="6">
        <v>0</v>
      </c>
      <c r="AM456" s="6">
        <v>0</v>
      </c>
      <c r="AN456" s="6">
        <v>0</v>
      </c>
      <c r="AO456" s="6">
        <v>0</v>
      </c>
      <c r="AP456" s="6">
        <v>1</v>
      </c>
      <c r="AR456" s="6">
        <v>0</v>
      </c>
      <c r="AS456" s="6">
        <v>0</v>
      </c>
      <c r="AT456" s="6">
        <v>0</v>
      </c>
      <c r="AU456" s="6">
        <v>0</v>
      </c>
      <c r="AV456" s="6">
        <f>IF(Table3[[#This Row],[ShankDiameter]]&gt;0.5,0,2)</f>
        <v>2</v>
      </c>
      <c r="AW456" s="6">
        <v>0</v>
      </c>
      <c r="AX456" s="6">
        <v>0</v>
      </c>
      <c r="AY456" s="6">
        <v>2</v>
      </c>
      <c r="AZ456" s="6">
        <f>IF(Table3[[#This Row],[ShankDiameter]]=0.225,2,IF(Table3[[#This Row],[ShankDiameter]]=0.25,2,IF(Table3[[#This Row],[ShankDiameter]]=0.2875,2,0)))</f>
        <v>0</v>
      </c>
      <c r="BA456" s="6">
        <v>0</v>
      </c>
      <c r="BB456" s="6">
        <v>0</v>
      </c>
      <c r="BC456" s="6">
        <v>0</v>
      </c>
      <c r="BD456" s="6">
        <v>0</v>
      </c>
      <c r="BE456" s="6">
        <v>0</v>
      </c>
      <c r="BF456" s="6">
        <v>0</v>
      </c>
      <c r="BG456" s="6">
        <v>0</v>
      </c>
      <c r="BH456" s="6">
        <v>0</v>
      </c>
      <c r="BI456" s="6">
        <v>0</v>
      </c>
      <c r="BJ456" s="6">
        <v>0</v>
      </c>
      <c r="BK456" s="6">
        <v>0</v>
      </c>
      <c r="BL456" s="6">
        <v>0</v>
      </c>
      <c r="BM456" s="6">
        <f>IF(Table3[[#This Row],[Type]]="EM",IF((Table3[[#This Row],[Diameter]]/2)-Table3[[#This Row],[CornerRadius]]-0.012&gt;0,(Table3[[#This Row],[Diameter]]/2)-Table3[[#This Row],[CornerRadius]]-0.012,0),)</f>
        <v>0</v>
      </c>
      <c r="BO456" s="6" t="str">
        <f>IF(Table3[[#This Row],[ShoulderLength]]="","",IF(Table3[[#This Row],[ShoulderLength]]&lt;Table3[[#This Row],[LOC]],"FIX",""))</f>
        <v/>
      </c>
    </row>
    <row r="457" spans="1:67" x14ac:dyDescent="0.25">
      <c r="A457" s="7">
        <f>IF(Table3[[#This Row],[SoflexRule]]="",1,IF(Table3[[#This Row],[MinOHL]]="",1,IF(Table3[[#This Row],[Type]]="CT",1,IF(Table3[[#This Row],[I]]=1,0,1))))</f>
        <v>1</v>
      </c>
      <c r="B457" s="6" t="s">
        <v>149</v>
      </c>
      <c r="D457" s="6" t="s">
        <v>149</v>
      </c>
      <c r="E457" s="6">
        <v>456</v>
      </c>
      <c r="F457" s="8" t="s">
        <v>60</v>
      </c>
      <c r="H457" s="10" t="s">
        <v>801</v>
      </c>
      <c r="I457" s="11" t="s">
        <v>940</v>
      </c>
      <c r="K457" s="11" t="str">
        <f>CONCATENATE(Table3[[#This Row],[Type]]," "&amp;TEXT(Table3[[#This Row],[Diameter]],".0000")&amp;""," "&amp;Table3[[#This Row],[NumFlutes]]&amp;"FL")</f>
        <v>DJ .0938 2FL</v>
      </c>
      <c r="L457" s="17" t="s">
        <v>2440</v>
      </c>
      <c r="M457" s="13">
        <v>9.3799999999999994E-2</v>
      </c>
      <c r="N457" s="13">
        <v>9.3799999999999994E-2</v>
      </c>
      <c r="O457" s="6">
        <v>9.3799999999999994E-2</v>
      </c>
      <c r="P457" s="6">
        <v>1.39</v>
      </c>
      <c r="R457" s="14">
        <f>IF(Table3[[#This Row],[ShoulderLenEnd]]="",0,90-(DEGREES(ATAN((Q457-P457)/((N457-O457)/2)))))</f>
        <v>0</v>
      </c>
      <c r="S457" s="15">
        <v>1.43</v>
      </c>
      <c r="T457" s="6">
        <v>2</v>
      </c>
      <c r="U457" s="6">
        <v>2.2599999999999998</v>
      </c>
      <c r="V457" s="6">
        <v>1.1200000000000001</v>
      </c>
      <c r="Z457" s="6">
        <v>118</v>
      </c>
      <c r="AA457" s="13">
        <f t="shared" si="7"/>
        <v>2.8180363032392575E-2</v>
      </c>
      <c r="AE457" s="6" t="s">
        <v>49</v>
      </c>
      <c r="AF457" s="6" t="s">
        <v>545</v>
      </c>
      <c r="AH457" s="6" t="s">
        <v>635</v>
      </c>
      <c r="AI457" s="6">
        <v>0</v>
      </c>
      <c r="AJ457" s="6">
        <v>1</v>
      </c>
      <c r="AK457" s="6">
        <v>0</v>
      </c>
      <c r="AL457" s="6">
        <v>0</v>
      </c>
      <c r="AM457" s="6">
        <v>0</v>
      </c>
      <c r="AN457" s="6">
        <v>0</v>
      </c>
      <c r="AO457" s="6">
        <v>0</v>
      </c>
      <c r="AP457" s="6">
        <v>1</v>
      </c>
      <c r="AR457" s="6">
        <v>0</v>
      </c>
      <c r="AS457" s="6">
        <v>0</v>
      </c>
      <c r="AT457" s="6">
        <v>0</v>
      </c>
      <c r="AU457" s="6">
        <v>0</v>
      </c>
      <c r="AV457" s="6">
        <f>IF(Table3[[#This Row],[ShankDiameter]]&gt;0.5,0,2)</f>
        <v>2</v>
      </c>
      <c r="AW457" s="6">
        <v>0</v>
      </c>
      <c r="AX457" s="6">
        <v>0</v>
      </c>
      <c r="AY457" s="6">
        <v>2</v>
      </c>
      <c r="AZ457" s="6">
        <f>IF(Table3[[#This Row],[ShankDiameter]]=0.225,2,IF(Table3[[#This Row],[ShankDiameter]]=0.25,2,IF(Table3[[#This Row],[ShankDiameter]]=0.2875,2,0)))</f>
        <v>0</v>
      </c>
      <c r="BA457" s="6">
        <v>0</v>
      </c>
      <c r="BB457" s="6">
        <v>0</v>
      </c>
      <c r="BC457" s="6">
        <v>0</v>
      </c>
      <c r="BD457" s="6">
        <v>0</v>
      </c>
      <c r="BE457" s="6">
        <v>0</v>
      </c>
      <c r="BF457" s="6">
        <v>0</v>
      </c>
      <c r="BG457" s="6">
        <v>0</v>
      </c>
      <c r="BH457" s="6">
        <v>0</v>
      </c>
      <c r="BI457" s="6">
        <v>0</v>
      </c>
      <c r="BJ457" s="6">
        <v>0</v>
      </c>
      <c r="BK457" s="6">
        <v>0</v>
      </c>
      <c r="BL457" s="6">
        <v>0</v>
      </c>
      <c r="BM457" s="6">
        <f>IF(Table3[[#This Row],[Type]]="EM",IF((Table3[[#This Row],[Diameter]]/2)-Table3[[#This Row],[CornerRadius]]-0.012&gt;0,(Table3[[#This Row],[Diameter]]/2)-Table3[[#This Row],[CornerRadius]]-0.012,0),)</f>
        <v>0</v>
      </c>
      <c r="BO457" s="6" t="str">
        <f>IF(Table3[[#This Row],[ShoulderLength]]="","",IF(Table3[[#This Row],[ShoulderLength]]&lt;Table3[[#This Row],[LOC]],"FIX",""))</f>
        <v/>
      </c>
    </row>
    <row r="458" spans="1:67" x14ac:dyDescent="0.25">
      <c r="A458" s="7">
        <f>IF(Table3[[#This Row],[SoflexRule]]="",1,IF(Table3[[#This Row],[MinOHL]]="",1,IF(Table3[[#This Row],[Type]]="CT",1,IF(Table3[[#This Row],[I]]=1,0,1))))</f>
        <v>1</v>
      </c>
      <c r="B458" s="6" t="s">
        <v>149</v>
      </c>
      <c r="D458" s="6" t="s">
        <v>149</v>
      </c>
      <c r="E458" s="6">
        <v>457</v>
      </c>
      <c r="F458" s="8" t="s">
        <v>60</v>
      </c>
      <c r="H458" s="10" t="s">
        <v>801</v>
      </c>
      <c r="I458" s="11" t="s">
        <v>941</v>
      </c>
      <c r="J458" s="12" t="s">
        <v>942</v>
      </c>
      <c r="K458" s="11" t="str">
        <f>CONCATENATE(Table3[[#This Row],[Type]]," "&amp;TEXT(Table3[[#This Row],[Diameter]],".0000")&amp;""," "&amp;Table3[[#This Row],[NumFlutes]]&amp;"FL")</f>
        <v>DJ .0960 2FL</v>
      </c>
      <c r="L458" s="17" t="s">
        <v>783</v>
      </c>
      <c r="M458" s="13">
        <v>9.6000000000000002E-2</v>
      </c>
      <c r="N458" s="13">
        <v>9.6000000000000002E-2</v>
      </c>
      <c r="O458" s="6">
        <v>9.6000000000000002E-2</v>
      </c>
      <c r="P458" s="6">
        <v>1.49</v>
      </c>
      <c r="R458" s="14">
        <f>IF(Table3[[#This Row],[ShoulderLenEnd]]="",0,90-(DEGREES(ATAN((Q458-P458)/((N458-O458)/2)))))</f>
        <v>0</v>
      </c>
      <c r="S458" s="15">
        <v>1.53</v>
      </c>
      <c r="T458" s="6">
        <v>2</v>
      </c>
      <c r="U458" s="6">
        <v>2.38</v>
      </c>
      <c r="V458" s="6">
        <v>1.26</v>
      </c>
      <c r="Z458" s="6">
        <v>118</v>
      </c>
      <c r="AA458" s="13">
        <f t="shared" si="7"/>
        <v>2.8841309713322893E-2</v>
      </c>
      <c r="AE458" s="6" t="s">
        <v>49</v>
      </c>
      <c r="AF458" s="6" t="s">
        <v>545</v>
      </c>
      <c r="AG458" s="6" t="s">
        <v>532</v>
      </c>
      <c r="AH458" s="6" t="s">
        <v>635</v>
      </c>
      <c r="AI458" s="6">
        <v>0</v>
      </c>
      <c r="AJ458" s="6">
        <v>1</v>
      </c>
      <c r="AK458" s="6">
        <v>0</v>
      </c>
      <c r="AL458" s="6">
        <v>0</v>
      </c>
      <c r="AM458" s="6">
        <v>0</v>
      </c>
      <c r="AN458" s="6">
        <v>0</v>
      </c>
      <c r="AO458" s="6">
        <v>0</v>
      </c>
      <c r="AP458" s="6">
        <v>1</v>
      </c>
      <c r="AR458" s="6">
        <v>0</v>
      </c>
      <c r="AS458" s="6">
        <v>0</v>
      </c>
      <c r="AT458" s="6">
        <v>0</v>
      </c>
      <c r="AU458" s="6">
        <v>0</v>
      </c>
      <c r="AV458" s="6">
        <f>IF(Table3[[#This Row],[ShankDiameter]]&gt;0.5,0,2)</f>
        <v>2</v>
      </c>
      <c r="AW458" s="6">
        <v>0</v>
      </c>
      <c r="AX458" s="6">
        <v>0</v>
      </c>
      <c r="AY458" s="6">
        <v>2</v>
      </c>
      <c r="AZ458" s="6">
        <f>IF(Table3[[#This Row],[ShankDiameter]]=0.225,2,IF(Table3[[#This Row],[ShankDiameter]]=0.25,2,IF(Table3[[#This Row],[ShankDiameter]]=0.2875,2,0)))</f>
        <v>0</v>
      </c>
      <c r="BA458" s="6">
        <v>0</v>
      </c>
      <c r="BB458" s="6">
        <v>0</v>
      </c>
      <c r="BC458" s="6">
        <v>0</v>
      </c>
      <c r="BD458" s="6">
        <v>0</v>
      </c>
      <c r="BE458" s="6">
        <v>0</v>
      </c>
      <c r="BF458" s="6">
        <v>0</v>
      </c>
      <c r="BG458" s="6">
        <v>0</v>
      </c>
      <c r="BH458" s="6">
        <v>0</v>
      </c>
      <c r="BI458" s="6">
        <v>0</v>
      </c>
      <c r="BJ458" s="6">
        <v>0</v>
      </c>
      <c r="BK458" s="6">
        <v>0</v>
      </c>
      <c r="BL458" s="6">
        <v>0</v>
      </c>
      <c r="BM458" s="6">
        <f>IF(Table3[[#This Row],[Type]]="EM",IF((Table3[[#This Row],[Diameter]]/2)-Table3[[#This Row],[CornerRadius]]-0.012&gt;0,(Table3[[#This Row],[Diameter]]/2)-Table3[[#This Row],[CornerRadius]]-0.012,0),)</f>
        <v>0</v>
      </c>
      <c r="BO458" s="6" t="str">
        <f>IF(Table3[[#This Row],[ShoulderLength]]="","",IF(Table3[[#This Row],[ShoulderLength]]&lt;Table3[[#This Row],[LOC]],"FIX",""))</f>
        <v/>
      </c>
    </row>
    <row r="459" spans="1:67" x14ac:dyDescent="0.25">
      <c r="A459" s="7">
        <f>IF(Table3[[#This Row],[SoflexRule]]="",1,IF(Table3[[#This Row],[MinOHL]]="",1,IF(Table3[[#This Row],[Type]]="CT",1,IF(Table3[[#This Row],[I]]=1,0,1))))</f>
        <v>1</v>
      </c>
      <c r="B459" s="6" t="s">
        <v>149</v>
      </c>
      <c r="D459" s="6" t="s">
        <v>149</v>
      </c>
      <c r="E459" s="6">
        <v>458</v>
      </c>
      <c r="G459" s="9" t="s">
        <v>74</v>
      </c>
      <c r="H459" s="10" t="s">
        <v>679</v>
      </c>
      <c r="I459" s="11" t="s">
        <v>943</v>
      </c>
      <c r="J459" s="12" t="s">
        <v>944</v>
      </c>
      <c r="K459" s="11" t="str">
        <f>CONCATENATE(Table3[[#This Row],[Type]]," "&amp;TEXT(Table3[[#This Row],[Diameter]],".0000")&amp;""," "&amp;Table3[[#This Row],[NumFlutes]]&amp;"FL")</f>
        <v>DS .0960 2FL</v>
      </c>
      <c r="L459" s="17" t="s">
        <v>783</v>
      </c>
      <c r="M459" s="13">
        <v>9.6000000000000002E-2</v>
      </c>
      <c r="N459" s="13">
        <v>9.6000000000000002E-2</v>
      </c>
      <c r="O459" s="6">
        <v>9.6000000000000002E-2</v>
      </c>
      <c r="P459" s="6">
        <v>0.875</v>
      </c>
      <c r="R459" s="14">
        <f>IF(Table3[[#This Row],[ShoulderLenEnd]]="",0,90-(DEGREES(ATAN((Q459-P459)/((N459-O459)/2)))))</f>
        <v>0</v>
      </c>
      <c r="S459" s="15">
        <v>0.9</v>
      </c>
      <c r="T459" s="6">
        <v>2</v>
      </c>
      <c r="U459" s="6">
        <v>1.82</v>
      </c>
      <c r="V459" s="6">
        <v>0.7</v>
      </c>
      <c r="Z459" s="6">
        <v>118</v>
      </c>
      <c r="AA459" s="13">
        <f t="shared" si="7"/>
        <v>2.8841309713322893E-2</v>
      </c>
      <c r="AE459" s="6" t="s">
        <v>49</v>
      </c>
      <c r="AF459" s="6" t="s">
        <v>545</v>
      </c>
      <c r="AG459" s="6" t="s">
        <v>532</v>
      </c>
      <c r="AH459" s="6" t="s">
        <v>682</v>
      </c>
      <c r="AI459" s="6">
        <v>0</v>
      </c>
      <c r="AJ459" s="6">
        <v>1</v>
      </c>
      <c r="AK459" s="6">
        <v>0</v>
      </c>
      <c r="AL459" s="6">
        <v>0</v>
      </c>
      <c r="AM459" s="6">
        <v>0</v>
      </c>
      <c r="AN459" s="6">
        <v>0</v>
      </c>
      <c r="AO459" s="6">
        <v>0</v>
      </c>
      <c r="AP459" s="6">
        <v>1</v>
      </c>
      <c r="AR459" s="6">
        <v>0</v>
      </c>
      <c r="AS459" s="6">
        <v>0</v>
      </c>
      <c r="AT459" s="6">
        <v>0</v>
      </c>
      <c r="AU459" s="6">
        <v>0</v>
      </c>
      <c r="AV459" s="6">
        <f>IF(Table3[[#This Row],[ShankDiameter]]&gt;0.5,0,2)</f>
        <v>2</v>
      </c>
      <c r="AW459" s="6">
        <v>0</v>
      </c>
      <c r="AX459" s="6">
        <v>0</v>
      </c>
      <c r="AY459" s="6">
        <v>2</v>
      </c>
      <c r="AZ459" s="6">
        <f>IF(Table3[[#This Row],[ShankDiameter]]=0.225,2,IF(Table3[[#This Row],[ShankDiameter]]=0.25,2,IF(Table3[[#This Row],[ShankDiameter]]=0.2875,2,0)))</f>
        <v>0</v>
      </c>
      <c r="BA459" s="6">
        <v>0</v>
      </c>
      <c r="BB459" s="6">
        <v>0</v>
      </c>
      <c r="BC459" s="6">
        <v>0</v>
      </c>
      <c r="BD459" s="6">
        <v>0</v>
      </c>
      <c r="BE459" s="6">
        <v>0</v>
      </c>
      <c r="BF459" s="6">
        <v>0</v>
      </c>
      <c r="BG459" s="6">
        <v>0</v>
      </c>
      <c r="BH459" s="6">
        <v>0</v>
      </c>
      <c r="BI459" s="6">
        <v>0</v>
      </c>
      <c r="BJ459" s="6">
        <v>0</v>
      </c>
      <c r="BK459" s="6">
        <v>0</v>
      </c>
      <c r="BL459" s="6">
        <v>0</v>
      </c>
      <c r="BM459" s="6">
        <f>IF(Table3[[#This Row],[Type]]="EM",IF((Table3[[#This Row],[Diameter]]/2)-Table3[[#This Row],[CornerRadius]]-0.012&gt;0,(Table3[[#This Row],[Diameter]]/2)-Table3[[#This Row],[CornerRadius]]-0.012,0),)</f>
        <v>0</v>
      </c>
      <c r="BO459" s="6" t="str">
        <f>IF(Table3[[#This Row],[ShoulderLength]]="","",IF(Table3[[#This Row],[ShoulderLength]]&lt;Table3[[#This Row],[LOC]],"FIX",""))</f>
        <v/>
      </c>
    </row>
    <row r="460" spans="1:67" x14ac:dyDescent="0.25">
      <c r="A460" s="7">
        <f>IF(Table3[[#This Row],[SoflexRule]]="",1,IF(Table3[[#This Row],[MinOHL]]="",1,IF(Table3[[#This Row],[Type]]="CT",1,IF(Table3[[#This Row],[I]]=1,0,1))))</f>
        <v>1</v>
      </c>
      <c r="B460" s="6" t="s">
        <v>149</v>
      </c>
      <c r="D460" s="6" t="s">
        <v>149</v>
      </c>
      <c r="E460" s="6">
        <v>459</v>
      </c>
      <c r="G460" s="9" t="s">
        <v>74</v>
      </c>
      <c r="H460" s="10" t="s">
        <v>679</v>
      </c>
      <c r="I460" s="11" t="s">
        <v>945</v>
      </c>
      <c r="J460" s="12">
        <v>41840</v>
      </c>
      <c r="K460" s="11" t="str">
        <f>CONCATENATE(Table3[[#This Row],[Type]]," "&amp;TEXT(Table3[[#This Row],[Diameter]],".0000")&amp;""," "&amp;Table3[[#This Row],[NumFlutes]]&amp;"FL")</f>
        <v>DS .0980 2FL</v>
      </c>
      <c r="L460" s="17" t="s">
        <v>785</v>
      </c>
      <c r="M460" s="13">
        <v>9.8000000000000004E-2</v>
      </c>
      <c r="N460" s="13">
        <v>9.8000000000000004E-2</v>
      </c>
      <c r="O460" s="6">
        <v>9.8000000000000004E-2</v>
      </c>
      <c r="P460" s="6">
        <v>0.92500000000000004</v>
      </c>
      <c r="R460" s="14">
        <f>IF(Table3[[#This Row],[ShoulderLenEnd]]="",0,90-(DEGREES(ATAN((Q460-P460)/((N460-O460)/2)))))</f>
        <v>0</v>
      </c>
      <c r="S460" s="15">
        <v>0.95</v>
      </c>
      <c r="T460" s="6">
        <v>2</v>
      </c>
      <c r="U460" s="6">
        <v>1.8</v>
      </c>
      <c r="V460" s="6">
        <v>0.72</v>
      </c>
      <c r="Z460" s="6">
        <v>118</v>
      </c>
      <c r="AA460" s="13">
        <f t="shared" si="7"/>
        <v>2.9442170332350456E-2</v>
      </c>
      <c r="AE460" s="6" t="s">
        <v>49</v>
      </c>
      <c r="AF460" s="6" t="s">
        <v>545</v>
      </c>
      <c r="AG460" s="6" t="s">
        <v>532</v>
      </c>
      <c r="AH460" s="6" t="s">
        <v>682</v>
      </c>
      <c r="AI460" s="6">
        <v>0</v>
      </c>
      <c r="AJ460" s="6">
        <v>1</v>
      </c>
      <c r="AK460" s="6">
        <v>0</v>
      </c>
      <c r="AL460" s="6">
        <v>0</v>
      </c>
      <c r="AM460" s="6">
        <v>0</v>
      </c>
      <c r="AN460" s="6">
        <v>0</v>
      </c>
      <c r="AO460" s="6">
        <v>0</v>
      </c>
      <c r="AP460" s="6">
        <v>1</v>
      </c>
      <c r="AR460" s="6">
        <v>0</v>
      </c>
      <c r="AS460" s="6">
        <v>0</v>
      </c>
      <c r="AT460" s="6">
        <v>0</v>
      </c>
      <c r="AU460" s="6">
        <v>0</v>
      </c>
      <c r="AV460" s="6">
        <f>IF(Table3[[#This Row],[ShankDiameter]]&gt;0.5,0,2)</f>
        <v>2</v>
      </c>
      <c r="AW460" s="6">
        <v>0</v>
      </c>
      <c r="AX460" s="6">
        <v>0</v>
      </c>
      <c r="AY460" s="6">
        <v>2</v>
      </c>
      <c r="AZ460" s="6">
        <f>IF(Table3[[#This Row],[ShankDiameter]]=0.225,2,IF(Table3[[#This Row],[ShankDiameter]]=0.25,2,IF(Table3[[#This Row],[ShankDiameter]]=0.2875,2,0)))</f>
        <v>0</v>
      </c>
      <c r="BA460" s="6">
        <v>0</v>
      </c>
      <c r="BB460" s="6">
        <v>0</v>
      </c>
      <c r="BC460" s="6">
        <v>0</v>
      </c>
      <c r="BD460" s="6">
        <v>0</v>
      </c>
      <c r="BE460" s="6">
        <v>0</v>
      </c>
      <c r="BF460" s="6">
        <v>0</v>
      </c>
      <c r="BG460" s="6">
        <v>0</v>
      </c>
      <c r="BH460" s="6">
        <v>0</v>
      </c>
      <c r="BI460" s="6">
        <v>0</v>
      </c>
      <c r="BJ460" s="6">
        <v>0</v>
      </c>
      <c r="BK460" s="6">
        <v>0</v>
      </c>
      <c r="BL460" s="6">
        <v>0</v>
      </c>
      <c r="BM460" s="6">
        <f>IF(Table3[[#This Row],[Type]]="EM",IF((Table3[[#This Row],[Diameter]]/2)-Table3[[#This Row],[CornerRadius]]-0.012&gt;0,(Table3[[#This Row],[Diameter]]/2)-Table3[[#This Row],[CornerRadius]]-0.012,0),)</f>
        <v>0</v>
      </c>
      <c r="BO460" s="6" t="str">
        <f>IF(Table3[[#This Row],[ShoulderLength]]="","",IF(Table3[[#This Row],[ShoulderLength]]&lt;Table3[[#This Row],[LOC]],"FIX",""))</f>
        <v/>
      </c>
    </row>
    <row r="461" spans="1:67" x14ac:dyDescent="0.25">
      <c r="A461" s="7">
        <f>IF(Table3[[#This Row],[SoflexRule]]="",1,IF(Table3[[#This Row],[MinOHL]]="",1,IF(Table3[[#This Row],[Type]]="CT",1,IF(Table3[[#This Row],[I]]=1,0,1))))</f>
        <v>1</v>
      </c>
      <c r="B461" s="6" t="s">
        <v>149</v>
      </c>
      <c r="D461" s="6" t="s">
        <v>149</v>
      </c>
      <c r="E461" s="6">
        <v>460</v>
      </c>
      <c r="F461" s="8" t="s">
        <v>60</v>
      </c>
      <c r="H461" s="10" t="s">
        <v>801</v>
      </c>
      <c r="I461" s="11" t="s">
        <v>946</v>
      </c>
      <c r="J461" s="12" t="s">
        <v>947</v>
      </c>
      <c r="K461" s="11" t="str">
        <f>CONCATENATE(Table3[[#This Row],[Type]]," "&amp;TEXT(Table3[[#This Row],[Diameter]],".0000")&amp;""," "&amp;Table3[[#This Row],[NumFlutes]]&amp;"FL")</f>
        <v>DJ .0980 2FL</v>
      </c>
      <c r="L461" s="17" t="s">
        <v>785</v>
      </c>
      <c r="M461" s="13">
        <v>9.8000000000000004E-2</v>
      </c>
      <c r="N461" s="13">
        <v>9.8000000000000004E-2</v>
      </c>
      <c r="O461" s="6">
        <v>9.8000000000000004E-2</v>
      </c>
      <c r="P461" s="6">
        <v>1.47</v>
      </c>
      <c r="R461" s="14">
        <f>IF(Table3[[#This Row],[ShoulderLenEnd]]="",0,90-(DEGREES(ATAN((Q461-P461)/((N461-O461)/2)))))</f>
        <v>0</v>
      </c>
      <c r="S461" s="15">
        <v>1.51</v>
      </c>
      <c r="T461" s="6">
        <v>2</v>
      </c>
      <c r="U461" s="6">
        <v>2.4</v>
      </c>
      <c r="V461" s="6">
        <v>1.25</v>
      </c>
      <c r="Z461" s="6">
        <v>118</v>
      </c>
      <c r="AA461" s="13">
        <f t="shared" si="7"/>
        <v>2.9442170332350456E-2</v>
      </c>
      <c r="AE461" s="6" t="s">
        <v>49</v>
      </c>
      <c r="AF461" s="6" t="s">
        <v>545</v>
      </c>
      <c r="AG461" s="6" t="s">
        <v>532</v>
      </c>
      <c r="AH461" s="6" t="s">
        <v>635</v>
      </c>
      <c r="AI461" s="6">
        <v>0</v>
      </c>
      <c r="AJ461" s="6">
        <v>1</v>
      </c>
      <c r="AK461" s="6">
        <v>0</v>
      </c>
      <c r="AL461" s="6">
        <v>0</v>
      </c>
      <c r="AM461" s="6">
        <v>0</v>
      </c>
      <c r="AN461" s="6">
        <v>0</v>
      </c>
      <c r="AO461" s="6">
        <v>0</v>
      </c>
      <c r="AP461" s="6">
        <v>1</v>
      </c>
      <c r="AR461" s="6">
        <v>0</v>
      </c>
      <c r="AS461" s="6">
        <v>0</v>
      </c>
      <c r="AT461" s="6">
        <v>0</v>
      </c>
      <c r="AU461" s="6">
        <v>0</v>
      </c>
      <c r="AV461" s="6">
        <f>IF(Table3[[#This Row],[ShankDiameter]]&gt;0.5,0,2)</f>
        <v>2</v>
      </c>
      <c r="AW461" s="6">
        <v>0</v>
      </c>
      <c r="AX461" s="6">
        <v>0</v>
      </c>
      <c r="AY461" s="6">
        <v>2</v>
      </c>
      <c r="AZ461" s="6">
        <f>IF(Table3[[#This Row],[ShankDiameter]]=0.225,2,IF(Table3[[#This Row],[ShankDiameter]]=0.25,2,IF(Table3[[#This Row],[ShankDiameter]]=0.2875,2,0)))</f>
        <v>0</v>
      </c>
      <c r="BA461" s="6">
        <v>0</v>
      </c>
      <c r="BB461" s="6">
        <v>0</v>
      </c>
      <c r="BC461" s="6">
        <v>0</v>
      </c>
      <c r="BD461" s="6">
        <v>0</v>
      </c>
      <c r="BE461" s="6">
        <v>0</v>
      </c>
      <c r="BF461" s="6">
        <v>0</v>
      </c>
      <c r="BG461" s="6">
        <v>0</v>
      </c>
      <c r="BH461" s="6">
        <v>0</v>
      </c>
      <c r="BI461" s="6">
        <v>0</v>
      </c>
      <c r="BJ461" s="6">
        <v>0</v>
      </c>
      <c r="BK461" s="6">
        <v>0</v>
      </c>
      <c r="BL461" s="6">
        <v>0</v>
      </c>
      <c r="BM461" s="6">
        <f>IF(Table3[[#This Row],[Type]]="EM",IF((Table3[[#This Row],[Diameter]]/2)-Table3[[#This Row],[CornerRadius]]-0.012&gt;0,(Table3[[#This Row],[Diameter]]/2)-Table3[[#This Row],[CornerRadius]]-0.012,0),)</f>
        <v>0</v>
      </c>
      <c r="BO461" s="6" t="str">
        <f>IF(Table3[[#This Row],[ShoulderLength]]="","",IF(Table3[[#This Row],[ShoulderLength]]&lt;Table3[[#This Row],[LOC]],"FIX",""))</f>
        <v/>
      </c>
    </row>
    <row r="462" spans="1:67" x14ac:dyDescent="0.25">
      <c r="A462" s="7">
        <f>IF(Table3[[#This Row],[SoflexRule]]="",1,IF(Table3[[#This Row],[MinOHL]]="",1,IF(Table3[[#This Row],[Type]]="CT",1,IF(Table3[[#This Row],[I]]=1,0,1))))</f>
        <v>1</v>
      </c>
      <c r="B462" s="6" t="s">
        <v>149</v>
      </c>
      <c r="D462" s="6" t="s">
        <v>149</v>
      </c>
      <c r="E462" s="6">
        <v>461</v>
      </c>
      <c r="F462" s="8" t="s">
        <v>60</v>
      </c>
      <c r="H462" s="10" t="s">
        <v>679</v>
      </c>
      <c r="I462" s="11" t="s">
        <v>948</v>
      </c>
      <c r="J462" s="12" t="s">
        <v>949</v>
      </c>
      <c r="K462" s="11" t="str">
        <f>CONCATENATE(Table3[[#This Row],[Type]]," "&amp;TEXT(Table3[[#This Row],[Diameter]],".0000")&amp;""," "&amp;Table3[[#This Row],[NumFlutes]]&amp;"FL")</f>
        <v>DS .0995 2FL</v>
      </c>
      <c r="L462" s="17" t="s">
        <v>787</v>
      </c>
      <c r="M462" s="13">
        <v>9.9500000000000005E-2</v>
      </c>
      <c r="N462" s="13">
        <v>9.9500000000000005E-2</v>
      </c>
      <c r="O462" s="6">
        <v>9.9500000000000005E-2</v>
      </c>
      <c r="P462" s="6">
        <v>0.88</v>
      </c>
      <c r="R462" s="14">
        <f>IF(Table3[[#This Row],[ShoulderLenEnd]]="",0,90-(DEGREES(ATAN((Q462-P462)/((N462-O462)/2)))))</f>
        <v>0</v>
      </c>
      <c r="S462" s="15">
        <v>0.91</v>
      </c>
      <c r="T462" s="6">
        <v>2</v>
      </c>
      <c r="U462" s="6">
        <v>1.87</v>
      </c>
      <c r="V462" s="6">
        <v>0.66</v>
      </c>
      <c r="Z462" s="6">
        <v>118</v>
      </c>
      <c r="AA462" s="13">
        <f t="shared" si="7"/>
        <v>2.9892815796621126E-2</v>
      </c>
      <c r="AE462" s="6" t="s">
        <v>49</v>
      </c>
      <c r="AF462" s="6" t="s">
        <v>545</v>
      </c>
      <c r="AG462" s="6" t="s">
        <v>532</v>
      </c>
      <c r="AH462" s="6" t="s">
        <v>682</v>
      </c>
      <c r="AI462" s="6">
        <v>0</v>
      </c>
      <c r="AJ462" s="6">
        <v>1</v>
      </c>
      <c r="AK462" s="6">
        <v>0</v>
      </c>
      <c r="AL462" s="6">
        <v>0</v>
      </c>
      <c r="AM462" s="6">
        <v>0</v>
      </c>
      <c r="AN462" s="6">
        <v>0</v>
      </c>
      <c r="AO462" s="6">
        <v>0</v>
      </c>
      <c r="AP462" s="6">
        <v>1</v>
      </c>
      <c r="AR462" s="6">
        <v>0</v>
      </c>
      <c r="AS462" s="6">
        <v>0</v>
      </c>
      <c r="AT462" s="6">
        <v>0</v>
      </c>
      <c r="AU462" s="6">
        <v>0</v>
      </c>
      <c r="AV462" s="6">
        <f>IF(Table3[[#This Row],[ShankDiameter]]&gt;0.5,0,2)</f>
        <v>2</v>
      </c>
      <c r="AW462" s="6">
        <v>0</v>
      </c>
      <c r="AX462" s="6">
        <v>0</v>
      </c>
      <c r="AY462" s="6">
        <v>2</v>
      </c>
      <c r="AZ462" s="6">
        <f>IF(Table3[[#This Row],[ShankDiameter]]=0.225,2,IF(Table3[[#This Row],[ShankDiameter]]=0.25,2,IF(Table3[[#This Row],[ShankDiameter]]=0.2875,2,0)))</f>
        <v>0</v>
      </c>
      <c r="BA462" s="6">
        <v>0</v>
      </c>
      <c r="BB462" s="6">
        <v>0</v>
      </c>
      <c r="BC462" s="6">
        <v>0</v>
      </c>
      <c r="BD462" s="6">
        <v>0</v>
      </c>
      <c r="BE462" s="6">
        <v>0</v>
      </c>
      <c r="BF462" s="6">
        <v>0</v>
      </c>
      <c r="BG462" s="6">
        <v>0</v>
      </c>
      <c r="BH462" s="6">
        <v>0</v>
      </c>
      <c r="BI462" s="6">
        <v>0</v>
      </c>
      <c r="BJ462" s="6">
        <v>0</v>
      </c>
      <c r="BK462" s="6">
        <v>0</v>
      </c>
      <c r="BL462" s="6">
        <v>0</v>
      </c>
      <c r="BM462" s="6">
        <f>IF(Table3[[#This Row],[Type]]="EM",IF((Table3[[#This Row],[Diameter]]/2)-Table3[[#This Row],[CornerRadius]]-0.012&gt;0,(Table3[[#This Row],[Diameter]]/2)-Table3[[#This Row],[CornerRadius]]-0.012,0),)</f>
        <v>0</v>
      </c>
      <c r="BO462" s="6" t="str">
        <f>IF(Table3[[#This Row],[ShoulderLength]]="","",IF(Table3[[#This Row],[ShoulderLength]]&lt;Table3[[#This Row],[LOC]],"FIX",""))</f>
        <v/>
      </c>
    </row>
    <row r="463" spans="1:67" x14ac:dyDescent="0.25">
      <c r="A463" s="7">
        <f>IF(Table3[[#This Row],[SoflexRule]]="",1,IF(Table3[[#This Row],[MinOHL]]="",1,IF(Table3[[#This Row],[Type]]="CT",1,IF(Table3[[#This Row],[I]]=1,0,1))))</f>
        <v>1</v>
      </c>
      <c r="B463" s="6" t="s">
        <v>149</v>
      </c>
      <c r="D463" s="6" t="s">
        <v>149</v>
      </c>
      <c r="E463" s="6">
        <v>462</v>
      </c>
      <c r="F463" s="8" t="s">
        <v>60</v>
      </c>
      <c r="H463" s="10" t="s">
        <v>801</v>
      </c>
      <c r="I463" s="11" t="s">
        <v>950</v>
      </c>
      <c r="J463" s="12" t="s">
        <v>951</v>
      </c>
      <c r="K463" s="11" t="str">
        <f>CONCATENATE(Table3[[#This Row],[Type]]," "&amp;TEXT(Table3[[#This Row],[Diameter]],".0000")&amp;""," "&amp;Table3[[#This Row],[NumFlutes]]&amp;"FL")</f>
        <v>DJ .0995 2FL</v>
      </c>
      <c r="L463" s="17" t="s">
        <v>787</v>
      </c>
      <c r="M463" s="13">
        <v>9.9500000000000005E-2</v>
      </c>
      <c r="N463" s="13">
        <v>9.9500000000000005E-2</v>
      </c>
      <c r="O463" s="6">
        <v>9.9500000000000005E-2</v>
      </c>
      <c r="P463" s="6">
        <v>1.5</v>
      </c>
      <c r="R463" s="14">
        <f>IF(Table3[[#This Row],[ShoulderLenEnd]]="",0,90-(DEGREES(ATAN((Q463-P463)/((N463-O463)/2)))))</f>
        <v>0</v>
      </c>
      <c r="S463" s="15">
        <v>1.55</v>
      </c>
      <c r="T463" s="6">
        <v>2</v>
      </c>
      <c r="U463" s="6">
        <v>2.41</v>
      </c>
      <c r="V463" s="6">
        <v>1.27</v>
      </c>
      <c r="Z463" s="6">
        <v>118</v>
      </c>
      <c r="AA463" s="13">
        <f t="shared" si="7"/>
        <v>2.9892815796621126E-2</v>
      </c>
      <c r="AE463" s="6" t="s">
        <v>49</v>
      </c>
      <c r="AF463" s="6" t="s">
        <v>545</v>
      </c>
      <c r="AG463" s="6" t="s">
        <v>532</v>
      </c>
      <c r="AH463" s="6" t="s">
        <v>635</v>
      </c>
      <c r="AI463" s="6">
        <v>0</v>
      </c>
      <c r="AJ463" s="6">
        <v>1</v>
      </c>
      <c r="AK463" s="6">
        <v>0</v>
      </c>
      <c r="AL463" s="6">
        <v>0</v>
      </c>
      <c r="AM463" s="6">
        <v>0</v>
      </c>
      <c r="AN463" s="6">
        <v>0</v>
      </c>
      <c r="AO463" s="6">
        <v>0</v>
      </c>
      <c r="AP463" s="6">
        <v>1</v>
      </c>
      <c r="AR463" s="6">
        <v>0</v>
      </c>
      <c r="AS463" s="6">
        <v>0</v>
      </c>
      <c r="AT463" s="6">
        <v>0</v>
      </c>
      <c r="AU463" s="6">
        <v>0</v>
      </c>
      <c r="AV463" s="6">
        <f>IF(Table3[[#This Row],[ShankDiameter]]&gt;0.5,0,2)</f>
        <v>2</v>
      </c>
      <c r="AW463" s="6">
        <v>0</v>
      </c>
      <c r="AX463" s="6">
        <v>0</v>
      </c>
      <c r="AY463" s="6">
        <v>2</v>
      </c>
      <c r="AZ463" s="6">
        <f>IF(Table3[[#This Row],[ShankDiameter]]=0.225,2,IF(Table3[[#This Row],[ShankDiameter]]=0.25,2,IF(Table3[[#This Row],[ShankDiameter]]=0.2875,2,0)))</f>
        <v>0</v>
      </c>
      <c r="BA463" s="6">
        <v>0</v>
      </c>
      <c r="BB463" s="6">
        <v>0</v>
      </c>
      <c r="BC463" s="6">
        <v>0</v>
      </c>
      <c r="BD463" s="6">
        <v>0</v>
      </c>
      <c r="BE463" s="6">
        <v>0</v>
      </c>
      <c r="BF463" s="6">
        <v>0</v>
      </c>
      <c r="BG463" s="6">
        <v>0</v>
      </c>
      <c r="BH463" s="6">
        <v>0</v>
      </c>
      <c r="BI463" s="6">
        <v>0</v>
      </c>
      <c r="BJ463" s="6">
        <v>0</v>
      </c>
      <c r="BK463" s="6">
        <v>0</v>
      </c>
      <c r="BL463" s="6">
        <v>0</v>
      </c>
      <c r="BM463" s="6">
        <f>IF(Table3[[#This Row],[Type]]="EM",IF((Table3[[#This Row],[Diameter]]/2)-Table3[[#This Row],[CornerRadius]]-0.012&gt;0,(Table3[[#This Row],[Diameter]]/2)-Table3[[#This Row],[CornerRadius]]-0.012,0),)</f>
        <v>0</v>
      </c>
      <c r="BO463" s="6" t="str">
        <f>IF(Table3[[#This Row],[ShoulderLength]]="","",IF(Table3[[#This Row],[ShoulderLength]]&lt;Table3[[#This Row],[LOC]],"FIX",""))</f>
        <v/>
      </c>
    </row>
    <row r="464" spans="1:67" x14ac:dyDescent="0.25">
      <c r="A464" s="7">
        <f>IF(Table3[[#This Row],[SoflexRule]]="",1,IF(Table3[[#This Row],[MinOHL]]="",1,IF(Table3[[#This Row],[Type]]="CT",1,IF(Table3[[#This Row],[I]]=1,0,1))))</f>
        <v>1</v>
      </c>
      <c r="B464" s="6" t="s">
        <v>149</v>
      </c>
      <c r="D464" s="6" t="s">
        <v>149</v>
      </c>
      <c r="E464" s="6">
        <v>463</v>
      </c>
      <c r="F464" s="8" t="s">
        <v>60</v>
      </c>
      <c r="H464" s="10" t="s">
        <v>801</v>
      </c>
      <c r="I464" s="11" t="s">
        <v>952</v>
      </c>
      <c r="J464" s="12" t="s">
        <v>953</v>
      </c>
      <c r="K464" s="11" t="str">
        <f>CONCATENATE(Table3[[#This Row],[Type]]," "&amp;TEXT(Table3[[#This Row],[Diameter]],".0000")&amp;""," "&amp;Table3[[#This Row],[NumFlutes]]&amp;"FL")</f>
        <v>DJ .1015 2FL</v>
      </c>
      <c r="L464" s="17" t="s">
        <v>954</v>
      </c>
      <c r="M464" s="13">
        <v>0.10150000000000001</v>
      </c>
      <c r="N464" s="13">
        <v>0.10150000000000001</v>
      </c>
      <c r="O464" s="6">
        <v>0.10150000000000001</v>
      </c>
      <c r="P464" s="6">
        <v>1.58</v>
      </c>
      <c r="R464" s="14">
        <f>IF(Table3[[#This Row],[ShoulderLenEnd]]="",0,90-(DEGREES(ATAN((Q464-P464)/((N464-O464)/2)))))</f>
        <v>0</v>
      </c>
      <c r="S464" s="15">
        <v>1.63</v>
      </c>
      <c r="T464" s="6">
        <v>2</v>
      </c>
      <c r="U464" s="6">
        <v>2.58</v>
      </c>
      <c r="V464" s="6">
        <v>1.33</v>
      </c>
      <c r="Z464" s="6">
        <v>118</v>
      </c>
      <c r="AA464" s="13">
        <f t="shared" si="7"/>
        <v>3.0493676415648686E-2</v>
      </c>
      <c r="AE464" s="6" t="s">
        <v>49</v>
      </c>
      <c r="AF464" s="6" t="s">
        <v>545</v>
      </c>
      <c r="AG464" s="6" t="s">
        <v>532</v>
      </c>
      <c r="AH464" s="6" t="s">
        <v>635</v>
      </c>
      <c r="AI464" s="6">
        <v>0</v>
      </c>
      <c r="AJ464" s="6">
        <v>1</v>
      </c>
      <c r="AK464" s="6">
        <v>0</v>
      </c>
      <c r="AL464" s="6">
        <v>0</v>
      </c>
      <c r="AM464" s="6">
        <v>0</v>
      </c>
      <c r="AN464" s="6">
        <v>0</v>
      </c>
      <c r="AO464" s="6">
        <v>0</v>
      </c>
      <c r="AP464" s="6">
        <v>1</v>
      </c>
      <c r="AR464" s="6">
        <v>0</v>
      </c>
      <c r="AS464" s="6">
        <v>0</v>
      </c>
      <c r="AT464" s="6">
        <v>0</v>
      </c>
      <c r="AU464" s="6">
        <v>0</v>
      </c>
      <c r="AV464" s="6">
        <f>IF(Table3[[#This Row],[ShankDiameter]]&gt;0.5,0,2)</f>
        <v>2</v>
      </c>
      <c r="AW464" s="6">
        <v>0</v>
      </c>
      <c r="AX464" s="6">
        <v>0</v>
      </c>
      <c r="AY464" s="6">
        <v>2</v>
      </c>
      <c r="AZ464" s="6">
        <f>IF(Table3[[#This Row],[ShankDiameter]]=0.225,2,IF(Table3[[#This Row],[ShankDiameter]]=0.25,2,IF(Table3[[#This Row],[ShankDiameter]]=0.2875,2,0)))</f>
        <v>0</v>
      </c>
      <c r="BA464" s="6">
        <v>0</v>
      </c>
      <c r="BB464" s="6">
        <v>0</v>
      </c>
      <c r="BC464" s="6">
        <v>0</v>
      </c>
      <c r="BD464" s="6">
        <v>0</v>
      </c>
      <c r="BE464" s="6">
        <v>0</v>
      </c>
      <c r="BF464" s="6">
        <v>0</v>
      </c>
      <c r="BG464" s="6">
        <v>0</v>
      </c>
      <c r="BH464" s="6">
        <v>0</v>
      </c>
      <c r="BI464" s="6">
        <v>0</v>
      </c>
      <c r="BJ464" s="6">
        <v>0</v>
      </c>
      <c r="BK464" s="6">
        <v>0</v>
      </c>
      <c r="BL464" s="6">
        <v>0</v>
      </c>
      <c r="BM464" s="6">
        <f>IF(Table3[[#This Row],[Type]]="EM",IF((Table3[[#This Row],[Diameter]]/2)-Table3[[#This Row],[CornerRadius]]-0.012&gt;0,(Table3[[#This Row],[Diameter]]/2)-Table3[[#This Row],[CornerRadius]]-0.012,0),)</f>
        <v>0</v>
      </c>
      <c r="BO464" s="6" t="str">
        <f>IF(Table3[[#This Row],[ShoulderLength]]="","",IF(Table3[[#This Row],[ShoulderLength]]&lt;Table3[[#This Row],[LOC]],"FIX",""))</f>
        <v/>
      </c>
    </row>
    <row r="465" spans="1:67" x14ac:dyDescent="0.25">
      <c r="A465" s="7">
        <f>IF(Table3[[#This Row],[SoflexRule]]="",1,IF(Table3[[#This Row],[MinOHL]]="",1,IF(Table3[[#This Row],[Type]]="CT",1,IF(Table3[[#This Row],[I]]=1,0,1))))</f>
        <v>1</v>
      </c>
      <c r="B465" s="6" t="s">
        <v>149</v>
      </c>
      <c r="D465" s="6" t="s">
        <v>149</v>
      </c>
      <c r="E465" s="6">
        <v>464</v>
      </c>
      <c r="G465" s="9" t="s">
        <v>74</v>
      </c>
      <c r="H465" s="10" t="s">
        <v>679</v>
      </c>
      <c r="I465" s="11" t="s">
        <v>955</v>
      </c>
      <c r="J465" s="12" t="s">
        <v>956</v>
      </c>
      <c r="K465" s="11" t="str">
        <f>CONCATENATE(Table3[[#This Row],[Type]]," "&amp;TEXT(Table3[[#This Row],[Diameter]],".0000")&amp;""," "&amp;Table3[[#This Row],[NumFlutes]]&amp;"FL")</f>
        <v>DS .1015 2FL</v>
      </c>
      <c r="L465" s="17" t="s">
        <v>954</v>
      </c>
      <c r="M465" s="13">
        <v>0.10150000000000001</v>
      </c>
      <c r="N465" s="13">
        <v>0.10150000000000001</v>
      </c>
      <c r="O465" s="6">
        <v>0.10150000000000001</v>
      </c>
      <c r="P465" s="6">
        <v>0.9</v>
      </c>
      <c r="R465" s="14">
        <f>IF(Table3[[#This Row],[ShoulderLenEnd]]="",0,90-(DEGREES(ATAN((Q465-P465)/((N465-O465)/2)))))</f>
        <v>0</v>
      </c>
      <c r="S465" s="15">
        <v>0.92500000000000004</v>
      </c>
      <c r="T465" s="6">
        <v>2</v>
      </c>
      <c r="U465" s="6">
        <v>1.9</v>
      </c>
      <c r="V465" s="6">
        <v>0.74</v>
      </c>
      <c r="Z465" s="6">
        <v>118</v>
      </c>
      <c r="AA465" s="13">
        <f t="shared" si="7"/>
        <v>3.0493676415648686E-2</v>
      </c>
      <c r="AE465" s="6" t="s">
        <v>49</v>
      </c>
      <c r="AF465" s="6" t="s">
        <v>545</v>
      </c>
      <c r="AG465" s="6" t="s">
        <v>532</v>
      </c>
      <c r="AH465" s="6" t="s">
        <v>682</v>
      </c>
      <c r="AI465" s="6">
        <v>0</v>
      </c>
      <c r="AJ465" s="6">
        <v>1</v>
      </c>
      <c r="AK465" s="6">
        <v>0</v>
      </c>
      <c r="AL465" s="6">
        <v>0</v>
      </c>
      <c r="AM465" s="6">
        <v>0</v>
      </c>
      <c r="AN465" s="6">
        <v>0</v>
      </c>
      <c r="AO465" s="6">
        <v>0</v>
      </c>
      <c r="AP465" s="6">
        <v>1</v>
      </c>
      <c r="AR465" s="6">
        <v>0</v>
      </c>
      <c r="AS465" s="6">
        <v>0</v>
      </c>
      <c r="AT465" s="6">
        <v>0</v>
      </c>
      <c r="AU465" s="6">
        <v>0</v>
      </c>
      <c r="AV465" s="6">
        <f>IF(Table3[[#This Row],[ShankDiameter]]&gt;0.5,0,2)</f>
        <v>2</v>
      </c>
      <c r="AW465" s="6">
        <v>0</v>
      </c>
      <c r="AX465" s="6">
        <v>0</v>
      </c>
      <c r="AY465" s="6">
        <v>2</v>
      </c>
      <c r="AZ465" s="6">
        <f>IF(Table3[[#This Row],[ShankDiameter]]=0.225,2,IF(Table3[[#This Row],[ShankDiameter]]=0.25,2,IF(Table3[[#This Row],[ShankDiameter]]=0.2875,2,0)))</f>
        <v>0</v>
      </c>
      <c r="BA465" s="6">
        <v>0</v>
      </c>
      <c r="BB465" s="6">
        <v>0</v>
      </c>
      <c r="BC465" s="6">
        <v>0</v>
      </c>
      <c r="BD465" s="6">
        <v>0</v>
      </c>
      <c r="BE465" s="6">
        <v>0</v>
      </c>
      <c r="BF465" s="6">
        <v>0</v>
      </c>
      <c r="BG465" s="6">
        <v>0</v>
      </c>
      <c r="BH465" s="6">
        <v>0</v>
      </c>
      <c r="BI465" s="6">
        <v>0</v>
      </c>
      <c r="BJ465" s="6">
        <v>0</v>
      </c>
      <c r="BK465" s="6">
        <v>0</v>
      </c>
      <c r="BL465" s="6">
        <v>0</v>
      </c>
      <c r="BM465" s="6">
        <f>IF(Table3[[#This Row],[Type]]="EM",IF((Table3[[#This Row],[Diameter]]/2)-Table3[[#This Row],[CornerRadius]]-0.012&gt;0,(Table3[[#This Row],[Diameter]]/2)-Table3[[#This Row],[CornerRadius]]-0.012,0),)</f>
        <v>0</v>
      </c>
      <c r="BO465" s="6" t="str">
        <f>IF(Table3[[#This Row],[ShoulderLength]]="","",IF(Table3[[#This Row],[ShoulderLength]]&lt;Table3[[#This Row],[LOC]],"FIX",""))</f>
        <v/>
      </c>
    </row>
    <row r="466" spans="1:67" x14ac:dyDescent="0.25">
      <c r="A466" s="7">
        <f>IF(Table3[[#This Row],[SoflexRule]]="",1,IF(Table3[[#This Row],[MinOHL]]="",1,IF(Table3[[#This Row],[Type]]="CT",1,IF(Table3[[#This Row],[I]]=1,0,1))))</f>
        <v>1</v>
      </c>
      <c r="B466" s="6" t="s">
        <v>149</v>
      </c>
      <c r="D466" s="6" t="s">
        <v>149</v>
      </c>
      <c r="E466" s="6">
        <v>465</v>
      </c>
      <c r="F466" s="8" t="s">
        <v>60</v>
      </c>
      <c r="H466" s="10" t="s">
        <v>801</v>
      </c>
      <c r="I466" s="11" t="s">
        <v>957</v>
      </c>
      <c r="J466" s="12" t="s">
        <v>958</v>
      </c>
      <c r="K466" s="11" t="str">
        <f>CONCATENATE(Table3[[#This Row],[Type]]," "&amp;TEXT(Table3[[#This Row],[Diameter]],".0000")&amp;""," "&amp;Table3[[#This Row],[NumFlutes]]&amp;"FL")</f>
        <v>DJ .1040 2FL</v>
      </c>
      <c r="L466" s="17" t="s">
        <v>789</v>
      </c>
      <c r="M466" s="13">
        <v>0.104</v>
      </c>
      <c r="N466" s="13">
        <v>0.104</v>
      </c>
      <c r="O466" s="6">
        <v>0.104</v>
      </c>
      <c r="P466" s="6">
        <v>1.55</v>
      </c>
      <c r="R466" s="14">
        <f>IF(Table3[[#This Row],[ShoulderLenEnd]]="",0,90-(DEGREES(ATAN((Q466-P466)/((N466-O466)/2)))))</f>
        <v>0</v>
      </c>
      <c r="S466" s="15">
        <v>1.6</v>
      </c>
      <c r="T466" s="6">
        <v>2</v>
      </c>
      <c r="U466" s="6">
        <v>2.59</v>
      </c>
      <c r="V466" s="6">
        <v>1.41</v>
      </c>
      <c r="Z466" s="6">
        <v>118</v>
      </c>
      <c r="AA466" s="13">
        <f t="shared" si="7"/>
        <v>3.1244752189433133E-2</v>
      </c>
      <c r="AE466" s="6" t="s">
        <v>49</v>
      </c>
      <c r="AF466" s="6" t="s">
        <v>545</v>
      </c>
      <c r="AG466" s="6" t="s">
        <v>532</v>
      </c>
      <c r="AH466" s="6" t="s">
        <v>635</v>
      </c>
      <c r="AI466" s="6">
        <v>0</v>
      </c>
      <c r="AJ466" s="6">
        <v>1</v>
      </c>
      <c r="AK466" s="6">
        <v>0</v>
      </c>
      <c r="AL466" s="6">
        <v>0</v>
      </c>
      <c r="AM466" s="6">
        <v>0</v>
      </c>
      <c r="AN466" s="6">
        <v>0</v>
      </c>
      <c r="AO466" s="6">
        <v>0</v>
      </c>
      <c r="AP466" s="6">
        <v>1</v>
      </c>
      <c r="AR466" s="6">
        <v>0</v>
      </c>
      <c r="AS466" s="6">
        <v>0</v>
      </c>
      <c r="AT466" s="6">
        <v>0</v>
      </c>
      <c r="AU466" s="6">
        <v>0</v>
      </c>
      <c r="AV466" s="6">
        <f>IF(Table3[[#This Row],[ShankDiameter]]&gt;0.5,0,2)</f>
        <v>2</v>
      </c>
      <c r="AW466" s="6">
        <v>0</v>
      </c>
      <c r="AX466" s="6">
        <v>0</v>
      </c>
      <c r="AY466" s="6">
        <v>2</v>
      </c>
      <c r="AZ466" s="6">
        <f>IF(Table3[[#This Row],[ShankDiameter]]=0.225,2,IF(Table3[[#This Row],[ShankDiameter]]=0.25,2,IF(Table3[[#This Row],[ShankDiameter]]=0.2875,2,0)))</f>
        <v>0</v>
      </c>
      <c r="BA466" s="6">
        <v>0</v>
      </c>
      <c r="BB466" s="6">
        <v>0</v>
      </c>
      <c r="BC466" s="6">
        <v>0</v>
      </c>
      <c r="BD466" s="6">
        <v>0</v>
      </c>
      <c r="BE466" s="6">
        <v>0</v>
      </c>
      <c r="BF466" s="6">
        <v>0</v>
      </c>
      <c r="BG466" s="6">
        <v>0</v>
      </c>
      <c r="BH466" s="6">
        <v>0</v>
      </c>
      <c r="BI466" s="6">
        <v>0</v>
      </c>
      <c r="BJ466" s="6">
        <v>0</v>
      </c>
      <c r="BK466" s="6">
        <v>0</v>
      </c>
      <c r="BL466" s="6">
        <v>0</v>
      </c>
      <c r="BM466" s="6">
        <f>IF(Table3[[#This Row],[Type]]="EM",IF((Table3[[#This Row],[Diameter]]/2)-Table3[[#This Row],[CornerRadius]]-0.012&gt;0,(Table3[[#This Row],[Diameter]]/2)-Table3[[#This Row],[CornerRadius]]-0.012,0),)</f>
        <v>0</v>
      </c>
      <c r="BO466" s="6" t="str">
        <f>IF(Table3[[#This Row],[ShoulderLength]]="","",IF(Table3[[#This Row],[ShoulderLength]]&lt;Table3[[#This Row],[LOC]],"FIX",""))</f>
        <v/>
      </c>
    </row>
    <row r="467" spans="1:67" x14ac:dyDescent="0.25">
      <c r="A467" s="7">
        <f>IF(Table3[[#This Row],[SoflexRule]]="",1,IF(Table3[[#This Row],[MinOHL]]="",1,IF(Table3[[#This Row],[Type]]="CT",1,IF(Table3[[#This Row],[I]]=1,0,1))))</f>
        <v>1</v>
      </c>
      <c r="B467" s="6" t="s">
        <v>149</v>
      </c>
      <c r="D467" s="6" t="s">
        <v>149</v>
      </c>
      <c r="E467" s="6">
        <v>466</v>
      </c>
      <c r="G467" s="9" t="s">
        <v>74</v>
      </c>
      <c r="H467" s="10" t="s">
        <v>679</v>
      </c>
      <c r="I467" s="11" t="s">
        <v>959</v>
      </c>
      <c r="J467" s="12" t="s">
        <v>960</v>
      </c>
      <c r="K467" s="11" t="str">
        <f>CONCATENATE(Table3[[#This Row],[Type]]," "&amp;TEXT(Table3[[#This Row],[Diameter]],".0000")&amp;""," "&amp;Table3[[#This Row],[NumFlutes]]&amp;"FL")</f>
        <v>DS .1040 2FL</v>
      </c>
      <c r="L467" s="17" t="s">
        <v>789</v>
      </c>
      <c r="M467" s="13">
        <v>0.104</v>
      </c>
      <c r="N467" s="13">
        <v>0.104</v>
      </c>
      <c r="O467" s="6">
        <v>0.104</v>
      </c>
      <c r="P467" s="6">
        <v>0.9</v>
      </c>
      <c r="R467" s="14">
        <f>IF(Table3[[#This Row],[ShoulderLenEnd]]="",0,90-(DEGREES(ATAN((Q467-P467)/((N467-O467)/2)))))</f>
        <v>0</v>
      </c>
      <c r="S467" s="15">
        <v>0.92500000000000004</v>
      </c>
      <c r="T467" s="6">
        <v>2</v>
      </c>
      <c r="U467" s="6">
        <v>1.88</v>
      </c>
      <c r="V467" s="6">
        <v>0.75</v>
      </c>
      <c r="Z467" s="6">
        <v>118</v>
      </c>
      <c r="AA467" s="13">
        <f t="shared" si="7"/>
        <v>3.1244752189433133E-2</v>
      </c>
      <c r="AE467" s="6" t="s">
        <v>49</v>
      </c>
      <c r="AF467" s="6" t="s">
        <v>545</v>
      </c>
      <c r="AG467" s="6" t="s">
        <v>532</v>
      </c>
      <c r="AH467" s="6" t="s">
        <v>682</v>
      </c>
      <c r="AI467" s="6">
        <v>0</v>
      </c>
      <c r="AJ467" s="6">
        <v>1</v>
      </c>
      <c r="AK467" s="6">
        <v>0</v>
      </c>
      <c r="AL467" s="6">
        <v>0</v>
      </c>
      <c r="AM467" s="6">
        <v>0</v>
      </c>
      <c r="AN467" s="6">
        <v>0</v>
      </c>
      <c r="AO467" s="6">
        <v>0</v>
      </c>
      <c r="AP467" s="6">
        <v>1</v>
      </c>
      <c r="AR467" s="6">
        <v>0</v>
      </c>
      <c r="AS467" s="6">
        <v>0</v>
      </c>
      <c r="AT467" s="6">
        <v>0</v>
      </c>
      <c r="AU467" s="6">
        <v>0</v>
      </c>
      <c r="AV467" s="6">
        <f>IF(Table3[[#This Row],[ShankDiameter]]&gt;0.5,0,2)</f>
        <v>2</v>
      </c>
      <c r="AW467" s="6">
        <v>0</v>
      </c>
      <c r="AX467" s="6">
        <v>0</v>
      </c>
      <c r="AY467" s="6">
        <v>2</v>
      </c>
      <c r="AZ467" s="6">
        <f>IF(Table3[[#This Row],[ShankDiameter]]=0.225,2,IF(Table3[[#This Row],[ShankDiameter]]=0.25,2,IF(Table3[[#This Row],[ShankDiameter]]=0.2875,2,0)))</f>
        <v>0</v>
      </c>
      <c r="BA467" s="6">
        <v>0</v>
      </c>
      <c r="BB467" s="6">
        <v>0</v>
      </c>
      <c r="BC467" s="6">
        <v>0</v>
      </c>
      <c r="BD467" s="6">
        <v>0</v>
      </c>
      <c r="BE467" s="6">
        <v>0</v>
      </c>
      <c r="BF467" s="6">
        <v>0</v>
      </c>
      <c r="BG467" s="6">
        <v>0</v>
      </c>
      <c r="BH467" s="6">
        <v>0</v>
      </c>
      <c r="BI467" s="6">
        <v>0</v>
      </c>
      <c r="BJ467" s="6">
        <v>0</v>
      </c>
      <c r="BK467" s="6">
        <v>0</v>
      </c>
      <c r="BL467" s="6">
        <v>0</v>
      </c>
      <c r="BM467" s="6">
        <f>IF(Table3[[#This Row],[Type]]="EM",IF((Table3[[#This Row],[Diameter]]/2)-Table3[[#This Row],[CornerRadius]]-0.012&gt;0,(Table3[[#This Row],[Diameter]]/2)-Table3[[#This Row],[CornerRadius]]-0.012,0),)</f>
        <v>0</v>
      </c>
      <c r="BO467" s="6" t="str">
        <f>IF(Table3[[#This Row],[ShoulderLength]]="","",IF(Table3[[#This Row],[ShoulderLength]]&lt;Table3[[#This Row],[LOC]],"FIX",""))</f>
        <v/>
      </c>
    </row>
    <row r="468" spans="1:67" x14ac:dyDescent="0.25">
      <c r="A468" s="7">
        <f>IF(Table3[[#This Row],[SoflexRule]]="",1,IF(Table3[[#This Row],[MinOHL]]="",1,IF(Table3[[#This Row],[Type]]="CT",1,IF(Table3[[#This Row],[I]]=1,0,1))))</f>
        <v>1</v>
      </c>
      <c r="B468" s="6" t="s">
        <v>149</v>
      </c>
      <c r="D468" s="6" t="s">
        <v>149</v>
      </c>
      <c r="E468" s="6">
        <v>467</v>
      </c>
      <c r="F468" s="8" t="s">
        <v>60</v>
      </c>
      <c r="H468" s="10" t="s">
        <v>801</v>
      </c>
      <c r="I468" s="11" t="s">
        <v>961</v>
      </c>
      <c r="J468" s="12" t="s">
        <v>962</v>
      </c>
      <c r="K468" s="11" t="str">
        <f>CONCATENATE(Table3[[#This Row],[Type]]," "&amp;TEXT(Table3[[#This Row],[Diameter]],".0000")&amp;""," "&amp;Table3[[#This Row],[NumFlutes]]&amp;"FL")</f>
        <v>DJ .1065 2FL</v>
      </c>
      <c r="L468" s="17" t="s">
        <v>791</v>
      </c>
      <c r="M468" s="13">
        <v>0.1065</v>
      </c>
      <c r="N468" s="13">
        <v>0.1065</v>
      </c>
      <c r="O468" s="6">
        <v>0.1065</v>
      </c>
      <c r="P468" s="6">
        <v>1.6</v>
      </c>
      <c r="R468" s="14">
        <f>IF(Table3[[#This Row],[ShoulderLenEnd]]="",0,90-(DEGREES(ATAN((Q468-P468)/((N468-O468)/2)))))</f>
        <v>0</v>
      </c>
      <c r="S468" s="15">
        <v>1.65</v>
      </c>
      <c r="T468" s="6">
        <v>2</v>
      </c>
      <c r="U468" s="6">
        <v>2.57</v>
      </c>
      <c r="V468" s="6">
        <v>1.34</v>
      </c>
      <c r="Z468" s="6">
        <v>118</v>
      </c>
      <c r="AA468" s="13">
        <f t="shared" si="7"/>
        <v>3.1995827963217587E-2</v>
      </c>
      <c r="AE468" s="6" t="s">
        <v>49</v>
      </c>
      <c r="AF468" s="6" t="s">
        <v>545</v>
      </c>
      <c r="AG468" s="6" t="s">
        <v>532</v>
      </c>
      <c r="AH468" s="6" t="s">
        <v>635</v>
      </c>
      <c r="AI468" s="6">
        <v>0</v>
      </c>
      <c r="AJ468" s="6">
        <v>1</v>
      </c>
      <c r="AK468" s="6">
        <v>0</v>
      </c>
      <c r="AL468" s="6">
        <v>0</v>
      </c>
      <c r="AM468" s="6">
        <v>0</v>
      </c>
      <c r="AN468" s="6">
        <v>0</v>
      </c>
      <c r="AO468" s="6">
        <v>0</v>
      </c>
      <c r="AP468" s="6">
        <v>1</v>
      </c>
      <c r="AR468" s="6">
        <v>0</v>
      </c>
      <c r="AS468" s="6">
        <v>0</v>
      </c>
      <c r="AT468" s="6">
        <v>0</v>
      </c>
      <c r="AU468" s="6">
        <v>0</v>
      </c>
      <c r="AV468" s="6">
        <f>IF(Table3[[#This Row],[ShankDiameter]]&gt;0.5,0,2)</f>
        <v>2</v>
      </c>
      <c r="AW468" s="6">
        <v>0</v>
      </c>
      <c r="AX468" s="6">
        <v>0</v>
      </c>
      <c r="AY468" s="6">
        <v>2</v>
      </c>
      <c r="AZ468" s="6">
        <f>IF(Table3[[#This Row],[ShankDiameter]]=0.225,2,IF(Table3[[#This Row],[ShankDiameter]]=0.25,2,IF(Table3[[#This Row],[ShankDiameter]]=0.2875,2,0)))</f>
        <v>0</v>
      </c>
      <c r="BA468" s="6">
        <v>0</v>
      </c>
      <c r="BB468" s="6">
        <v>0</v>
      </c>
      <c r="BC468" s="6">
        <v>0</v>
      </c>
      <c r="BD468" s="6">
        <v>0</v>
      </c>
      <c r="BE468" s="6">
        <v>0</v>
      </c>
      <c r="BF468" s="6">
        <v>0</v>
      </c>
      <c r="BG468" s="6">
        <v>0</v>
      </c>
      <c r="BH468" s="6">
        <v>0</v>
      </c>
      <c r="BI468" s="6">
        <v>0</v>
      </c>
      <c r="BJ468" s="6">
        <v>0</v>
      </c>
      <c r="BK468" s="6">
        <v>0</v>
      </c>
      <c r="BL468" s="6">
        <v>0</v>
      </c>
      <c r="BM468" s="6">
        <f>IF(Table3[[#This Row],[Type]]="EM",IF((Table3[[#This Row],[Diameter]]/2)-Table3[[#This Row],[CornerRadius]]-0.012&gt;0,(Table3[[#This Row],[Diameter]]/2)-Table3[[#This Row],[CornerRadius]]-0.012,0),)</f>
        <v>0</v>
      </c>
      <c r="BO468" s="6" t="str">
        <f>IF(Table3[[#This Row],[ShoulderLength]]="","",IF(Table3[[#This Row],[ShoulderLength]]&lt;Table3[[#This Row],[LOC]],"FIX",""))</f>
        <v/>
      </c>
    </row>
    <row r="469" spans="1:67" x14ac:dyDescent="0.25">
      <c r="A469" s="7">
        <f>IF(Table3[[#This Row],[SoflexRule]]="",1,IF(Table3[[#This Row],[MinOHL]]="",1,IF(Table3[[#This Row],[Type]]="CT",1,IF(Table3[[#This Row],[I]]=1,0,1))))</f>
        <v>1</v>
      </c>
      <c r="B469" s="6" t="s">
        <v>149</v>
      </c>
      <c r="D469" s="6" t="s">
        <v>149</v>
      </c>
      <c r="E469" s="6">
        <v>468</v>
      </c>
      <c r="G469" s="9" t="s">
        <v>74</v>
      </c>
      <c r="H469" s="10" t="s">
        <v>679</v>
      </c>
      <c r="I469" s="11" t="s">
        <v>963</v>
      </c>
      <c r="J469" s="12" t="s">
        <v>964</v>
      </c>
      <c r="K469" s="11" t="str">
        <f>CONCATENATE(Table3[[#This Row],[Type]]," "&amp;TEXT(Table3[[#This Row],[Diameter]],".0000")&amp;""," "&amp;Table3[[#This Row],[NumFlutes]]&amp;"FL")</f>
        <v>DS .1065 2FL</v>
      </c>
      <c r="L469" s="17" t="s">
        <v>791</v>
      </c>
      <c r="M469" s="13">
        <v>0.1065</v>
      </c>
      <c r="N469" s="13">
        <v>0.1065</v>
      </c>
      <c r="O469" s="6">
        <v>0.1065</v>
      </c>
      <c r="P469" s="6">
        <v>0.9</v>
      </c>
      <c r="R469" s="14">
        <f>IF(Table3[[#This Row],[ShoulderLenEnd]]="",0,90-(DEGREES(ATAN((Q469-P469)/((N469-O469)/2)))))</f>
        <v>0</v>
      </c>
      <c r="S469" s="15">
        <v>0.92500000000000004</v>
      </c>
      <c r="T469" s="6">
        <v>2</v>
      </c>
      <c r="U469" s="6">
        <v>1.83</v>
      </c>
      <c r="V469" s="6">
        <v>0.64</v>
      </c>
      <c r="Z469" s="6">
        <v>118</v>
      </c>
      <c r="AA469" s="13">
        <f t="shared" si="7"/>
        <v>3.1995827963217587E-2</v>
      </c>
      <c r="AE469" s="6" t="s">
        <v>49</v>
      </c>
      <c r="AF469" s="6" t="s">
        <v>545</v>
      </c>
      <c r="AG469" s="6" t="s">
        <v>532</v>
      </c>
      <c r="AH469" s="6" t="s">
        <v>682</v>
      </c>
      <c r="AI469" s="6">
        <v>0</v>
      </c>
      <c r="AJ469" s="6">
        <v>1</v>
      </c>
      <c r="AK469" s="6">
        <v>0</v>
      </c>
      <c r="AL469" s="6">
        <v>0</v>
      </c>
      <c r="AM469" s="6">
        <v>0</v>
      </c>
      <c r="AN469" s="6">
        <v>0</v>
      </c>
      <c r="AO469" s="6">
        <v>0</v>
      </c>
      <c r="AP469" s="6">
        <v>1</v>
      </c>
      <c r="AR469" s="6">
        <v>0</v>
      </c>
      <c r="AS469" s="6">
        <v>0</v>
      </c>
      <c r="AT469" s="6">
        <v>0</v>
      </c>
      <c r="AU469" s="6">
        <v>0</v>
      </c>
      <c r="AV469" s="6">
        <f>IF(Table3[[#This Row],[ShankDiameter]]&gt;0.5,0,2)</f>
        <v>2</v>
      </c>
      <c r="AW469" s="6">
        <v>0</v>
      </c>
      <c r="AX469" s="6">
        <v>0</v>
      </c>
      <c r="AY469" s="6">
        <v>2</v>
      </c>
      <c r="AZ469" s="6">
        <f>IF(Table3[[#This Row],[ShankDiameter]]=0.225,2,IF(Table3[[#This Row],[ShankDiameter]]=0.25,2,IF(Table3[[#This Row],[ShankDiameter]]=0.2875,2,0)))</f>
        <v>0</v>
      </c>
      <c r="BA469" s="6">
        <v>0</v>
      </c>
      <c r="BB469" s="6">
        <v>0</v>
      </c>
      <c r="BC469" s="6">
        <v>0</v>
      </c>
      <c r="BD469" s="6">
        <v>0</v>
      </c>
      <c r="BE469" s="6">
        <v>0</v>
      </c>
      <c r="BF469" s="6">
        <v>0</v>
      </c>
      <c r="BG469" s="6">
        <v>0</v>
      </c>
      <c r="BH469" s="6">
        <v>0</v>
      </c>
      <c r="BI469" s="6">
        <v>0</v>
      </c>
      <c r="BJ469" s="6">
        <v>0</v>
      </c>
      <c r="BK469" s="6">
        <v>0</v>
      </c>
      <c r="BL469" s="6">
        <v>0</v>
      </c>
      <c r="BM469" s="6">
        <f>IF(Table3[[#This Row],[Type]]="EM",IF((Table3[[#This Row],[Diameter]]/2)-Table3[[#This Row],[CornerRadius]]-0.012&gt;0,(Table3[[#This Row],[Diameter]]/2)-Table3[[#This Row],[CornerRadius]]-0.012,0),)</f>
        <v>0</v>
      </c>
      <c r="BO469" s="6" t="str">
        <f>IF(Table3[[#This Row],[ShoulderLength]]="","",IF(Table3[[#This Row],[ShoulderLength]]&lt;Table3[[#This Row],[LOC]],"FIX",""))</f>
        <v/>
      </c>
    </row>
    <row r="470" spans="1:67" x14ac:dyDescent="0.25">
      <c r="A470" s="7">
        <f>IF(Table3[[#This Row],[SoflexRule]]="",1,IF(Table3[[#This Row],[MinOHL]]="",1,IF(Table3[[#This Row],[Type]]="CT",1,IF(Table3[[#This Row],[I]]=1,0,1))))</f>
        <v>1</v>
      </c>
      <c r="B470" s="6" t="s">
        <v>149</v>
      </c>
      <c r="D470" s="6" t="s">
        <v>149</v>
      </c>
      <c r="E470" s="6">
        <v>469</v>
      </c>
      <c r="G470" s="9" t="s">
        <v>74</v>
      </c>
      <c r="H470" s="10" t="s">
        <v>679</v>
      </c>
      <c r="I470" s="11" t="s">
        <v>965</v>
      </c>
      <c r="J470" s="12" t="s">
        <v>966</v>
      </c>
      <c r="K470" s="11" t="str">
        <f>CONCATENATE(Table3[[#This Row],[Type]]," "&amp;TEXT(Table3[[#This Row],[Diameter]],".0000")&amp;""," "&amp;Table3[[#This Row],[NumFlutes]]&amp;"FL")</f>
        <v>DS .1094 2FL</v>
      </c>
      <c r="L470" s="17" t="s">
        <v>2439</v>
      </c>
      <c r="M470" s="13">
        <v>0.1094</v>
      </c>
      <c r="N470" s="13">
        <v>0.1094</v>
      </c>
      <c r="O470" s="6">
        <v>0.1094</v>
      </c>
      <c r="P470" s="6">
        <v>0.95</v>
      </c>
      <c r="R470" s="14">
        <f>IF(Table3[[#This Row],[ShoulderLenEnd]]="",0,90-(DEGREES(ATAN((Q470-P470)/((N470-O470)/2)))))</f>
        <v>0</v>
      </c>
      <c r="S470" s="15">
        <v>0.97499999999999998</v>
      </c>
      <c r="T470" s="6">
        <v>2</v>
      </c>
      <c r="U470" s="6">
        <v>1.9</v>
      </c>
      <c r="V470" s="6">
        <v>0.7</v>
      </c>
      <c r="Z470" s="6">
        <v>118</v>
      </c>
      <c r="AA470" s="13">
        <f t="shared" si="7"/>
        <v>3.2867075860807546E-2</v>
      </c>
      <c r="AE470" s="6" t="s">
        <v>49</v>
      </c>
      <c r="AF470" s="6" t="s">
        <v>545</v>
      </c>
      <c r="AG470" s="6" t="s">
        <v>532</v>
      </c>
      <c r="AH470" s="6" t="s">
        <v>682</v>
      </c>
      <c r="AI470" s="6">
        <v>0</v>
      </c>
      <c r="AJ470" s="6">
        <v>1</v>
      </c>
      <c r="AK470" s="6">
        <v>0</v>
      </c>
      <c r="AL470" s="6">
        <v>0</v>
      </c>
      <c r="AM470" s="6">
        <v>0</v>
      </c>
      <c r="AN470" s="6">
        <v>0</v>
      </c>
      <c r="AO470" s="6">
        <v>0</v>
      </c>
      <c r="AP470" s="6">
        <v>1</v>
      </c>
      <c r="AR470" s="6">
        <v>0</v>
      </c>
      <c r="AS470" s="6">
        <v>0</v>
      </c>
      <c r="AT470" s="6">
        <v>0</v>
      </c>
      <c r="AU470" s="6">
        <v>0</v>
      </c>
      <c r="AV470" s="6">
        <f>IF(Table3[[#This Row],[ShankDiameter]]&gt;0.5,0,2)</f>
        <v>2</v>
      </c>
      <c r="AW470" s="6">
        <v>0</v>
      </c>
      <c r="AX470" s="6">
        <v>0</v>
      </c>
      <c r="AY470" s="6">
        <v>2</v>
      </c>
      <c r="AZ470" s="6">
        <f>IF(Table3[[#This Row],[ShankDiameter]]=0.225,2,IF(Table3[[#This Row],[ShankDiameter]]=0.25,2,IF(Table3[[#This Row],[ShankDiameter]]=0.2875,2,0)))</f>
        <v>0</v>
      </c>
      <c r="BA470" s="6">
        <v>0</v>
      </c>
      <c r="BB470" s="6">
        <v>0</v>
      </c>
      <c r="BC470" s="6">
        <v>0</v>
      </c>
      <c r="BD470" s="6">
        <v>0</v>
      </c>
      <c r="BE470" s="6">
        <v>0</v>
      </c>
      <c r="BF470" s="6">
        <v>0</v>
      </c>
      <c r="BG470" s="6">
        <v>0</v>
      </c>
      <c r="BH470" s="6">
        <v>0</v>
      </c>
      <c r="BI470" s="6">
        <v>0</v>
      </c>
      <c r="BJ470" s="6">
        <v>0</v>
      </c>
      <c r="BK470" s="6">
        <v>0</v>
      </c>
      <c r="BL470" s="6">
        <v>0</v>
      </c>
      <c r="BM470" s="6">
        <f>IF(Table3[[#This Row],[Type]]="EM",IF((Table3[[#This Row],[Diameter]]/2)-Table3[[#This Row],[CornerRadius]]-0.012&gt;0,(Table3[[#This Row],[Diameter]]/2)-Table3[[#This Row],[CornerRadius]]-0.012,0),)</f>
        <v>0</v>
      </c>
      <c r="BO470" s="6" t="str">
        <f>IF(Table3[[#This Row],[ShoulderLength]]="","",IF(Table3[[#This Row],[ShoulderLength]]&lt;Table3[[#This Row],[LOC]],"FIX",""))</f>
        <v/>
      </c>
    </row>
    <row r="471" spans="1:67" x14ac:dyDescent="0.25">
      <c r="A471" s="7">
        <f>IF(Table3[[#This Row],[SoflexRule]]="",1,IF(Table3[[#This Row],[MinOHL]]="",1,IF(Table3[[#This Row],[Type]]="CT",1,IF(Table3[[#This Row],[I]]=1,0,1))))</f>
        <v>1</v>
      </c>
      <c r="B471" s="6" t="s">
        <v>149</v>
      </c>
      <c r="D471" s="6" t="s">
        <v>149</v>
      </c>
      <c r="E471" s="6">
        <v>470</v>
      </c>
      <c r="F471" s="8" t="s">
        <v>60</v>
      </c>
      <c r="H471" s="10" t="s">
        <v>801</v>
      </c>
      <c r="I471" s="11" t="s">
        <v>967</v>
      </c>
      <c r="K471" s="11" t="str">
        <f>CONCATENATE(Table3[[#This Row],[Type]]," "&amp;TEXT(Table3[[#This Row],[Diameter]],".0000")&amp;""," "&amp;Table3[[#This Row],[NumFlutes]]&amp;"FL")</f>
        <v>DJ .1094 2FL</v>
      </c>
      <c r="L471" s="17" t="s">
        <v>2439</v>
      </c>
      <c r="M471" s="13">
        <v>0.1094</v>
      </c>
      <c r="N471" s="13">
        <v>0.1094</v>
      </c>
      <c r="O471" s="6">
        <v>1.0940000000000001</v>
      </c>
      <c r="P471" s="6">
        <v>1.65</v>
      </c>
      <c r="R471" s="14">
        <f>IF(Table3[[#This Row],[ShoulderLenEnd]]="",0,90-(DEGREES(ATAN((Q471-P471)/((N471-O471)/2)))))</f>
        <v>0</v>
      </c>
      <c r="S471" s="15">
        <v>1.7</v>
      </c>
      <c r="T471" s="6">
        <v>2</v>
      </c>
      <c r="U471" s="6">
        <v>2.7</v>
      </c>
      <c r="V471" s="6">
        <v>1.39</v>
      </c>
      <c r="Z471" s="6">
        <v>118</v>
      </c>
      <c r="AA471" s="13">
        <f t="shared" si="7"/>
        <v>3.2867075860807546E-2</v>
      </c>
      <c r="AE471" s="6" t="s">
        <v>49</v>
      </c>
      <c r="AF471" s="6" t="s">
        <v>545</v>
      </c>
      <c r="AG471" s="6" t="s">
        <v>968</v>
      </c>
      <c r="AH471" s="6" t="s">
        <v>635</v>
      </c>
      <c r="AI471" s="6">
        <v>0</v>
      </c>
      <c r="AJ471" s="6">
        <v>1</v>
      </c>
      <c r="AK471" s="6">
        <v>0</v>
      </c>
      <c r="AL471" s="6">
        <v>0</v>
      </c>
      <c r="AM471" s="6">
        <v>0</v>
      </c>
      <c r="AN471" s="6">
        <v>0</v>
      </c>
      <c r="AO471" s="6">
        <v>0</v>
      </c>
      <c r="AP471" s="6">
        <v>1</v>
      </c>
      <c r="AR471" s="6">
        <v>0</v>
      </c>
      <c r="AS471" s="6">
        <v>0</v>
      </c>
      <c r="AT471" s="6">
        <v>0</v>
      </c>
      <c r="AU471" s="6">
        <v>0</v>
      </c>
      <c r="AV471" s="6">
        <f>IF(Table3[[#This Row],[ShankDiameter]]&gt;0.5,0,2)</f>
        <v>2</v>
      </c>
      <c r="AW471" s="6">
        <v>0</v>
      </c>
      <c r="AX471" s="6">
        <v>0</v>
      </c>
      <c r="AY471" s="6">
        <v>2</v>
      </c>
      <c r="AZ471" s="6">
        <f>IF(Table3[[#This Row],[ShankDiameter]]=0.225,2,IF(Table3[[#This Row],[ShankDiameter]]=0.25,2,IF(Table3[[#This Row],[ShankDiameter]]=0.2875,2,0)))</f>
        <v>0</v>
      </c>
      <c r="BA471" s="6">
        <v>0</v>
      </c>
      <c r="BB471" s="6">
        <v>0</v>
      </c>
      <c r="BC471" s="6">
        <v>0</v>
      </c>
      <c r="BD471" s="6">
        <v>0</v>
      </c>
      <c r="BE471" s="6">
        <v>0</v>
      </c>
      <c r="BF471" s="6">
        <v>0</v>
      </c>
      <c r="BG471" s="6">
        <v>0</v>
      </c>
      <c r="BH471" s="6">
        <v>0</v>
      </c>
      <c r="BI471" s="6">
        <v>0</v>
      </c>
      <c r="BJ471" s="6">
        <v>0</v>
      </c>
      <c r="BK471" s="6">
        <v>0</v>
      </c>
      <c r="BL471" s="6">
        <v>0</v>
      </c>
      <c r="BM471" s="6">
        <f>IF(Table3[[#This Row],[Type]]="EM",IF((Table3[[#This Row],[Diameter]]/2)-Table3[[#This Row],[CornerRadius]]-0.012&gt;0,(Table3[[#This Row],[Diameter]]/2)-Table3[[#This Row],[CornerRadius]]-0.012,0),)</f>
        <v>0</v>
      </c>
      <c r="BO471" s="6" t="str">
        <f>IF(Table3[[#This Row],[ShoulderLength]]="","",IF(Table3[[#This Row],[ShoulderLength]]&lt;Table3[[#This Row],[LOC]],"FIX",""))</f>
        <v/>
      </c>
    </row>
    <row r="472" spans="1:67" x14ac:dyDescent="0.25">
      <c r="A472" s="7">
        <f>IF(Table3[[#This Row],[SoflexRule]]="",1,IF(Table3[[#This Row],[MinOHL]]="",1,IF(Table3[[#This Row],[Type]]="CT",1,IF(Table3[[#This Row],[I]]=1,0,1))))</f>
        <v>1</v>
      </c>
      <c r="B472" s="6" t="s">
        <v>149</v>
      </c>
      <c r="D472" s="6" t="s">
        <v>149</v>
      </c>
      <c r="E472" s="6">
        <v>471</v>
      </c>
      <c r="G472" s="9" t="s">
        <v>74</v>
      </c>
      <c r="H472" s="10" t="s">
        <v>679</v>
      </c>
      <c r="I472" s="11" t="s">
        <v>2437</v>
      </c>
      <c r="J472" s="12" t="s">
        <v>969</v>
      </c>
      <c r="K472" s="11" t="str">
        <f>CONCATENATE(Table3[[#This Row],[Type]]," "&amp;TEXT(Table3[[#This Row],[Diameter]],".0000")&amp;""," "&amp;Table3[[#This Row],[NumFlutes]]&amp;"FL")</f>
        <v>DS .1100 2FL</v>
      </c>
      <c r="L472" s="17" t="s">
        <v>2438</v>
      </c>
      <c r="M472" s="13">
        <v>0.11</v>
      </c>
      <c r="N472" s="13">
        <v>0.11</v>
      </c>
      <c r="O472" s="6">
        <v>0.11</v>
      </c>
      <c r="P472" s="6">
        <v>1.325</v>
      </c>
      <c r="R472" s="14">
        <f>IF(Table3[[#This Row],[ShoulderLenEnd]]="",0,90-(DEGREES(ATAN((Q472-P472)/((N472-O472)/2)))))</f>
        <v>0</v>
      </c>
      <c r="S472" s="15">
        <v>1.35</v>
      </c>
      <c r="T472" s="6">
        <v>2</v>
      </c>
      <c r="U472" s="6">
        <v>2.375</v>
      </c>
      <c r="V472" s="6">
        <v>1.25</v>
      </c>
      <c r="Z472" s="6">
        <v>118</v>
      </c>
      <c r="AA472" s="13">
        <f t="shared" si="7"/>
        <v>3.3047334046515817E-2</v>
      </c>
      <c r="AE472" s="6" t="s">
        <v>49</v>
      </c>
      <c r="AF472" s="6" t="s">
        <v>62</v>
      </c>
      <c r="AH472" s="6" t="s">
        <v>682</v>
      </c>
      <c r="AI472" s="6">
        <v>0</v>
      </c>
      <c r="AJ472" s="6">
        <v>1</v>
      </c>
      <c r="AK472" s="6">
        <v>0</v>
      </c>
      <c r="AL472" s="6">
        <v>0</v>
      </c>
      <c r="AM472" s="6">
        <v>0</v>
      </c>
      <c r="AN472" s="6">
        <v>1</v>
      </c>
      <c r="AO472" s="6">
        <v>0</v>
      </c>
      <c r="AP472" s="6">
        <v>1</v>
      </c>
      <c r="AR472" s="6">
        <v>0</v>
      </c>
      <c r="AS472" s="6">
        <v>0</v>
      </c>
      <c r="AT472" s="6">
        <v>0</v>
      </c>
      <c r="AU472" s="6">
        <v>0</v>
      </c>
      <c r="AV472" s="6">
        <f>IF(Table3[[#This Row],[ShankDiameter]]&gt;0.5,0,2)</f>
        <v>2</v>
      </c>
      <c r="AW472" s="6">
        <v>0</v>
      </c>
      <c r="AX472" s="6">
        <v>0</v>
      </c>
      <c r="AY472" s="6">
        <v>2</v>
      </c>
      <c r="AZ472" s="6">
        <f>IF(Table3[[#This Row],[ShankDiameter]]=0.225,2,IF(Table3[[#This Row],[ShankDiameter]]=0.25,2,IF(Table3[[#This Row],[ShankDiameter]]=0.2875,2,0)))</f>
        <v>0</v>
      </c>
      <c r="BA472" s="6">
        <v>0</v>
      </c>
      <c r="BB472" s="6">
        <v>0</v>
      </c>
      <c r="BC472" s="6">
        <v>0</v>
      </c>
      <c r="BD472" s="6">
        <v>0</v>
      </c>
      <c r="BE472" s="6">
        <v>0</v>
      </c>
      <c r="BF472" s="6">
        <v>0</v>
      </c>
      <c r="BG472" s="6">
        <v>0</v>
      </c>
      <c r="BH472" s="6">
        <v>0</v>
      </c>
      <c r="BI472" s="6">
        <v>0</v>
      </c>
      <c r="BJ472" s="6">
        <v>0</v>
      </c>
      <c r="BK472" s="6">
        <v>0</v>
      </c>
      <c r="BL472" s="6">
        <v>0</v>
      </c>
      <c r="BM472" s="6">
        <f>IF(Table3[[#This Row],[Type]]="EM",IF((Table3[[#This Row],[Diameter]]/2)-Table3[[#This Row],[CornerRadius]]-0.012&gt;0,(Table3[[#This Row],[Diameter]]/2)-Table3[[#This Row],[CornerRadius]]-0.012,0),)</f>
        <v>0</v>
      </c>
      <c r="BO472" s="6" t="str">
        <f>IF(Table3[[#This Row],[ShoulderLength]]="","",IF(Table3[[#This Row],[ShoulderLength]]&lt;Table3[[#This Row],[LOC]],"FIX",""))</f>
        <v/>
      </c>
    </row>
    <row r="473" spans="1:67" x14ac:dyDescent="0.25">
      <c r="A473" s="7">
        <f>IF(Table3[[#This Row],[SoflexRule]]="",1,IF(Table3[[#This Row],[MinOHL]]="",1,IF(Table3[[#This Row],[Type]]="CT",1,IF(Table3[[#This Row],[I]]=1,0,1))))</f>
        <v>1</v>
      </c>
      <c r="B473" s="6" t="s">
        <v>149</v>
      </c>
      <c r="D473" s="6" t="s">
        <v>149</v>
      </c>
      <c r="E473" s="6">
        <v>472</v>
      </c>
      <c r="F473" s="8" t="s">
        <v>60</v>
      </c>
      <c r="H473" s="10" t="s">
        <v>801</v>
      </c>
      <c r="I473" s="11" t="s">
        <v>970</v>
      </c>
      <c r="J473" s="12" t="s">
        <v>971</v>
      </c>
      <c r="K473" s="11" t="str">
        <f>CONCATENATE(Table3[[#This Row],[Type]]," "&amp;TEXT(Table3[[#This Row],[Diameter]],".0000")&amp;""," "&amp;Table3[[#This Row],[NumFlutes]]&amp;"FL")</f>
        <v>DJ .1100 2FL</v>
      </c>
      <c r="L473" s="17" t="s">
        <v>793</v>
      </c>
      <c r="M473" s="13">
        <v>0.11</v>
      </c>
      <c r="N473" s="13">
        <v>0.11</v>
      </c>
      <c r="O473" s="6">
        <v>0.11</v>
      </c>
      <c r="P473" s="6">
        <v>1.63</v>
      </c>
      <c r="R473" s="14">
        <f>IF(Table3[[#This Row],[ShoulderLenEnd]]="",0,90-(DEGREES(ATAN((Q473-P473)/((N473-O473)/2)))))</f>
        <v>0</v>
      </c>
      <c r="S473" s="15">
        <v>1.68</v>
      </c>
      <c r="T473" s="6">
        <v>2</v>
      </c>
      <c r="U473" s="6">
        <v>2.71</v>
      </c>
      <c r="V473" s="6">
        <v>1.45</v>
      </c>
      <c r="Z473" s="6">
        <v>118</v>
      </c>
      <c r="AA473" s="13">
        <f t="shared" si="7"/>
        <v>3.3047334046515817E-2</v>
      </c>
      <c r="AE473" s="6" t="s">
        <v>49</v>
      </c>
      <c r="AF473" s="6" t="s">
        <v>545</v>
      </c>
      <c r="AH473" s="6" t="s">
        <v>635</v>
      </c>
      <c r="AI473" s="6">
        <v>0</v>
      </c>
      <c r="AJ473" s="6">
        <v>1</v>
      </c>
      <c r="AK473" s="6">
        <v>0</v>
      </c>
      <c r="AL473" s="6">
        <v>0</v>
      </c>
      <c r="AM473" s="6">
        <v>0</v>
      </c>
      <c r="AN473" s="6">
        <v>0</v>
      </c>
      <c r="AO473" s="6">
        <v>0</v>
      </c>
      <c r="AP473" s="6">
        <v>1</v>
      </c>
      <c r="AR473" s="6">
        <v>0</v>
      </c>
      <c r="AS473" s="6">
        <v>0</v>
      </c>
      <c r="AT473" s="6">
        <v>0</v>
      </c>
      <c r="AU473" s="6">
        <v>0</v>
      </c>
      <c r="AV473" s="6">
        <f>IF(Table3[[#This Row],[ShankDiameter]]&gt;0.5,0,2)</f>
        <v>2</v>
      </c>
      <c r="AW473" s="6">
        <v>0</v>
      </c>
      <c r="AX473" s="6">
        <v>0</v>
      </c>
      <c r="AY473" s="6">
        <v>2</v>
      </c>
      <c r="AZ473" s="6">
        <f>IF(Table3[[#This Row],[ShankDiameter]]=0.225,2,IF(Table3[[#This Row],[ShankDiameter]]=0.25,2,IF(Table3[[#This Row],[ShankDiameter]]=0.2875,2,0)))</f>
        <v>0</v>
      </c>
      <c r="BA473" s="6">
        <v>0</v>
      </c>
      <c r="BB473" s="6">
        <v>0</v>
      </c>
      <c r="BC473" s="6">
        <v>0</v>
      </c>
      <c r="BD473" s="6">
        <v>0</v>
      </c>
      <c r="BE473" s="6">
        <v>0</v>
      </c>
      <c r="BF473" s="6">
        <v>0</v>
      </c>
      <c r="BG473" s="6">
        <v>0</v>
      </c>
      <c r="BH473" s="6">
        <v>0</v>
      </c>
      <c r="BI473" s="6">
        <v>0</v>
      </c>
      <c r="BJ473" s="6">
        <v>0</v>
      </c>
      <c r="BK473" s="6">
        <v>0</v>
      </c>
      <c r="BL473" s="6">
        <v>0</v>
      </c>
      <c r="BM473" s="6">
        <f>IF(Table3[[#This Row],[Type]]="EM",IF((Table3[[#This Row],[Diameter]]/2)-Table3[[#This Row],[CornerRadius]]-0.012&gt;0,(Table3[[#This Row],[Diameter]]/2)-Table3[[#This Row],[CornerRadius]]-0.012,0),)</f>
        <v>0</v>
      </c>
      <c r="BO473" s="6" t="str">
        <f>IF(Table3[[#This Row],[ShoulderLength]]="","",IF(Table3[[#This Row],[ShoulderLength]]&lt;Table3[[#This Row],[LOC]],"FIX",""))</f>
        <v/>
      </c>
    </row>
    <row r="474" spans="1:67" x14ac:dyDescent="0.25">
      <c r="A474" s="7">
        <f>IF(Table3[[#This Row],[SoflexRule]]="",1,IF(Table3[[#This Row],[MinOHL]]="",1,IF(Table3[[#This Row],[Type]]="CT",1,IF(Table3[[#This Row],[I]]=1,0,1))))</f>
        <v>1</v>
      </c>
      <c r="B474" s="6" t="s">
        <v>149</v>
      </c>
      <c r="D474" s="6" t="s">
        <v>149</v>
      </c>
      <c r="E474" s="6">
        <v>473</v>
      </c>
      <c r="G474" s="9" t="s">
        <v>74</v>
      </c>
      <c r="H474" s="10" t="s">
        <v>679</v>
      </c>
      <c r="I474" s="11" t="s">
        <v>972</v>
      </c>
      <c r="J474" s="12">
        <v>41835</v>
      </c>
      <c r="K474" s="11" t="str">
        <f>CONCATENATE(Table3[[#This Row],[Type]]," "&amp;TEXT(Table3[[#This Row],[Diameter]],".0000")&amp;""," "&amp;Table3[[#This Row],[NumFlutes]]&amp;"FL")</f>
        <v>DS .1100 2FL</v>
      </c>
      <c r="L474" s="17" t="s">
        <v>793</v>
      </c>
      <c r="M474" s="13">
        <v>0.11</v>
      </c>
      <c r="N474" s="13">
        <v>0.11</v>
      </c>
      <c r="O474" s="6">
        <v>0.11</v>
      </c>
      <c r="P474" s="6">
        <v>1</v>
      </c>
      <c r="R474" s="14">
        <f>IF(Table3[[#This Row],[ShoulderLenEnd]]="",0,90-(DEGREES(ATAN((Q474-P474)/((N474-O474)/2)))))</f>
        <v>0</v>
      </c>
      <c r="S474" s="15">
        <v>1.0249999999999999</v>
      </c>
      <c r="T474" s="6">
        <v>2</v>
      </c>
      <c r="U474" s="6">
        <v>1.86</v>
      </c>
      <c r="V474" s="6">
        <v>0.7</v>
      </c>
      <c r="Z474" s="6">
        <v>118</v>
      </c>
      <c r="AA474" s="13">
        <f t="shared" si="7"/>
        <v>3.3047334046515817E-2</v>
      </c>
      <c r="AE474" s="6" t="s">
        <v>49</v>
      </c>
      <c r="AF474" s="6" t="s">
        <v>545</v>
      </c>
      <c r="AH474" s="6" t="s">
        <v>682</v>
      </c>
      <c r="AI474" s="6">
        <v>0</v>
      </c>
      <c r="AJ474" s="6">
        <v>1</v>
      </c>
      <c r="AK474" s="6">
        <v>0</v>
      </c>
      <c r="AL474" s="6">
        <v>0</v>
      </c>
      <c r="AM474" s="6">
        <v>0</v>
      </c>
      <c r="AN474" s="6">
        <v>0</v>
      </c>
      <c r="AO474" s="6">
        <v>0</v>
      </c>
      <c r="AP474" s="6">
        <v>1</v>
      </c>
      <c r="AR474" s="6">
        <v>0</v>
      </c>
      <c r="AS474" s="6">
        <v>0</v>
      </c>
      <c r="AT474" s="6">
        <v>0</v>
      </c>
      <c r="AU474" s="6">
        <v>0</v>
      </c>
      <c r="AV474" s="6">
        <f>IF(Table3[[#This Row],[ShankDiameter]]&gt;0.5,0,2)</f>
        <v>2</v>
      </c>
      <c r="AW474" s="6">
        <v>0</v>
      </c>
      <c r="AX474" s="6">
        <v>0</v>
      </c>
      <c r="AY474" s="6">
        <v>2</v>
      </c>
      <c r="AZ474" s="6">
        <f>IF(Table3[[#This Row],[ShankDiameter]]=0.225,2,IF(Table3[[#This Row],[ShankDiameter]]=0.25,2,IF(Table3[[#This Row],[ShankDiameter]]=0.2875,2,0)))</f>
        <v>0</v>
      </c>
      <c r="BA474" s="6">
        <v>0</v>
      </c>
      <c r="BB474" s="6">
        <v>0</v>
      </c>
      <c r="BC474" s="6">
        <v>0</v>
      </c>
      <c r="BD474" s="6">
        <v>0</v>
      </c>
      <c r="BE474" s="6">
        <v>0</v>
      </c>
      <c r="BF474" s="6">
        <v>0</v>
      </c>
      <c r="BG474" s="6">
        <v>0</v>
      </c>
      <c r="BH474" s="6">
        <v>0</v>
      </c>
      <c r="BI474" s="6">
        <v>0</v>
      </c>
      <c r="BJ474" s="6">
        <v>0</v>
      </c>
      <c r="BK474" s="6">
        <v>0</v>
      </c>
      <c r="BL474" s="6">
        <v>0</v>
      </c>
      <c r="BM474" s="6">
        <f>IF(Table3[[#This Row],[Type]]="EM",IF((Table3[[#This Row],[Diameter]]/2)-Table3[[#This Row],[CornerRadius]]-0.012&gt;0,(Table3[[#This Row],[Diameter]]/2)-Table3[[#This Row],[CornerRadius]]-0.012,0),)</f>
        <v>0</v>
      </c>
      <c r="BO474" s="6" t="str">
        <f>IF(Table3[[#This Row],[ShoulderLength]]="","",IF(Table3[[#This Row],[ShoulderLength]]&lt;Table3[[#This Row],[LOC]],"FIX",""))</f>
        <v/>
      </c>
    </row>
    <row r="475" spans="1:67" x14ac:dyDescent="0.25">
      <c r="A475" s="7">
        <f>IF(Table3[[#This Row],[SoflexRule]]="",1,IF(Table3[[#This Row],[MinOHL]]="",1,IF(Table3[[#This Row],[Type]]="CT",1,IF(Table3[[#This Row],[I]]=1,0,1))))</f>
        <v>1</v>
      </c>
      <c r="B475" s="6" t="s">
        <v>149</v>
      </c>
      <c r="D475" s="6" t="s">
        <v>149</v>
      </c>
      <c r="E475" s="6">
        <v>474</v>
      </c>
      <c r="F475" s="8" t="s">
        <v>60</v>
      </c>
      <c r="H475" s="10" t="s">
        <v>801</v>
      </c>
      <c r="I475" s="11" t="s">
        <v>973</v>
      </c>
      <c r="J475" s="12" t="s">
        <v>974</v>
      </c>
      <c r="K475" s="11" t="str">
        <f>CONCATENATE(Table3[[#This Row],[Type]]," "&amp;TEXT(Table3[[#This Row],[Diameter]],".0000")&amp;""," "&amp;Table3[[#This Row],[NumFlutes]]&amp;"FL")</f>
        <v>DJ .1110 2FL</v>
      </c>
      <c r="L475" s="17" t="s">
        <v>975</v>
      </c>
      <c r="M475" s="13">
        <v>0.111</v>
      </c>
      <c r="N475" s="13">
        <v>0.111</v>
      </c>
      <c r="O475" s="6">
        <v>0.111</v>
      </c>
      <c r="P475" s="6">
        <v>1.61</v>
      </c>
      <c r="R475" s="14">
        <f>IF(Table3[[#This Row],[ShoulderLenEnd]]="",0,90-(DEGREES(ATAN((Q475-P475)/((N475-O475)/2)))))</f>
        <v>0</v>
      </c>
      <c r="S475" s="15">
        <v>1.66</v>
      </c>
      <c r="T475" s="6">
        <v>2</v>
      </c>
      <c r="U475" s="6">
        <v>2.69</v>
      </c>
      <c r="V475" s="6">
        <v>1.4</v>
      </c>
      <c r="Z475" s="6">
        <v>118</v>
      </c>
      <c r="AA475" s="13">
        <f t="shared" si="7"/>
        <v>3.3347764356029597E-2</v>
      </c>
      <c r="AE475" s="6" t="s">
        <v>49</v>
      </c>
      <c r="AF475" s="6" t="s">
        <v>545</v>
      </c>
      <c r="AH475" s="6" t="s">
        <v>635</v>
      </c>
      <c r="AI475" s="6">
        <v>0</v>
      </c>
      <c r="AJ475" s="6">
        <v>1</v>
      </c>
      <c r="AK475" s="6">
        <v>0</v>
      </c>
      <c r="AL475" s="6">
        <v>0</v>
      </c>
      <c r="AM475" s="6">
        <v>0</v>
      </c>
      <c r="AN475" s="6">
        <v>0</v>
      </c>
      <c r="AO475" s="6">
        <v>0</v>
      </c>
      <c r="AP475" s="6">
        <v>1</v>
      </c>
      <c r="AR475" s="6">
        <v>0</v>
      </c>
      <c r="AS475" s="6">
        <v>0</v>
      </c>
      <c r="AT475" s="6">
        <v>0</v>
      </c>
      <c r="AU475" s="6">
        <v>0</v>
      </c>
      <c r="AV475" s="6">
        <f>IF(Table3[[#This Row],[ShankDiameter]]&gt;0.5,0,2)</f>
        <v>2</v>
      </c>
      <c r="AW475" s="6">
        <v>0</v>
      </c>
      <c r="AX475" s="6">
        <v>0</v>
      </c>
      <c r="AY475" s="6">
        <v>2</v>
      </c>
      <c r="AZ475" s="6">
        <f>IF(Table3[[#This Row],[ShankDiameter]]=0.225,2,IF(Table3[[#This Row],[ShankDiameter]]=0.25,2,IF(Table3[[#This Row],[ShankDiameter]]=0.2875,2,0)))</f>
        <v>0</v>
      </c>
      <c r="BA475" s="6">
        <v>0</v>
      </c>
      <c r="BB475" s="6">
        <v>0</v>
      </c>
      <c r="BC475" s="6">
        <v>0</v>
      </c>
      <c r="BD475" s="6">
        <v>0</v>
      </c>
      <c r="BE475" s="6">
        <v>0</v>
      </c>
      <c r="BF475" s="6">
        <v>0</v>
      </c>
      <c r="BG475" s="6">
        <v>0</v>
      </c>
      <c r="BH475" s="6">
        <v>0</v>
      </c>
      <c r="BI475" s="6">
        <v>0</v>
      </c>
      <c r="BJ475" s="6">
        <v>0</v>
      </c>
      <c r="BK475" s="6">
        <v>0</v>
      </c>
      <c r="BL475" s="6">
        <v>0</v>
      </c>
      <c r="BM475" s="6">
        <f>IF(Table3[[#This Row],[Type]]="EM",IF((Table3[[#This Row],[Diameter]]/2)-Table3[[#This Row],[CornerRadius]]-0.012&gt;0,(Table3[[#This Row],[Diameter]]/2)-Table3[[#This Row],[CornerRadius]]-0.012,0),)</f>
        <v>0</v>
      </c>
      <c r="BO475" s="6" t="str">
        <f>IF(Table3[[#This Row],[ShoulderLength]]="","",IF(Table3[[#This Row],[ShoulderLength]]&lt;Table3[[#This Row],[LOC]],"FIX",""))</f>
        <v/>
      </c>
    </row>
    <row r="476" spans="1:67" x14ac:dyDescent="0.25">
      <c r="A476" s="7">
        <f>IF(Table3[[#This Row],[SoflexRule]]="",1,IF(Table3[[#This Row],[MinOHL]]="",1,IF(Table3[[#This Row],[Type]]="CT",1,IF(Table3[[#This Row],[I]]=1,0,1))))</f>
        <v>1</v>
      </c>
      <c r="B476" s="6" t="s">
        <v>149</v>
      </c>
      <c r="D476" s="6" t="s">
        <v>149</v>
      </c>
      <c r="E476" s="6">
        <v>475</v>
      </c>
      <c r="G476" s="9" t="s">
        <v>74</v>
      </c>
      <c r="H476" s="10" t="s">
        <v>679</v>
      </c>
      <c r="I476" s="11" t="s">
        <v>976</v>
      </c>
      <c r="J476" s="12" t="s">
        <v>977</v>
      </c>
      <c r="K476" s="11" t="str">
        <f>CONCATENATE(Table3[[#This Row],[Type]]," "&amp;TEXT(Table3[[#This Row],[Diameter]],".0000")&amp;""," "&amp;Table3[[#This Row],[NumFlutes]]&amp;"FL")</f>
        <v>DS .1110 2FL</v>
      </c>
      <c r="L476" s="17" t="s">
        <v>975</v>
      </c>
      <c r="M476" s="13">
        <v>0.111</v>
      </c>
      <c r="N476" s="13">
        <v>0.111</v>
      </c>
      <c r="O476" s="6">
        <v>0.111</v>
      </c>
      <c r="P476" s="6">
        <v>0.97499999999999998</v>
      </c>
      <c r="R476" s="14">
        <f>IF(Table3[[#This Row],[ShoulderLenEnd]]="",0,90-(DEGREES(ATAN((Q476-P476)/((N476-O476)/2)))))</f>
        <v>0</v>
      </c>
      <c r="S476" s="15">
        <v>1</v>
      </c>
      <c r="T476" s="6">
        <v>2</v>
      </c>
      <c r="U476" s="6">
        <v>1.93</v>
      </c>
      <c r="V476" s="6">
        <v>0.73</v>
      </c>
      <c r="Z476" s="6">
        <v>118</v>
      </c>
      <c r="AA476" s="13">
        <f t="shared" si="7"/>
        <v>3.3347764356029597E-2</v>
      </c>
      <c r="AE476" s="6" t="s">
        <v>49</v>
      </c>
      <c r="AF476" s="6" t="s">
        <v>545</v>
      </c>
      <c r="AH476" s="6" t="s">
        <v>682</v>
      </c>
      <c r="AI476" s="6">
        <v>0</v>
      </c>
      <c r="AJ476" s="6">
        <v>1</v>
      </c>
      <c r="AK476" s="6">
        <v>0</v>
      </c>
      <c r="AL476" s="6">
        <v>0</v>
      </c>
      <c r="AM476" s="6">
        <v>0</v>
      </c>
      <c r="AN476" s="6">
        <v>0</v>
      </c>
      <c r="AO476" s="6">
        <v>0</v>
      </c>
      <c r="AP476" s="6">
        <v>1</v>
      </c>
      <c r="AR476" s="6">
        <v>0</v>
      </c>
      <c r="AS476" s="6">
        <v>0</v>
      </c>
      <c r="AT476" s="6">
        <v>0</v>
      </c>
      <c r="AU476" s="6">
        <v>0</v>
      </c>
      <c r="AV476" s="6">
        <f>IF(Table3[[#This Row],[ShankDiameter]]&gt;0.5,0,2)</f>
        <v>2</v>
      </c>
      <c r="AW476" s="6">
        <v>0</v>
      </c>
      <c r="AX476" s="6">
        <v>0</v>
      </c>
      <c r="AY476" s="6">
        <v>2</v>
      </c>
      <c r="AZ476" s="6">
        <f>IF(Table3[[#This Row],[ShankDiameter]]=0.225,2,IF(Table3[[#This Row],[ShankDiameter]]=0.25,2,IF(Table3[[#This Row],[ShankDiameter]]=0.2875,2,0)))</f>
        <v>0</v>
      </c>
      <c r="BA476" s="6">
        <v>0</v>
      </c>
      <c r="BB476" s="6">
        <v>0</v>
      </c>
      <c r="BC476" s="6">
        <v>0</v>
      </c>
      <c r="BD476" s="6">
        <v>0</v>
      </c>
      <c r="BE476" s="6">
        <v>0</v>
      </c>
      <c r="BF476" s="6">
        <v>0</v>
      </c>
      <c r="BG476" s="6">
        <v>0</v>
      </c>
      <c r="BH476" s="6">
        <v>0</v>
      </c>
      <c r="BI476" s="6">
        <v>0</v>
      </c>
      <c r="BJ476" s="6">
        <v>0</v>
      </c>
      <c r="BK476" s="6">
        <v>0</v>
      </c>
      <c r="BL476" s="6">
        <v>0</v>
      </c>
      <c r="BM476" s="6">
        <f>IF(Table3[[#This Row],[Type]]="EM",IF((Table3[[#This Row],[Diameter]]/2)-Table3[[#This Row],[CornerRadius]]-0.012&gt;0,(Table3[[#This Row],[Diameter]]/2)-Table3[[#This Row],[CornerRadius]]-0.012,0),)</f>
        <v>0</v>
      </c>
      <c r="BO476" s="6" t="str">
        <f>IF(Table3[[#This Row],[ShoulderLength]]="","",IF(Table3[[#This Row],[ShoulderLength]]&lt;Table3[[#This Row],[LOC]],"FIX",""))</f>
        <v/>
      </c>
    </row>
    <row r="477" spans="1:67" x14ac:dyDescent="0.25">
      <c r="A477" s="7">
        <f>IF(Table3[[#This Row],[SoflexRule]]="",1,IF(Table3[[#This Row],[MinOHL]]="",1,IF(Table3[[#This Row],[Type]]="CT",1,IF(Table3[[#This Row],[I]]=1,0,1))))</f>
        <v>1</v>
      </c>
      <c r="B477" s="6" t="s">
        <v>149</v>
      </c>
      <c r="D477" s="6" t="s">
        <v>149</v>
      </c>
      <c r="E477" s="6">
        <v>476</v>
      </c>
      <c r="F477" s="8" t="s">
        <v>60</v>
      </c>
      <c r="H477" s="10" t="s">
        <v>801</v>
      </c>
      <c r="I477" s="11" t="s">
        <v>978</v>
      </c>
      <c r="J477" s="12" t="s">
        <v>979</v>
      </c>
      <c r="K477" s="11" t="str">
        <f>CONCATENATE(Table3[[#This Row],[Type]]," "&amp;TEXT(Table3[[#This Row],[Diameter]],".0000")&amp;""," "&amp;Table3[[#This Row],[NumFlutes]]&amp;"FL")</f>
        <v>DJ .1130 2FL</v>
      </c>
      <c r="L477" s="17" t="s">
        <v>795</v>
      </c>
      <c r="M477" s="13">
        <v>0.113</v>
      </c>
      <c r="N477" s="13">
        <v>0.113</v>
      </c>
      <c r="O477" s="6">
        <v>0.113</v>
      </c>
      <c r="P477" s="6">
        <v>1.65</v>
      </c>
      <c r="R477" s="14">
        <f>IF(Table3[[#This Row],[ShoulderLenEnd]]="",0,90-(DEGREES(ATAN((Q477-P477)/((N477-O477)/2)))))</f>
        <v>0</v>
      </c>
      <c r="S477" s="15">
        <v>1.7</v>
      </c>
      <c r="T477" s="6">
        <v>2</v>
      </c>
      <c r="U477" s="6">
        <v>2.65</v>
      </c>
      <c r="V477" s="6">
        <v>1.35</v>
      </c>
      <c r="Z477" s="6">
        <v>118</v>
      </c>
      <c r="AA477" s="13">
        <f t="shared" si="7"/>
        <v>3.3948624975057157E-2</v>
      </c>
      <c r="AE477" s="6" t="s">
        <v>49</v>
      </c>
      <c r="AF477" s="6" t="s">
        <v>545</v>
      </c>
      <c r="AH477" s="6" t="s">
        <v>635</v>
      </c>
      <c r="AI477" s="6">
        <v>0</v>
      </c>
      <c r="AJ477" s="6">
        <v>1</v>
      </c>
      <c r="AK477" s="6">
        <v>0</v>
      </c>
      <c r="AL477" s="6">
        <v>0</v>
      </c>
      <c r="AM477" s="6">
        <v>0</v>
      </c>
      <c r="AN477" s="6">
        <v>0</v>
      </c>
      <c r="AO477" s="6">
        <v>0</v>
      </c>
      <c r="AP477" s="6">
        <v>1</v>
      </c>
      <c r="AR477" s="6">
        <v>0</v>
      </c>
      <c r="AS477" s="6">
        <v>0</v>
      </c>
      <c r="AT477" s="6">
        <v>0</v>
      </c>
      <c r="AU477" s="6">
        <v>0</v>
      </c>
      <c r="AV477" s="6">
        <f>IF(Table3[[#This Row],[ShankDiameter]]&gt;0.5,0,2)</f>
        <v>2</v>
      </c>
      <c r="AW477" s="6">
        <v>0</v>
      </c>
      <c r="AX477" s="6">
        <v>0</v>
      </c>
      <c r="AY477" s="6">
        <v>2</v>
      </c>
      <c r="AZ477" s="6">
        <f>IF(Table3[[#This Row],[ShankDiameter]]=0.225,2,IF(Table3[[#This Row],[ShankDiameter]]=0.25,2,IF(Table3[[#This Row],[ShankDiameter]]=0.2875,2,0)))</f>
        <v>0</v>
      </c>
      <c r="BA477" s="6">
        <v>0</v>
      </c>
      <c r="BB477" s="6">
        <v>0</v>
      </c>
      <c r="BC477" s="6">
        <v>0</v>
      </c>
      <c r="BD477" s="6">
        <v>0</v>
      </c>
      <c r="BE477" s="6">
        <v>0</v>
      </c>
      <c r="BF477" s="6">
        <v>0</v>
      </c>
      <c r="BG477" s="6">
        <v>0</v>
      </c>
      <c r="BH477" s="6">
        <v>0</v>
      </c>
      <c r="BI477" s="6">
        <v>0</v>
      </c>
      <c r="BJ477" s="6">
        <v>0</v>
      </c>
      <c r="BK477" s="6">
        <v>0</v>
      </c>
      <c r="BL477" s="6">
        <v>0</v>
      </c>
      <c r="BM477" s="6">
        <f>IF(Table3[[#This Row],[Type]]="EM",IF((Table3[[#This Row],[Diameter]]/2)-Table3[[#This Row],[CornerRadius]]-0.012&gt;0,(Table3[[#This Row],[Diameter]]/2)-Table3[[#This Row],[CornerRadius]]-0.012,0),)</f>
        <v>0</v>
      </c>
      <c r="BO477" s="6" t="str">
        <f>IF(Table3[[#This Row],[ShoulderLength]]="","",IF(Table3[[#This Row],[ShoulderLength]]&lt;Table3[[#This Row],[LOC]],"FIX",""))</f>
        <v/>
      </c>
    </row>
    <row r="478" spans="1:67" x14ac:dyDescent="0.25">
      <c r="A478" s="7">
        <f>IF(Table3[[#This Row],[SoflexRule]]="",1,IF(Table3[[#This Row],[MinOHL]]="",1,IF(Table3[[#This Row],[Type]]="CT",1,IF(Table3[[#This Row],[I]]=1,0,1))))</f>
        <v>1</v>
      </c>
      <c r="B478" s="6" t="s">
        <v>149</v>
      </c>
      <c r="D478" s="6" t="s">
        <v>149</v>
      </c>
      <c r="E478" s="6">
        <v>477</v>
      </c>
      <c r="G478" s="9" t="s">
        <v>74</v>
      </c>
      <c r="H478" s="10" t="s">
        <v>679</v>
      </c>
      <c r="I478" s="11" t="s">
        <v>980</v>
      </c>
      <c r="J478" s="12" t="s">
        <v>981</v>
      </c>
      <c r="K478" s="11" t="str">
        <f>CONCATENATE(Table3[[#This Row],[Type]]," "&amp;TEXT(Table3[[#This Row],[Diameter]],".0000")&amp;""," "&amp;Table3[[#This Row],[NumFlutes]]&amp;"FL")</f>
        <v>DS .1130 2FL</v>
      </c>
      <c r="L478" s="17" t="s">
        <v>795</v>
      </c>
      <c r="M478" s="13">
        <v>0.113</v>
      </c>
      <c r="N478" s="13">
        <v>0.113</v>
      </c>
      <c r="O478" s="6">
        <v>0.113</v>
      </c>
      <c r="P478" s="6">
        <v>1</v>
      </c>
      <c r="R478" s="14">
        <f>IF(Table3[[#This Row],[ShoulderLenEnd]]="",0,90-(DEGREES(ATAN((Q478-P478)/((N478-O478)/2)))))</f>
        <v>0</v>
      </c>
      <c r="S478" s="15">
        <v>1.0249999999999999</v>
      </c>
      <c r="T478" s="6">
        <v>2</v>
      </c>
      <c r="U478" s="6">
        <v>1.94</v>
      </c>
      <c r="V478" s="6">
        <v>0.74</v>
      </c>
      <c r="Z478" s="6">
        <v>118</v>
      </c>
      <c r="AA478" s="13">
        <f t="shared" si="7"/>
        <v>3.3948624975057157E-2</v>
      </c>
      <c r="AE478" s="6" t="s">
        <v>49</v>
      </c>
      <c r="AF478" s="6" t="s">
        <v>545</v>
      </c>
      <c r="AH478" s="6" t="s">
        <v>682</v>
      </c>
      <c r="AI478" s="6">
        <v>0</v>
      </c>
      <c r="AJ478" s="6">
        <v>1</v>
      </c>
      <c r="AK478" s="6">
        <v>0</v>
      </c>
      <c r="AL478" s="6">
        <v>0</v>
      </c>
      <c r="AM478" s="6">
        <v>0</v>
      </c>
      <c r="AN478" s="6">
        <v>0</v>
      </c>
      <c r="AO478" s="6">
        <v>0</v>
      </c>
      <c r="AP478" s="6">
        <v>1</v>
      </c>
      <c r="AR478" s="6">
        <v>0</v>
      </c>
      <c r="AS478" s="6">
        <v>0</v>
      </c>
      <c r="AT478" s="6">
        <v>0</v>
      </c>
      <c r="AU478" s="6">
        <v>0</v>
      </c>
      <c r="AV478" s="6">
        <f>IF(Table3[[#This Row],[ShankDiameter]]&gt;0.5,0,2)</f>
        <v>2</v>
      </c>
      <c r="AW478" s="6">
        <v>0</v>
      </c>
      <c r="AX478" s="6">
        <v>0</v>
      </c>
      <c r="AY478" s="6">
        <v>2</v>
      </c>
      <c r="AZ478" s="6">
        <f>IF(Table3[[#This Row],[ShankDiameter]]=0.225,2,IF(Table3[[#This Row],[ShankDiameter]]=0.25,2,IF(Table3[[#This Row],[ShankDiameter]]=0.2875,2,0)))</f>
        <v>0</v>
      </c>
      <c r="BA478" s="6">
        <v>0</v>
      </c>
      <c r="BB478" s="6">
        <v>0</v>
      </c>
      <c r="BC478" s="6">
        <v>0</v>
      </c>
      <c r="BD478" s="6">
        <v>0</v>
      </c>
      <c r="BE478" s="6">
        <v>0</v>
      </c>
      <c r="BF478" s="6">
        <v>0</v>
      </c>
      <c r="BG478" s="6">
        <v>0</v>
      </c>
      <c r="BH478" s="6">
        <v>0</v>
      </c>
      <c r="BI478" s="6">
        <v>0</v>
      </c>
      <c r="BJ478" s="6">
        <v>0</v>
      </c>
      <c r="BK478" s="6">
        <v>0</v>
      </c>
      <c r="BL478" s="6">
        <v>0</v>
      </c>
      <c r="BM478" s="6">
        <f>IF(Table3[[#This Row],[Type]]="EM",IF((Table3[[#This Row],[Diameter]]/2)-Table3[[#This Row],[CornerRadius]]-0.012&gt;0,(Table3[[#This Row],[Diameter]]/2)-Table3[[#This Row],[CornerRadius]]-0.012,0),)</f>
        <v>0</v>
      </c>
      <c r="BO478" s="6" t="str">
        <f>IF(Table3[[#This Row],[ShoulderLength]]="","",IF(Table3[[#This Row],[ShoulderLength]]&lt;Table3[[#This Row],[LOC]],"FIX",""))</f>
        <v/>
      </c>
    </row>
    <row r="479" spans="1:67" x14ac:dyDescent="0.25">
      <c r="A479" s="7">
        <f>IF(Table3[[#This Row],[SoflexRule]]="",1,IF(Table3[[#This Row],[MinOHL]]="",1,IF(Table3[[#This Row],[Type]]="CT",1,IF(Table3[[#This Row],[I]]=1,0,1))))</f>
        <v>1</v>
      </c>
      <c r="B479" s="6" t="s">
        <v>149</v>
      </c>
      <c r="D479" s="6" t="s">
        <v>149</v>
      </c>
      <c r="E479" s="6">
        <v>478</v>
      </c>
      <c r="F479" s="8" t="s">
        <v>60</v>
      </c>
      <c r="H479" s="10" t="s">
        <v>801</v>
      </c>
      <c r="I479" s="11" t="s">
        <v>982</v>
      </c>
      <c r="J479" s="12" t="s">
        <v>983</v>
      </c>
      <c r="K479" s="11" t="str">
        <f>CONCATENATE(Table3[[#This Row],[Type]]," "&amp;TEXT(Table3[[#This Row],[Diameter]],".0000")&amp;""," "&amp;Table3[[#This Row],[NumFlutes]]&amp;"FL")</f>
        <v>DJ .1160 2FL</v>
      </c>
      <c r="L479" s="17" t="s">
        <v>797</v>
      </c>
      <c r="M479" s="13">
        <v>0.11600000000000001</v>
      </c>
      <c r="N479" s="13">
        <v>0.11600000000000001</v>
      </c>
      <c r="O479" s="6">
        <v>0.11600000000000001</v>
      </c>
      <c r="P479" s="6">
        <v>1.77</v>
      </c>
      <c r="R479" s="14">
        <f>IF(Table3[[#This Row],[ShoulderLenEnd]]="",0,90-(DEGREES(ATAN((Q479-P479)/((N479-O479)/2)))))</f>
        <v>0</v>
      </c>
      <c r="S479" s="15">
        <v>1.82</v>
      </c>
      <c r="T479" s="6">
        <v>2</v>
      </c>
      <c r="U479" s="6">
        <v>2.81</v>
      </c>
      <c r="V479" s="6">
        <v>1.5</v>
      </c>
      <c r="Z479" s="6">
        <v>118</v>
      </c>
      <c r="AA479" s="13">
        <f t="shared" si="7"/>
        <v>3.4849915903598497E-2</v>
      </c>
      <c r="AE479" s="6" t="s">
        <v>49</v>
      </c>
      <c r="AF479" s="6" t="s">
        <v>545</v>
      </c>
      <c r="AH479" s="6" t="s">
        <v>635</v>
      </c>
      <c r="AI479" s="6">
        <v>0</v>
      </c>
      <c r="AJ479" s="6">
        <v>1</v>
      </c>
      <c r="AK479" s="6">
        <v>0</v>
      </c>
      <c r="AL479" s="6">
        <v>0</v>
      </c>
      <c r="AM479" s="6">
        <v>0</v>
      </c>
      <c r="AN479" s="6">
        <v>0</v>
      </c>
      <c r="AO479" s="6">
        <v>0</v>
      </c>
      <c r="AP479" s="6">
        <v>1</v>
      </c>
      <c r="AR479" s="6">
        <v>0</v>
      </c>
      <c r="AS479" s="6">
        <v>0</v>
      </c>
      <c r="AT479" s="6">
        <v>0</v>
      </c>
      <c r="AU479" s="6">
        <v>0</v>
      </c>
      <c r="AV479" s="6">
        <f>IF(Table3[[#This Row],[ShankDiameter]]&gt;0.5,0,2)</f>
        <v>2</v>
      </c>
      <c r="AW479" s="6">
        <v>0</v>
      </c>
      <c r="AX479" s="6">
        <v>0</v>
      </c>
      <c r="AY479" s="6">
        <v>2</v>
      </c>
      <c r="AZ479" s="6">
        <f>IF(Table3[[#This Row],[ShankDiameter]]=0.225,2,IF(Table3[[#This Row],[ShankDiameter]]=0.25,2,IF(Table3[[#This Row],[ShankDiameter]]=0.2875,2,0)))</f>
        <v>0</v>
      </c>
      <c r="BA479" s="6">
        <v>0</v>
      </c>
      <c r="BB479" s="6">
        <v>0</v>
      </c>
      <c r="BC479" s="6">
        <v>0</v>
      </c>
      <c r="BD479" s="6">
        <v>0</v>
      </c>
      <c r="BE479" s="6">
        <v>0</v>
      </c>
      <c r="BF479" s="6">
        <v>0</v>
      </c>
      <c r="BG479" s="6">
        <v>0</v>
      </c>
      <c r="BH479" s="6">
        <v>0</v>
      </c>
      <c r="BI479" s="6">
        <v>0</v>
      </c>
      <c r="BJ479" s="6">
        <v>0</v>
      </c>
      <c r="BK479" s="6">
        <v>0</v>
      </c>
      <c r="BL479" s="6">
        <v>0</v>
      </c>
      <c r="BM479" s="6">
        <f>IF(Table3[[#This Row],[Type]]="EM",IF((Table3[[#This Row],[Diameter]]/2)-Table3[[#This Row],[CornerRadius]]-0.012&gt;0,(Table3[[#This Row],[Diameter]]/2)-Table3[[#This Row],[CornerRadius]]-0.012,0),)</f>
        <v>0</v>
      </c>
      <c r="BO479" s="6" t="str">
        <f>IF(Table3[[#This Row],[ShoulderLength]]="","",IF(Table3[[#This Row],[ShoulderLength]]&lt;Table3[[#This Row],[LOC]],"FIX",""))</f>
        <v/>
      </c>
    </row>
    <row r="480" spans="1:67" x14ac:dyDescent="0.25">
      <c r="A480" s="7">
        <f>IF(Table3[[#This Row],[SoflexRule]]="",1,IF(Table3[[#This Row],[MinOHL]]="",1,IF(Table3[[#This Row],[Type]]="CT",1,IF(Table3[[#This Row],[I]]=1,0,1))))</f>
        <v>1</v>
      </c>
      <c r="B480" s="6" t="s">
        <v>149</v>
      </c>
      <c r="D480" s="6" t="s">
        <v>149</v>
      </c>
      <c r="E480" s="6">
        <v>479</v>
      </c>
      <c r="F480" s="8" t="s">
        <v>60</v>
      </c>
      <c r="H480" s="10" t="s">
        <v>679</v>
      </c>
      <c r="I480" s="11" t="s">
        <v>984</v>
      </c>
      <c r="J480" s="12" t="s">
        <v>985</v>
      </c>
      <c r="K480" s="11" t="str">
        <f>CONCATENATE(Table3[[#This Row],[Type]]," "&amp;TEXT(Table3[[#This Row],[Diameter]],".0000")&amp;""," "&amp;Table3[[#This Row],[NumFlutes]]&amp;"FL")</f>
        <v>DS .1160 2FL</v>
      </c>
      <c r="L480" s="17" t="s">
        <v>797</v>
      </c>
      <c r="M480" s="13">
        <v>0.11600000000000001</v>
      </c>
      <c r="N480" s="13">
        <v>0.11600000000000001</v>
      </c>
      <c r="O480" s="6">
        <v>0.11600000000000001</v>
      </c>
      <c r="P480" s="6">
        <v>0.96</v>
      </c>
      <c r="R480" s="14">
        <f>IF(Table3[[#This Row],[ShoulderLenEnd]]="",0,90-(DEGREES(ATAN((Q480-P480)/((N480-O480)/2)))))</f>
        <v>0</v>
      </c>
      <c r="S480" s="15">
        <v>1</v>
      </c>
      <c r="T480" s="6">
        <v>2</v>
      </c>
      <c r="U480" s="6">
        <v>1.94</v>
      </c>
      <c r="V480" s="6">
        <v>0.77</v>
      </c>
      <c r="Z480" s="6">
        <v>118</v>
      </c>
      <c r="AA480" s="13">
        <f t="shared" si="7"/>
        <v>3.4849915903598497E-2</v>
      </c>
      <c r="AE480" s="6" t="s">
        <v>49</v>
      </c>
      <c r="AF480" s="6" t="s">
        <v>545</v>
      </c>
      <c r="AH480" s="6" t="s">
        <v>682</v>
      </c>
      <c r="AI480" s="6">
        <v>0</v>
      </c>
      <c r="AJ480" s="6">
        <v>1</v>
      </c>
      <c r="AK480" s="6">
        <v>0</v>
      </c>
      <c r="AL480" s="6">
        <v>0</v>
      </c>
      <c r="AM480" s="6">
        <v>0</v>
      </c>
      <c r="AN480" s="6">
        <v>0</v>
      </c>
      <c r="AO480" s="6">
        <v>0</v>
      </c>
      <c r="AP480" s="6">
        <v>1</v>
      </c>
      <c r="AR480" s="6">
        <v>0</v>
      </c>
      <c r="AS480" s="6">
        <v>0</v>
      </c>
      <c r="AT480" s="6">
        <v>0</v>
      </c>
      <c r="AU480" s="6">
        <v>0</v>
      </c>
      <c r="AV480" s="6">
        <f>IF(Table3[[#This Row],[ShankDiameter]]&gt;0.5,0,2)</f>
        <v>2</v>
      </c>
      <c r="AW480" s="6">
        <v>0</v>
      </c>
      <c r="AX480" s="6">
        <v>0</v>
      </c>
      <c r="AY480" s="6">
        <v>2</v>
      </c>
      <c r="AZ480" s="6">
        <f>IF(Table3[[#This Row],[ShankDiameter]]=0.225,2,IF(Table3[[#This Row],[ShankDiameter]]=0.25,2,IF(Table3[[#This Row],[ShankDiameter]]=0.2875,2,0)))</f>
        <v>0</v>
      </c>
      <c r="BA480" s="6">
        <v>0</v>
      </c>
      <c r="BB480" s="6">
        <v>0</v>
      </c>
      <c r="BC480" s="6">
        <v>0</v>
      </c>
      <c r="BD480" s="6">
        <v>0</v>
      </c>
      <c r="BE480" s="6">
        <v>0</v>
      </c>
      <c r="BF480" s="6">
        <v>0</v>
      </c>
      <c r="BG480" s="6">
        <v>0</v>
      </c>
      <c r="BH480" s="6">
        <v>0</v>
      </c>
      <c r="BI480" s="6">
        <v>0</v>
      </c>
      <c r="BJ480" s="6">
        <v>0</v>
      </c>
      <c r="BK480" s="6">
        <v>0</v>
      </c>
      <c r="BL480" s="6">
        <v>0</v>
      </c>
      <c r="BM480" s="6">
        <f>IF(Table3[[#This Row],[Type]]="EM",IF((Table3[[#This Row],[Diameter]]/2)-Table3[[#This Row],[CornerRadius]]-0.012&gt;0,(Table3[[#This Row],[Diameter]]/2)-Table3[[#This Row],[CornerRadius]]-0.012,0),)</f>
        <v>0</v>
      </c>
      <c r="BO480" s="6" t="str">
        <f>IF(Table3[[#This Row],[ShoulderLength]]="","",IF(Table3[[#This Row],[ShoulderLength]]&lt;Table3[[#This Row],[LOC]],"FIX",""))</f>
        <v/>
      </c>
    </row>
    <row r="481" spans="1:67" x14ac:dyDescent="0.25">
      <c r="A481" s="7">
        <f>IF(Table3[[#This Row],[SoflexRule]]="",1,IF(Table3[[#This Row],[MinOHL]]="",1,IF(Table3[[#This Row],[Type]]="CT",1,IF(Table3[[#This Row],[I]]=1,0,1))))</f>
        <v>1</v>
      </c>
      <c r="B481" s="6" t="s">
        <v>149</v>
      </c>
      <c r="D481" s="6" t="s">
        <v>149</v>
      </c>
      <c r="E481" s="6">
        <v>480</v>
      </c>
      <c r="F481" s="8" t="s">
        <v>60</v>
      </c>
      <c r="H481" s="10" t="s">
        <v>801</v>
      </c>
      <c r="I481" s="11" t="s">
        <v>986</v>
      </c>
      <c r="J481" s="12" t="s">
        <v>987</v>
      </c>
      <c r="K481" s="11" t="str">
        <f>CONCATENATE(Table3[[#This Row],[Type]]," "&amp;TEXT(Table3[[#This Row],[Diameter]],".0000")&amp;""," "&amp;Table3[[#This Row],[NumFlutes]]&amp;"FL")</f>
        <v>DJ .1200 2FL</v>
      </c>
      <c r="L481" s="17" t="s">
        <v>805</v>
      </c>
      <c r="M481" s="13">
        <v>0.12</v>
      </c>
      <c r="N481" s="13">
        <v>0.12</v>
      </c>
      <c r="O481" s="6">
        <v>0.12</v>
      </c>
      <c r="P481" s="6">
        <v>1.75</v>
      </c>
      <c r="R481" s="14">
        <f>IF(Table3[[#This Row],[ShoulderLenEnd]]="",0,90-(DEGREES(ATAN((Q481-P481)/((N481-O481)/2)))))</f>
        <v>0</v>
      </c>
      <c r="S481" s="15">
        <v>1.82</v>
      </c>
      <c r="T481" s="6">
        <v>2</v>
      </c>
      <c r="U481" s="6">
        <v>2.8</v>
      </c>
      <c r="V481" s="6">
        <v>1.5</v>
      </c>
      <c r="Z481" s="6">
        <v>118</v>
      </c>
      <c r="AA481" s="13">
        <f t="shared" si="7"/>
        <v>3.6051637141653617E-2</v>
      </c>
      <c r="AE481" s="6" t="s">
        <v>49</v>
      </c>
      <c r="AF481" s="6" t="s">
        <v>545</v>
      </c>
      <c r="AH481" s="6" t="s">
        <v>635</v>
      </c>
      <c r="AI481" s="6">
        <v>0</v>
      </c>
      <c r="AJ481" s="6">
        <v>1</v>
      </c>
      <c r="AK481" s="6">
        <v>0</v>
      </c>
      <c r="AL481" s="6">
        <v>0</v>
      </c>
      <c r="AM481" s="6">
        <v>0</v>
      </c>
      <c r="AN481" s="6">
        <v>0</v>
      </c>
      <c r="AO481" s="6">
        <v>0</v>
      </c>
      <c r="AP481" s="6">
        <v>1</v>
      </c>
      <c r="AR481" s="6">
        <v>0</v>
      </c>
      <c r="AS481" s="6">
        <v>0</v>
      </c>
      <c r="AT481" s="6">
        <v>0</v>
      </c>
      <c r="AU481" s="6">
        <v>0</v>
      </c>
      <c r="AV481" s="6">
        <f>IF(Table3[[#This Row],[ShankDiameter]]&gt;0.5,0,2)</f>
        <v>2</v>
      </c>
      <c r="AW481" s="6">
        <v>0</v>
      </c>
      <c r="AX481" s="6">
        <v>0</v>
      </c>
      <c r="AY481" s="6">
        <v>2</v>
      </c>
      <c r="AZ481" s="6">
        <f>IF(Table3[[#This Row],[ShankDiameter]]=0.225,2,IF(Table3[[#This Row],[ShankDiameter]]=0.25,2,IF(Table3[[#This Row],[ShankDiameter]]=0.2875,2,0)))</f>
        <v>0</v>
      </c>
      <c r="BA481" s="6">
        <v>0</v>
      </c>
      <c r="BB481" s="6">
        <v>0</v>
      </c>
      <c r="BC481" s="6">
        <v>0</v>
      </c>
      <c r="BD481" s="6">
        <v>0</v>
      </c>
      <c r="BE481" s="6">
        <v>0</v>
      </c>
      <c r="BF481" s="6">
        <v>0</v>
      </c>
      <c r="BG481" s="6">
        <v>0</v>
      </c>
      <c r="BH481" s="6">
        <v>0</v>
      </c>
      <c r="BI481" s="6">
        <v>0</v>
      </c>
      <c r="BJ481" s="6">
        <v>0</v>
      </c>
      <c r="BK481" s="6">
        <v>0</v>
      </c>
      <c r="BL481" s="6">
        <v>0</v>
      </c>
      <c r="BM481" s="6">
        <f>IF(Table3[[#This Row],[Type]]="EM",IF((Table3[[#This Row],[Diameter]]/2)-Table3[[#This Row],[CornerRadius]]-0.012&gt;0,(Table3[[#This Row],[Diameter]]/2)-Table3[[#This Row],[CornerRadius]]-0.012,0),)</f>
        <v>0</v>
      </c>
      <c r="BO481" s="6" t="str">
        <f>IF(Table3[[#This Row],[ShoulderLength]]="","",IF(Table3[[#This Row],[ShoulderLength]]&lt;Table3[[#This Row],[LOC]],"FIX",""))</f>
        <v/>
      </c>
    </row>
    <row r="482" spans="1:67" x14ac:dyDescent="0.25">
      <c r="A482" s="7">
        <f>IF(Table3[[#This Row],[SoflexRule]]="",1,IF(Table3[[#This Row],[MinOHL]]="",1,IF(Table3[[#This Row],[Type]]="CT",1,IF(Table3[[#This Row],[I]]=1,0,1))))</f>
        <v>1</v>
      </c>
      <c r="B482" s="6" t="s">
        <v>149</v>
      </c>
      <c r="D482" s="6" t="s">
        <v>149</v>
      </c>
      <c r="E482" s="6">
        <v>481</v>
      </c>
      <c r="G482" s="9" t="s">
        <v>74</v>
      </c>
      <c r="H482" s="10" t="s">
        <v>679</v>
      </c>
      <c r="I482" s="11" t="s">
        <v>988</v>
      </c>
      <c r="J482" s="12" t="s">
        <v>989</v>
      </c>
      <c r="K482" s="11" t="str">
        <f>CONCATENATE(Table3[[#This Row],[Type]]," "&amp;TEXT(Table3[[#This Row],[Diameter]],".0000")&amp;""," "&amp;Table3[[#This Row],[NumFlutes]]&amp;"FL")</f>
        <v>DS .1250 2FL</v>
      </c>
      <c r="L482" s="17" t="s">
        <v>2423</v>
      </c>
      <c r="M482" s="13">
        <v>0.125</v>
      </c>
      <c r="N482" s="13">
        <v>0.125</v>
      </c>
      <c r="O482" s="6">
        <v>0.125</v>
      </c>
      <c r="P482" s="6">
        <v>1</v>
      </c>
      <c r="R482" s="14">
        <f>IF(Table3[[#This Row],[ShoulderLenEnd]]="",0,90-(DEGREES(ATAN((Q482-P482)/((N482-O482)/2)))))</f>
        <v>0</v>
      </c>
      <c r="S482" s="15">
        <v>1.0249999999999999</v>
      </c>
      <c r="T482" s="6">
        <v>2</v>
      </c>
      <c r="U482" s="6">
        <v>1.95</v>
      </c>
      <c r="V482" s="6">
        <v>0.77500000000000002</v>
      </c>
      <c r="Z482" s="6">
        <v>118</v>
      </c>
      <c r="AA482" s="13">
        <f t="shared" si="7"/>
        <v>3.7553788689222517E-2</v>
      </c>
      <c r="AE482" s="6" t="s">
        <v>49</v>
      </c>
      <c r="AF482" s="6" t="s">
        <v>545</v>
      </c>
      <c r="AH482" s="6" t="s">
        <v>682</v>
      </c>
      <c r="AI482" s="6">
        <v>0</v>
      </c>
      <c r="AJ482" s="6">
        <v>1</v>
      </c>
      <c r="AK482" s="6">
        <v>0</v>
      </c>
      <c r="AL482" s="6">
        <v>0</v>
      </c>
      <c r="AM482" s="6">
        <v>0</v>
      </c>
      <c r="AN482" s="6">
        <v>0</v>
      </c>
      <c r="AO482" s="6">
        <v>0</v>
      </c>
      <c r="AP482" s="6">
        <v>1</v>
      </c>
      <c r="AR482" s="6">
        <v>0</v>
      </c>
      <c r="AS482" s="6">
        <v>0</v>
      </c>
      <c r="AT482" s="6">
        <v>0</v>
      </c>
      <c r="AU482" s="6">
        <v>0</v>
      </c>
      <c r="AV482" s="6">
        <f>IF(Table3[[#This Row],[ShankDiameter]]&gt;0.5,0,2)</f>
        <v>2</v>
      </c>
      <c r="AW482" s="6">
        <v>0</v>
      </c>
      <c r="AX482" s="6">
        <v>0</v>
      </c>
      <c r="AY482" s="6">
        <v>2</v>
      </c>
      <c r="AZ482" s="6">
        <f>IF(Table3[[#This Row],[ShankDiameter]]=0.225,2,IF(Table3[[#This Row],[ShankDiameter]]=0.25,2,IF(Table3[[#This Row],[ShankDiameter]]=0.2875,2,0)))</f>
        <v>0</v>
      </c>
      <c r="BA482" s="6">
        <v>0</v>
      </c>
      <c r="BB482" s="6">
        <v>0</v>
      </c>
      <c r="BC482" s="6">
        <v>0</v>
      </c>
      <c r="BD482" s="6">
        <v>0</v>
      </c>
      <c r="BE482" s="6">
        <v>0</v>
      </c>
      <c r="BF482" s="6">
        <v>0</v>
      </c>
      <c r="BG482" s="6">
        <v>0</v>
      </c>
      <c r="BH482" s="6">
        <v>0</v>
      </c>
      <c r="BI482" s="6">
        <v>0</v>
      </c>
      <c r="BJ482" s="6">
        <v>0</v>
      </c>
      <c r="BK482" s="6">
        <v>0</v>
      </c>
      <c r="BL482" s="6">
        <v>0</v>
      </c>
      <c r="BM482" s="6">
        <f>IF(Table3[[#This Row],[Type]]="EM",IF((Table3[[#This Row],[Diameter]]/2)-Table3[[#This Row],[CornerRadius]]-0.012&gt;0,(Table3[[#This Row],[Diameter]]/2)-Table3[[#This Row],[CornerRadius]]-0.012,0),)</f>
        <v>0</v>
      </c>
      <c r="BO482" s="6" t="str">
        <f>IF(Table3[[#This Row],[ShoulderLength]]="","",IF(Table3[[#This Row],[ShoulderLength]]&lt;Table3[[#This Row],[LOC]],"FIX",""))</f>
        <v/>
      </c>
    </row>
    <row r="483" spans="1:67" x14ac:dyDescent="0.25">
      <c r="A483" s="7">
        <f>IF(Table3[[#This Row],[SoflexRule]]="",1,IF(Table3[[#This Row],[MinOHL]]="",1,IF(Table3[[#This Row],[Type]]="CT",1,IF(Table3[[#This Row],[I]]=1,0,1))))</f>
        <v>1</v>
      </c>
      <c r="B483" s="6" t="s">
        <v>149</v>
      </c>
      <c r="D483" s="6" t="s">
        <v>149</v>
      </c>
      <c r="E483" s="6">
        <v>482</v>
      </c>
      <c r="F483" s="8" t="s">
        <v>60</v>
      </c>
      <c r="H483" s="10" t="s">
        <v>801</v>
      </c>
      <c r="I483" s="11" t="s">
        <v>990</v>
      </c>
      <c r="K483" s="11" t="str">
        <f>CONCATENATE(Table3[[#This Row],[Type]]," "&amp;TEXT(Table3[[#This Row],[Diameter]],".0000")&amp;""," "&amp;Table3[[#This Row],[NumFlutes]]&amp;"FL")</f>
        <v>DJ .1250 2FL</v>
      </c>
      <c r="L483" s="17" t="s">
        <v>2423</v>
      </c>
      <c r="M483" s="13">
        <v>0.125</v>
      </c>
      <c r="N483" s="13">
        <v>0.125</v>
      </c>
      <c r="O483" s="6">
        <v>0.125</v>
      </c>
      <c r="P483" s="6">
        <v>1.72</v>
      </c>
      <c r="R483" s="14">
        <f>IF(Table3[[#This Row],[ShoulderLenEnd]]="",0,90-(DEGREES(ATAN((Q483-P483)/((N483-O483)/2)))))</f>
        <v>0</v>
      </c>
      <c r="S483" s="15">
        <v>1.77</v>
      </c>
      <c r="T483" s="6">
        <v>2</v>
      </c>
      <c r="U483" s="6">
        <v>2.8</v>
      </c>
      <c r="V483" s="6">
        <v>1.41</v>
      </c>
      <c r="Z483" s="6">
        <v>118</v>
      </c>
      <c r="AA483" s="13">
        <f t="shared" si="7"/>
        <v>3.7553788689222517E-2</v>
      </c>
      <c r="AE483" s="6" t="s">
        <v>49</v>
      </c>
      <c r="AF483" s="6" t="s">
        <v>545</v>
      </c>
      <c r="AH483" s="6" t="s">
        <v>635</v>
      </c>
      <c r="AI483" s="6">
        <v>0</v>
      </c>
      <c r="AJ483" s="6">
        <v>1</v>
      </c>
      <c r="AK483" s="6">
        <v>0</v>
      </c>
      <c r="AL483" s="6">
        <v>0</v>
      </c>
      <c r="AM483" s="6">
        <v>0</v>
      </c>
      <c r="AN483" s="6">
        <v>0</v>
      </c>
      <c r="AO483" s="6">
        <v>0</v>
      </c>
      <c r="AP483" s="6">
        <v>1</v>
      </c>
      <c r="AR483" s="6">
        <v>0</v>
      </c>
      <c r="AS483" s="6">
        <v>0</v>
      </c>
      <c r="AT483" s="6">
        <v>0</v>
      </c>
      <c r="AU483" s="6">
        <v>0</v>
      </c>
      <c r="AV483" s="6">
        <f>IF(Table3[[#This Row],[ShankDiameter]]&gt;0.5,0,2)</f>
        <v>2</v>
      </c>
      <c r="AW483" s="6">
        <v>0</v>
      </c>
      <c r="AX483" s="6">
        <v>0</v>
      </c>
      <c r="AY483" s="6">
        <v>2</v>
      </c>
      <c r="AZ483" s="6">
        <f>IF(Table3[[#This Row],[ShankDiameter]]=0.225,2,IF(Table3[[#This Row],[ShankDiameter]]=0.25,2,IF(Table3[[#This Row],[ShankDiameter]]=0.2875,2,0)))</f>
        <v>0</v>
      </c>
      <c r="BA483" s="6">
        <v>0</v>
      </c>
      <c r="BB483" s="6">
        <v>0</v>
      </c>
      <c r="BC483" s="6">
        <v>0</v>
      </c>
      <c r="BD483" s="6">
        <v>0</v>
      </c>
      <c r="BE483" s="6">
        <v>0</v>
      </c>
      <c r="BF483" s="6">
        <v>0</v>
      </c>
      <c r="BG483" s="6">
        <v>0</v>
      </c>
      <c r="BH483" s="6">
        <v>0</v>
      </c>
      <c r="BI483" s="6">
        <v>0</v>
      </c>
      <c r="BJ483" s="6">
        <v>0</v>
      </c>
      <c r="BK483" s="6">
        <v>0</v>
      </c>
      <c r="BL483" s="6">
        <v>0</v>
      </c>
      <c r="BM483" s="6">
        <f>IF(Table3[[#This Row],[Type]]="EM",IF((Table3[[#This Row],[Diameter]]/2)-Table3[[#This Row],[CornerRadius]]-0.012&gt;0,(Table3[[#This Row],[Diameter]]/2)-Table3[[#This Row],[CornerRadius]]-0.012,0),)</f>
        <v>0</v>
      </c>
      <c r="BO483" s="6" t="str">
        <f>IF(Table3[[#This Row],[ShoulderLength]]="","",IF(Table3[[#This Row],[ShoulderLength]]&lt;Table3[[#This Row],[LOC]],"FIX",""))</f>
        <v/>
      </c>
    </row>
    <row r="484" spans="1:67" x14ac:dyDescent="0.25">
      <c r="A484" s="7">
        <f>IF(Table3[[#This Row],[SoflexRule]]="",1,IF(Table3[[#This Row],[MinOHL]]="",1,IF(Table3[[#This Row],[Type]]="CT",1,IF(Table3[[#This Row],[I]]=1,0,1))))</f>
        <v>1</v>
      </c>
      <c r="B484" s="6" t="s">
        <v>149</v>
      </c>
      <c r="D484" s="6" t="s">
        <v>149</v>
      </c>
      <c r="E484" s="6">
        <v>483</v>
      </c>
      <c r="F484" s="8" t="s">
        <v>60</v>
      </c>
      <c r="H484" s="10" t="s">
        <v>801</v>
      </c>
      <c r="I484" s="11" t="s">
        <v>991</v>
      </c>
      <c r="J484" s="12" t="s">
        <v>992</v>
      </c>
      <c r="K484" s="11" t="str">
        <f>CONCATENATE(Table3[[#This Row],[Type]]," "&amp;TEXT(Table3[[#This Row],[Diameter]],".0000")&amp;""," "&amp;Table3[[#This Row],[NumFlutes]]&amp;"FL")</f>
        <v>DJ .1285 2FL</v>
      </c>
      <c r="L484" s="17" t="s">
        <v>814</v>
      </c>
      <c r="M484" s="13">
        <v>0.1285</v>
      </c>
      <c r="N484" s="13">
        <v>0.1285</v>
      </c>
      <c r="O484" s="6">
        <v>0.1285</v>
      </c>
      <c r="P484" s="6">
        <v>1.79</v>
      </c>
      <c r="R484" s="14">
        <f>IF(Table3[[#This Row],[ShoulderLenEnd]]="",0,90-(DEGREES(ATAN((Q484-P484)/((N484-O484)/2)))))</f>
        <v>0</v>
      </c>
      <c r="S484" s="15">
        <v>1.84</v>
      </c>
      <c r="T484" s="6">
        <v>2</v>
      </c>
      <c r="U484" s="6">
        <v>2.83</v>
      </c>
      <c r="V484" s="6">
        <v>1.45</v>
      </c>
      <c r="Z484" s="6">
        <v>118</v>
      </c>
      <c r="AA484" s="13">
        <f t="shared" si="7"/>
        <v>3.8605294772520747E-2</v>
      </c>
      <c r="AE484" s="6" t="s">
        <v>49</v>
      </c>
      <c r="AF484" s="6" t="s">
        <v>545</v>
      </c>
      <c r="AH484" s="6" t="s">
        <v>635</v>
      </c>
      <c r="AI484" s="6">
        <v>0</v>
      </c>
      <c r="AJ484" s="6">
        <v>1</v>
      </c>
      <c r="AK484" s="6">
        <v>0</v>
      </c>
      <c r="AL484" s="6">
        <v>0</v>
      </c>
      <c r="AM484" s="6">
        <v>0</v>
      </c>
      <c r="AN484" s="6">
        <v>0</v>
      </c>
      <c r="AO484" s="6">
        <v>0</v>
      </c>
      <c r="AP484" s="6">
        <v>1</v>
      </c>
      <c r="AR484" s="6">
        <v>0</v>
      </c>
      <c r="AS484" s="6">
        <v>0</v>
      </c>
      <c r="AT484" s="6">
        <v>0</v>
      </c>
      <c r="AU484" s="6">
        <v>0</v>
      </c>
      <c r="AV484" s="6">
        <f>IF(Table3[[#This Row],[ShankDiameter]]&gt;0.5,0,2)</f>
        <v>2</v>
      </c>
      <c r="AW484" s="6">
        <v>0</v>
      </c>
      <c r="AX484" s="6">
        <v>0</v>
      </c>
      <c r="AY484" s="6">
        <v>2</v>
      </c>
      <c r="AZ484" s="6">
        <f>IF(Table3[[#This Row],[ShankDiameter]]=0.225,2,IF(Table3[[#This Row],[ShankDiameter]]=0.25,2,IF(Table3[[#This Row],[ShankDiameter]]=0.2875,2,0)))</f>
        <v>0</v>
      </c>
      <c r="BA484" s="6">
        <v>0</v>
      </c>
      <c r="BB484" s="6">
        <v>0</v>
      </c>
      <c r="BC484" s="6">
        <v>0</v>
      </c>
      <c r="BD484" s="6">
        <v>0</v>
      </c>
      <c r="BE484" s="6">
        <v>0</v>
      </c>
      <c r="BF484" s="6">
        <v>0</v>
      </c>
      <c r="BG484" s="6">
        <v>0</v>
      </c>
      <c r="BH484" s="6">
        <v>0</v>
      </c>
      <c r="BI484" s="6">
        <v>0</v>
      </c>
      <c r="BJ484" s="6">
        <v>0</v>
      </c>
      <c r="BK484" s="6">
        <v>0</v>
      </c>
      <c r="BL484" s="6">
        <v>0</v>
      </c>
      <c r="BM484" s="6">
        <f>IF(Table3[[#This Row],[Type]]="EM",IF((Table3[[#This Row],[Diameter]]/2)-Table3[[#This Row],[CornerRadius]]-0.012&gt;0,(Table3[[#This Row],[Diameter]]/2)-Table3[[#This Row],[CornerRadius]]-0.012,0),)</f>
        <v>0</v>
      </c>
      <c r="BO484" s="6" t="str">
        <f>IF(Table3[[#This Row],[ShoulderLength]]="","",IF(Table3[[#This Row],[ShoulderLength]]&lt;Table3[[#This Row],[LOC]],"FIX",""))</f>
        <v/>
      </c>
    </row>
    <row r="485" spans="1:67" x14ac:dyDescent="0.25">
      <c r="A485" s="7">
        <f>IF(Table3[[#This Row],[SoflexRule]]="",1,IF(Table3[[#This Row],[MinOHL]]="",1,IF(Table3[[#This Row],[Type]]="CT",1,IF(Table3[[#This Row],[I]]=1,0,1))))</f>
        <v>1</v>
      </c>
      <c r="B485" s="6" t="s">
        <v>149</v>
      </c>
      <c r="D485" s="6" t="s">
        <v>149</v>
      </c>
      <c r="E485" s="6">
        <v>484</v>
      </c>
      <c r="G485" s="9" t="s">
        <v>74</v>
      </c>
      <c r="H485" s="10" t="s">
        <v>679</v>
      </c>
      <c r="I485" s="11" t="s">
        <v>993</v>
      </c>
      <c r="J485" s="12" t="s">
        <v>994</v>
      </c>
      <c r="K485" s="11" t="str">
        <f>CONCATENATE(Table3[[#This Row],[Type]]," "&amp;TEXT(Table3[[#This Row],[Diameter]],".0000")&amp;""," "&amp;Table3[[#This Row],[NumFlutes]]&amp;"FL")</f>
        <v>DS .1285 2FL</v>
      </c>
      <c r="L485" s="17" t="s">
        <v>814</v>
      </c>
      <c r="M485" s="13">
        <v>0.1285</v>
      </c>
      <c r="N485" s="13">
        <v>0.1285</v>
      </c>
      <c r="O485" s="6">
        <v>0.1285</v>
      </c>
      <c r="P485" s="6">
        <v>1.05</v>
      </c>
      <c r="R485" s="14">
        <f>IF(Table3[[#This Row],[ShoulderLenEnd]]="",0,90-(DEGREES(ATAN((Q485-P485)/((N485-O485)/2)))))</f>
        <v>0</v>
      </c>
      <c r="S485" s="15">
        <v>1.075</v>
      </c>
      <c r="T485" s="6">
        <v>2</v>
      </c>
      <c r="U485" s="6">
        <v>2</v>
      </c>
      <c r="V485" s="6">
        <v>0.78</v>
      </c>
      <c r="Z485" s="6">
        <v>118</v>
      </c>
      <c r="AA485" s="13">
        <f t="shared" si="7"/>
        <v>3.8605294772520747E-2</v>
      </c>
      <c r="AE485" s="6" t="s">
        <v>49</v>
      </c>
      <c r="AF485" s="6" t="s">
        <v>545</v>
      </c>
      <c r="AH485" s="6" t="s">
        <v>682</v>
      </c>
      <c r="AI485" s="6">
        <v>0</v>
      </c>
      <c r="AJ485" s="6">
        <v>1</v>
      </c>
      <c r="AK485" s="6">
        <v>0</v>
      </c>
      <c r="AL485" s="6">
        <v>0</v>
      </c>
      <c r="AM485" s="6">
        <v>0</v>
      </c>
      <c r="AN485" s="6">
        <v>0</v>
      </c>
      <c r="AO485" s="6">
        <v>0</v>
      </c>
      <c r="AP485" s="6">
        <v>1</v>
      </c>
      <c r="AR485" s="6">
        <v>0</v>
      </c>
      <c r="AS485" s="6">
        <v>0</v>
      </c>
      <c r="AT485" s="6">
        <v>0</v>
      </c>
      <c r="AU485" s="6">
        <v>0</v>
      </c>
      <c r="AV485" s="6">
        <f>IF(Table3[[#This Row],[ShankDiameter]]&gt;0.5,0,2)</f>
        <v>2</v>
      </c>
      <c r="AW485" s="6">
        <v>0</v>
      </c>
      <c r="AX485" s="6">
        <v>0</v>
      </c>
      <c r="AY485" s="6">
        <v>2</v>
      </c>
      <c r="AZ485" s="6">
        <f>IF(Table3[[#This Row],[ShankDiameter]]=0.225,2,IF(Table3[[#This Row],[ShankDiameter]]=0.25,2,IF(Table3[[#This Row],[ShankDiameter]]=0.2875,2,0)))</f>
        <v>0</v>
      </c>
      <c r="BA485" s="6">
        <v>0</v>
      </c>
      <c r="BB485" s="6">
        <v>0</v>
      </c>
      <c r="BC485" s="6">
        <v>0</v>
      </c>
      <c r="BD485" s="6">
        <v>0</v>
      </c>
      <c r="BE485" s="6">
        <v>0</v>
      </c>
      <c r="BF485" s="6">
        <v>0</v>
      </c>
      <c r="BG485" s="6">
        <v>0</v>
      </c>
      <c r="BH485" s="6">
        <v>0</v>
      </c>
      <c r="BI485" s="6">
        <v>0</v>
      </c>
      <c r="BJ485" s="6">
        <v>0</v>
      </c>
      <c r="BK485" s="6">
        <v>0</v>
      </c>
      <c r="BL485" s="6">
        <v>0</v>
      </c>
      <c r="BM485" s="6">
        <f>IF(Table3[[#This Row],[Type]]="EM",IF((Table3[[#This Row],[Diameter]]/2)-Table3[[#This Row],[CornerRadius]]-0.012&gt;0,(Table3[[#This Row],[Diameter]]/2)-Table3[[#This Row],[CornerRadius]]-0.012,0),)</f>
        <v>0</v>
      </c>
      <c r="BO485" s="6" t="str">
        <f>IF(Table3[[#This Row],[ShoulderLength]]="","",IF(Table3[[#This Row],[ShoulderLength]]&lt;Table3[[#This Row],[LOC]],"FIX",""))</f>
        <v/>
      </c>
    </row>
    <row r="486" spans="1:67" x14ac:dyDescent="0.25">
      <c r="A486" s="7">
        <f>IF(Table3[[#This Row],[SoflexRule]]="",1,IF(Table3[[#This Row],[MinOHL]]="",1,IF(Table3[[#This Row],[Type]]="CT",1,IF(Table3[[#This Row],[I]]=1,0,1))))</f>
        <v>1</v>
      </c>
      <c r="B486" s="6" t="s">
        <v>149</v>
      </c>
      <c r="D486" s="6" t="s">
        <v>149</v>
      </c>
      <c r="E486" s="6">
        <v>485</v>
      </c>
      <c r="F486" s="8" t="s">
        <v>60</v>
      </c>
      <c r="H486" s="10" t="s">
        <v>801</v>
      </c>
      <c r="I486" s="11" t="s">
        <v>995</v>
      </c>
      <c r="J486" s="12" t="s">
        <v>996</v>
      </c>
      <c r="K486" s="11" t="str">
        <f>CONCATENATE(Table3[[#This Row],[Type]]," "&amp;TEXT(Table3[[#This Row],[Diameter]],".0000")&amp;""," "&amp;Table3[[#This Row],[NumFlutes]]&amp;"FL")</f>
        <v>DJ .1360 2FL</v>
      </c>
      <c r="L486" s="17" t="s">
        <v>820</v>
      </c>
      <c r="M486" s="13">
        <v>0.13600000000000001</v>
      </c>
      <c r="N486" s="13">
        <v>0.13600000000000001</v>
      </c>
      <c r="O486" s="6">
        <v>0.13600000000000001</v>
      </c>
      <c r="P486" s="6">
        <v>1.84</v>
      </c>
      <c r="R486" s="14">
        <f>IF(Table3[[#This Row],[ShoulderLenEnd]]="",0,90-(DEGREES(ATAN((Q486-P486)/((N486-O486)/2)))))</f>
        <v>0</v>
      </c>
      <c r="S486" s="15">
        <v>1.89</v>
      </c>
      <c r="T486" s="6">
        <v>2</v>
      </c>
      <c r="U486" s="6">
        <v>2.98</v>
      </c>
      <c r="V486" s="6">
        <v>1.57</v>
      </c>
      <c r="Z486" s="6">
        <v>118</v>
      </c>
      <c r="AA486" s="13">
        <f t="shared" si="7"/>
        <v>4.0858522093874104E-2</v>
      </c>
      <c r="AE486" s="6" t="s">
        <v>49</v>
      </c>
      <c r="AF486" s="6" t="s">
        <v>545</v>
      </c>
      <c r="AH486" s="6" t="s">
        <v>635</v>
      </c>
      <c r="AI486" s="6">
        <v>0</v>
      </c>
      <c r="AJ486" s="6">
        <v>1</v>
      </c>
      <c r="AK486" s="6">
        <v>0</v>
      </c>
      <c r="AL486" s="6">
        <v>0</v>
      </c>
      <c r="AM486" s="6">
        <v>0</v>
      </c>
      <c r="AN486" s="6">
        <v>0</v>
      </c>
      <c r="AO486" s="6">
        <v>0</v>
      </c>
      <c r="AP486" s="6">
        <v>1</v>
      </c>
      <c r="AR486" s="6">
        <v>0</v>
      </c>
      <c r="AS486" s="6">
        <v>0</v>
      </c>
      <c r="AT486" s="6">
        <v>0</v>
      </c>
      <c r="AU486" s="6">
        <v>0</v>
      </c>
      <c r="AV486" s="6">
        <f>IF(Table3[[#This Row],[ShankDiameter]]&gt;0.5,0,2)</f>
        <v>2</v>
      </c>
      <c r="AW486" s="6">
        <v>0</v>
      </c>
      <c r="AX486" s="6">
        <v>0</v>
      </c>
      <c r="AY486" s="6">
        <v>2</v>
      </c>
      <c r="AZ486" s="6">
        <f>IF(Table3[[#This Row],[ShankDiameter]]=0.225,2,IF(Table3[[#This Row],[ShankDiameter]]=0.25,2,IF(Table3[[#This Row],[ShankDiameter]]=0.2875,2,0)))</f>
        <v>0</v>
      </c>
      <c r="BA486" s="6">
        <v>0</v>
      </c>
      <c r="BB486" s="6">
        <v>0</v>
      </c>
      <c r="BC486" s="6">
        <v>0</v>
      </c>
      <c r="BD486" s="6">
        <v>0</v>
      </c>
      <c r="BE486" s="6">
        <v>0</v>
      </c>
      <c r="BF486" s="6">
        <v>0</v>
      </c>
      <c r="BG486" s="6">
        <v>0</v>
      </c>
      <c r="BH486" s="6">
        <v>0</v>
      </c>
      <c r="BI486" s="6">
        <v>0</v>
      </c>
      <c r="BJ486" s="6">
        <v>0</v>
      </c>
      <c r="BK486" s="6">
        <v>0</v>
      </c>
      <c r="BL486" s="6">
        <v>0</v>
      </c>
      <c r="BM486" s="6">
        <f>IF(Table3[[#This Row],[Type]]="EM",IF((Table3[[#This Row],[Diameter]]/2)-Table3[[#This Row],[CornerRadius]]-0.012&gt;0,(Table3[[#This Row],[Diameter]]/2)-Table3[[#This Row],[CornerRadius]]-0.012,0),)</f>
        <v>0</v>
      </c>
      <c r="BO486" s="6" t="str">
        <f>IF(Table3[[#This Row],[ShoulderLength]]="","",IF(Table3[[#This Row],[ShoulderLength]]&lt;Table3[[#This Row],[LOC]],"FIX",""))</f>
        <v/>
      </c>
    </row>
    <row r="487" spans="1:67" x14ac:dyDescent="0.25">
      <c r="A487" s="7">
        <f>IF(Table3[[#This Row],[SoflexRule]]="",1,IF(Table3[[#This Row],[MinOHL]]="",1,IF(Table3[[#This Row],[Type]]="CT",1,IF(Table3[[#This Row],[I]]=1,0,1))))</f>
        <v>1</v>
      </c>
      <c r="B487" s="6" t="s">
        <v>149</v>
      </c>
      <c r="D487" s="6" t="s">
        <v>149</v>
      </c>
      <c r="E487" s="6">
        <v>486</v>
      </c>
      <c r="G487" s="9" t="s">
        <v>74</v>
      </c>
      <c r="H487" s="10" t="s">
        <v>679</v>
      </c>
      <c r="I487" s="11" t="s">
        <v>997</v>
      </c>
      <c r="J487" s="12" t="s">
        <v>998</v>
      </c>
      <c r="K487" s="11" t="str">
        <f>CONCATENATE(Table3[[#This Row],[Type]]," "&amp;TEXT(Table3[[#This Row],[Diameter]],".0000")&amp;""," "&amp;Table3[[#This Row],[NumFlutes]]&amp;"FL")</f>
        <v>DS .1360 2FL</v>
      </c>
      <c r="L487" s="17" t="s">
        <v>820</v>
      </c>
      <c r="M487" s="13">
        <v>0.13600000000000001</v>
      </c>
      <c r="N487" s="13">
        <v>0.13600000000000001</v>
      </c>
      <c r="O487" s="6">
        <v>0.13600000000000001</v>
      </c>
      <c r="P487" s="6">
        <v>1.075</v>
      </c>
      <c r="R487" s="14">
        <f>IF(Table3[[#This Row],[ShoulderLenEnd]]="",0,90-(DEGREES(ATAN((Q487-P487)/((N487-O487)/2)))))</f>
        <v>0</v>
      </c>
      <c r="S487" s="15">
        <v>1.1000000000000001</v>
      </c>
      <c r="T487" s="6">
        <v>2</v>
      </c>
      <c r="U487" s="6">
        <v>2</v>
      </c>
      <c r="V487" s="6">
        <v>0.85</v>
      </c>
      <c r="Z487" s="6">
        <v>118</v>
      </c>
      <c r="AA487" s="13">
        <f t="shared" si="7"/>
        <v>4.0858522093874104E-2</v>
      </c>
      <c r="AE487" s="6" t="s">
        <v>49</v>
      </c>
      <c r="AF487" s="6" t="s">
        <v>545</v>
      </c>
      <c r="AH487" s="6" t="s">
        <v>682</v>
      </c>
      <c r="AI487" s="6">
        <v>0</v>
      </c>
      <c r="AJ487" s="6">
        <v>1</v>
      </c>
      <c r="AK487" s="6">
        <v>0</v>
      </c>
      <c r="AL487" s="6">
        <v>0</v>
      </c>
      <c r="AM487" s="6">
        <v>0</v>
      </c>
      <c r="AN487" s="6">
        <v>0</v>
      </c>
      <c r="AO487" s="6">
        <v>0</v>
      </c>
      <c r="AP487" s="6">
        <v>1</v>
      </c>
      <c r="AR487" s="6">
        <v>0</v>
      </c>
      <c r="AS487" s="6">
        <v>0</v>
      </c>
      <c r="AT487" s="6">
        <v>0</v>
      </c>
      <c r="AU487" s="6">
        <v>0</v>
      </c>
      <c r="AV487" s="6">
        <f>IF(Table3[[#This Row],[ShankDiameter]]&gt;0.5,0,2)</f>
        <v>2</v>
      </c>
      <c r="AW487" s="6">
        <v>0</v>
      </c>
      <c r="AX487" s="6">
        <v>0</v>
      </c>
      <c r="AY487" s="6">
        <v>2</v>
      </c>
      <c r="AZ487" s="6">
        <f>IF(Table3[[#This Row],[ShankDiameter]]=0.225,2,IF(Table3[[#This Row],[ShankDiameter]]=0.25,2,IF(Table3[[#This Row],[ShankDiameter]]=0.2875,2,0)))</f>
        <v>0</v>
      </c>
      <c r="BA487" s="6">
        <v>0</v>
      </c>
      <c r="BB487" s="6">
        <v>0</v>
      </c>
      <c r="BC487" s="6">
        <v>0</v>
      </c>
      <c r="BD487" s="6">
        <v>0</v>
      </c>
      <c r="BE487" s="6">
        <v>0</v>
      </c>
      <c r="BF487" s="6">
        <v>0</v>
      </c>
      <c r="BG487" s="6">
        <v>0</v>
      </c>
      <c r="BH487" s="6">
        <v>0</v>
      </c>
      <c r="BI487" s="6">
        <v>0</v>
      </c>
      <c r="BJ487" s="6">
        <v>0</v>
      </c>
      <c r="BK487" s="6">
        <v>0</v>
      </c>
      <c r="BL487" s="6">
        <v>0</v>
      </c>
      <c r="BM487" s="6">
        <f>IF(Table3[[#This Row],[Type]]="EM",IF((Table3[[#This Row],[Diameter]]/2)-Table3[[#This Row],[CornerRadius]]-0.012&gt;0,(Table3[[#This Row],[Diameter]]/2)-Table3[[#This Row],[CornerRadius]]-0.012,0),)</f>
        <v>0</v>
      </c>
      <c r="BO487" s="6" t="str">
        <f>IF(Table3[[#This Row],[ShoulderLength]]="","",IF(Table3[[#This Row],[ShoulderLength]]&lt;Table3[[#This Row],[LOC]],"FIX",""))</f>
        <v/>
      </c>
    </row>
    <row r="488" spans="1:67" x14ac:dyDescent="0.25">
      <c r="A488" s="7">
        <f>IF(Table3[[#This Row],[SoflexRule]]="",1,IF(Table3[[#This Row],[MinOHL]]="",1,IF(Table3[[#This Row],[Type]]="CT",1,IF(Table3[[#This Row],[I]]=1,0,1))))</f>
        <v>1</v>
      </c>
      <c r="B488" s="6" t="s">
        <v>149</v>
      </c>
      <c r="D488" s="6" t="s">
        <v>149</v>
      </c>
      <c r="E488" s="6">
        <v>487</v>
      </c>
      <c r="F488" s="8" t="s">
        <v>60</v>
      </c>
      <c r="H488" s="10" t="s">
        <v>801</v>
      </c>
      <c r="I488" s="11" t="s">
        <v>999</v>
      </c>
      <c r="J488" s="12" t="s">
        <v>1000</v>
      </c>
      <c r="K488" s="11" t="str">
        <f>CONCATENATE(Table3[[#This Row],[Type]]," "&amp;TEXT(Table3[[#This Row],[Diameter]],".0000")&amp;""," "&amp;Table3[[#This Row],[NumFlutes]]&amp;"FL")</f>
        <v>DJ .1405 2FL</v>
      </c>
      <c r="L488" s="17" t="s">
        <v>822</v>
      </c>
      <c r="M488" s="13">
        <v>0.14050000000000001</v>
      </c>
      <c r="N488" s="13">
        <v>0.14050000000000001</v>
      </c>
      <c r="O488" s="6">
        <v>0.14050000000000001</v>
      </c>
      <c r="P488" s="6">
        <v>1.88</v>
      </c>
      <c r="R488" s="14">
        <f>IF(Table3[[#This Row],[ShoulderLenEnd]]="",0,90-(DEGREES(ATAN((Q488-P488)/((N488-O488)/2)))))</f>
        <v>0</v>
      </c>
      <c r="S488" s="15">
        <v>1.93</v>
      </c>
      <c r="T488" s="6">
        <v>2</v>
      </c>
      <c r="U488" s="6">
        <v>2.98</v>
      </c>
      <c r="V488" s="6">
        <v>1.6</v>
      </c>
      <c r="Z488" s="6">
        <v>118</v>
      </c>
      <c r="AA488" s="13">
        <f t="shared" si="7"/>
        <v>4.2210458486686114E-2</v>
      </c>
      <c r="AE488" s="6" t="s">
        <v>49</v>
      </c>
      <c r="AF488" s="6" t="s">
        <v>545</v>
      </c>
      <c r="AH488" s="6" t="s">
        <v>635</v>
      </c>
      <c r="AI488" s="6">
        <v>0</v>
      </c>
      <c r="AJ488" s="6">
        <v>1</v>
      </c>
      <c r="AK488" s="6">
        <v>0</v>
      </c>
      <c r="AL488" s="6">
        <v>0</v>
      </c>
      <c r="AM488" s="6">
        <v>0</v>
      </c>
      <c r="AN488" s="6">
        <v>0</v>
      </c>
      <c r="AO488" s="6">
        <v>0</v>
      </c>
      <c r="AP488" s="6">
        <v>1</v>
      </c>
      <c r="AR488" s="6">
        <v>0</v>
      </c>
      <c r="AS488" s="6">
        <v>0</v>
      </c>
      <c r="AT488" s="6">
        <v>0</v>
      </c>
      <c r="AU488" s="6">
        <v>0</v>
      </c>
      <c r="AV488" s="6">
        <f>IF(Table3[[#This Row],[ShankDiameter]]&gt;0.5,0,2)</f>
        <v>2</v>
      </c>
      <c r="AW488" s="6">
        <v>0</v>
      </c>
      <c r="AX488" s="6">
        <v>0</v>
      </c>
      <c r="AY488" s="6">
        <v>2</v>
      </c>
      <c r="AZ488" s="6">
        <f>IF(Table3[[#This Row],[ShankDiameter]]=0.225,2,IF(Table3[[#This Row],[ShankDiameter]]=0.25,2,IF(Table3[[#This Row],[ShankDiameter]]=0.2875,2,0)))</f>
        <v>0</v>
      </c>
      <c r="BA488" s="6">
        <v>0</v>
      </c>
      <c r="BB488" s="6">
        <v>0</v>
      </c>
      <c r="BC488" s="6">
        <v>0</v>
      </c>
      <c r="BD488" s="6">
        <v>0</v>
      </c>
      <c r="BE488" s="6">
        <v>0</v>
      </c>
      <c r="BF488" s="6">
        <v>0</v>
      </c>
      <c r="BG488" s="6">
        <v>0</v>
      </c>
      <c r="BH488" s="6">
        <v>0</v>
      </c>
      <c r="BI488" s="6">
        <v>0</v>
      </c>
      <c r="BJ488" s="6">
        <v>0</v>
      </c>
      <c r="BK488" s="6">
        <v>0</v>
      </c>
      <c r="BL488" s="6">
        <v>0</v>
      </c>
      <c r="BM488" s="6">
        <f>IF(Table3[[#This Row],[Type]]="EM",IF((Table3[[#This Row],[Diameter]]/2)-Table3[[#This Row],[CornerRadius]]-0.012&gt;0,(Table3[[#This Row],[Diameter]]/2)-Table3[[#This Row],[CornerRadius]]-0.012,0),)</f>
        <v>0</v>
      </c>
      <c r="BO488" s="6" t="str">
        <f>IF(Table3[[#This Row],[ShoulderLength]]="","",IF(Table3[[#This Row],[ShoulderLength]]&lt;Table3[[#This Row],[LOC]],"FIX",""))</f>
        <v/>
      </c>
    </row>
    <row r="489" spans="1:67" x14ac:dyDescent="0.25">
      <c r="A489" s="7">
        <f>IF(Table3[[#This Row],[SoflexRule]]="",1,IF(Table3[[#This Row],[MinOHL]]="",1,IF(Table3[[#This Row],[Type]]="CT",1,IF(Table3[[#This Row],[I]]=1,0,1))))</f>
        <v>1</v>
      </c>
      <c r="B489" s="6" t="s">
        <v>149</v>
      </c>
      <c r="D489" s="6" t="s">
        <v>149</v>
      </c>
      <c r="E489" s="6">
        <v>488</v>
      </c>
      <c r="G489" s="9" t="s">
        <v>74</v>
      </c>
      <c r="H489" s="10" t="s">
        <v>679</v>
      </c>
      <c r="I489" s="11" t="s">
        <v>1001</v>
      </c>
      <c r="J489" s="12" t="s">
        <v>1002</v>
      </c>
      <c r="K489" s="11" t="str">
        <f>CONCATENATE(Table3[[#This Row],[Type]]," "&amp;TEXT(Table3[[#This Row],[Diameter]],".0000")&amp;""," "&amp;Table3[[#This Row],[NumFlutes]]&amp;"FL")</f>
        <v>DS .1405 2FL</v>
      </c>
      <c r="L489" s="17" t="s">
        <v>822</v>
      </c>
      <c r="M489" s="13">
        <v>0.14050000000000001</v>
      </c>
      <c r="N489" s="13">
        <v>0.14050000000000001</v>
      </c>
      <c r="O489" s="6">
        <v>0.14050000000000001</v>
      </c>
      <c r="P489" s="6">
        <v>1.1000000000000001</v>
      </c>
      <c r="R489" s="14">
        <f>IF(Table3[[#This Row],[ShoulderLenEnd]]="",0,90-(DEGREES(ATAN((Q489-P489)/((N489-O489)/2)))))</f>
        <v>0</v>
      </c>
      <c r="S489" s="15">
        <v>1.125</v>
      </c>
      <c r="T489" s="6">
        <v>2</v>
      </c>
      <c r="U489" s="6">
        <v>1.99</v>
      </c>
      <c r="V489" s="6">
        <v>0.82</v>
      </c>
      <c r="Z489" s="6">
        <v>118</v>
      </c>
      <c r="AA489" s="13">
        <f t="shared" si="7"/>
        <v>4.2210458486686114E-2</v>
      </c>
      <c r="AE489" s="6" t="s">
        <v>49</v>
      </c>
      <c r="AF489" s="6" t="s">
        <v>545</v>
      </c>
      <c r="AH489" s="6" t="s">
        <v>682</v>
      </c>
      <c r="AI489" s="6">
        <v>0</v>
      </c>
      <c r="AJ489" s="6">
        <v>1</v>
      </c>
      <c r="AK489" s="6">
        <v>0</v>
      </c>
      <c r="AL489" s="6">
        <v>0</v>
      </c>
      <c r="AM489" s="6">
        <v>0</v>
      </c>
      <c r="AN489" s="6">
        <v>0</v>
      </c>
      <c r="AO489" s="6">
        <v>0</v>
      </c>
      <c r="AP489" s="6">
        <v>1</v>
      </c>
      <c r="AR489" s="6">
        <v>0</v>
      </c>
      <c r="AS489" s="6">
        <v>0</v>
      </c>
      <c r="AT489" s="6">
        <v>0</v>
      </c>
      <c r="AU489" s="6">
        <v>0</v>
      </c>
      <c r="AV489" s="6">
        <f>IF(Table3[[#This Row],[ShankDiameter]]&gt;0.5,0,2)</f>
        <v>2</v>
      </c>
      <c r="AW489" s="6">
        <v>0</v>
      </c>
      <c r="AX489" s="6">
        <v>0</v>
      </c>
      <c r="AY489" s="6">
        <v>2</v>
      </c>
      <c r="AZ489" s="6">
        <f>IF(Table3[[#This Row],[ShankDiameter]]=0.225,2,IF(Table3[[#This Row],[ShankDiameter]]=0.25,2,IF(Table3[[#This Row],[ShankDiameter]]=0.2875,2,0)))</f>
        <v>0</v>
      </c>
      <c r="BA489" s="6">
        <v>0</v>
      </c>
      <c r="BB489" s="6">
        <v>0</v>
      </c>
      <c r="BC489" s="6">
        <v>0</v>
      </c>
      <c r="BD489" s="6">
        <v>0</v>
      </c>
      <c r="BE489" s="6">
        <v>0</v>
      </c>
      <c r="BF489" s="6">
        <v>0</v>
      </c>
      <c r="BG489" s="6">
        <v>0</v>
      </c>
      <c r="BH489" s="6">
        <v>0</v>
      </c>
      <c r="BI489" s="6">
        <v>0</v>
      </c>
      <c r="BJ489" s="6">
        <v>0</v>
      </c>
      <c r="BK489" s="6">
        <v>0</v>
      </c>
      <c r="BL489" s="6">
        <v>0</v>
      </c>
      <c r="BM489" s="6">
        <f>IF(Table3[[#This Row],[Type]]="EM",IF((Table3[[#This Row],[Diameter]]/2)-Table3[[#This Row],[CornerRadius]]-0.012&gt;0,(Table3[[#This Row],[Diameter]]/2)-Table3[[#This Row],[CornerRadius]]-0.012,0),)</f>
        <v>0</v>
      </c>
      <c r="BO489" s="6" t="str">
        <f>IF(Table3[[#This Row],[ShoulderLength]]="","",IF(Table3[[#This Row],[ShoulderLength]]&lt;Table3[[#This Row],[LOC]],"FIX",""))</f>
        <v/>
      </c>
    </row>
    <row r="490" spans="1:67" x14ac:dyDescent="0.25">
      <c r="A490" s="7">
        <f>IF(Table3[[#This Row],[SoflexRule]]="",1,IF(Table3[[#This Row],[MinOHL]]="",1,IF(Table3[[#This Row],[Type]]="CT",1,IF(Table3[[#This Row],[I]]=1,0,1))))</f>
        <v>1</v>
      </c>
      <c r="B490" s="6" t="s">
        <v>149</v>
      </c>
      <c r="D490" s="6" t="s">
        <v>149</v>
      </c>
      <c r="E490" s="6">
        <v>489</v>
      </c>
      <c r="G490" s="9" t="s">
        <v>74</v>
      </c>
      <c r="H490" s="10" t="s">
        <v>679</v>
      </c>
      <c r="I490" s="11" t="s">
        <v>1003</v>
      </c>
      <c r="J490" s="12" t="s">
        <v>1004</v>
      </c>
      <c r="K490" s="11" t="str">
        <f>CONCATENATE(Table3[[#This Row],[Type]]," "&amp;TEXT(Table3[[#This Row],[Diameter]],".0000")&amp;""," "&amp;Table3[[#This Row],[NumFlutes]]&amp;"FL")</f>
        <v>DS .1406 2FL</v>
      </c>
      <c r="L490" s="17" t="s">
        <v>2436</v>
      </c>
      <c r="M490" s="13">
        <v>0.1406</v>
      </c>
      <c r="N490" s="13">
        <v>0.1406</v>
      </c>
      <c r="O490" s="6">
        <v>0.1406</v>
      </c>
      <c r="P490" s="6">
        <v>1.05</v>
      </c>
      <c r="R490" s="14">
        <f>IF(Table3[[#This Row],[ShoulderLenEnd]]="",0,90-(DEGREES(ATAN((Q490-P490)/((N490-O490)/2)))))</f>
        <v>0</v>
      </c>
      <c r="S490" s="15">
        <v>1.075</v>
      </c>
      <c r="T490" s="6">
        <v>2</v>
      </c>
      <c r="U490" s="6">
        <v>2</v>
      </c>
      <c r="V490" s="6">
        <v>0.77500000000000002</v>
      </c>
      <c r="Z490" s="6">
        <v>118</v>
      </c>
      <c r="AA490" s="13">
        <f t="shared" si="7"/>
        <v>4.2240501517637488E-2</v>
      </c>
      <c r="AE490" s="6" t="s">
        <v>49</v>
      </c>
      <c r="AF490" s="6" t="s">
        <v>545</v>
      </c>
      <c r="AH490" s="6" t="s">
        <v>682</v>
      </c>
      <c r="AI490" s="6">
        <v>0</v>
      </c>
      <c r="AJ490" s="6">
        <v>1</v>
      </c>
      <c r="AK490" s="6">
        <v>0</v>
      </c>
      <c r="AL490" s="6">
        <v>0</v>
      </c>
      <c r="AM490" s="6">
        <v>0</v>
      </c>
      <c r="AN490" s="6">
        <v>0</v>
      </c>
      <c r="AO490" s="6">
        <v>0</v>
      </c>
      <c r="AP490" s="6">
        <v>1</v>
      </c>
      <c r="AR490" s="6">
        <v>0</v>
      </c>
      <c r="AS490" s="6">
        <v>0</v>
      </c>
      <c r="AT490" s="6">
        <v>0</v>
      </c>
      <c r="AU490" s="6">
        <v>0</v>
      </c>
      <c r="AV490" s="6">
        <f>IF(Table3[[#This Row],[ShankDiameter]]&gt;0.5,0,2)</f>
        <v>2</v>
      </c>
      <c r="AW490" s="6">
        <v>0</v>
      </c>
      <c r="AX490" s="6">
        <v>0</v>
      </c>
      <c r="AY490" s="6">
        <v>2</v>
      </c>
      <c r="AZ490" s="6">
        <f>IF(Table3[[#This Row],[ShankDiameter]]=0.225,2,IF(Table3[[#This Row],[ShankDiameter]]=0.25,2,IF(Table3[[#This Row],[ShankDiameter]]=0.2875,2,0)))</f>
        <v>0</v>
      </c>
      <c r="BA490" s="6">
        <v>0</v>
      </c>
      <c r="BB490" s="6">
        <v>0</v>
      </c>
      <c r="BC490" s="6">
        <v>0</v>
      </c>
      <c r="BD490" s="6">
        <v>0</v>
      </c>
      <c r="BE490" s="6">
        <v>0</v>
      </c>
      <c r="BF490" s="6">
        <v>0</v>
      </c>
      <c r="BG490" s="6">
        <v>0</v>
      </c>
      <c r="BH490" s="6">
        <v>0</v>
      </c>
      <c r="BI490" s="6">
        <v>0</v>
      </c>
      <c r="BJ490" s="6">
        <v>0</v>
      </c>
      <c r="BK490" s="6">
        <v>0</v>
      </c>
      <c r="BL490" s="6">
        <v>0</v>
      </c>
      <c r="BM490" s="6">
        <f>IF(Table3[[#This Row],[Type]]="EM",IF((Table3[[#This Row],[Diameter]]/2)-Table3[[#This Row],[CornerRadius]]-0.012&gt;0,(Table3[[#This Row],[Diameter]]/2)-Table3[[#This Row],[CornerRadius]]-0.012,0),)</f>
        <v>0</v>
      </c>
      <c r="BO490" s="6" t="str">
        <f>IF(Table3[[#This Row],[ShoulderLength]]="","",IF(Table3[[#This Row],[ShoulderLength]]&lt;Table3[[#This Row],[LOC]],"FIX",""))</f>
        <v/>
      </c>
    </row>
    <row r="491" spans="1:67" x14ac:dyDescent="0.25">
      <c r="A491" s="7">
        <f>IF(Table3[[#This Row],[SoflexRule]]="",1,IF(Table3[[#This Row],[MinOHL]]="",1,IF(Table3[[#This Row],[Type]]="CT",1,IF(Table3[[#This Row],[I]]=1,0,1))))</f>
        <v>1</v>
      </c>
      <c r="B491" s="6" t="s">
        <v>149</v>
      </c>
      <c r="D491" s="6" t="s">
        <v>149</v>
      </c>
      <c r="E491" s="6">
        <v>490</v>
      </c>
      <c r="F491" s="8" t="s">
        <v>60</v>
      </c>
      <c r="H491" s="10" t="s">
        <v>801</v>
      </c>
      <c r="I491" s="11" t="s">
        <v>1005</v>
      </c>
      <c r="K491" s="11" t="str">
        <f>CONCATENATE(Table3[[#This Row],[Type]]," "&amp;TEXT(Table3[[#This Row],[Diameter]],".0000")&amp;""," "&amp;Table3[[#This Row],[NumFlutes]]&amp;"FL")</f>
        <v>DJ .1406 2FL</v>
      </c>
      <c r="L491" s="17" t="s">
        <v>2436</v>
      </c>
      <c r="M491" s="13">
        <v>0.1406</v>
      </c>
      <c r="N491" s="13">
        <v>0.1406</v>
      </c>
      <c r="O491" s="6">
        <v>0.1406</v>
      </c>
      <c r="P491" s="6">
        <v>1.85</v>
      </c>
      <c r="R491" s="14">
        <f>IF(Table3[[#This Row],[ShoulderLenEnd]]="",0,90-(DEGREES(ATAN((Q491-P491)/((N491-O491)/2)))))</f>
        <v>0</v>
      </c>
      <c r="S491" s="15">
        <v>1.9</v>
      </c>
      <c r="T491" s="6">
        <v>2</v>
      </c>
      <c r="U491" s="6">
        <v>3</v>
      </c>
      <c r="V491" s="6">
        <v>1.56</v>
      </c>
      <c r="Z491" s="6">
        <v>118</v>
      </c>
      <c r="AA491" s="13">
        <f t="shared" si="7"/>
        <v>4.2240501517637488E-2</v>
      </c>
      <c r="AE491" s="6" t="s">
        <v>49</v>
      </c>
      <c r="AF491" s="6" t="s">
        <v>545</v>
      </c>
      <c r="AH491" s="6" t="s">
        <v>635</v>
      </c>
      <c r="AI491" s="6">
        <v>0</v>
      </c>
      <c r="AJ491" s="6">
        <v>1</v>
      </c>
      <c r="AK491" s="6">
        <v>0</v>
      </c>
      <c r="AL491" s="6">
        <v>0</v>
      </c>
      <c r="AM491" s="6">
        <v>0</v>
      </c>
      <c r="AN491" s="6">
        <v>0</v>
      </c>
      <c r="AO491" s="6">
        <v>0</v>
      </c>
      <c r="AP491" s="6">
        <v>1</v>
      </c>
      <c r="AR491" s="6">
        <v>0</v>
      </c>
      <c r="AS491" s="6">
        <v>0</v>
      </c>
      <c r="AT491" s="6">
        <v>0</v>
      </c>
      <c r="AU491" s="6">
        <v>0</v>
      </c>
      <c r="AV491" s="6">
        <f>IF(Table3[[#This Row],[ShankDiameter]]&gt;0.5,0,2)</f>
        <v>2</v>
      </c>
      <c r="AW491" s="6">
        <v>0</v>
      </c>
      <c r="AX491" s="6">
        <v>0</v>
      </c>
      <c r="AY491" s="6">
        <v>2</v>
      </c>
      <c r="AZ491" s="6">
        <f>IF(Table3[[#This Row],[ShankDiameter]]=0.225,2,IF(Table3[[#This Row],[ShankDiameter]]=0.25,2,IF(Table3[[#This Row],[ShankDiameter]]=0.2875,2,0)))</f>
        <v>0</v>
      </c>
      <c r="BA491" s="6">
        <v>0</v>
      </c>
      <c r="BB491" s="6">
        <v>0</v>
      </c>
      <c r="BC491" s="6">
        <v>0</v>
      </c>
      <c r="BD491" s="6">
        <v>0</v>
      </c>
      <c r="BE491" s="6">
        <v>0</v>
      </c>
      <c r="BF491" s="6">
        <v>0</v>
      </c>
      <c r="BG491" s="6">
        <v>0</v>
      </c>
      <c r="BH491" s="6">
        <v>0</v>
      </c>
      <c r="BI491" s="6">
        <v>0</v>
      </c>
      <c r="BJ491" s="6">
        <v>0</v>
      </c>
      <c r="BK491" s="6">
        <v>0</v>
      </c>
      <c r="BL491" s="6">
        <v>0</v>
      </c>
      <c r="BM491" s="6">
        <f>IF(Table3[[#This Row],[Type]]="EM",IF((Table3[[#This Row],[Diameter]]/2)-Table3[[#This Row],[CornerRadius]]-0.012&gt;0,(Table3[[#This Row],[Diameter]]/2)-Table3[[#This Row],[CornerRadius]]-0.012,0),)</f>
        <v>0</v>
      </c>
      <c r="BO491" s="6" t="str">
        <f>IF(Table3[[#This Row],[ShoulderLength]]="","",IF(Table3[[#This Row],[ShoulderLength]]&lt;Table3[[#This Row],[LOC]],"FIX",""))</f>
        <v/>
      </c>
    </row>
    <row r="492" spans="1:67" x14ac:dyDescent="0.25">
      <c r="A492" s="7">
        <f>IF(Table3[[#This Row],[SoflexRule]]="",1,IF(Table3[[#This Row],[MinOHL]]="",1,IF(Table3[[#This Row],[Type]]="CT",1,IF(Table3[[#This Row],[I]]=1,0,1))))</f>
        <v>1</v>
      </c>
      <c r="B492" s="6" t="s">
        <v>149</v>
      </c>
      <c r="D492" s="6" t="s">
        <v>149</v>
      </c>
      <c r="E492" s="6">
        <v>491</v>
      </c>
      <c r="F492" s="8" t="s">
        <v>60</v>
      </c>
      <c r="H492" s="10" t="s">
        <v>801</v>
      </c>
      <c r="I492" s="11" t="s">
        <v>1006</v>
      </c>
      <c r="J492" s="12" t="s">
        <v>1007</v>
      </c>
      <c r="K492" s="11" t="str">
        <f>CONCATENATE(Table3[[#This Row],[Type]]," "&amp;TEXT(Table3[[#This Row],[Diameter]],".0000")&amp;""," "&amp;Table3[[#This Row],[NumFlutes]]&amp;"FL")</f>
        <v>DJ .1440 2FL</v>
      </c>
      <c r="L492" s="17" t="s">
        <v>826</v>
      </c>
      <c r="M492" s="13">
        <v>0.14399999999999999</v>
      </c>
      <c r="N492" s="13">
        <v>0.14399999999999999</v>
      </c>
      <c r="O492" s="6">
        <v>0.14399999999999999</v>
      </c>
      <c r="P492" s="6">
        <v>2</v>
      </c>
      <c r="R492" s="14">
        <f>IF(Table3[[#This Row],[ShoulderLenEnd]]="",0,90-(DEGREES(ATAN((Q492-P492)/((N492-O492)/2)))))</f>
        <v>0</v>
      </c>
      <c r="S492" s="15">
        <v>2.0499999999999998</v>
      </c>
      <c r="T492" s="6">
        <v>2</v>
      </c>
      <c r="U492" s="6">
        <v>3.09</v>
      </c>
      <c r="V492" s="6">
        <v>1.7</v>
      </c>
      <c r="Z492" s="6">
        <v>118</v>
      </c>
      <c r="AA492" s="13">
        <f t="shared" si="7"/>
        <v>4.3261964569984337E-2</v>
      </c>
      <c r="AE492" s="6" t="s">
        <v>49</v>
      </c>
      <c r="AF492" s="6" t="s">
        <v>545</v>
      </c>
      <c r="AH492" s="6" t="s">
        <v>635</v>
      </c>
      <c r="AI492" s="6">
        <v>0</v>
      </c>
      <c r="AJ492" s="6">
        <v>1</v>
      </c>
      <c r="AK492" s="6">
        <v>0</v>
      </c>
      <c r="AL492" s="6">
        <v>0</v>
      </c>
      <c r="AM492" s="6">
        <v>0</v>
      </c>
      <c r="AN492" s="6">
        <v>0</v>
      </c>
      <c r="AO492" s="6">
        <v>0</v>
      </c>
      <c r="AP492" s="6">
        <v>1</v>
      </c>
      <c r="AR492" s="6">
        <v>0</v>
      </c>
      <c r="AS492" s="6">
        <v>0</v>
      </c>
      <c r="AT492" s="6">
        <v>0</v>
      </c>
      <c r="AU492" s="6">
        <v>0</v>
      </c>
      <c r="AV492" s="6">
        <f>IF(Table3[[#This Row],[ShankDiameter]]&gt;0.5,0,2)</f>
        <v>2</v>
      </c>
      <c r="AW492" s="6">
        <v>0</v>
      </c>
      <c r="AX492" s="6">
        <v>0</v>
      </c>
      <c r="AY492" s="6">
        <v>2</v>
      </c>
      <c r="AZ492" s="6">
        <f>IF(Table3[[#This Row],[ShankDiameter]]=0.225,2,IF(Table3[[#This Row],[ShankDiameter]]=0.25,2,IF(Table3[[#This Row],[ShankDiameter]]=0.2875,2,0)))</f>
        <v>0</v>
      </c>
      <c r="BA492" s="6">
        <v>0</v>
      </c>
      <c r="BB492" s="6">
        <v>0</v>
      </c>
      <c r="BC492" s="6">
        <v>0</v>
      </c>
      <c r="BD492" s="6">
        <v>0</v>
      </c>
      <c r="BE492" s="6">
        <v>0</v>
      </c>
      <c r="BF492" s="6">
        <v>0</v>
      </c>
      <c r="BG492" s="6">
        <v>0</v>
      </c>
      <c r="BH492" s="6">
        <v>0</v>
      </c>
      <c r="BI492" s="6">
        <v>0</v>
      </c>
      <c r="BJ492" s="6">
        <v>0</v>
      </c>
      <c r="BK492" s="6">
        <v>0</v>
      </c>
      <c r="BL492" s="6">
        <v>0</v>
      </c>
      <c r="BM492" s="6">
        <f>IF(Table3[[#This Row],[Type]]="EM",IF((Table3[[#This Row],[Diameter]]/2)-Table3[[#This Row],[CornerRadius]]-0.012&gt;0,(Table3[[#This Row],[Diameter]]/2)-Table3[[#This Row],[CornerRadius]]-0.012,0),)</f>
        <v>0</v>
      </c>
      <c r="BO492" s="6" t="str">
        <f>IF(Table3[[#This Row],[ShoulderLength]]="","",IF(Table3[[#This Row],[ShoulderLength]]&lt;Table3[[#This Row],[LOC]],"FIX",""))</f>
        <v/>
      </c>
    </row>
    <row r="493" spans="1:67" x14ac:dyDescent="0.25">
      <c r="A493" s="7">
        <f>IF(Table3[[#This Row],[SoflexRule]]="",1,IF(Table3[[#This Row],[MinOHL]]="",1,IF(Table3[[#This Row],[Type]]="CT",1,IF(Table3[[#This Row],[I]]=1,0,1))))</f>
        <v>1</v>
      </c>
      <c r="B493" s="6" t="s">
        <v>149</v>
      </c>
      <c r="D493" s="6" t="s">
        <v>149</v>
      </c>
      <c r="E493" s="6">
        <v>492</v>
      </c>
      <c r="G493" s="9" t="s">
        <v>74</v>
      </c>
      <c r="H493" s="10" t="s">
        <v>679</v>
      </c>
      <c r="I493" s="11" t="s">
        <v>1008</v>
      </c>
      <c r="J493" s="12" t="s">
        <v>1009</v>
      </c>
      <c r="K493" s="11" t="str">
        <f>CONCATENATE(Table3[[#This Row],[Type]]," "&amp;TEXT(Table3[[#This Row],[Diameter]],".0000")&amp;""," "&amp;Table3[[#This Row],[NumFlutes]]&amp;"FL")</f>
        <v>DS .1440 2FL</v>
      </c>
      <c r="L493" s="17" t="s">
        <v>826</v>
      </c>
      <c r="M493" s="13">
        <v>0.14399999999999999</v>
      </c>
      <c r="N493" s="13">
        <v>0.14399999999999999</v>
      </c>
      <c r="O493" s="6">
        <v>0.14399999999999999</v>
      </c>
      <c r="P493" s="6">
        <v>1.125</v>
      </c>
      <c r="R493" s="14">
        <f>IF(Table3[[#This Row],[ShoulderLenEnd]]="",0,90-(DEGREES(ATAN((Q493-P493)/((N493-O493)/2)))))</f>
        <v>0</v>
      </c>
      <c r="S493" s="15">
        <v>1.1499999999999999</v>
      </c>
      <c r="T493" s="6">
        <v>2</v>
      </c>
      <c r="U493" s="6">
        <v>2.12</v>
      </c>
      <c r="V493" s="6">
        <v>0.87</v>
      </c>
      <c r="Z493" s="6">
        <v>118</v>
      </c>
      <c r="AA493" s="13">
        <f t="shared" si="7"/>
        <v>4.3261964569984337E-2</v>
      </c>
      <c r="AE493" s="6" t="s">
        <v>49</v>
      </c>
      <c r="AF493" s="6" t="s">
        <v>545</v>
      </c>
      <c r="AH493" s="6" t="s">
        <v>682</v>
      </c>
      <c r="AI493" s="6">
        <v>0</v>
      </c>
      <c r="AJ493" s="6">
        <v>1</v>
      </c>
      <c r="AK493" s="6">
        <v>0</v>
      </c>
      <c r="AL493" s="6">
        <v>0</v>
      </c>
      <c r="AM493" s="6">
        <v>0</v>
      </c>
      <c r="AN493" s="6">
        <v>0</v>
      </c>
      <c r="AO493" s="6">
        <v>0</v>
      </c>
      <c r="AP493" s="6">
        <v>1</v>
      </c>
      <c r="AR493" s="6">
        <v>0</v>
      </c>
      <c r="AS493" s="6">
        <v>0</v>
      </c>
      <c r="AT493" s="6">
        <v>0</v>
      </c>
      <c r="AU493" s="6">
        <v>0</v>
      </c>
      <c r="AV493" s="6">
        <f>IF(Table3[[#This Row],[ShankDiameter]]&gt;0.5,0,2)</f>
        <v>2</v>
      </c>
      <c r="AW493" s="6">
        <v>0</v>
      </c>
      <c r="AX493" s="6">
        <v>0</v>
      </c>
      <c r="AY493" s="6">
        <v>2</v>
      </c>
      <c r="AZ493" s="6">
        <f>IF(Table3[[#This Row],[ShankDiameter]]=0.225,2,IF(Table3[[#This Row],[ShankDiameter]]=0.25,2,IF(Table3[[#This Row],[ShankDiameter]]=0.2875,2,0)))</f>
        <v>0</v>
      </c>
      <c r="BA493" s="6">
        <v>0</v>
      </c>
      <c r="BB493" s="6">
        <v>0</v>
      </c>
      <c r="BC493" s="6">
        <v>0</v>
      </c>
      <c r="BD493" s="6">
        <v>0</v>
      </c>
      <c r="BE493" s="6">
        <v>0</v>
      </c>
      <c r="BF493" s="6">
        <v>0</v>
      </c>
      <c r="BG493" s="6">
        <v>0</v>
      </c>
      <c r="BH493" s="6">
        <v>0</v>
      </c>
      <c r="BI493" s="6">
        <v>0</v>
      </c>
      <c r="BJ493" s="6">
        <v>0</v>
      </c>
      <c r="BK493" s="6">
        <v>0</v>
      </c>
      <c r="BL493" s="6">
        <v>0</v>
      </c>
      <c r="BM493" s="6">
        <f>IF(Table3[[#This Row],[Type]]="EM",IF((Table3[[#This Row],[Diameter]]/2)-Table3[[#This Row],[CornerRadius]]-0.012&gt;0,(Table3[[#This Row],[Diameter]]/2)-Table3[[#This Row],[CornerRadius]]-0.012,0),)</f>
        <v>0</v>
      </c>
      <c r="BO493" s="6" t="str">
        <f>IF(Table3[[#This Row],[ShoulderLength]]="","",IF(Table3[[#This Row],[ShoulderLength]]&lt;Table3[[#This Row],[LOC]],"FIX",""))</f>
        <v/>
      </c>
    </row>
    <row r="494" spans="1:67" x14ac:dyDescent="0.25">
      <c r="A494" s="7">
        <f>IF(Table3[[#This Row],[SoflexRule]]="",1,IF(Table3[[#This Row],[MinOHL]]="",1,IF(Table3[[#This Row],[Type]]="CT",1,IF(Table3[[#This Row],[I]]=1,0,1))))</f>
        <v>1</v>
      </c>
      <c r="B494" s="6" t="s">
        <v>149</v>
      </c>
      <c r="D494" s="6" t="s">
        <v>149</v>
      </c>
      <c r="E494" s="6">
        <v>493</v>
      </c>
      <c r="F494" s="8" t="s">
        <v>60</v>
      </c>
      <c r="H494" s="10" t="s">
        <v>801</v>
      </c>
      <c r="I494" s="11" t="s">
        <v>1010</v>
      </c>
      <c r="J494" s="12" t="s">
        <v>1011</v>
      </c>
      <c r="K494" s="11" t="str">
        <f>CONCATENATE(Table3[[#This Row],[Type]]," "&amp;TEXT(Table3[[#This Row],[Diameter]],".0000")&amp;""," "&amp;Table3[[#This Row],[NumFlutes]]&amp;"FL")</f>
        <v>DJ .1470 2FL</v>
      </c>
      <c r="L494" s="17" t="s">
        <v>828</v>
      </c>
      <c r="M494" s="13">
        <v>0.14699999999999999</v>
      </c>
      <c r="N494" s="13">
        <v>0.14699999999999999</v>
      </c>
      <c r="O494" s="6">
        <v>0.14699999999999999</v>
      </c>
      <c r="P494" s="6">
        <v>2.0499999999999998</v>
      </c>
      <c r="R494" s="14">
        <f>IF(Table3[[#This Row],[ShoulderLenEnd]]="",0,90-(DEGREES(ATAN((Q494-P494)/((N494-O494)/2)))))</f>
        <v>0</v>
      </c>
      <c r="S494" s="15">
        <v>2.1</v>
      </c>
      <c r="T494" s="6">
        <v>2</v>
      </c>
      <c r="U494" s="6">
        <v>3.12</v>
      </c>
      <c r="V494" s="6">
        <v>1.7</v>
      </c>
      <c r="Z494" s="6">
        <v>118</v>
      </c>
      <c r="AA494" s="13">
        <f t="shared" si="7"/>
        <v>4.4163255498525678E-2</v>
      </c>
      <c r="AE494" s="6" t="s">
        <v>49</v>
      </c>
      <c r="AF494" s="6" t="s">
        <v>545</v>
      </c>
      <c r="AH494" s="6" t="s">
        <v>635</v>
      </c>
      <c r="AI494" s="6">
        <v>0</v>
      </c>
      <c r="AJ494" s="6">
        <v>1</v>
      </c>
      <c r="AK494" s="6">
        <v>0</v>
      </c>
      <c r="AL494" s="6">
        <v>0</v>
      </c>
      <c r="AM494" s="6">
        <v>0</v>
      </c>
      <c r="AN494" s="6">
        <v>0</v>
      </c>
      <c r="AO494" s="6">
        <v>0</v>
      </c>
      <c r="AP494" s="6">
        <v>1</v>
      </c>
      <c r="AR494" s="6">
        <v>0</v>
      </c>
      <c r="AS494" s="6">
        <v>0</v>
      </c>
      <c r="AT494" s="6">
        <v>0</v>
      </c>
      <c r="AU494" s="6">
        <v>0</v>
      </c>
      <c r="AV494" s="6">
        <f>IF(Table3[[#This Row],[ShankDiameter]]&gt;0.5,0,2)</f>
        <v>2</v>
      </c>
      <c r="AW494" s="6">
        <v>0</v>
      </c>
      <c r="AX494" s="6">
        <v>0</v>
      </c>
      <c r="AY494" s="6">
        <v>2</v>
      </c>
      <c r="AZ494" s="6">
        <f>IF(Table3[[#This Row],[ShankDiameter]]=0.225,2,IF(Table3[[#This Row],[ShankDiameter]]=0.25,2,IF(Table3[[#This Row],[ShankDiameter]]=0.2875,2,0)))</f>
        <v>0</v>
      </c>
      <c r="BA494" s="6">
        <v>0</v>
      </c>
      <c r="BB494" s="6">
        <v>0</v>
      </c>
      <c r="BC494" s="6">
        <v>0</v>
      </c>
      <c r="BD494" s="6">
        <v>0</v>
      </c>
      <c r="BE494" s="6">
        <v>0</v>
      </c>
      <c r="BF494" s="6">
        <v>0</v>
      </c>
      <c r="BG494" s="6">
        <v>0</v>
      </c>
      <c r="BH494" s="6">
        <v>0</v>
      </c>
      <c r="BI494" s="6">
        <v>0</v>
      </c>
      <c r="BJ494" s="6">
        <v>0</v>
      </c>
      <c r="BK494" s="6">
        <v>0</v>
      </c>
      <c r="BL494" s="6">
        <v>0</v>
      </c>
      <c r="BM494" s="6">
        <f>IF(Table3[[#This Row],[Type]]="EM",IF((Table3[[#This Row],[Diameter]]/2)-Table3[[#This Row],[CornerRadius]]-0.012&gt;0,(Table3[[#This Row],[Diameter]]/2)-Table3[[#This Row],[CornerRadius]]-0.012,0),)</f>
        <v>0</v>
      </c>
      <c r="BO494" s="6" t="str">
        <f>IF(Table3[[#This Row],[ShoulderLength]]="","",IF(Table3[[#This Row],[ShoulderLength]]&lt;Table3[[#This Row],[LOC]],"FIX",""))</f>
        <v/>
      </c>
    </row>
    <row r="495" spans="1:67" x14ac:dyDescent="0.25">
      <c r="A495" s="7">
        <f>IF(Table3[[#This Row],[SoflexRule]]="",1,IF(Table3[[#This Row],[MinOHL]]="",1,IF(Table3[[#This Row],[Type]]="CT",1,IF(Table3[[#This Row],[I]]=1,0,1))))</f>
        <v>1</v>
      </c>
      <c r="B495" s="6" t="s">
        <v>149</v>
      </c>
      <c r="D495" s="6" t="s">
        <v>149</v>
      </c>
      <c r="E495" s="6">
        <v>494</v>
      </c>
      <c r="G495" s="9" t="s">
        <v>74</v>
      </c>
      <c r="H495" s="10" t="s">
        <v>679</v>
      </c>
      <c r="I495" s="11" t="s">
        <v>1012</v>
      </c>
      <c r="J495" s="12" t="s">
        <v>1013</v>
      </c>
      <c r="K495" s="11" t="str">
        <f>CONCATENATE(Table3[[#This Row],[Type]]," "&amp;TEXT(Table3[[#This Row],[Diameter]],".0000")&amp;""," "&amp;Table3[[#This Row],[NumFlutes]]&amp;"FL")</f>
        <v>DS .1470 2FL</v>
      </c>
      <c r="L495" s="17" t="s">
        <v>828</v>
      </c>
      <c r="M495" s="13">
        <v>0.14699999999999999</v>
      </c>
      <c r="N495" s="13">
        <v>0.14699999999999999</v>
      </c>
      <c r="O495" s="6">
        <v>0.14699999999999999</v>
      </c>
      <c r="P495" s="6">
        <v>1.075</v>
      </c>
      <c r="R495" s="14">
        <f>IF(Table3[[#This Row],[ShoulderLenEnd]]="",0,90-(DEGREES(ATAN((Q495-P495)/((N495-O495)/2)))))</f>
        <v>0</v>
      </c>
      <c r="S495" s="15">
        <v>1.1000000000000001</v>
      </c>
      <c r="T495" s="6">
        <v>2</v>
      </c>
      <c r="U495" s="6">
        <v>2.17</v>
      </c>
      <c r="V495" s="6">
        <v>0.86</v>
      </c>
      <c r="Z495" s="6">
        <v>118</v>
      </c>
      <c r="AA495" s="13">
        <f t="shared" si="7"/>
        <v>4.4163255498525678E-2</v>
      </c>
      <c r="AE495" s="6" t="s">
        <v>49</v>
      </c>
      <c r="AF495" s="6" t="s">
        <v>545</v>
      </c>
      <c r="AH495" s="6" t="s">
        <v>682</v>
      </c>
      <c r="AI495" s="6">
        <v>0</v>
      </c>
      <c r="AJ495" s="6">
        <v>1</v>
      </c>
      <c r="AK495" s="6">
        <v>0</v>
      </c>
      <c r="AL495" s="6">
        <v>0</v>
      </c>
      <c r="AM495" s="6">
        <v>0</v>
      </c>
      <c r="AN495" s="6">
        <v>0</v>
      </c>
      <c r="AO495" s="6">
        <v>1</v>
      </c>
      <c r="AP495" s="6">
        <v>1</v>
      </c>
      <c r="AR495" s="6">
        <v>0</v>
      </c>
      <c r="AS495" s="6">
        <v>0</v>
      </c>
      <c r="AT495" s="6">
        <v>0</v>
      </c>
      <c r="AU495" s="6">
        <v>0</v>
      </c>
      <c r="AV495" s="6">
        <f>IF(Table3[[#This Row],[ShankDiameter]]&gt;0.5,0,2)</f>
        <v>2</v>
      </c>
      <c r="AW495" s="6">
        <v>0</v>
      </c>
      <c r="AX495" s="6">
        <v>0</v>
      </c>
      <c r="AY495" s="6">
        <v>2</v>
      </c>
      <c r="AZ495" s="6">
        <f>IF(Table3[[#This Row],[ShankDiameter]]=0.225,2,IF(Table3[[#This Row],[ShankDiameter]]=0.25,2,IF(Table3[[#This Row],[ShankDiameter]]=0.2875,2,0)))</f>
        <v>0</v>
      </c>
      <c r="BA495" s="6">
        <v>0</v>
      </c>
      <c r="BB495" s="6">
        <v>0</v>
      </c>
      <c r="BC495" s="6">
        <v>0</v>
      </c>
      <c r="BD495" s="6">
        <v>0</v>
      </c>
      <c r="BE495" s="6">
        <v>0</v>
      </c>
      <c r="BF495" s="6">
        <v>0</v>
      </c>
      <c r="BG495" s="6">
        <v>0</v>
      </c>
      <c r="BH495" s="6">
        <v>0</v>
      </c>
      <c r="BI495" s="6">
        <v>0</v>
      </c>
      <c r="BJ495" s="6">
        <v>0</v>
      </c>
      <c r="BK495" s="6">
        <v>0</v>
      </c>
      <c r="BL495" s="6">
        <v>0</v>
      </c>
      <c r="BM495" s="6">
        <f>IF(Table3[[#This Row],[Type]]="EM",IF((Table3[[#This Row],[Diameter]]/2)-Table3[[#This Row],[CornerRadius]]-0.012&gt;0,(Table3[[#This Row],[Diameter]]/2)-Table3[[#This Row],[CornerRadius]]-0.012,0),)</f>
        <v>0</v>
      </c>
      <c r="BO495" s="6" t="str">
        <f>IF(Table3[[#This Row],[ShoulderLength]]="","",IF(Table3[[#This Row],[ShoulderLength]]&lt;Table3[[#This Row],[LOC]],"FIX",""))</f>
        <v/>
      </c>
    </row>
    <row r="496" spans="1:67" x14ac:dyDescent="0.25">
      <c r="A496" s="7">
        <f>IF(Table3[[#This Row],[SoflexRule]]="",1,IF(Table3[[#This Row],[MinOHL]]="",1,IF(Table3[[#This Row],[Type]]="CT",1,IF(Table3[[#This Row],[I]]=1,0,1))))</f>
        <v>1</v>
      </c>
      <c r="B496" s="6" t="s">
        <v>149</v>
      </c>
      <c r="D496" s="6" t="s">
        <v>149</v>
      </c>
      <c r="E496" s="6">
        <v>495</v>
      </c>
      <c r="F496" s="8" t="s">
        <v>60</v>
      </c>
      <c r="H496" s="10" t="s">
        <v>801</v>
      </c>
      <c r="I496" s="11" t="s">
        <v>1014</v>
      </c>
      <c r="J496" s="12" t="s">
        <v>1015</v>
      </c>
      <c r="K496" s="11" t="str">
        <f>CONCATENATE(Table3[[#This Row],[Type]]," "&amp;TEXT(Table3[[#This Row],[Diameter]],".0000")&amp;""," "&amp;Table3[[#This Row],[NumFlutes]]&amp;"FL")</f>
        <v>DJ .1495 2FL</v>
      </c>
      <c r="L496" s="17" t="s">
        <v>830</v>
      </c>
      <c r="M496" s="13">
        <v>0.14949999999999999</v>
      </c>
      <c r="N496" s="13">
        <v>0.14949999999999999</v>
      </c>
      <c r="O496" s="6">
        <v>0.14949999999999999</v>
      </c>
      <c r="P496" s="6">
        <v>2.02</v>
      </c>
      <c r="R496" s="14">
        <f>IF(Table3[[#This Row],[ShoulderLenEnd]]="",0,90-(DEGREES(ATAN((Q496-P496)/((N496-O496)/2)))))</f>
        <v>0</v>
      </c>
      <c r="S496" s="15">
        <v>2.0699999999999998</v>
      </c>
      <c r="T496" s="6">
        <v>2</v>
      </c>
      <c r="U496" s="6">
        <v>3.13</v>
      </c>
      <c r="V496" s="6">
        <v>1.71</v>
      </c>
      <c r="Z496" s="6">
        <v>118</v>
      </c>
      <c r="AA496" s="13">
        <f t="shared" si="7"/>
        <v>4.4914331272310128E-2</v>
      </c>
      <c r="AE496" s="6" t="s">
        <v>49</v>
      </c>
      <c r="AF496" s="6" t="s">
        <v>545</v>
      </c>
      <c r="AH496" s="6" t="s">
        <v>635</v>
      </c>
      <c r="AI496" s="6">
        <v>0</v>
      </c>
      <c r="AJ496" s="6">
        <v>1</v>
      </c>
      <c r="AK496" s="6">
        <v>0</v>
      </c>
      <c r="AL496" s="6">
        <v>0</v>
      </c>
      <c r="AM496" s="6">
        <v>0</v>
      </c>
      <c r="AN496" s="6">
        <v>0</v>
      </c>
      <c r="AO496" s="6">
        <v>0</v>
      </c>
      <c r="AP496" s="6">
        <v>1</v>
      </c>
      <c r="AR496" s="6">
        <v>0</v>
      </c>
      <c r="AS496" s="6">
        <v>0</v>
      </c>
      <c r="AT496" s="6">
        <v>0</v>
      </c>
      <c r="AU496" s="6">
        <v>0</v>
      </c>
      <c r="AV496" s="6">
        <f>IF(Table3[[#This Row],[ShankDiameter]]&gt;0.5,0,2)</f>
        <v>2</v>
      </c>
      <c r="AW496" s="6">
        <v>0</v>
      </c>
      <c r="AX496" s="6">
        <v>0</v>
      </c>
      <c r="AY496" s="6">
        <v>2</v>
      </c>
      <c r="AZ496" s="6">
        <f>IF(Table3[[#This Row],[ShankDiameter]]=0.225,2,IF(Table3[[#This Row],[ShankDiameter]]=0.25,2,IF(Table3[[#This Row],[ShankDiameter]]=0.2875,2,0)))</f>
        <v>0</v>
      </c>
      <c r="BA496" s="6">
        <v>0</v>
      </c>
      <c r="BB496" s="6">
        <v>0</v>
      </c>
      <c r="BC496" s="6">
        <v>0</v>
      </c>
      <c r="BD496" s="6">
        <v>0</v>
      </c>
      <c r="BE496" s="6">
        <v>0</v>
      </c>
      <c r="BF496" s="6">
        <v>0</v>
      </c>
      <c r="BG496" s="6">
        <v>0</v>
      </c>
      <c r="BH496" s="6">
        <v>0</v>
      </c>
      <c r="BI496" s="6">
        <v>0</v>
      </c>
      <c r="BJ496" s="6">
        <v>0</v>
      </c>
      <c r="BK496" s="6">
        <v>0</v>
      </c>
      <c r="BL496" s="6">
        <v>0</v>
      </c>
      <c r="BM496" s="6">
        <f>IF(Table3[[#This Row],[Type]]="EM",IF((Table3[[#This Row],[Diameter]]/2)-Table3[[#This Row],[CornerRadius]]-0.012&gt;0,(Table3[[#This Row],[Diameter]]/2)-Table3[[#This Row],[CornerRadius]]-0.012,0),)</f>
        <v>0</v>
      </c>
      <c r="BO496" s="6" t="str">
        <f>IF(Table3[[#This Row],[ShoulderLength]]="","",IF(Table3[[#This Row],[ShoulderLength]]&lt;Table3[[#This Row],[LOC]],"FIX",""))</f>
        <v/>
      </c>
    </row>
    <row r="497" spans="1:67" x14ac:dyDescent="0.25">
      <c r="A497" s="7">
        <f>IF(Table3[[#This Row],[SoflexRule]]="",1,IF(Table3[[#This Row],[MinOHL]]="",1,IF(Table3[[#This Row],[Type]]="CT",1,IF(Table3[[#This Row],[I]]=1,0,1))))</f>
        <v>1</v>
      </c>
      <c r="B497" s="6" t="s">
        <v>149</v>
      </c>
      <c r="D497" s="6" t="s">
        <v>149</v>
      </c>
      <c r="E497" s="6">
        <v>496</v>
      </c>
      <c r="G497" s="9" t="s">
        <v>74</v>
      </c>
      <c r="H497" s="10" t="s">
        <v>679</v>
      </c>
      <c r="I497" s="11" t="s">
        <v>1016</v>
      </c>
      <c r="J497" s="12" t="s">
        <v>1017</v>
      </c>
      <c r="K497" s="11" t="str">
        <f>CONCATENATE(Table3[[#This Row],[Type]]," "&amp;TEXT(Table3[[#This Row],[Diameter]],".0000")&amp;""," "&amp;Table3[[#This Row],[NumFlutes]]&amp;"FL")</f>
        <v>DS .1495 2FL</v>
      </c>
      <c r="L497" s="17" t="s">
        <v>830</v>
      </c>
      <c r="M497" s="13">
        <v>0.14949999999999999</v>
      </c>
      <c r="N497" s="13">
        <v>0.14949999999999999</v>
      </c>
      <c r="O497" s="6">
        <v>0.14949999999999999</v>
      </c>
      <c r="P497" s="6">
        <v>1.075</v>
      </c>
      <c r="R497" s="14">
        <f>IF(Table3[[#This Row],[ShoulderLenEnd]]="",0,90-(DEGREES(ATAN((Q497-P497)/((N497-O497)/2)))))</f>
        <v>0</v>
      </c>
      <c r="S497" s="15">
        <v>1.1000000000000001</v>
      </c>
      <c r="T497" s="6">
        <v>2</v>
      </c>
      <c r="U497" s="6">
        <v>2.16</v>
      </c>
      <c r="V497" s="6">
        <v>0.82</v>
      </c>
      <c r="Z497" s="6">
        <v>118</v>
      </c>
      <c r="AA497" s="13">
        <f t="shared" si="7"/>
        <v>4.4914331272310128E-2</v>
      </c>
      <c r="AE497" s="6" t="s">
        <v>49</v>
      </c>
      <c r="AF497" s="6" t="s">
        <v>545</v>
      </c>
      <c r="AH497" s="6" t="s">
        <v>682</v>
      </c>
      <c r="AI497" s="6">
        <v>0</v>
      </c>
      <c r="AJ497" s="6">
        <v>1</v>
      </c>
      <c r="AK497" s="6">
        <v>0</v>
      </c>
      <c r="AL497" s="6">
        <v>0</v>
      </c>
      <c r="AM497" s="6">
        <v>0</v>
      </c>
      <c r="AN497" s="6">
        <v>0</v>
      </c>
      <c r="AO497" s="6">
        <v>0</v>
      </c>
      <c r="AP497" s="6">
        <v>1</v>
      </c>
      <c r="AR497" s="6">
        <v>0</v>
      </c>
      <c r="AS497" s="6">
        <v>0</v>
      </c>
      <c r="AT497" s="6">
        <v>0</v>
      </c>
      <c r="AU497" s="6">
        <v>0</v>
      </c>
      <c r="AV497" s="6">
        <f>IF(Table3[[#This Row],[ShankDiameter]]&gt;0.5,0,2)</f>
        <v>2</v>
      </c>
      <c r="AW497" s="6">
        <v>0</v>
      </c>
      <c r="AX497" s="6">
        <v>0</v>
      </c>
      <c r="AY497" s="6">
        <v>2</v>
      </c>
      <c r="AZ497" s="6">
        <f>IF(Table3[[#This Row],[ShankDiameter]]=0.225,2,IF(Table3[[#This Row],[ShankDiameter]]=0.25,2,IF(Table3[[#This Row],[ShankDiameter]]=0.2875,2,0)))</f>
        <v>0</v>
      </c>
      <c r="BA497" s="6">
        <v>0</v>
      </c>
      <c r="BB497" s="6">
        <v>0</v>
      </c>
      <c r="BC497" s="6">
        <v>0</v>
      </c>
      <c r="BD497" s="6">
        <v>0</v>
      </c>
      <c r="BE497" s="6">
        <v>0</v>
      </c>
      <c r="BF497" s="6">
        <v>0</v>
      </c>
      <c r="BG497" s="6">
        <v>0</v>
      </c>
      <c r="BH497" s="6">
        <v>0</v>
      </c>
      <c r="BI497" s="6">
        <v>0</v>
      </c>
      <c r="BJ497" s="6">
        <v>0</v>
      </c>
      <c r="BK497" s="6">
        <v>0</v>
      </c>
      <c r="BL497" s="6">
        <v>0</v>
      </c>
      <c r="BM497" s="6">
        <f>IF(Table3[[#This Row],[Type]]="EM",IF((Table3[[#This Row],[Diameter]]/2)-Table3[[#This Row],[CornerRadius]]-0.012&gt;0,(Table3[[#This Row],[Diameter]]/2)-Table3[[#This Row],[CornerRadius]]-0.012,0),)</f>
        <v>0</v>
      </c>
      <c r="BO497" s="6" t="str">
        <f>IF(Table3[[#This Row],[ShoulderLength]]="","",IF(Table3[[#This Row],[ShoulderLength]]&lt;Table3[[#This Row],[LOC]],"FIX",""))</f>
        <v/>
      </c>
    </row>
    <row r="498" spans="1:67" x14ac:dyDescent="0.25">
      <c r="A498" s="7">
        <f>IF(Table3[[#This Row],[SoflexRule]]="",1,IF(Table3[[#This Row],[MinOHL]]="",1,IF(Table3[[#This Row],[Type]]="CT",1,IF(Table3[[#This Row],[I]]=1,0,1))))</f>
        <v>1</v>
      </c>
      <c r="B498" s="6" t="s">
        <v>149</v>
      </c>
      <c r="D498" s="6" t="s">
        <v>149</v>
      </c>
      <c r="E498" s="6">
        <v>497</v>
      </c>
      <c r="F498" s="8" t="s">
        <v>60</v>
      </c>
      <c r="H498" s="10" t="s">
        <v>801</v>
      </c>
      <c r="I498" s="11" t="s">
        <v>1018</v>
      </c>
      <c r="J498" s="12" t="s">
        <v>1019</v>
      </c>
      <c r="K498" s="11" t="str">
        <f>CONCATENATE(Table3[[#This Row],[Type]]," "&amp;TEXT(Table3[[#This Row],[Diameter]],".0000")&amp;""," "&amp;Table3[[#This Row],[NumFlutes]]&amp;"FL")</f>
        <v>DJ .1520 2FL</v>
      </c>
      <c r="L498" s="17" t="s">
        <v>1020</v>
      </c>
      <c r="M498" s="13">
        <v>0.152</v>
      </c>
      <c r="N498" s="13">
        <v>0.152</v>
      </c>
      <c r="O498" s="6">
        <v>0.152</v>
      </c>
      <c r="P498" s="6">
        <v>2.09</v>
      </c>
      <c r="R498" s="14">
        <f>IF(Table3[[#This Row],[ShoulderLenEnd]]="",0,90-(DEGREES(ATAN((Q498-P498)/((N498-O498)/2)))))</f>
        <v>0</v>
      </c>
      <c r="S498" s="15">
        <v>2.14</v>
      </c>
      <c r="T498" s="6">
        <v>2</v>
      </c>
      <c r="U498" s="6">
        <v>3.23</v>
      </c>
      <c r="V498" s="6">
        <v>1.78</v>
      </c>
      <c r="Z498" s="6">
        <v>118</v>
      </c>
      <c r="AA498" s="13">
        <f t="shared" si="7"/>
        <v>4.5665407046094578E-2</v>
      </c>
      <c r="AE498" s="6" t="s">
        <v>49</v>
      </c>
      <c r="AF498" s="6" t="s">
        <v>545</v>
      </c>
      <c r="AH498" s="6" t="s">
        <v>635</v>
      </c>
      <c r="AI498" s="6">
        <v>0</v>
      </c>
      <c r="AJ498" s="6">
        <v>1</v>
      </c>
      <c r="AK498" s="6">
        <v>0</v>
      </c>
      <c r="AL498" s="6">
        <v>0</v>
      </c>
      <c r="AM498" s="6">
        <v>0</v>
      </c>
      <c r="AN498" s="6">
        <v>0</v>
      </c>
      <c r="AO498" s="6">
        <v>0</v>
      </c>
      <c r="AP498" s="6">
        <v>1</v>
      </c>
      <c r="AR498" s="6">
        <v>0</v>
      </c>
      <c r="AS498" s="6">
        <v>0</v>
      </c>
      <c r="AT498" s="6">
        <v>0</v>
      </c>
      <c r="AU498" s="6">
        <v>0</v>
      </c>
      <c r="AV498" s="6">
        <f>IF(Table3[[#This Row],[ShankDiameter]]&gt;0.5,0,2)</f>
        <v>2</v>
      </c>
      <c r="AW498" s="6">
        <v>0</v>
      </c>
      <c r="AX498" s="6">
        <v>0</v>
      </c>
      <c r="AY498" s="6">
        <v>2</v>
      </c>
      <c r="AZ498" s="6">
        <f>IF(Table3[[#This Row],[ShankDiameter]]=0.225,2,IF(Table3[[#This Row],[ShankDiameter]]=0.25,2,IF(Table3[[#This Row],[ShankDiameter]]=0.2875,2,0)))</f>
        <v>0</v>
      </c>
      <c r="BA498" s="6">
        <v>0</v>
      </c>
      <c r="BB498" s="6">
        <v>0</v>
      </c>
      <c r="BC498" s="6">
        <v>0</v>
      </c>
      <c r="BD498" s="6">
        <v>0</v>
      </c>
      <c r="BE498" s="6">
        <v>0</v>
      </c>
      <c r="BF498" s="6">
        <v>0</v>
      </c>
      <c r="BG498" s="6">
        <v>0</v>
      </c>
      <c r="BH498" s="6">
        <v>0</v>
      </c>
      <c r="BI498" s="6">
        <v>0</v>
      </c>
      <c r="BJ498" s="6">
        <v>0</v>
      </c>
      <c r="BK498" s="6">
        <v>0</v>
      </c>
      <c r="BL498" s="6">
        <v>0</v>
      </c>
      <c r="BM498" s="6">
        <f>IF(Table3[[#This Row],[Type]]="EM",IF((Table3[[#This Row],[Diameter]]/2)-Table3[[#This Row],[CornerRadius]]-0.012&gt;0,(Table3[[#This Row],[Diameter]]/2)-Table3[[#This Row],[CornerRadius]]-0.012,0),)</f>
        <v>0</v>
      </c>
      <c r="BO498" s="6" t="str">
        <f>IF(Table3[[#This Row],[ShoulderLength]]="","",IF(Table3[[#This Row],[ShoulderLength]]&lt;Table3[[#This Row],[LOC]],"FIX",""))</f>
        <v/>
      </c>
    </row>
    <row r="499" spans="1:67" x14ac:dyDescent="0.25">
      <c r="A499" s="7">
        <f>IF(Table3[[#This Row],[SoflexRule]]="",1,IF(Table3[[#This Row],[MinOHL]]="",1,IF(Table3[[#This Row],[Type]]="CT",1,IF(Table3[[#This Row],[I]]=1,0,1))))</f>
        <v>1</v>
      </c>
      <c r="B499" s="6" t="s">
        <v>149</v>
      </c>
      <c r="D499" s="6" t="s">
        <v>149</v>
      </c>
      <c r="E499" s="6">
        <v>498</v>
      </c>
      <c r="F499" s="8" t="s">
        <v>60</v>
      </c>
      <c r="H499" s="10" t="s">
        <v>679</v>
      </c>
      <c r="I499" s="11" t="s">
        <v>1021</v>
      </c>
      <c r="J499" s="12" t="s">
        <v>1022</v>
      </c>
      <c r="K499" s="11" t="str">
        <f>CONCATENATE(Table3[[#This Row],[Type]]," "&amp;TEXT(Table3[[#This Row],[Diameter]],".0000")&amp;""," "&amp;Table3[[#This Row],[NumFlutes]]&amp;"FL")</f>
        <v>DS .1520 2FL</v>
      </c>
      <c r="L499" s="17" t="s">
        <v>1020</v>
      </c>
      <c r="M499" s="13">
        <v>0.152</v>
      </c>
      <c r="N499" s="13">
        <v>0.152</v>
      </c>
      <c r="O499" s="6">
        <v>0.152</v>
      </c>
      <c r="P499" s="6">
        <v>1.08</v>
      </c>
      <c r="R499" s="14">
        <f>IF(Table3[[#This Row],[ShoulderLenEnd]]="",0,90-(DEGREES(ATAN((Q499-P499)/((N499-O499)/2)))))</f>
        <v>0</v>
      </c>
      <c r="S499" s="15">
        <v>1.1299999999999999</v>
      </c>
      <c r="T499" s="6">
        <v>2</v>
      </c>
      <c r="U499" s="6">
        <v>2.15</v>
      </c>
      <c r="V499" s="6">
        <v>0.85</v>
      </c>
      <c r="Z499" s="6">
        <v>118</v>
      </c>
      <c r="AA499" s="13">
        <f t="shared" si="7"/>
        <v>4.5665407046094578E-2</v>
      </c>
      <c r="AE499" s="6" t="s">
        <v>49</v>
      </c>
      <c r="AF499" s="6" t="s">
        <v>545</v>
      </c>
      <c r="AH499" s="6" t="s">
        <v>682</v>
      </c>
      <c r="AI499" s="6">
        <v>0</v>
      </c>
      <c r="AJ499" s="6">
        <v>1</v>
      </c>
      <c r="AK499" s="6">
        <v>0</v>
      </c>
      <c r="AL499" s="6">
        <v>0</v>
      </c>
      <c r="AM499" s="6">
        <v>0</v>
      </c>
      <c r="AN499" s="6">
        <v>0</v>
      </c>
      <c r="AO499" s="6">
        <v>0</v>
      </c>
      <c r="AP499" s="6">
        <v>1</v>
      </c>
      <c r="AR499" s="6">
        <v>0</v>
      </c>
      <c r="AS499" s="6">
        <v>0</v>
      </c>
      <c r="AT499" s="6">
        <v>0</v>
      </c>
      <c r="AU499" s="6">
        <v>0</v>
      </c>
      <c r="AV499" s="6">
        <f>IF(Table3[[#This Row],[ShankDiameter]]&gt;0.5,0,2)</f>
        <v>2</v>
      </c>
      <c r="AW499" s="6">
        <v>0</v>
      </c>
      <c r="AX499" s="6">
        <v>0</v>
      </c>
      <c r="AY499" s="6">
        <v>2</v>
      </c>
      <c r="AZ499" s="6">
        <f>IF(Table3[[#This Row],[ShankDiameter]]=0.225,2,IF(Table3[[#This Row],[ShankDiameter]]=0.25,2,IF(Table3[[#This Row],[ShankDiameter]]=0.2875,2,0)))</f>
        <v>0</v>
      </c>
      <c r="BA499" s="6">
        <v>0</v>
      </c>
      <c r="BB499" s="6">
        <v>0</v>
      </c>
      <c r="BC499" s="6">
        <v>0</v>
      </c>
      <c r="BD499" s="6">
        <v>0</v>
      </c>
      <c r="BE499" s="6">
        <v>0</v>
      </c>
      <c r="BF499" s="6">
        <v>0</v>
      </c>
      <c r="BG499" s="6">
        <v>0</v>
      </c>
      <c r="BH499" s="6">
        <v>0</v>
      </c>
      <c r="BI499" s="6">
        <v>0</v>
      </c>
      <c r="BJ499" s="6">
        <v>0</v>
      </c>
      <c r="BK499" s="6">
        <v>0</v>
      </c>
      <c r="BL499" s="6">
        <v>0</v>
      </c>
      <c r="BM499" s="6">
        <f>IF(Table3[[#This Row],[Type]]="EM",IF((Table3[[#This Row],[Diameter]]/2)-Table3[[#This Row],[CornerRadius]]-0.012&gt;0,(Table3[[#This Row],[Diameter]]/2)-Table3[[#This Row],[CornerRadius]]-0.012,0),)</f>
        <v>0</v>
      </c>
      <c r="BO499" s="6" t="str">
        <f>IF(Table3[[#This Row],[ShoulderLength]]="","",IF(Table3[[#This Row],[ShoulderLength]]&lt;Table3[[#This Row],[LOC]],"FIX",""))</f>
        <v/>
      </c>
    </row>
    <row r="500" spans="1:67" x14ac:dyDescent="0.25">
      <c r="A500" s="7">
        <f>IF(Table3[[#This Row],[SoflexRule]]="",1,IF(Table3[[#This Row],[MinOHL]]="",1,IF(Table3[[#This Row],[Type]]="CT",1,IF(Table3[[#This Row],[I]]=1,0,1))))</f>
        <v>1</v>
      </c>
      <c r="B500" s="6" t="s">
        <v>149</v>
      </c>
      <c r="D500" s="6" t="s">
        <v>149</v>
      </c>
      <c r="E500" s="6">
        <v>499</v>
      </c>
      <c r="F500" s="8" t="s">
        <v>60</v>
      </c>
      <c r="H500" s="10" t="s">
        <v>801</v>
      </c>
      <c r="I500" s="11" t="s">
        <v>1023</v>
      </c>
      <c r="J500" s="12" t="s">
        <v>1024</v>
      </c>
      <c r="K500" s="11" t="str">
        <f>CONCATENATE(Table3[[#This Row],[Type]]," "&amp;TEXT(Table3[[#This Row],[Diameter]],".0000")&amp;""," "&amp;Table3[[#This Row],[NumFlutes]]&amp;"FL")</f>
        <v>DJ .1540 2FL</v>
      </c>
      <c r="L500" s="17" t="s">
        <v>1025</v>
      </c>
      <c r="M500" s="13">
        <v>0.154</v>
      </c>
      <c r="N500" s="13">
        <v>0.154</v>
      </c>
      <c r="O500" s="6">
        <v>0.154</v>
      </c>
      <c r="P500" s="6">
        <v>2.04</v>
      </c>
      <c r="R500" s="14">
        <f>IF(Table3[[#This Row],[ShoulderLenEnd]]="",0,90-(DEGREES(ATAN((Q500-P500)/((N500-O500)/2)))))</f>
        <v>0</v>
      </c>
      <c r="S500" s="15">
        <v>2.09</v>
      </c>
      <c r="T500" s="6">
        <v>2</v>
      </c>
      <c r="U500" s="6">
        <v>3.26</v>
      </c>
      <c r="V500" s="6">
        <v>1.877</v>
      </c>
      <c r="Z500" s="6">
        <v>118</v>
      </c>
      <c r="AA500" s="13">
        <f t="shared" si="7"/>
        <v>4.6266267665122145E-2</v>
      </c>
      <c r="AE500" s="6" t="s">
        <v>49</v>
      </c>
      <c r="AF500" s="6" t="s">
        <v>545</v>
      </c>
      <c r="AH500" s="6" t="s">
        <v>635</v>
      </c>
      <c r="AI500" s="6">
        <v>0</v>
      </c>
      <c r="AJ500" s="6">
        <v>1</v>
      </c>
      <c r="AK500" s="6">
        <v>0</v>
      </c>
      <c r="AL500" s="6">
        <v>0</v>
      </c>
      <c r="AM500" s="6">
        <v>0</v>
      </c>
      <c r="AN500" s="6">
        <v>0</v>
      </c>
      <c r="AO500" s="6">
        <v>0</v>
      </c>
      <c r="AP500" s="6">
        <v>1</v>
      </c>
      <c r="AR500" s="6">
        <v>0</v>
      </c>
      <c r="AS500" s="6">
        <v>0</v>
      </c>
      <c r="AT500" s="6">
        <v>0</v>
      </c>
      <c r="AU500" s="6">
        <v>0</v>
      </c>
      <c r="AV500" s="6">
        <f>IF(Table3[[#This Row],[ShankDiameter]]&gt;0.5,0,2)</f>
        <v>2</v>
      </c>
      <c r="AW500" s="6">
        <v>0</v>
      </c>
      <c r="AX500" s="6">
        <v>0</v>
      </c>
      <c r="AY500" s="6">
        <v>2</v>
      </c>
      <c r="AZ500" s="6">
        <f>IF(Table3[[#This Row],[ShankDiameter]]=0.225,2,IF(Table3[[#This Row],[ShankDiameter]]=0.25,2,IF(Table3[[#This Row],[ShankDiameter]]=0.2875,2,0)))</f>
        <v>0</v>
      </c>
      <c r="BA500" s="6">
        <v>0</v>
      </c>
      <c r="BB500" s="6">
        <v>0</v>
      </c>
      <c r="BC500" s="6">
        <v>0</v>
      </c>
      <c r="BD500" s="6">
        <v>0</v>
      </c>
      <c r="BE500" s="6">
        <v>0</v>
      </c>
      <c r="BF500" s="6">
        <v>0</v>
      </c>
      <c r="BG500" s="6">
        <v>0</v>
      </c>
      <c r="BH500" s="6">
        <v>0</v>
      </c>
      <c r="BI500" s="6">
        <v>0</v>
      </c>
      <c r="BJ500" s="6">
        <v>0</v>
      </c>
      <c r="BK500" s="6">
        <v>0</v>
      </c>
      <c r="BL500" s="6">
        <v>0</v>
      </c>
      <c r="BM500" s="6">
        <f>IF(Table3[[#This Row],[Type]]="EM",IF((Table3[[#This Row],[Diameter]]/2)-Table3[[#This Row],[CornerRadius]]-0.012&gt;0,(Table3[[#This Row],[Diameter]]/2)-Table3[[#This Row],[CornerRadius]]-0.012,0),)</f>
        <v>0</v>
      </c>
      <c r="BO500" s="6" t="str">
        <f>IF(Table3[[#This Row],[ShoulderLength]]="","",IF(Table3[[#This Row],[ShoulderLength]]&lt;Table3[[#This Row],[LOC]],"FIX",""))</f>
        <v/>
      </c>
    </row>
    <row r="501" spans="1:67" x14ac:dyDescent="0.25">
      <c r="A501" s="7">
        <f>IF(Table3[[#This Row],[SoflexRule]]="",1,IF(Table3[[#This Row],[MinOHL]]="",1,IF(Table3[[#This Row],[Type]]="CT",1,IF(Table3[[#This Row],[I]]=1,0,1))))</f>
        <v>1</v>
      </c>
      <c r="B501" s="6" t="s">
        <v>149</v>
      </c>
      <c r="D501" s="6" t="s">
        <v>149</v>
      </c>
      <c r="E501" s="6">
        <v>500</v>
      </c>
      <c r="G501" s="9" t="s">
        <v>74</v>
      </c>
      <c r="H501" s="10" t="s">
        <v>679</v>
      </c>
      <c r="I501" s="11" t="s">
        <v>1026</v>
      </c>
      <c r="J501" s="12" t="s">
        <v>1027</v>
      </c>
      <c r="K501" s="11" t="str">
        <f>CONCATENATE(Table3[[#This Row],[Type]]," "&amp;TEXT(Table3[[#This Row],[Diameter]],".0000")&amp;""," "&amp;Table3[[#This Row],[NumFlutes]]&amp;"FL")</f>
        <v>DS .1540 2FL</v>
      </c>
      <c r="L501" s="17" t="s">
        <v>1025</v>
      </c>
      <c r="M501" s="13">
        <v>0.154</v>
      </c>
      <c r="N501" s="13">
        <v>0.154</v>
      </c>
      <c r="O501" s="6">
        <v>0.154</v>
      </c>
      <c r="P501" s="6">
        <v>1.125</v>
      </c>
      <c r="R501" s="14">
        <f>IF(Table3[[#This Row],[ShoulderLenEnd]]="",0,90-(DEGREES(ATAN((Q501-P501)/((N501-O501)/2)))))</f>
        <v>0</v>
      </c>
      <c r="S501" s="15">
        <v>1.5</v>
      </c>
      <c r="T501" s="6">
        <v>2</v>
      </c>
      <c r="U501" s="6">
        <v>2.15</v>
      </c>
      <c r="V501" s="6">
        <v>0.86</v>
      </c>
      <c r="Z501" s="6">
        <v>118</v>
      </c>
      <c r="AA501" s="13">
        <f t="shared" si="7"/>
        <v>4.6266267665122145E-2</v>
      </c>
      <c r="AE501" s="6" t="s">
        <v>49</v>
      </c>
      <c r="AF501" s="6" t="s">
        <v>545</v>
      </c>
      <c r="AH501" s="6" t="s">
        <v>682</v>
      </c>
      <c r="AI501" s="6">
        <v>0</v>
      </c>
      <c r="AJ501" s="6">
        <v>1</v>
      </c>
      <c r="AK501" s="6">
        <v>0</v>
      </c>
      <c r="AL501" s="6">
        <v>0</v>
      </c>
      <c r="AM501" s="6">
        <v>0</v>
      </c>
      <c r="AN501" s="6">
        <v>0</v>
      </c>
      <c r="AO501" s="6">
        <v>0</v>
      </c>
      <c r="AP501" s="6">
        <v>1</v>
      </c>
      <c r="AR501" s="6">
        <v>0</v>
      </c>
      <c r="AS501" s="6">
        <v>0</v>
      </c>
      <c r="AT501" s="6">
        <v>0</v>
      </c>
      <c r="AU501" s="6">
        <v>0</v>
      </c>
      <c r="AV501" s="6">
        <f>IF(Table3[[#This Row],[ShankDiameter]]&gt;0.5,0,2)</f>
        <v>2</v>
      </c>
      <c r="AW501" s="6">
        <v>0</v>
      </c>
      <c r="AX501" s="6">
        <v>0</v>
      </c>
      <c r="AY501" s="6">
        <v>2</v>
      </c>
      <c r="AZ501" s="6">
        <f>IF(Table3[[#This Row],[ShankDiameter]]=0.225,2,IF(Table3[[#This Row],[ShankDiameter]]=0.25,2,IF(Table3[[#This Row],[ShankDiameter]]=0.2875,2,0)))</f>
        <v>0</v>
      </c>
      <c r="BA501" s="6">
        <v>0</v>
      </c>
      <c r="BB501" s="6">
        <v>0</v>
      </c>
      <c r="BC501" s="6">
        <v>0</v>
      </c>
      <c r="BD501" s="6">
        <v>0</v>
      </c>
      <c r="BE501" s="6">
        <v>0</v>
      </c>
      <c r="BF501" s="6">
        <v>0</v>
      </c>
      <c r="BG501" s="6">
        <v>0</v>
      </c>
      <c r="BH501" s="6">
        <v>0</v>
      </c>
      <c r="BI501" s="6">
        <v>0</v>
      </c>
      <c r="BJ501" s="6">
        <v>0</v>
      </c>
      <c r="BK501" s="6">
        <v>0</v>
      </c>
      <c r="BL501" s="6">
        <v>0</v>
      </c>
      <c r="BM501" s="6">
        <f>IF(Table3[[#This Row],[Type]]="EM",IF((Table3[[#This Row],[Diameter]]/2)-Table3[[#This Row],[CornerRadius]]-0.012&gt;0,(Table3[[#This Row],[Diameter]]/2)-Table3[[#This Row],[CornerRadius]]-0.012,0),)</f>
        <v>0</v>
      </c>
      <c r="BO501" s="6" t="str">
        <f>IF(Table3[[#This Row],[ShoulderLength]]="","",IF(Table3[[#This Row],[ShoulderLength]]&lt;Table3[[#This Row],[LOC]],"FIX",""))</f>
        <v/>
      </c>
    </row>
    <row r="502" spans="1:67" x14ac:dyDescent="0.25">
      <c r="A502" s="7">
        <f>IF(Table3[[#This Row],[SoflexRule]]="",1,IF(Table3[[#This Row],[MinOHL]]="",1,IF(Table3[[#This Row],[Type]]="CT",1,IF(Table3[[#This Row],[I]]=1,0,1))))</f>
        <v>1</v>
      </c>
      <c r="B502" s="6" t="s">
        <v>149</v>
      </c>
      <c r="D502" s="6" t="s">
        <v>149</v>
      </c>
      <c r="E502" s="6">
        <v>501</v>
      </c>
      <c r="G502" s="9" t="s">
        <v>74</v>
      </c>
      <c r="H502" s="10" t="s">
        <v>679</v>
      </c>
      <c r="I502" s="11" t="s">
        <v>1028</v>
      </c>
      <c r="J502" s="12" t="s">
        <v>1029</v>
      </c>
      <c r="K502" s="11" t="str">
        <f>CONCATENATE(Table3[[#This Row],[Type]]," "&amp;TEXT(Table3[[#This Row],[Diameter]],".0000")&amp;""," "&amp;Table3[[#This Row],[NumFlutes]]&amp;"FL")</f>
        <v>DS .1563 2FL</v>
      </c>
      <c r="L502" s="17" t="s">
        <v>2435</v>
      </c>
      <c r="M502" s="13">
        <v>0.15629999999999999</v>
      </c>
      <c r="N502" s="13">
        <v>0.15629999999999999</v>
      </c>
      <c r="O502" s="6">
        <v>0.15629999999999999</v>
      </c>
      <c r="P502" s="6">
        <v>1.1499999999999999</v>
      </c>
      <c r="R502" s="14">
        <f>IF(Table3[[#This Row],[ShoulderLenEnd]]="",0,90-(DEGREES(ATAN((Q502-P502)/((N502-O502)/2)))))</f>
        <v>0</v>
      </c>
      <c r="S502" s="15">
        <v>1.175</v>
      </c>
      <c r="T502" s="6">
        <v>2</v>
      </c>
      <c r="U502" s="6">
        <v>2.14</v>
      </c>
      <c r="V502" s="6">
        <v>0.83</v>
      </c>
      <c r="Z502" s="6">
        <v>118</v>
      </c>
      <c r="AA502" s="13">
        <f t="shared" si="7"/>
        <v>4.6957257377003833E-2</v>
      </c>
      <c r="AE502" s="6" t="s">
        <v>49</v>
      </c>
      <c r="AF502" s="6" t="s">
        <v>545</v>
      </c>
      <c r="AH502" s="6" t="s">
        <v>682</v>
      </c>
      <c r="AI502" s="6">
        <v>0</v>
      </c>
      <c r="AJ502" s="6">
        <v>1</v>
      </c>
      <c r="AK502" s="6">
        <v>0</v>
      </c>
      <c r="AL502" s="6">
        <v>0</v>
      </c>
      <c r="AM502" s="6">
        <v>0</v>
      </c>
      <c r="AN502" s="6">
        <v>0</v>
      </c>
      <c r="AO502" s="6">
        <v>0</v>
      </c>
      <c r="AP502" s="6">
        <v>1</v>
      </c>
      <c r="AR502" s="6">
        <v>0</v>
      </c>
      <c r="AS502" s="6">
        <v>0</v>
      </c>
      <c r="AT502" s="6">
        <v>0</v>
      </c>
      <c r="AU502" s="6">
        <v>0</v>
      </c>
      <c r="AV502" s="6">
        <f>IF(Table3[[#This Row],[ShankDiameter]]&gt;0.5,0,2)</f>
        <v>2</v>
      </c>
      <c r="AW502" s="6">
        <v>0</v>
      </c>
      <c r="AX502" s="6">
        <v>0</v>
      </c>
      <c r="AY502" s="6">
        <v>2</v>
      </c>
      <c r="AZ502" s="6">
        <f>IF(Table3[[#This Row],[ShankDiameter]]=0.225,2,IF(Table3[[#This Row],[ShankDiameter]]=0.25,2,IF(Table3[[#This Row],[ShankDiameter]]=0.2875,2,0)))</f>
        <v>0</v>
      </c>
      <c r="BA502" s="6">
        <v>0</v>
      </c>
      <c r="BB502" s="6">
        <v>0</v>
      </c>
      <c r="BC502" s="6">
        <v>0</v>
      </c>
      <c r="BD502" s="6">
        <v>0</v>
      </c>
      <c r="BE502" s="6">
        <v>0</v>
      </c>
      <c r="BF502" s="6">
        <v>0</v>
      </c>
      <c r="BG502" s="6">
        <v>0</v>
      </c>
      <c r="BH502" s="6">
        <v>0</v>
      </c>
      <c r="BI502" s="6">
        <v>0</v>
      </c>
      <c r="BJ502" s="6">
        <v>0</v>
      </c>
      <c r="BK502" s="6">
        <v>0</v>
      </c>
      <c r="BL502" s="6">
        <v>0</v>
      </c>
      <c r="BM502" s="6">
        <f>IF(Table3[[#This Row],[Type]]="EM",IF((Table3[[#This Row],[Diameter]]/2)-Table3[[#This Row],[CornerRadius]]-0.012&gt;0,(Table3[[#This Row],[Diameter]]/2)-Table3[[#This Row],[CornerRadius]]-0.012,0),)</f>
        <v>0</v>
      </c>
      <c r="BO502" s="6" t="str">
        <f>IF(Table3[[#This Row],[ShoulderLength]]="","",IF(Table3[[#This Row],[ShoulderLength]]&lt;Table3[[#This Row],[LOC]],"FIX",""))</f>
        <v/>
      </c>
    </row>
    <row r="503" spans="1:67" x14ac:dyDescent="0.25">
      <c r="A503" s="7">
        <f>IF(Table3[[#This Row],[SoflexRule]]="",1,IF(Table3[[#This Row],[MinOHL]]="",1,IF(Table3[[#This Row],[Type]]="CT",1,IF(Table3[[#This Row],[I]]=1,0,1))))</f>
        <v>1</v>
      </c>
      <c r="B503" s="6" t="s">
        <v>149</v>
      </c>
      <c r="D503" s="6" t="s">
        <v>149</v>
      </c>
      <c r="E503" s="6">
        <v>502</v>
      </c>
      <c r="F503" s="8" t="s">
        <v>60</v>
      </c>
      <c r="H503" s="10" t="s">
        <v>801</v>
      </c>
      <c r="I503" s="11" t="s">
        <v>1030</v>
      </c>
      <c r="K503" s="11" t="str">
        <f>CONCATENATE(Table3[[#This Row],[Type]]," "&amp;TEXT(Table3[[#This Row],[Diameter]],".0000")&amp;""," "&amp;Table3[[#This Row],[NumFlutes]]&amp;"FL")</f>
        <v>DJ .1563 2FL</v>
      </c>
      <c r="L503" s="17" t="s">
        <v>2435</v>
      </c>
      <c r="M503" s="13">
        <v>0.15629999999999999</v>
      </c>
      <c r="N503" s="13">
        <v>0.15629999999999999</v>
      </c>
      <c r="O503" s="6">
        <v>0.15629999999999999</v>
      </c>
      <c r="P503" s="6">
        <v>2.1</v>
      </c>
      <c r="R503" s="14">
        <f>IF(Table3[[#This Row],[ShoulderLenEnd]]="",0,90-(DEGREES(ATAN((Q503-P503)/((N503-O503)/2)))))</f>
        <v>0</v>
      </c>
      <c r="S503" s="15">
        <v>2.6</v>
      </c>
      <c r="T503" s="6">
        <v>2</v>
      </c>
      <c r="U503" s="6">
        <v>3.2</v>
      </c>
      <c r="V503" s="6">
        <v>1.76</v>
      </c>
      <c r="Z503" s="6">
        <v>118</v>
      </c>
      <c r="AA503" s="13">
        <f t="shared" si="7"/>
        <v>4.6957257377003833E-2</v>
      </c>
      <c r="AE503" s="6" t="s">
        <v>49</v>
      </c>
      <c r="AF503" s="6" t="s">
        <v>545</v>
      </c>
      <c r="AH503" s="6" t="s">
        <v>635</v>
      </c>
      <c r="AI503" s="6">
        <v>0</v>
      </c>
      <c r="AJ503" s="6">
        <v>1</v>
      </c>
      <c r="AK503" s="6">
        <v>0</v>
      </c>
      <c r="AL503" s="6">
        <v>0</v>
      </c>
      <c r="AM503" s="6">
        <v>0</v>
      </c>
      <c r="AN503" s="6">
        <v>0</v>
      </c>
      <c r="AO503" s="6">
        <v>0</v>
      </c>
      <c r="AP503" s="6">
        <v>1</v>
      </c>
      <c r="AR503" s="6">
        <v>0</v>
      </c>
      <c r="AS503" s="6">
        <v>0</v>
      </c>
      <c r="AT503" s="6">
        <v>0</v>
      </c>
      <c r="AU503" s="6">
        <v>0</v>
      </c>
      <c r="AV503" s="6">
        <f>IF(Table3[[#This Row],[ShankDiameter]]&gt;0.5,0,2)</f>
        <v>2</v>
      </c>
      <c r="AW503" s="6">
        <v>0</v>
      </c>
      <c r="AX503" s="6">
        <v>0</v>
      </c>
      <c r="AY503" s="6">
        <v>2</v>
      </c>
      <c r="AZ503" s="6">
        <f>IF(Table3[[#This Row],[ShankDiameter]]=0.225,2,IF(Table3[[#This Row],[ShankDiameter]]=0.25,2,IF(Table3[[#This Row],[ShankDiameter]]=0.2875,2,0)))</f>
        <v>0</v>
      </c>
      <c r="BA503" s="6">
        <v>0</v>
      </c>
      <c r="BB503" s="6">
        <v>0</v>
      </c>
      <c r="BC503" s="6">
        <v>0</v>
      </c>
      <c r="BD503" s="6">
        <v>0</v>
      </c>
      <c r="BE503" s="6">
        <v>0</v>
      </c>
      <c r="BF503" s="6">
        <v>0</v>
      </c>
      <c r="BG503" s="6">
        <v>0</v>
      </c>
      <c r="BH503" s="6">
        <v>0</v>
      </c>
      <c r="BI503" s="6">
        <v>0</v>
      </c>
      <c r="BJ503" s="6">
        <v>0</v>
      </c>
      <c r="BK503" s="6">
        <v>0</v>
      </c>
      <c r="BL503" s="6">
        <v>0</v>
      </c>
      <c r="BM503" s="6">
        <f>IF(Table3[[#This Row],[Type]]="EM",IF((Table3[[#This Row],[Diameter]]/2)-Table3[[#This Row],[CornerRadius]]-0.012&gt;0,(Table3[[#This Row],[Diameter]]/2)-Table3[[#This Row],[CornerRadius]]-0.012,0),)</f>
        <v>0</v>
      </c>
      <c r="BO503" s="6" t="str">
        <f>IF(Table3[[#This Row],[ShoulderLength]]="","",IF(Table3[[#This Row],[ShoulderLength]]&lt;Table3[[#This Row],[LOC]],"FIX",""))</f>
        <v/>
      </c>
    </row>
    <row r="504" spans="1:67" x14ac:dyDescent="0.25">
      <c r="A504" s="7">
        <f>IF(Table3[[#This Row],[SoflexRule]]="",1,IF(Table3[[#This Row],[MinOHL]]="",1,IF(Table3[[#This Row],[Type]]="CT",1,IF(Table3[[#This Row],[I]]=1,0,1))))</f>
        <v>1</v>
      </c>
      <c r="B504" s="6" t="s">
        <v>149</v>
      </c>
      <c r="D504" s="6" t="s">
        <v>149</v>
      </c>
      <c r="E504" s="6">
        <v>503</v>
      </c>
      <c r="F504" s="8" t="s">
        <v>60</v>
      </c>
      <c r="H504" s="10" t="s">
        <v>801</v>
      </c>
      <c r="I504" s="11" t="s">
        <v>1031</v>
      </c>
      <c r="J504" s="12" t="s">
        <v>1032</v>
      </c>
      <c r="K504" s="11" t="str">
        <f>CONCATENATE(Table3[[#This Row],[Type]]," "&amp;TEXT(Table3[[#This Row],[Diameter]],".0000")&amp;""," "&amp;Table3[[#This Row],[NumFlutes]]&amp;"FL")</f>
        <v>DJ .1570 2FL</v>
      </c>
      <c r="L504" s="17" t="s">
        <v>836</v>
      </c>
      <c r="M504" s="13">
        <v>0.157</v>
      </c>
      <c r="N504" s="13">
        <v>0.157</v>
      </c>
      <c r="O504" s="6">
        <v>0.157</v>
      </c>
      <c r="P504" s="6">
        <v>2.16</v>
      </c>
      <c r="R504" s="14">
        <f>IF(Table3[[#This Row],[ShoulderLenEnd]]="",0,90-(DEGREES(ATAN((Q504-P504)/((N504-O504)/2)))))</f>
        <v>0</v>
      </c>
      <c r="S504" s="15">
        <v>2.21</v>
      </c>
      <c r="T504" s="6">
        <v>2</v>
      </c>
      <c r="U504" s="6">
        <v>3.24</v>
      </c>
      <c r="V504" s="6">
        <v>1.84</v>
      </c>
      <c r="Z504" s="6">
        <v>118</v>
      </c>
      <c r="AA504" s="13">
        <f t="shared" si="7"/>
        <v>4.7167558593663485E-2</v>
      </c>
      <c r="AE504" s="6" t="s">
        <v>49</v>
      </c>
      <c r="AF504" s="6" t="s">
        <v>545</v>
      </c>
      <c r="AH504" s="6" t="s">
        <v>635</v>
      </c>
      <c r="AI504" s="6">
        <v>0</v>
      </c>
      <c r="AJ504" s="6">
        <v>1</v>
      </c>
      <c r="AK504" s="6">
        <v>0</v>
      </c>
      <c r="AL504" s="6">
        <v>0</v>
      </c>
      <c r="AM504" s="6">
        <v>0</v>
      </c>
      <c r="AN504" s="6">
        <v>0</v>
      </c>
      <c r="AO504" s="6">
        <v>0</v>
      </c>
      <c r="AP504" s="6">
        <v>1</v>
      </c>
      <c r="AR504" s="6">
        <v>0</v>
      </c>
      <c r="AS504" s="6">
        <v>0</v>
      </c>
      <c r="AT504" s="6">
        <v>0</v>
      </c>
      <c r="AU504" s="6">
        <v>0</v>
      </c>
      <c r="AV504" s="6">
        <f>IF(Table3[[#This Row],[ShankDiameter]]&gt;0.5,0,2)</f>
        <v>2</v>
      </c>
      <c r="AW504" s="6">
        <v>0</v>
      </c>
      <c r="AX504" s="6">
        <v>0</v>
      </c>
      <c r="AY504" s="6">
        <v>2</v>
      </c>
      <c r="AZ504" s="6">
        <f>IF(Table3[[#This Row],[ShankDiameter]]=0.225,2,IF(Table3[[#This Row],[ShankDiameter]]=0.25,2,IF(Table3[[#This Row],[ShankDiameter]]=0.2875,2,0)))</f>
        <v>0</v>
      </c>
      <c r="BA504" s="6">
        <v>0</v>
      </c>
      <c r="BB504" s="6">
        <v>0</v>
      </c>
      <c r="BC504" s="6">
        <v>0</v>
      </c>
      <c r="BD504" s="6">
        <v>0</v>
      </c>
      <c r="BE504" s="6">
        <v>0</v>
      </c>
      <c r="BF504" s="6">
        <v>0</v>
      </c>
      <c r="BG504" s="6">
        <v>0</v>
      </c>
      <c r="BH504" s="6">
        <v>0</v>
      </c>
      <c r="BI504" s="6">
        <v>0</v>
      </c>
      <c r="BJ504" s="6">
        <v>0</v>
      </c>
      <c r="BK504" s="6">
        <v>0</v>
      </c>
      <c r="BL504" s="6">
        <v>0</v>
      </c>
      <c r="BM504" s="6">
        <f>IF(Table3[[#This Row],[Type]]="EM",IF((Table3[[#This Row],[Diameter]]/2)-Table3[[#This Row],[CornerRadius]]-0.012&gt;0,(Table3[[#This Row],[Diameter]]/2)-Table3[[#This Row],[CornerRadius]]-0.012,0),)</f>
        <v>0</v>
      </c>
      <c r="BO504" s="6" t="str">
        <f>IF(Table3[[#This Row],[ShoulderLength]]="","",IF(Table3[[#This Row],[ShoulderLength]]&lt;Table3[[#This Row],[LOC]],"FIX",""))</f>
        <v/>
      </c>
    </row>
    <row r="505" spans="1:67" x14ac:dyDescent="0.25">
      <c r="A505" s="7">
        <f>IF(Table3[[#This Row],[SoflexRule]]="",1,IF(Table3[[#This Row],[MinOHL]]="",1,IF(Table3[[#This Row],[Type]]="CT",1,IF(Table3[[#This Row],[I]]=1,0,1))))</f>
        <v>1</v>
      </c>
      <c r="B505" s="6" t="s">
        <v>149</v>
      </c>
      <c r="D505" s="6" t="s">
        <v>149</v>
      </c>
      <c r="E505" s="6">
        <v>504</v>
      </c>
      <c r="G505" s="9" t="s">
        <v>74</v>
      </c>
      <c r="H505" s="10" t="s">
        <v>679</v>
      </c>
      <c r="I505" s="11" t="s">
        <v>1033</v>
      </c>
      <c r="J505" s="12" t="s">
        <v>1034</v>
      </c>
      <c r="K505" s="11" t="str">
        <f>CONCATENATE(Table3[[#This Row],[Type]]," "&amp;TEXT(Table3[[#This Row],[Diameter]],".0000")&amp;""," "&amp;Table3[[#This Row],[NumFlutes]]&amp;"FL")</f>
        <v>DS .1570 2FL</v>
      </c>
      <c r="L505" s="17" t="s">
        <v>836</v>
      </c>
      <c r="M505" s="13">
        <v>0.157</v>
      </c>
      <c r="N505" s="13">
        <v>0.157</v>
      </c>
      <c r="O505" s="6">
        <v>0.157</v>
      </c>
      <c r="P505" s="6">
        <v>1.175</v>
      </c>
      <c r="R505" s="14">
        <f>IF(Table3[[#This Row],[ShoulderLenEnd]]="",0,90-(DEGREES(ATAN((Q505-P505)/((N505-O505)/2)))))</f>
        <v>0</v>
      </c>
      <c r="S505" s="15">
        <v>1.2</v>
      </c>
      <c r="T505" s="6">
        <v>2</v>
      </c>
      <c r="U505" s="6">
        <v>2.2000000000000002</v>
      </c>
      <c r="V505" s="6">
        <v>0.91</v>
      </c>
      <c r="Z505" s="6">
        <v>118</v>
      </c>
      <c r="AA505" s="13">
        <f t="shared" si="7"/>
        <v>4.7167558593663485E-2</v>
      </c>
      <c r="AE505" s="6" t="s">
        <v>49</v>
      </c>
      <c r="AF505" s="6" t="s">
        <v>545</v>
      </c>
      <c r="AH505" s="6" t="s">
        <v>682</v>
      </c>
      <c r="AI505" s="6">
        <v>0</v>
      </c>
      <c r="AJ505" s="6">
        <v>1</v>
      </c>
      <c r="AK505" s="6">
        <v>0</v>
      </c>
      <c r="AL505" s="6">
        <v>0</v>
      </c>
      <c r="AM505" s="6">
        <v>0</v>
      </c>
      <c r="AN505" s="6">
        <v>0</v>
      </c>
      <c r="AO505" s="6">
        <v>0</v>
      </c>
      <c r="AP505" s="6">
        <v>1</v>
      </c>
      <c r="AR505" s="6">
        <v>0</v>
      </c>
      <c r="AS505" s="6">
        <v>0</v>
      </c>
      <c r="AT505" s="6">
        <v>0</v>
      </c>
      <c r="AU505" s="6">
        <v>0</v>
      </c>
      <c r="AV505" s="6">
        <f>IF(Table3[[#This Row],[ShankDiameter]]&gt;0.5,0,2)</f>
        <v>2</v>
      </c>
      <c r="AW505" s="6">
        <v>0</v>
      </c>
      <c r="AX505" s="6">
        <v>0</v>
      </c>
      <c r="AY505" s="6">
        <v>2</v>
      </c>
      <c r="AZ505" s="6">
        <f>IF(Table3[[#This Row],[ShankDiameter]]=0.225,2,IF(Table3[[#This Row],[ShankDiameter]]=0.25,2,IF(Table3[[#This Row],[ShankDiameter]]=0.2875,2,0)))</f>
        <v>0</v>
      </c>
      <c r="BA505" s="6">
        <v>0</v>
      </c>
      <c r="BB505" s="6">
        <v>0</v>
      </c>
      <c r="BC505" s="6">
        <v>0</v>
      </c>
      <c r="BD505" s="6">
        <v>0</v>
      </c>
      <c r="BE505" s="6">
        <v>0</v>
      </c>
      <c r="BF505" s="6">
        <v>0</v>
      </c>
      <c r="BG505" s="6">
        <v>0</v>
      </c>
      <c r="BH505" s="6">
        <v>0</v>
      </c>
      <c r="BI505" s="6">
        <v>0</v>
      </c>
      <c r="BJ505" s="6">
        <v>0</v>
      </c>
      <c r="BK505" s="6">
        <v>0</v>
      </c>
      <c r="BL505" s="6">
        <v>0</v>
      </c>
      <c r="BM505" s="6">
        <f>IF(Table3[[#This Row],[Type]]="EM",IF((Table3[[#This Row],[Diameter]]/2)-Table3[[#This Row],[CornerRadius]]-0.012&gt;0,(Table3[[#This Row],[Diameter]]/2)-Table3[[#This Row],[CornerRadius]]-0.012,0),)</f>
        <v>0</v>
      </c>
      <c r="BO505" s="6" t="str">
        <f>IF(Table3[[#This Row],[ShoulderLength]]="","",IF(Table3[[#This Row],[ShoulderLength]]&lt;Table3[[#This Row],[LOC]],"FIX",""))</f>
        <v/>
      </c>
    </row>
    <row r="506" spans="1:67" x14ac:dyDescent="0.25">
      <c r="A506" s="7">
        <f>IF(Table3[[#This Row],[SoflexRule]]="",1,IF(Table3[[#This Row],[MinOHL]]="",1,IF(Table3[[#This Row],[Type]]="CT",1,IF(Table3[[#This Row],[I]]=1,0,1))))</f>
        <v>1</v>
      </c>
      <c r="B506" s="6" t="s">
        <v>149</v>
      </c>
      <c r="D506" s="6" t="s">
        <v>149</v>
      </c>
      <c r="E506" s="6">
        <v>505</v>
      </c>
      <c r="F506" s="8" t="s">
        <v>60</v>
      </c>
      <c r="H506" s="10" t="s">
        <v>801</v>
      </c>
      <c r="I506" s="11" t="s">
        <v>1035</v>
      </c>
      <c r="J506" s="12" t="s">
        <v>1036</v>
      </c>
      <c r="K506" s="11" t="str">
        <f>CONCATENATE(Table3[[#This Row],[Type]]," "&amp;TEXT(Table3[[#This Row],[Diameter]],".0000")&amp;""," "&amp;Table3[[#This Row],[NumFlutes]]&amp;"FL")</f>
        <v>DJ .1590 2FL</v>
      </c>
      <c r="L506" s="17" t="s">
        <v>840</v>
      </c>
      <c r="M506" s="13">
        <v>0.159</v>
      </c>
      <c r="N506" s="13">
        <v>0.159</v>
      </c>
      <c r="O506" s="6">
        <v>0.159</v>
      </c>
      <c r="P506" s="6">
        <v>2.2400000000000002</v>
      </c>
      <c r="R506" s="14">
        <f>IF(Table3[[#This Row],[ShoulderLenEnd]]="",0,90-(DEGREES(ATAN((Q506-P506)/((N506-O506)/2)))))</f>
        <v>0</v>
      </c>
      <c r="S506" s="15">
        <v>2.29</v>
      </c>
      <c r="T506" s="6">
        <v>2</v>
      </c>
      <c r="U506" s="6">
        <v>3.38</v>
      </c>
      <c r="V506" s="6">
        <v>1.9</v>
      </c>
      <c r="Z506" s="6">
        <v>118</v>
      </c>
      <c r="AA506" s="13">
        <f t="shared" si="7"/>
        <v>4.7768419212691045E-2</v>
      </c>
      <c r="AE506" s="6" t="s">
        <v>49</v>
      </c>
      <c r="AF506" s="6" t="s">
        <v>545</v>
      </c>
      <c r="AH506" s="6" t="s">
        <v>635</v>
      </c>
      <c r="AI506" s="6">
        <v>0</v>
      </c>
      <c r="AJ506" s="6">
        <v>1</v>
      </c>
      <c r="AK506" s="6">
        <v>0</v>
      </c>
      <c r="AL506" s="6">
        <v>0</v>
      </c>
      <c r="AM506" s="6">
        <v>0</v>
      </c>
      <c r="AN506" s="6">
        <v>0</v>
      </c>
      <c r="AO506" s="6">
        <v>0</v>
      </c>
      <c r="AP506" s="6">
        <v>1</v>
      </c>
      <c r="AR506" s="6">
        <v>0</v>
      </c>
      <c r="AS506" s="6">
        <v>0</v>
      </c>
      <c r="AT506" s="6">
        <v>0</v>
      </c>
      <c r="AU506" s="6">
        <v>0</v>
      </c>
      <c r="AV506" s="6">
        <f>IF(Table3[[#This Row],[ShankDiameter]]&gt;0.5,0,2)</f>
        <v>2</v>
      </c>
      <c r="AW506" s="6">
        <v>0</v>
      </c>
      <c r="AX506" s="6">
        <v>0</v>
      </c>
      <c r="AY506" s="6">
        <v>2</v>
      </c>
      <c r="AZ506" s="6">
        <f>IF(Table3[[#This Row],[ShankDiameter]]=0.225,2,IF(Table3[[#This Row],[ShankDiameter]]=0.25,2,IF(Table3[[#This Row],[ShankDiameter]]=0.2875,2,0)))</f>
        <v>0</v>
      </c>
      <c r="BA506" s="6">
        <v>0</v>
      </c>
      <c r="BB506" s="6">
        <v>0</v>
      </c>
      <c r="BC506" s="6">
        <v>0</v>
      </c>
      <c r="BD506" s="6">
        <v>0</v>
      </c>
      <c r="BE506" s="6">
        <v>0</v>
      </c>
      <c r="BF506" s="6">
        <v>0</v>
      </c>
      <c r="BG506" s="6">
        <v>0</v>
      </c>
      <c r="BH506" s="6">
        <v>0</v>
      </c>
      <c r="BI506" s="6">
        <v>0</v>
      </c>
      <c r="BJ506" s="6">
        <v>0</v>
      </c>
      <c r="BK506" s="6">
        <v>0</v>
      </c>
      <c r="BL506" s="6">
        <v>0</v>
      </c>
      <c r="BM506" s="6">
        <f>IF(Table3[[#This Row],[Type]]="EM",IF((Table3[[#This Row],[Diameter]]/2)-Table3[[#This Row],[CornerRadius]]-0.012&gt;0,(Table3[[#This Row],[Diameter]]/2)-Table3[[#This Row],[CornerRadius]]-0.012,0),)</f>
        <v>0</v>
      </c>
      <c r="BO506" s="6" t="str">
        <f>IF(Table3[[#This Row],[ShoulderLength]]="","",IF(Table3[[#This Row],[ShoulderLength]]&lt;Table3[[#This Row],[LOC]],"FIX",""))</f>
        <v/>
      </c>
    </row>
    <row r="507" spans="1:67" x14ac:dyDescent="0.25">
      <c r="A507" s="7">
        <f>IF(Table3[[#This Row],[SoflexRule]]="",1,IF(Table3[[#This Row],[MinOHL]]="",1,IF(Table3[[#This Row],[Type]]="CT",1,IF(Table3[[#This Row],[I]]=1,0,1))))</f>
        <v>1</v>
      </c>
      <c r="B507" s="6" t="s">
        <v>149</v>
      </c>
      <c r="D507" s="6" t="s">
        <v>149</v>
      </c>
      <c r="E507" s="6">
        <v>506</v>
      </c>
      <c r="G507" s="9" t="s">
        <v>74</v>
      </c>
      <c r="H507" s="10" t="s">
        <v>679</v>
      </c>
      <c r="I507" s="11" t="s">
        <v>1037</v>
      </c>
      <c r="J507" s="12" t="s">
        <v>1038</v>
      </c>
      <c r="K507" s="11" t="str">
        <f>CONCATENATE(Table3[[#This Row],[Type]]," "&amp;TEXT(Table3[[#This Row],[Diameter]],".0000")&amp;""," "&amp;Table3[[#This Row],[NumFlutes]]&amp;"FL")</f>
        <v>DS .1590 2FL</v>
      </c>
      <c r="L507" s="17" t="s">
        <v>840</v>
      </c>
      <c r="M507" s="13">
        <v>0.159</v>
      </c>
      <c r="N507" s="13">
        <v>0.159</v>
      </c>
      <c r="O507" s="6">
        <v>0.159</v>
      </c>
      <c r="P507" s="6">
        <v>1.2</v>
      </c>
      <c r="R507" s="14">
        <f>IF(Table3[[#This Row],[ShoulderLenEnd]]="",0,90-(DEGREES(ATAN((Q507-P507)/((N507-O507)/2)))))</f>
        <v>0</v>
      </c>
      <c r="S507" s="15">
        <v>1.2250000000000001</v>
      </c>
      <c r="T507" s="6">
        <v>2</v>
      </c>
      <c r="U507" s="6">
        <v>2.2000000000000002</v>
      </c>
      <c r="V507" s="6">
        <v>0.87</v>
      </c>
      <c r="Z507" s="6">
        <v>118</v>
      </c>
      <c r="AA507" s="13">
        <f t="shared" si="7"/>
        <v>4.7768419212691045E-2</v>
      </c>
      <c r="AE507" s="6" t="s">
        <v>49</v>
      </c>
      <c r="AF507" s="6" t="s">
        <v>545</v>
      </c>
      <c r="AH507" s="6" t="s">
        <v>682</v>
      </c>
      <c r="AI507" s="6">
        <v>0</v>
      </c>
      <c r="AJ507" s="6">
        <v>1</v>
      </c>
      <c r="AK507" s="6">
        <v>0</v>
      </c>
      <c r="AL507" s="6">
        <v>0</v>
      </c>
      <c r="AM507" s="6">
        <v>0</v>
      </c>
      <c r="AN507" s="6">
        <v>0</v>
      </c>
      <c r="AO507" s="6">
        <v>0</v>
      </c>
      <c r="AP507" s="6">
        <v>1</v>
      </c>
      <c r="AR507" s="6">
        <v>0</v>
      </c>
      <c r="AS507" s="6">
        <v>0</v>
      </c>
      <c r="AT507" s="6">
        <v>0</v>
      </c>
      <c r="AU507" s="6">
        <v>0</v>
      </c>
      <c r="AV507" s="6">
        <f>IF(Table3[[#This Row],[ShankDiameter]]&gt;0.5,0,2)</f>
        <v>2</v>
      </c>
      <c r="AW507" s="6">
        <v>0</v>
      </c>
      <c r="AX507" s="6">
        <v>0</v>
      </c>
      <c r="AY507" s="6">
        <v>2</v>
      </c>
      <c r="AZ507" s="6">
        <f>IF(Table3[[#This Row],[ShankDiameter]]=0.225,2,IF(Table3[[#This Row],[ShankDiameter]]=0.25,2,IF(Table3[[#This Row],[ShankDiameter]]=0.2875,2,0)))</f>
        <v>0</v>
      </c>
      <c r="BA507" s="6">
        <v>0</v>
      </c>
      <c r="BB507" s="6">
        <v>0</v>
      </c>
      <c r="BC507" s="6">
        <v>0</v>
      </c>
      <c r="BD507" s="6">
        <v>0</v>
      </c>
      <c r="BE507" s="6">
        <v>0</v>
      </c>
      <c r="BF507" s="6">
        <v>0</v>
      </c>
      <c r="BG507" s="6">
        <v>0</v>
      </c>
      <c r="BH507" s="6">
        <v>0</v>
      </c>
      <c r="BI507" s="6">
        <v>0</v>
      </c>
      <c r="BJ507" s="6">
        <v>0</v>
      </c>
      <c r="BK507" s="6">
        <v>0</v>
      </c>
      <c r="BL507" s="6">
        <v>0</v>
      </c>
      <c r="BM507" s="6">
        <f>IF(Table3[[#This Row],[Type]]="EM",IF((Table3[[#This Row],[Diameter]]/2)-Table3[[#This Row],[CornerRadius]]-0.012&gt;0,(Table3[[#This Row],[Diameter]]/2)-Table3[[#This Row],[CornerRadius]]-0.012,0),)</f>
        <v>0</v>
      </c>
      <c r="BO507" s="6" t="str">
        <f>IF(Table3[[#This Row],[ShoulderLength]]="","",IF(Table3[[#This Row],[ShoulderLength]]&lt;Table3[[#This Row],[LOC]],"FIX",""))</f>
        <v/>
      </c>
    </row>
    <row r="508" spans="1:67" x14ac:dyDescent="0.25">
      <c r="A508" s="7">
        <f>IF(Table3[[#This Row],[SoflexRule]]="",1,IF(Table3[[#This Row],[MinOHL]]="",1,IF(Table3[[#This Row],[Type]]="CT",1,IF(Table3[[#This Row],[I]]=1,0,1))))</f>
        <v>1</v>
      </c>
      <c r="B508" s="6" t="s">
        <v>149</v>
      </c>
      <c r="D508" s="6" t="s">
        <v>149</v>
      </c>
      <c r="E508" s="6">
        <v>507</v>
      </c>
      <c r="F508" s="8" t="s">
        <v>60</v>
      </c>
      <c r="H508" s="10" t="s">
        <v>801</v>
      </c>
      <c r="I508" s="11" t="s">
        <v>1039</v>
      </c>
      <c r="J508" s="12" t="s">
        <v>1040</v>
      </c>
      <c r="K508" s="11" t="str">
        <f>CONCATENATE(Table3[[#This Row],[Type]]," "&amp;TEXT(Table3[[#This Row],[Diameter]],".0000")&amp;""," "&amp;Table3[[#This Row],[NumFlutes]]&amp;"FL")</f>
        <v>DJ .1610 2FL</v>
      </c>
      <c r="L508" s="17" t="s">
        <v>1041</v>
      </c>
      <c r="M508" s="13">
        <v>0.161</v>
      </c>
      <c r="N508" s="13">
        <v>0.161</v>
      </c>
      <c r="O508" s="6">
        <v>0.161</v>
      </c>
      <c r="P508" s="6">
        <v>2.23</v>
      </c>
      <c r="R508" s="14">
        <f>IF(Table3[[#This Row],[ShoulderLenEnd]]="",0,90-(DEGREES(ATAN((Q508-P508)/((N508-O508)/2)))))</f>
        <v>0</v>
      </c>
      <c r="S508" s="15">
        <v>2.2799999999999998</v>
      </c>
      <c r="T508" s="6">
        <v>2</v>
      </c>
      <c r="U508" s="6">
        <v>3.4</v>
      </c>
      <c r="V508" s="6">
        <v>1.92</v>
      </c>
      <c r="Z508" s="6">
        <v>118</v>
      </c>
      <c r="AA508" s="13">
        <f t="shared" si="7"/>
        <v>4.8369279831718605E-2</v>
      </c>
      <c r="AE508" s="6" t="s">
        <v>49</v>
      </c>
      <c r="AF508" s="6" t="s">
        <v>545</v>
      </c>
      <c r="AH508" s="6" t="s">
        <v>635</v>
      </c>
      <c r="AI508" s="6">
        <v>0</v>
      </c>
      <c r="AJ508" s="6">
        <v>1</v>
      </c>
      <c r="AK508" s="6">
        <v>0</v>
      </c>
      <c r="AL508" s="6">
        <v>0</v>
      </c>
      <c r="AM508" s="6">
        <v>0</v>
      </c>
      <c r="AN508" s="6">
        <v>0</v>
      </c>
      <c r="AO508" s="6">
        <v>0</v>
      </c>
      <c r="AP508" s="6">
        <v>1</v>
      </c>
      <c r="AR508" s="6">
        <v>0</v>
      </c>
      <c r="AS508" s="6">
        <v>0</v>
      </c>
      <c r="AT508" s="6">
        <v>0</v>
      </c>
      <c r="AU508" s="6">
        <v>0</v>
      </c>
      <c r="AV508" s="6">
        <f>IF(Table3[[#This Row],[ShankDiameter]]&gt;0.5,0,2)</f>
        <v>2</v>
      </c>
      <c r="AW508" s="6">
        <v>0</v>
      </c>
      <c r="AX508" s="6">
        <v>0</v>
      </c>
      <c r="AY508" s="6">
        <v>2</v>
      </c>
      <c r="AZ508" s="6">
        <f>IF(Table3[[#This Row],[ShankDiameter]]=0.225,2,IF(Table3[[#This Row],[ShankDiameter]]=0.25,2,IF(Table3[[#This Row],[ShankDiameter]]=0.2875,2,0)))</f>
        <v>0</v>
      </c>
      <c r="BA508" s="6">
        <v>0</v>
      </c>
      <c r="BB508" s="6">
        <v>0</v>
      </c>
      <c r="BC508" s="6">
        <v>0</v>
      </c>
      <c r="BD508" s="6">
        <v>0</v>
      </c>
      <c r="BE508" s="6">
        <v>0</v>
      </c>
      <c r="BF508" s="6">
        <v>0</v>
      </c>
      <c r="BG508" s="6">
        <v>0</v>
      </c>
      <c r="BH508" s="6">
        <v>0</v>
      </c>
      <c r="BI508" s="6">
        <v>0</v>
      </c>
      <c r="BJ508" s="6">
        <v>0</v>
      </c>
      <c r="BK508" s="6">
        <v>0</v>
      </c>
      <c r="BL508" s="6">
        <v>0</v>
      </c>
      <c r="BM508" s="6">
        <f>IF(Table3[[#This Row],[Type]]="EM",IF((Table3[[#This Row],[Diameter]]/2)-Table3[[#This Row],[CornerRadius]]-0.012&gt;0,(Table3[[#This Row],[Diameter]]/2)-Table3[[#This Row],[CornerRadius]]-0.012,0),)</f>
        <v>0</v>
      </c>
      <c r="BO508" s="6" t="str">
        <f>IF(Table3[[#This Row],[ShoulderLength]]="","",IF(Table3[[#This Row],[ShoulderLength]]&lt;Table3[[#This Row],[LOC]],"FIX",""))</f>
        <v/>
      </c>
    </row>
    <row r="509" spans="1:67" x14ac:dyDescent="0.25">
      <c r="A509" s="7">
        <f>IF(Table3[[#This Row],[SoflexRule]]="",1,IF(Table3[[#This Row],[MinOHL]]="",1,IF(Table3[[#This Row],[Type]]="CT",1,IF(Table3[[#This Row],[I]]=1,0,1))))</f>
        <v>1</v>
      </c>
      <c r="B509" s="6" t="s">
        <v>149</v>
      </c>
      <c r="D509" s="6" t="s">
        <v>149</v>
      </c>
      <c r="E509" s="6">
        <v>508</v>
      </c>
      <c r="G509" s="9" t="s">
        <v>74</v>
      </c>
      <c r="H509" s="10" t="s">
        <v>679</v>
      </c>
      <c r="I509" s="11" t="s">
        <v>1042</v>
      </c>
      <c r="J509" s="12" t="s">
        <v>1043</v>
      </c>
      <c r="K509" s="11" t="str">
        <f>CONCATENATE(Table3[[#This Row],[Type]]," "&amp;TEXT(Table3[[#This Row],[Diameter]],".0000")&amp;""," "&amp;Table3[[#This Row],[NumFlutes]]&amp;"FL")</f>
        <v>DS .1610 2FL</v>
      </c>
      <c r="L509" s="17" t="s">
        <v>1041</v>
      </c>
      <c r="M509" s="13">
        <v>0.161</v>
      </c>
      <c r="N509" s="13">
        <v>0.161</v>
      </c>
      <c r="O509" s="6">
        <v>0.161</v>
      </c>
      <c r="P509" s="6">
        <v>1.2</v>
      </c>
      <c r="R509" s="14">
        <f>IF(Table3[[#This Row],[ShoulderLenEnd]]="",0,90-(DEGREES(ATAN((Q509-P509)/((N509-O509)/2)))))</f>
        <v>0</v>
      </c>
      <c r="S509" s="15">
        <v>1.2250000000000001</v>
      </c>
      <c r="T509" s="6">
        <v>2</v>
      </c>
      <c r="U509" s="6">
        <v>2.1800000000000002</v>
      </c>
      <c r="V509" s="6">
        <v>0.91</v>
      </c>
      <c r="Z509" s="6">
        <v>118</v>
      </c>
      <c r="AA509" s="13">
        <f t="shared" si="7"/>
        <v>4.8369279831718605E-2</v>
      </c>
      <c r="AE509" s="6" t="s">
        <v>49</v>
      </c>
      <c r="AF509" s="6" t="s">
        <v>545</v>
      </c>
      <c r="AH509" s="6" t="s">
        <v>682</v>
      </c>
      <c r="AI509" s="6">
        <v>0</v>
      </c>
      <c r="AJ509" s="6">
        <v>1</v>
      </c>
      <c r="AK509" s="6">
        <v>0</v>
      </c>
      <c r="AL509" s="6">
        <v>0</v>
      </c>
      <c r="AM509" s="6">
        <v>0</v>
      </c>
      <c r="AN509" s="6">
        <v>0</v>
      </c>
      <c r="AO509" s="6">
        <v>0</v>
      </c>
      <c r="AP509" s="6">
        <v>1</v>
      </c>
      <c r="AR509" s="6">
        <v>0</v>
      </c>
      <c r="AS509" s="6">
        <v>0</v>
      </c>
      <c r="AT509" s="6">
        <v>0</v>
      </c>
      <c r="AU509" s="6">
        <v>0</v>
      </c>
      <c r="AV509" s="6">
        <f>IF(Table3[[#This Row],[ShankDiameter]]&gt;0.5,0,2)</f>
        <v>2</v>
      </c>
      <c r="AW509" s="6">
        <v>0</v>
      </c>
      <c r="AX509" s="6">
        <v>0</v>
      </c>
      <c r="AY509" s="6">
        <v>2</v>
      </c>
      <c r="AZ509" s="6">
        <f>IF(Table3[[#This Row],[ShankDiameter]]=0.225,2,IF(Table3[[#This Row],[ShankDiameter]]=0.25,2,IF(Table3[[#This Row],[ShankDiameter]]=0.2875,2,0)))</f>
        <v>0</v>
      </c>
      <c r="BA509" s="6">
        <v>0</v>
      </c>
      <c r="BB509" s="6">
        <v>0</v>
      </c>
      <c r="BC509" s="6">
        <v>0</v>
      </c>
      <c r="BD509" s="6">
        <v>0</v>
      </c>
      <c r="BE509" s="6">
        <v>0</v>
      </c>
      <c r="BF509" s="6">
        <v>0</v>
      </c>
      <c r="BG509" s="6">
        <v>0</v>
      </c>
      <c r="BH509" s="6">
        <v>0</v>
      </c>
      <c r="BI509" s="6">
        <v>0</v>
      </c>
      <c r="BJ509" s="6">
        <v>0</v>
      </c>
      <c r="BK509" s="6">
        <v>0</v>
      </c>
      <c r="BL509" s="6">
        <v>0</v>
      </c>
      <c r="BM509" s="6">
        <f>IF(Table3[[#This Row],[Type]]="EM",IF((Table3[[#This Row],[Diameter]]/2)-Table3[[#This Row],[CornerRadius]]-0.012&gt;0,(Table3[[#This Row],[Diameter]]/2)-Table3[[#This Row],[CornerRadius]]-0.012,0),)</f>
        <v>0</v>
      </c>
      <c r="BO509" s="6" t="str">
        <f>IF(Table3[[#This Row],[ShoulderLength]]="","",IF(Table3[[#This Row],[ShoulderLength]]&lt;Table3[[#This Row],[LOC]],"FIX",""))</f>
        <v/>
      </c>
    </row>
    <row r="510" spans="1:67" x14ac:dyDescent="0.25">
      <c r="A510" s="7">
        <f>IF(Table3[[#This Row],[SoflexRule]]="",1,IF(Table3[[#This Row],[MinOHL]]="",1,IF(Table3[[#This Row],[Type]]="CT",1,IF(Table3[[#This Row],[I]]=1,0,1))))</f>
        <v>1</v>
      </c>
      <c r="B510" s="6" t="s">
        <v>149</v>
      </c>
      <c r="D510" s="6" t="s">
        <v>149</v>
      </c>
      <c r="E510" s="6">
        <v>509</v>
      </c>
      <c r="F510" s="8" t="s">
        <v>60</v>
      </c>
      <c r="H510" s="10" t="s">
        <v>679</v>
      </c>
      <c r="I510" s="11" t="s">
        <v>1044</v>
      </c>
      <c r="J510" s="12" t="s">
        <v>2434</v>
      </c>
      <c r="K510" s="11" t="str">
        <f>CONCATENATE(Table3[[#This Row],[Type]]," "&amp;TEXT(Table3[[#This Row],[Diameter]],".0000")&amp;""," "&amp;Table3[[#This Row],[NumFlutes]]&amp;"FL")</f>
        <v>DS .1660 2FL</v>
      </c>
      <c r="L510" s="17" t="s">
        <v>1045</v>
      </c>
      <c r="M510" s="13">
        <v>0.16600000000000001</v>
      </c>
      <c r="N510" s="13">
        <v>0.16600000000000001</v>
      </c>
      <c r="O510" s="6">
        <v>0.16600000000000001</v>
      </c>
      <c r="P510" s="6">
        <v>1.1399999999999999</v>
      </c>
      <c r="R510" s="14">
        <f>IF(Table3[[#This Row],[ShoulderLenEnd]]="",0,90-(DEGREES(ATAN((Q510-P510)/((N510-O510)/2)))))</f>
        <v>0</v>
      </c>
      <c r="S510" s="15">
        <v>1.19</v>
      </c>
      <c r="T510" s="6">
        <v>2</v>
      </c>
      <c r="U510" s="6">
        <v>2.125</v>
      </c>
      <c r="V510" s="6">
        <v>1.0625</v>
      </c>
      <c r="Z510" s="6">
        <v>118</v>
      </c>
      <c r="AA510" s="13">
        <f t="shared" si="7"/>
        <v>4.9871431379287505E-2</v>
      </c>
      <c r="AE510" s="6" t="s">
        <v>49</v>
      </c>
      <c r="AF510" s="6" t="s">
        <v>545</v>
      </c>
      <c r="AG510" s="6" t="s">
        <v>532</v>
      </c>
      <c r="AH510" s="6" t="s">
        <v>682</v>
      </c>
      <c r="AI510" s="6">
        <v>0</v>
      </c>
      <c r="AJ510" s="6">
        <v>1</v>
      </c>
      <c r="AK510" s="6">
        <v>0</v>
      </c>
      <c r="AL510" s="6">
        <v>0</v>
      </c>
      <c r="AM510" s="6">
        <v>0</v>
      </c>
      <c r="AN510" s="6">
        <v>0</v>
      </c>
      <c r="AO510" s="6">
        <v>0</v>
      </c>
      <c r="AP510" s="6">
        <v>1</v>
      </c>
      <c r="AR510" s="6">
        <v>0</v>
      </c>
      <c r="AS510" s="6">
        <v>0</v>
      </c>
      <c r="AT510" s="6">
        <v>0</v>
      </c>
      <c r="AU510" s="6">
        <v>0</v>
      </c>
      <c r="AV510" s="6">
        <f>IF(Table3[[#This Row],[ShankDiameter]]&gt;0.5,0,2)</f>
        <v>2</v>
      </c>
      <c r="AW510" s="6">
        <v>0</v>
      </c>
      <c r="AX510" s="6">
        <v>0</v>
      </c>
      <c r="AY510" s="6">
        <v>2</v>
      </c>
      <c r="AZ510" s="6">
        <f>IF(Table3[[#This Row],[ShankDiameter]]=0.225,2,IF(Table3[[#This Row],[ShankDiameter]]=0.25,2,IF(Table3[[#This Row],[ShankDiameter]]=0.2875,2,0)))</f>
        <v>0</v>
      </c>
      <c r="BA510" s="6">
        <v>0</v>
      </c>
      <c r="BB510" s="6">
        <v>0</v>
      </c>
      <c r="BC510" s="6">
        <v>0</v>
      </c>
      <c r="BD510" s="6">
        <v>0</v>
      </c>
      <c r="BE510" s="6">
        <v>0</v>
      </c>
      <c r="BF510" s="6">
        <v>0</v>
      </c>
      <c r="BG510" s="6">
        <v>0</v>
      </c>
      <c r="BH510" s="6">
        <v>0</v>
      </c>
      <c r="BI510" s="6">
        <v>0</v>
      </c>
      <c r="BJ510" s="6">
        <v>0</v>
      </c>
      <c r="BK510" s="6">
        <v>0</v>
      </c>
      <c r="BL510" s="6">
        <v>0</v>
      </c>
      <c r="BM510" s="6">
        <f>IF(Table3[[#This Row],[Type]]="EM",IF((Table3[[#This Row],[Diameter]]/2)-Table3[[#This Row],[CornerRadius]]-0.012&gt;0,(Table3[[#This Row],[Diameter]]/2)-Table3[[#This Row],[CornerRadius]]-0.012,0),)</f>
        <v>0</v>
      </c>
      <c r="BO510" s="6" t="str">
        <f>IF(Table3[[#This Row],[ShoulderLength]]="","",IF(Table3[[#This Row],[ShoulderLength]]&lt;Table3[[#This Row],[LOC]],"FIX",""))</f>
        <v/>
      </c>
    </row>
    <row r="511" spans="1:67" x14ac:dyDescent="0.25">
      <c r="A511" s="7">
        <f>IF(Table3[[#This Row],[SoflexRule]]="",1,IF(Table3[[#This Row],[MinOHL]]="",1,IF(Table3[[#This Row],[Type]]="CT",1,IF(Table3[[#This Row],[I]]=1,0,1))))</f>
        <v>1</v>
      </c>
      <c r="B511" s="6" t="s">
        <v>149</v>
      </c>
      <c r="D511" s="6" t="s">
        <v>149</v>
      </c>
      <c r="E511" s="6">
        <v>510</v>
      </c>
      <c r="F511" s="8" t="s">
        <v>60</v>
      </c>
      <c r="H511" s="10" t="s">
        <v>801</v>
      </c>
      <c r="I511" s="11" t="s">
        <v>1046</v>
      </c>
      <c r="J511" s="12" t="s">
        <v>1047</v>
      </c>
      <c r="K511" s="11" t="str">
        <f>CONCATENATE(Table3[[#This Row],[Type]]," "&amp;TEXT(Table3[[#This Row],[Diameter]],".0000")&amp;""," "&amp;Table3[[#This Row],[NumFlutes]]&amp;"FL")</f>
        <v>DJ .1660 2FL</v>
      </c>
      <c r="L511" s="17" t="s">
        <v>1045</v>
      </c>
      <c r="M511" s="13">
        <v>0.16600000000000001</v>
      </c>
      <c r="N511" s="13">
        <v>0.16600000000000001</v>
      </c>
      <c r="O511" s="6">
        <v>0.16600000000000001</v>
      </c>
      <c r="P511" s="6">
        <v>2.29</v>
      </c>
      <c r="R511" s="14">
        <f>IF(Table3[[#This Row],[ShoulderLenEnd]]="",0,90-(DEGREES(ATAN((Q511-P511)/((N511-O511)/2)))))</f>
        <v>0</v>
      </c>
      <c r="S511" s="15">
        <v>2.34</v>
      </c>
      <c r="T511" s="6">
        <v>2</v>
      </c>
      <c r="U511" s="6">
        <v>3.39</v>
      </c>
      <c r="V511" s="6">
        <v>1.94</v>
      </c>
      <c r="Z511" s="6">
        <v>118</v>
      </c>
      <c r="AA511" s="13">
        <f t="shared" si="7"/>
        <v>4.9871431379287505E-2</v>
      </c>
      <c r="AE511" s="6" t="s">
        <v>49</v>
      </c>
      <c r="AF511" s="6" t="s">
        <v>545</v>
      </c>
      <c r="AH511" s="6" t="s">
        <v>635</v>
      </c>
      <c r="AI511" s="6">
        <v>0</v>
      </c>
      <c r="AJ511" s="6">
        <v>1</v>
      </c>
      <c r="AK511" s="6">
        <v>0</v>
      </c>
      <c r="AL511" s="6">
        <v>0</v>
      </c>
      <c r="AM511" s="6">
        <v>0</v>
      </c>
      <c r="AN511" s="6">
        <v>0</v>
      </c>
      <c r="AO511" s="6">
        <v>0</v>
      </c>
      <c r="AP511" s="6">
        <v>1</v>
      </c>
      <c r="AR511" s="6">
        <v>0</v>
      </c>
      <c r="AS511" s="6">
        <v>0</v>
      </c>
      <c r="AT511" s="6">
        <v>0</v>
      </c>
      <c r="AU511" s="6">
        <v>0</v>
      </c>
      <c r="AV511" s="6">
        <f>IF(Table3[[#This Row],[ShankDiameter]]&gt;0.5,0,2)</f>
        <v>2</v>
      </c>
      <c r="AW511" s="6">
        <v>0</v>
      </c>
      <c r="AX511" s="6">
        <v>0</v>
      </c>
      <c r="AY511" s="6">
        <v>2</v>
      </c>
      <c r="AZ511" s="6">
        <f>IF(Table3[[#This Row],[ShankDiameter]]=0.225,2,IF(Table3[[#This Row],[ShankDiameter]]=0.25,2,IF(Table3[[#This Row],[ShankDiameter]]=0.2875,2,0)))</f>
        <v>0</v>
      </c>
      <c r="BA511" s="6">
        <v>0</v>
      </c>
      <c r="BB511" s="6">
        <v>0</v>
      </c>
      <c r="BC511" s="6">
        <v>0</v>
      </c>
      <c r="BD511" s="6">
        <v>0</v>
      </c>
      <c r="BE511" s="6">
        <v>0</v>
      </c>
      <c r="BF511" s="6">
        <v>0</v>
      </c>
      <c r="BG511" s="6">
        <v>0</v>
      </c>
      <c r="BH511" s="6">
        <v>0</v>
      </c>
      <c r="BI511" s="6">
        <v>0</v>
      </c>
      <c r="BJ511" s="6">
        <v>0</v>
      </c>
      <c r="BK511" s="6">
        <v>0</v>
      </c>
      <c r="BL511" s="6">
        <v>0</v>
      </c>
      <c r="BM511" s="6">
        <f>IF(Table3[[#This Row],[Type]]="EM",IF((Table3[[#This Row],[Diameter]]/2)-Table3[[#This Row],[CornerRadius]]-0.012&gt;0,(Table3[[#This Row],[Diameter]]/2)-Table3[[#This Row],[CornerRadius]]-0.012,0),)</f>
        <v>0</v>
      </c>
      <c r="BO511" s="6" t="str">
        <f>IF(Table3[[#This Row],[ShoulderLength]]="","",IF(Table3[[#This Row],[ShoulderLength]]&lt;Table3[[#This Row],[LOC]],"FIX",""))</f>
        <v/>
      </c>
    </row>
    <row r="512" spans="1:67" x14ac:dyDescent="0.25">
      <c r="A512" s="7">
        <f>IF(Table3[[#This Row],[SoflexRule]]="",1,IF(Table3[[#This Row],[MinOHL]]="",1,IF(Table3[[#This Row],[Type]]="CT",1,IF(Table3[[#This Row],[I]]=1,0,1))))</f>
        <v>1</v>
      </c>
      <c r="B512" s="6" t="s">
        <v>149</v>
      </c>
      <c r="D512" s="6" t="s">
        <v>149</v>
      </c>
      <c r="E512" s="6">
        <v>511</v>
      </c>
      <c r="F512" s="8" t="s">
        <v>60</v>
      </c>
      <c r="H512" s="10" t="s">
        <v>801</v>
      </c>
      <c r="I512" s="11" t="s">
        <v>1048</v>
      </c>
      <c r="J512" s="12" t="s">
        <v>1049</v>
      </c>
      <c r="K512" s="11" t="str">
        <f>CONCATENATE(Table3[[#This Row],[Type]]," "&amp;TEXT(Table3[[#This Row],[Diameter]],".0000")&amp;""," "&amp;Table3[[#This Row],[NumFlutes]]&amp;"FL")</f>
        <v>DJ .1695 2FL</v>
      </c>
      <c r="L512" s="17" t="s">
        <v>1050</v>
      </c>
      <c r="M512" s="13">
        <v>0.16950000000000001</v>
      </c>
      <c r="N512" s="13">
        <v>0.16950000000000001</v>
      </c>
      <c r="O512" s="6">
        <v>0.16950000000000001</v>
      </c>
      <c r="P512" s="6">
        <v>2.25</v>
      </c>
      <c r="R512" s="14">
        <f>IF(Table3[[#This Row],[ShoulderLenEnd]]="",0,90-(DEGREES(ATAN((Q512-P512)/((N512-O512)/2)))))</f>
        <v>0</v>
      </c>
      <c r="S512" s="15">
        <v>2.2999999999999998</v>
      </c>
      <c r="T512" s="6">
        <v>2</v>
      </c>
      <c r="U512" s="6">
        <v>3.32</v>
      </c>
      <c r="V512" s="6">
        <v>1.89</v>
      </c>
      <c r="Z512" s="6">
        <v>118</v>
      </c>
      <c r="AA512" s="13">
        <f t="shared" si="7"/>
        <v>5.0922937462585735E-2</v>
      </c>
      <c r="AE512" s="6" t="s">
        <v>49</v>
      </c>
      <c r="AF512" s="6" t="s">
        <v>545</v>
      </c>
      <c r="AH512" s="6" t="s">
        <v>635</v>
      </c>
      <c r="AI512" s="6">
        <v>0</v>
      </c>
      <c r="AJ512" s="6">
        <v>1</v>
      </c>
      <c r="AK512" s="6">
        <v>0</v>
      </c>
      <c r="AL512" s="6">
        <v>0</v>
      </c>
      <c r="AM512" s="6">
        <v>0</v>
      </c>
      <c r="AN512" s="6">
        <v>0</v>
      </c>
      <c r="AO512" s="6">
        <v>0</v>
      </c>
      <c r="AP512" s="6">
        <v>1</v>
      </c>
      <c r="AR512" s="6">
        <v>0</v>
      </c>
      <c r="AS512" s="6">
        <v>0</v>
      </c>
      <c r="AT512" s="6">
        <v>0</v>
      </c>
      <c r="AU512" s="6">
        <v>0</v>
      </c>
      <c r="AV512" s="6">
        <f>IF(Table3[[#This Row],[ShankDiameter]]&gt;0.5,0,2)</f>
        <v>2</v>
      </c>
      <c r="AW512" s="6">
        <v>0</v>
      </c>
      <c r="AX512" s="6">
        <v>0</v>
      </c>
      <c r="AY512" s="6">
        <v>2</v>
      </c>
      <c r="AZ512" s="6">
        <f>IF(Table3[[#This Row],[ShankDiameter]]=0.225,2,IF(Table3[[#This Row],[ShankDiameter]]=0.25,2,IF(Table3[[#This Row],[ShankDiameter]]=0.2875,2,0)))</f>
        <v>0</v>
      </c>
      <c r="BA512" s="6">
        <v>0</v>
      </c>
      <c r="BB512" s="6">
        <v>0</v>
      </c>
      <c r="BC512" s="6">
        <v>0</v>
      </c>
      <c r="BD512" s="6">
        <v>0</v>
      </c>
      <c r="BE512" s="6">
        <v>0</v>
      </c>
      <c r="BF512" s="6">
        <v>0</v>
      </c>
      <c r="BG512" s="6">
        <v>0</v>
      </c>
      <c r="BH512" s="6">
        <v>0</v>
      </c>
      <c r="BI512" s="6">
        <v>0</v>
      </c>
      <c r="BJ512" s="6">
        <v>0</v>
      </c>
      <c r="BK512" s="6">
        <v>0</v>
      </c>
      <c r="BL512" s="6">
        <v>0</v>
      </c>
      <c r="BM512" s="6">
        <f>IF(Table3[[#This Row],[Type]]="EM",IF((Table3[[#This Row],[Diameter]]/2)-Table3[[#This Row],[CornerRadius]]-0.012&gt;0,(Table3[[#This Row],[Diameter]]/2)-Table3[[#This Row],[CornerRadius]]-0.012,0),)</f>
        <v>0</v>
      </c>
      <c r="BO512" s="6" t="str">
        <f>IF(Table3[[#This Row],[ShoulderLength]]="","",IF(Table3[[#This Row],[ShoulderLength]]&lt;Table3[[#This Row],[LOC]],"FIX",""))</f>
        <v/>
      </c>
    </row>
    <row r="513" spans="1:67" x14ac:dyDescent="0.25">
      <c r="A513" s="7">
        <f>IF(Table3[[#This Row],[SoflexRule]]="",1,IF(Table3[[#This Row],[MinOHL]]="",1,IF(Table3[[#This Row],[Type]]="CT",1,IF(Table3[[#This Row],[I]]=1,0,1))))</f>
        <v>1</v>
      </c>
      <c r="B513" s="6" t="s">
        <v>149</v>
      </c>
      <c r="D513" s="6" t="s">
        <v>149</v>
      </c>
      <c r="E513" s="6">
        <v>512</v>
      </c>
      <c r="G513" s="9" t="s">
        <v>74</v>
      </c>
      <c r="H513" s="10" t="s">
        <v>679</v>
      </c>
      <c r="I513" s="11" t="s">
        <v>1051</v>
      </c>
      <c r="J513" s="12" t="s">
        <v>1052</v>
      </c>
      <c r="K513" s="11" t="str">
        <f>CONCATENATE(Table3[[#This Row],[Type]]," "&amp;TEXT(Table3[[#This Row],[Diameter]],".0000")&amp;""," "&amp;Table3[[#This Row],[NumFlutes]]&amp;"FL")</f>
        <v>DS .1695 2FL</v>
      </c>
      <c r="L513" s="17" t="s">
        <v>1050</v>
      </c>
      <c r="M513" s="13">
        <v>0.16950000000000001</v>
      </c>
      <c r="N513" s="13">
        <v>0.16950000000000001</v>
      </c>
      <c r="O513" s="6">
        <v>0.16950000000000001</v>
      </c>
      <c r="P513" s="6">
        <v>1.2</v>
      </c>
      <c r="R513" s="14">
        <f>IF(Table3[[#This Row],[ShoulderLenEnd]]="",0,90-(DEGREES(ATAN((Q513-P513)/((N513-O513)/2)))))</f>
        <v>0</v>
      </c>
      <c r="S513" s="15">
        <v>1.2250000000000001</v>
      </c>
      <c r="T513" s="6">
        <v>2</v>
      </c>
      <c r="U513" s="6">
        <v>2.17</v>
      </c>
      <c r="V513" s="6">
        <v>0.95</v>
      </c>
      <c r="Z513" s="6">
        <v>118</v>
      </c>
      <c r="AA513" s="13">
        <f t="shared" si="7"/>
        <v>5.0922937462585735E-2</v>
      </c>
      <c r="AE513" s="6" t="s">
        <v>49</v>
      </c>
      <c r="AF513" s="6" t="s">
        <v>545</v>
      </c>
      <c r="AH513" s="6" t="s">
        <v>682</v>
      </c>
      <c r="AI513" s="6">
        <v>0</v>
      </c>
      <c r="AJ513" s="6">
        <v>1</v>
      </c>
      <c r="AK513" s="6">
        <v>0</v>
      </c>
      <c r="AL513" s="6">
        <v>0</v>
      </c>
      <c r="AM513" s="6">
        <v>0</v>
      </c>
      <c r="AN513" s="6">
        <v>0</v>
      </c>
      <c r="AO513" s="6">
        <v>0</v>
      </c>
      <c r="AP513" s="6">
        <v>1</v>
      </c>
      <c r="AR513" s="6">
        <v>0</v>
      </c>
      <c r="AS513" s="6">
        <v>0</v>
      </c>
      <c r="AT513" s="6">
        <v>0</v>
      </c>
      <c r="AU513" s="6">
        <v>0</v>
      </c>
      <c r="AV513" s="6">
        <f>IF(Table3[[#This Row],[ShankDiameter]]&gt;0.5,0,2)</f>
        <v>2</v>
      </c>
      <c r="AW513" s="6">
        <v>0</v>
      </c>
      <c r="AX513" s="6">
        <v>0</v>
      </c>
      <c r="AY513" s="6">
        <v>2</v>
      </c>
      <c r="AZ513" s="6">
        <f>IF(Table3[[#This Row],[ShankDiameter]]=0.225,2,IF(Table3[[#This Row],[ShankDiameter]]=0.25,2,IF(Table3[[#This Row],[ShankDiameter]]=0.2875,2,0)))</f>
        <v>0</v>
      </c>
      <c r="BA513" s="6">
        <v>0</v>
      </c>
      <c r="BB513" s="6">
        <v>0</v>
      </c>
      <c r="BC513" s="6">
        <v>0</v>
      </c>
      <c r="BD513" s="6">
        <v>0</v>
      </c>
      <c r="BE513" s="6">
        <v>0</v>
      </c>
      <c r="BF513" s="6">
        <v>0</v>
      </c>
      <c r="BG513" s="6">
        <v>0</v>
      </c>
      <c r="BH513" s="6">
        <v>0</v>
      </c>
      <c r="BI513" s="6">
        <v>0</v>
      </c>
      <c r="BJ513" s="6">
        <v>0</v>
      </c>
      <c r="BK513" s="6">
        <v>0</v>
      </c>
      <c r="BL513" s="6">
        <v>0</v>
      </c>
      <c r="BM513" s="6">
        <f>IF(Table3[[#This Row],[Type]]="EM",IF((Table3[[#This Row],[Diameter]]/2)-Table3[[#This Row],[CornerRadius]]-0.012&gt;0,(Table3[[#This Row],[Diameter]]/2)-Table3[[#This Row],[CornerRadius]]-0.012,0),)</f>
        <v>0</v>
      </c>
      <c r="BO513" s="6" t="str">
        <f>IF(Table3[[#This Row],[ShoulderLength]]="","",IF(Table3[[#This Row],[ShoulderLength]]&lt;Table3[[#This Row],[LOC]],"FIX",""))</f>
        <v/>
      </c>
    </row>
    <row r="514" spans="1:67" x14ac:dyDescent="0.25">
      <c r="A514" s="7">
        <f>IF(Table3[[#This Row],[SoflexRule]]="",1,IF(Table3[[#This Row],[MinOHL]]="",1,IF(Table3[[#This Row],[Type]]="CT",1,IF(Table3[[#This Row],[I]]=1,0,1))))</f>
        <v>1</v>
      </c>
      <c r="B514" s="6" t="s">
        <v>149</v>
      </c>
      <c r="D514" s="6" t="s">
        <v>149</v>
      </c>
      <c r="E514" s="6">
        <v>513</v>
      </c>
      <c r="G514" s="9" t="s">
        <v>74</v>
      </c>
      <c r="H514" s="10" t="s">
        <v>679</v>
      </c>
      <c r="I514" s="11" t="s">
        <v>1053</v>
      </c>
      <c r="J514" s="12" t="s">
        <v>1054</v>
      </c>
      <c r="K514" s="11" t="str">
        <f>CONCATENATE(Table3[[#This Row],[Type]]," "&amp;TEXT(Table3[[#This Row],[Diameter]],".0000")&amp;""," "&amp;Table3[[#This Row],[NumFlutes]]&amp;"FL")</f>
        <v>DS .1719 2FL</v>
      </c>
      <c r="L514" s="17" t="s">
        <v>2433</v>
      </c>
      <c r="M514" s="13">
        <v>0.1719</v>
      </c>
      <c r="N514" s="13">
        <v>0.1719</v>
      </c>
      <c r="O514" s="6">
        <v>0.1719</v>
      </c>
      <c r="P514" s="6">
        <v>1.2250000000000001</v>
      </c>
      <c r="R514" s="14">
        <f>IF(Table3[[#This Row],[ShoulderLenEnd]]="",0,90-(DEGREES(ATAN((Q514-P514)/((N514-O514)/2)))))</f>
        <v>0</v>
      </c>
      <c r="S514" s="15">
        <v>1.25</v>
      </c>
      <c r="T514" s="6">
        <v>2</v>
      </c>
      <c r="U514" s="6">
        <v>2.19</v>
      </c>
      <c r="V514" s="6">
        <v>0.89</v>
      </c>
      <c r="Z514" s="6">
        <v>118</v>
      </c>
      <c r="AA514" s="13">
        <f t="shared" ref="AA514:AA577" si="8">IF(Z514 &lt; 1, "", (M514/2)/TAN(RADIANS(Z514/2)))</f>
        <v>5.1643970205418804E-2</v>
      </c>
      <c r="AE514" s="6" t="s">
        <v>49</v>
      </c>
      <c r="AF514" s="6" t="s">
        <v>545</v>
      </c>
      <c r="AH514" s="6" t="s">
        <v>682</v>
      </c>
      <c r="AI514" s="6">
        <v>0</v>
      </c>
      <c r="AJ514" s="6">
        <v>1</v>
      </c>
      <c r="AK514" s="6">
        <v>0</v>
      </c>
      <c r="AL514" s="6">
        <v>0</v>
      </c>
      <c r="AM514" s="6">
        <v>0</v>
      </c>
      <c r="AN514" s="6">
        <v>0</v>
      </c>
      <c r="AO514" s="6">
        <v>0</v>
      </c>
      <c r="AP514" s="6">
        <v>1</v>
      </c>
      <c r="AR514" s="6">
        <v>0</v>
      </c>
      <c r="AS514" s="6">
        <v>0</v>
      </c>
      <c r="AT514" s="6">
        <v>0</v>
      </c>
      <c r="AU514" s="6">
        <v>0</v>
      </c>
      <c r="AV514" s="6">
        <f>IF(Table3[[#This Row],[ShankDiameter]]&gt;0.5,0,2)</f>
        <v>2</v>
      </c>
      <c r="AW514" s="6">
        <v>0</v>
      </c>
      <c r="AX514" s="6">
        <v>0</v>
      </c>
      <c r="AY514" s="6">
        <v>2</v>
      </c>
      <c r="AZ514" s="6">
        <f>IF(Table3[[#This Row],[ShankDiameter]]=0.225,2,IF(Table3[[#This Row],[ShankDiameter]]=0.25,2,IF(Table3[[#This Row],[ShankDiameter]]=0.2875,2,0)))</f>
        <v>0</v>
      </c>
      <c r="BA514" s="6">
        <v>0</v>
      </c>
      <c r="BB514" s="6">
        <v>0</v>
      </c>
      <c r="BC514" s="6">
        <v>0</v>
      </c>
      <c r="BD514" s="6">
        <v>0</v>
      </c>
      <c r="BE514" s="6">
        <v>0</v>
      </c>
      <c r="BF514" s="6">
        <v>0</v>
      </c>
      <c r="BG514" s="6">
        <v>0</v>
      </c>
      <c r="BH514" s="6">
        <v>0</v>
      </c>
      <c r="BI514" s="6">
        <v>0</v>
      </c>
      <c r="BJ514" s="6">
        <v>0</v>
      </c>
      <c r="BK514" s="6">
        <v>0</v>
      </c>
      <c r="BL514" s="6">
        <v>0</v>
      </c>
      <c r="BM514" s="6">
        <f>IF(Table3[[#This Row],[Type]]="EM",IF((Table3[[#This Row],[Diameter]]/2)-Table3[[#This Row],[CornerRadius]]-0.012&gt;0,(Table3[[#This Row],[Diameter]]/2)-Table3[[#This Row],[CornerRadius]]-0.012,0),)</f>
        <v>0</v>
      </c>
      <c r="BO514" s="6" t="str">
        <f>IF(Table3[[#This Row],[ShoulderLength]]="","",IF(Table3[[#This Row],[ShoulderLength]]&lt;Table3[[#This Row],[LOC]],"FIX",""))</f>
        <v/>
      </c>
    </row>
    <row r="515" spans="1:67" x14ac:dyDescent="0.25">
      <c r="A515" s="7">
        <f>IF(Table3[[#This Row],[SoflexRule]]="",1,IF(Table3[[#This Row],[MinOHL]]="",1,IF(Table3[[#This Row],[Type]]="CT",1,IF(Table3[[#This Row],[I]]=1,0,1))))</f>
        <v>1</v>
      </c>
      <c r="B515" s="6" t="s">
        <v>149</v>
      </c>
      <c r="D515" s="6" t="s">
        <v>149</v>
      </c>
      <c r="E515" s="6">
        <v>514</v>
      </c>
      <c r="F515" s="8" t="s">
        <v>60</v>
      </c>
      <c r="H515" s="10" t="s">
        <v>801</v>
      </c>
      <c r="I515" s="11" t="s">
        <v>1055</v>
      </c>
      <c r="K515" s="11" t="str">
        <f>CONCATENATE(Table3[[#This Row],[Type]]," "&amp;TEXT(Table3[[#This Row],[Diameter]],".0000")&amp;""," "&amp;Table3[[#This Row],[NumFlutes]]&amp;"FL")</f>
        <v>DJ .1719 2FL</v>
      </c>
      <c r="L515" s="17" t="s">
        <v>2433</v>
      </c>
      <c r="M515" s="13">
        <v>0.1719</v>
      </c>
      <c r="N515" s="13">
        <v>0.1719</v>
      </c>
      <c r="O515" s="6">
        <v>0.1719</v>
      </c>
      <c r="P515" s="6">
        <v>2.27</v>
      </c>
      <c r="R515" s="14">
        <f>IF(Table3[[#This Row],[ShoulderLenEnd]]="",0,90-(DEGREES(ATAN((Q515-P515)/((N515-O515)/2)))))</f>
        <v>0</v>
      </c>
      <c r="S515" s="15">
        <v>2.3199999999999998</v>
      </c>
      <c r="T515" s="6">
        <v>2</v>
      </c>
      <c r="U515" s="6">
        <v>3.32</v>
      </c>
      <c r="V515" s="6">
        <v>1.93</v>
      </c>
      <c r="Z515" s="6">
        <v>118</v>
      </c>
      <c r="AA515" s="13">
        <f t="shared" si="8"/>
        <v>5.1643970205418804E-2</v>
      </c>
      <c r="AE515" s="6" t="s">
        <v>49</v>
      </c>
      <c r="AF515" s="6" t="s">
        <v>545</v>
      </c>
      <c r="AH515" s="6" t="s">
        <v>635</v>
      </c>
      <c r="AI515" s="6">
        <v>0</v>
      </c>
      <c r="AJ515" s="6">
        <v>1</v>
      </c>
      <c r="AK515" s="6">
        <v>0</v>
      </c>
      <c r="AL515" s="6">
        <v>0</v>
      </c>
      <c r="AM515" s="6">
        <v>0</v>
      </c>
      <c r="AN515" s="6">
        <v>0</v>
      </c>
      <c r="AO515" s="6">
        <v>0</v>
      </c>
      <c r="AP515" s="6">
        <v>1</v>
      </c>
      <c r="AR515" s="6">
        <v>0</v>
      </c>
      <c r="AS515" s="6">
        <v>0</v>
      </c>
      <c r="AT515" s="6">
        <v>0</v>
      </c>
      <c r="AU515" s="6">
        <v>0</v>
      </c>
      <c r="AV515" s="6">
        <f>IF(Table3[[#This Row],[ShankDiameter]]&gt;0.5,0,2)</f>
        <v>2</v>
      </c>
      <c r="AW515" s="6">
        <v>0</v>
      </c>
      <c r="AX515" s="6">
        <v>0</v>
      </c>
      <c r="AY515" s="6">
        <v>2</v>
      </c>
      <c r="AZ515" s="6">
        <f>IF(Table3[[#This Row],[ShankDiameter]]=0.225,2,IF(Table3[[#This Row],[ShankDiameter]]=0.25,2,IF(Table3[[#This Row],[ShankDiameter]]=0.2875,2,0)))</f>
        <v>0</v>
      </c>
      <c r="BA515" s="6">
        <v>0</v>
      </c>
      <c r="BB515" s="6">
        <v>0</v>
      </c>
      <c r="BC515" s="6">
        <v>0</v>
      </c>
      <c r="BD515" s="6">
        <v>0</v>
      </c>
      <c r="BE515" s="6">
        <v>0</v>
      </c>
      <c r="BF515" s="6">
        <v>0</v>
      </c>
      <c r="BG515" s="6">
        <v>0</v>
      </c>
      <c r="BH515" s="6">
        <v>0</v>
      </c>
      <c r="BI515" s="6">
        <v>0</v>
      </c>
      <c r="BJ515" s="6">
        <v>0</v>
      </c>
      <c r="BK515" s="6">
        <v>0</v>
      </c>
      <c r="BL515" s="6">
        <v>0</v>
      </c>
      <c r="BM515" s="6">
        <f>IF(Table3[[#This Row],[Type]]="EM",IF((Table3[[#This Row],[Diameter]]/2)-Table3[[#This Row],[CornerRadius]]-0.012&gt;0,(Table3[[#This Row],[Diameter]]/2)-Table3[[#This Row],[CornerRadius]]-0.012,0),)</f>
        <v>0</v>
      </c>
      <c r="BO515" s="6" t="str">
        <f>IF(Table3[[#This Row],[ShoulderLength]]="","",IF(Table3[[#This Row],[ShoulderLength]]&lt;Table3[[#This Row],[LOC]],"FIX",""))</f>
        <v/>
      </c>
    </row>
    <row r="516" spans="1:67" x14ac:dyDescent="0.25">
      <c r="A516" s="7">
        <f>IF(Table3[[#This Row],[SoflexRule]]="",1,IF(Table3[[#This Row],[MinOHL]]="",1,IF(Table3[[#This Row],[Type]]="CT",1,IF(Table3[[#This Row],[I]]=1,0,1))))</f>
        <v>1</v>
      </c>
      <c r="B516" s="6" t="s">
        <v>149</v>
      </c>
      <c r="D516" s="6" t="s">
        <v>149</v>
      </c>
      <c r="E516" s="6">
        <v>515</v>
      </c>
      <c r="F516" s="8" t="s">
        <v>60</v>
      </c>
      <c r="H516" s="10" t="s">
        <v>801</v>
      </c>
      <c r="I516" s="11" t="s">
        <v>1056</v>
      </c>
      <c r="J516" s="12" t="s">
        <v>1057</v>
      </c>
      <c r="K516" s="11" t="str">
        <f>CONCATENATE(Table3[[#This Row],[Type]]," "&amp;TEXT(Table3[[#This Row],[Diameter]],".0000")&amp;""," "&amp;Table3[[#This Row],[NumFlutes]]&amp;"FL")</f>
        <v>DJ .1730 2FL</v>
      </c>
      <c r="L516" s="17" t="s">
        <v>1058</v>
      </c>
      <c r="M516" s="13">
        <v>0.17299999999999999</v>
      </c>
      <c r="N516" s="13">
        <v>0.17299999999999999</v>
      </c>
      <c r="O516" s="6">
        <v>0.17299999999999999</v>
      </c>
      <c r="P516" s="6">
        <v>2.35</v>
      </c>
      <c r="R516" s="14">
        <f>IF(Table3[[#This Row],[ShoulderLenEnd]]="",0,90-(DEGREES(ATAN((Q516-P516)/((N516-O516)/2)))))</f>
        <v>0</v>
      </c>
      <c r="S516" s="15">
        <v>2.4</v>
      </c>
      <c r="T516" s="6">
        <v>2</v>
      </c>
      <c r="U516" s="6">
        <v>3.5</v>
      </c>
      <c r="V516" s="6">
        <v>1.96</v>
      </c>
      <c r="Z516" s="6">
        <v>118</v>
      </c>
      <c r="AA516" s="13">
        <f t="shared" si="8"/>
        <v>5.1974443545883958E-2</v>
      </c>
      <c r="AE516" s="6" t="s">
        <v>49</v>
      </c>
      <c r="AF516" s="6" t="s">
        <v>545</v>
      </c>
      <c r="AH516" s="6" t="s">
        <v>635</v>
      </c>
      <c r="AI516" s="6">
        <v>0</v>
      </c>
      <c r="AJ516" s="6">
        <v>1</v>
      </c>
      <c r="AK516" s="6">
        <v>0</v>
      </c>
      <c r="AL516" s="6">
        <v>0</v>
      </c>
      <c r="AM516" s="6">
        <v>0</v>
      </c>
      <c r="AN516" s="6">
        <v>0</v>
      </c>
      <c r="AO516" s="6">
        <v>0</v>
      </c>
      <c r="AP516" s="6">
        <v>1</v>
      </c>
      <c r="AR516" s="6">
        <v>0</v>
      </c>
      <c r="AS516" s="6">
        <v>0</v>
      </c>
      <c r="AT516" s="6">
        <v>0</v>
      </c>
      <c r="AU516" s="6">
        <v>0</v>
      </c>
      <c r="AV516" s="6">
        <f>IF(Table3[[#This Row],[ShankDiameter]]&gt;0.5,0,2)</f>
        <v>2</v>
      </c>
      <c r="AW516" s="6">
        <v>0</v>
      </c>
      <c r="AX516" s="6">
        <v>0</v>
      </c>
      <c r="AY516" s="6">
        <v>2</v>
      </c>
      <c r="AZ516" s="6">
        <f>IF(Table3[[#This Row],[ShankDiameter]]=0.225,2,IF(Table3[[#This Row],[ShankDiameter]]=0.25,2,IF(Table3[[#This Row],[ShankDiameter]]=0.2875,2,0)))</f>
        <v>0</v>
      </c>
      <c r="BA516" s="6">
        <v>0</v>
      </c>
      <c r="BB516" s="6">
        <v>0</v>
      </c>
      <c r="BC516" s="6">
        <v>0</v>
      </c>
      <c r="BD516" s="6">
        <v>0</v>
      </c>
      <c r="BE516" s="6">
        <v>0</v>
      </c>
      <c r="BF516" s="6">
        <v>0</v>
      </c>
      <c r="BG516" s="6">
        <v>0</v>
      </c>
      <c r="BH516" s="6">
        <v>0</v>
      </c>
      <c r="BI516" s="6">
        <v>0</v>
      </c>
      <c r="BJ516" s="6">
        <v>0</v>
      </c>
      <c r="BK516" s="6">
        <v>0</v>
      </c>
      <c r="BL516" s="6">
        <v>0</v>
      </c>
      <c r="BM516" s="6">
        <f>IF(Table3[[#This Row],[Type]]="EM",IF((Table3[[#This Row],[Diameter]]/2)-Table3[[#This Row],[CornerRadius]]-0.012&gt;0,(Table3[[#This Row],[Diameter]]/2)-Table3[[#This Row],[CornerRadius]]-0.012,0),)</f>
        <v>0</v>
      </c>
      <c r="BO516" s="6" t="str">
        <f>IF(Table3[[#This Row],[ShoulderLength]]="","",IF(Table3[[#This Row],[ShoulderLength]]&lt;Table3[[#This Row],[LOC]],"FIX",""))</f>
        <v/>
      </c>
    </row>
    <row r="517" spans="1:67" x14ac:dyDescent="0.25">
      <c r="A517" s="7">
        <f>IF(Table3[[#This Row],[SoflexRule]]="",1,IF(Table3[[#This Row],[MinOHL]]="",1,IF(Table3[[#This Row],[Type]]="CT",1,IF(Table3[[#This Row],[I]]=1,0,1))))</f>
        <v>1</v>
      </c>
      <c r="B517" s="6" t="s">
        <v>149</v>
      </c>
      <c r="D517" s="6" t="s">
        <v>149</v>
      </c>
      <c r="E517" s="6">
        <v>516</v>
      </c>
      <c r="G517" s="9" t="s">
        <v>74</v>
      </c>
      <c r="H517" s="10" t="s">
        <v>679</v>
      </c>
      <c r="I517" s="11" t="s">
        <v>1059</v>
      </c>
      <c r="J517" s="12" t="s">
        <v>1060</v>
      </c>
      <c r="K517" s="11" t="str">
        <f>CONCATENATE(Table3[[#This Row],[Type]]," "&amp;TEXT(Table3[[#This Row],[Diameter]],".0000")&amp;""," "&amp;Table3[[#This Row],[NumFlutes]]&amp;"FL")</f>
        <v>DS .1730 2FL</v>
      </c>
      <c r="L517" s="17" t="s">
        <v>1058</v>
      </c>
      <c r="M517" s="13">
        <v>0.17299999999999999</v>
      </c>
      <c r="N517" s="13">
        <v>0.17299999999999999</v>
      </c>
      <c r="O517" s="6">
        <v>0.17299999999999999</v>
      </c>
      <c r="P517" s="6">
        <v>1.325</v>
      </c>
      <c r="R517" s="14">
        <f>IF(Table3[[#This Row],[ShoulderLenEnd]]="",0,90-(DEGREES(ATAN((Q517-P517)/((N517-O517)/2)))))</f>
        <v>0</v>
      </c>
      <c r="S517" s="15">
        <v>1.35</v>
      </c>
      <c r="T517" s="6">
        <v>2</v>
      </c>
      <c r="U517" s="6">
        <v>2.2999999999999998</v>
      </c>
      <c r="V517" s="6">
        <v>1.01</v>
      </c>
      <c r="Z517" s="6">
        <v>118</v>
      </c>
      <c r="AA517" s="13">
        <f t="shared" si="8"/>
        <v>5.1974443545883958E-2</v>
      </c>
      <c r="AE517" s="6" t="s">
        <v>49</v>
      </c>
      <c r="AF517" s="6" t="s">
        <v>545</v>
      </c>
      <c r="AH517" s="6" t="s">
        <v>682</v>
      </c>
      <c r="AI517" s="6">
        <v>0</v>
      </c>
      <c r="AJ517" s="6">
        <v>1</v>
      </c>
      <c r="AK517" s="6">
        <v>0</v>
      </c>
      <c r="AL517" s="6">
        <v>0</v>
      </c>
      <c r="AM517" s="6">
        <v>0</v>
      </c>
      <c r="AN517" s="6">
        <v>0</v>
      </c>
      <c r="AO517" s="6">
        <v>0</v>
      </c>
      <c r="AP517" s="6">
        <v>1</v>
      </c>
      <c r="AR517" s="6">
        <v>0</v>
      </c>
      <c r="AS517" s="6">
        <v>0</v>
      </c>
      <c r="AT517" s="6">
        <v>0</v>
      </c>
      <c r="AU517" s="6">
        <v>0</v>
      </c>
      <c r="AV517" s="6">
        <f>IF(Table3[[#This Row],[ShankDiameter]]&gt;0.5,0,2)</f>
        <v>2</v>
      </c>
      <c r="AW517" s="6">
        <v>0</v>
      </c>
      <c r="AX517" s="6">
        <v>0</v>
      </c>
      <c r="AY517" s="6">
        <v>2</v>
      </c>
      <c r="AZ517" s="6">
        <f>IF(Table3[[#This Row],[ShankDiameter]]=0.225,2,IF(Table3[[#This Row],[ShankDiameter]]=0.25,2,IF(Table3[[#This Row],[ShankDiameter]]=0.2875,2,0)))</f>
        <v>0</v>
      </c>
      <c r="BA517" s="6">
        <v>0</v>
      </c>
      <c r="BB517" s="6">
        <v>0</v>
      </c>
      <c r="BC517" s="6">
        <v>0</v>
      </c>
      <c r="BD517" s="6">
        <v>0</v>
      </c>
      <c r="BE517" s="6">
        <v>0</v>
      </c>
      <c r="BF517" s="6">
        <v>0</v>
      </c>
      <c r="BG517" s="6">
        <v>0</v>
      </c>
      <c r="BH517" s="6">
        <v>0</v>
      </c>
      <c r="BI517" s="6">
        <v>0</v>
      </c>
      <c r="BJ517" s="6">
        <v>0</v>
      </c>
      <c r="BK517" s="6">
        <v>0</v>
      </c>
      <c r="BL517" s="6">
        <v>0</v>
      </c>
      <c r="BM517" s="6">
        <f>IF(Table3[[#This Row],[Type]]="EM",IF((Table3[[#This Row],[Diameter]]/2)-Table3[[#This Row],[CornerRadius]]-0.012&gt;0,(Table3[[#This Row],[Diameter]]/2)-Table3[[#This Row],[CornerRadius]]-0.012,0),)</f>
        <v>0</v>
      </c>
      <c r="BO517" s="6" t="str">
        <f>IF(Table3[[#This Row],[ShoulderLength]]="","",IF(Table3[[#This Row],[ShoulderLength]]&lt;Table3[[#This Row],[LOC]],"FIX",""))</f>
        <v/>
      </c>
    </row>
    <row r="518" spans="1:67" x14ac:dyDescent="0.25">
      <c r="A518" s="7">
        <f>IF(Table3[[#This Row],[SoflexRule]]="",1,IF(Table3[[#This Row],[MinOHL]]="",1,IF(Table3[[#This Row],[Type]]="CT",1,IF(Table3[[#This Row],[I]]=1,0,1))))</f>
        <v>1</v>
      </c>
      <c r="B518" s="6" t="s">
        <v>149</v>
      </c>
      <c r="D518" s="6" t="s">
        <v>149</v>
      </c>
      <c r="E518" s="6">
        <v>517</v>
      </c>
      <c r="G518" s="9" t="s">
        <v>74</v>
      </c>
      <c r="H518" s="10" t="s">
        <v>679</v>
      </c>
      <c r="I518" s="11" t="s">
        <v>1061</v>
      </c>
      <c r="J518" s="12" t="s">
        <v>1062</v>
      </c>
      <c r="K518" s="11" t="str">
        <f>CONCATENATE(Table3[[#This Row],[Type]]," "&amp;TEXT(Table3[[#This Row],[Diameter]],".0000")&amp;""," "&amp;Table3[[#This Row],[NumFlutes]]&amp;"FL")</f>
        <v>DS .1770 2FL</v>
      </c>
      <c r="L518" s="17" t="s">
        <v>843</v>
      </c>
      <c r="M518" s="13">
        <v>0.17699999999999999</v>
      </c>
      <c r="N518" s="13">
        <v>0.17699999999999999</v>
      </c>
      <c r="O518" s="6">
        <v>0.17699999999999999</v>
      </c>
      <c r="P518" s="6">
        <v>1.3</v>
      </c>
      <c r="R518" s="14">
        <f>IF(Table3[[#This Row],[ShoulderLenEnd]]="",0,90-(DEGREES(ATAN((Q518-P518)/((N518-O518)/2)))))</f>
        <v>0</v>
      </c>
      <c r="S518" s="15">
        <v>1.325</v>
      </c>
      <c r="T518" s="6">
        <v>2</v>
      </c>
      <c r="U518" s="6">
        <v>2.2999999999999998</v>
      </c>
      <c r="V518" s="6">
        <v>1</v>
      </c>
      <c r="Z518" s="6">
        <v>118</v>
      </c>
      <c r="AA518" s="13">
        <f t="shared" si="8"/>
        <v>5.3176164783939085E-2</v>
      </c>
      <c r="AE518" s="6" t="s">
        <v>49</v>
      </c>
      <c r="AF518" s="6" t="s">
        <v>545</v>
      </c>
      <c r="AH518" s="6" t="s">
        <v>682</v>
      </c>
      <c r="AI518" s="6">
        <v>0</v>
      </c>
      <c r="AJ518" s="6">
        <v>1</v>
      </c>
      <c r="AK518" s="6">
        <v>0</v>
      </c>
      <c r="AL518" s="6">
        <v>0</v>
      </c>
      <c r="AM518" s="6">
        <v>0</v>
      </c>
      <c r="AN518" s="6">
        <v>0</v>
      </c>
      <c r="AO518" s="6">
        <v>0</v>
      </c>
      <c r="AP518" s="6">
        <v>1</v>
      </c>
      <c r="AR518" s="6">
        <v>0</v>
      </c>
      <c r="AS518" s="6">
        <v>0</v>
      </c>
      <c r="AT518" s="6">
        <v>0</v>
      </c>
      <c r="AU518" s="6">
        <v>0</v>
      </c>
      <c r="AV518" s="6">
        <f>IF(Table3[[#This Row],[ShankDiameter]]&gt;0.5,0,2)</f>
        <v>2</v>
      </c>
      <c r="AW518" s="6">
        <v>0</v>
      </c>
      <c r="AX518" s="6">
        <v>0</v>
      </c>
      <c r="AY518" s="6">
        <v>2</v>
      </c>
      <c r="AZ518" s="6">
        <f>IF(Table3[[#This Row],[ShankDiameter]]=0.225,2,IF(Table3[[#This Row],[ShankDiameter]]=0.25,2,IF(Table3[[#This Row],[ShankDiameter]]=0.2875,2,0)))</f>
        <v>0</v>
      </c>
      <c r="BA518" s="6">
        <v>0</v>
      </c>
      <c r="BB518" s="6">
        <v>0</v>
      </c>
      <c r="BC518" s="6">
        <v>0</v>
      </c>
      <c r="BD518" s="6">
        <v>0</v>
      </c>
      <c r="BE518" s="6">
        <v>0</v>
      </c>
      <c r="BF518" s="6">
        <v>0</v>
      </c>
      <c r="BG518" s="6">
        <v>0</v>
      </c>
      <c r="BH518" s="6">
        <v>0</v>
      </c>
      <c r="BI518" s="6">
        <v>0</v>
      </c>
      <c r="BJ518" s="6">
        <v>0</v>
      </c>
      <c r="BK518" s="6">
        <v>0</v>
      </c>
      <c r="BL518" s="6">
        <v>0</v>
      </c>
      <c r="BM518" s="6">
        <f>IF(Table3[[#This Row],[Type]]="EM",IF((Table3[[#This Row],[Diameter]]/2)-Table3[[#This Row],[CornerRadius]]-0.012&gt;0,(Table3[[#This Row],[Diameter]]/2)-Table3[[#This Row],[CornerRadius]]-0.012,0),)</f>
        <v>0</v>
      </c>
      <c r="BO518" s="6" t="str">
        <f>IF(Table3[[#This Row],[ShoulderLength]]="","",IF(Table3[[#This Row],[ShoulderLength]]&lt;Table3[[#This Row],[LOC]],"FIX",""))</f>
        <v/>
      </c>
    </row>
    <row r="519" spans="1:67" x14ac:dyDescent="0.25">
      <c r="A519" s="7">
        <f>IF(Table3[[#This Row],[SoflexRule]]="",1,IF(Table3[[#This Row],[MinOHL]]="",1,IF(Table3[[#This Row],[Type]]="CT",1,IF(Table3[[#This Row],[I]]=1,0,1))))</f>
        <v>1</v>
      </c>
      <c r="B519" s="6" t="s">
        <v>149</v>
      </c>
      <c r="D519" s="6" t="s">
        <v>149</v>
      </c>
      <c r="E519" s="6">
        <v>518</v>
      </c>
      <c r="F519" s="8" t="s">
        <v>60</v>
      </c>
      <c r="H519" s="10" t="s">
        <v>801</v>
      </c>
      <c r="I519" s="11" t="s">
        <v>1063</v>
      </c>
      <c r="J519" s="12" t="s">
        <v>2432</v>
      </c>
      <c r="K519" s="11" t="str">
        <f>CONCATENATE(Table3[[#This Row],[Type]]," "&amp;TEXT(Table3[[#This Row],[Diameter]],".0000")&amp;""," "&amp;Table3[[#This Row],[NumFlutes]]&amp;"FL")</f>
        <v>DJ .1770 2FL</v>
      </c>
      <c r="L519" s="17" t="s">
        <v>843</v>
      </c>
      <c r="M519" s="13">
        <v>0.17699999999999999</v>
      </c>
      <c r="N519" s="13">
        <v>0.17699999999999999</v>
      </c>
      <c r="O519" s="6">
        <v>0.17699999999999999</v>
      </c>
      <c r="P519" s="6">
        <v>2.2999999999999998</v>
      </c>
      <c r="R519" s="14">
        <f>IF(Table3[[#This Row],[ShoulderLenEnd]]="",0,90-(DEGREES(ATAN((Q519-P519)/((N519-O519)/2)))))</f>
        <v>0</v>
      </c>
      <c r="S519" s="15">
        <v>2.35</v>
      </c>
      <c r="T519" s="6">
        <v>2</v>
      </c>
      <c r="U519" s="6">
        <v>3.375</v>
      </c>
      <c r="V519" s="6">
        <v>2.1875</v>
      </c>
      <c r="Z519" s="6">
        <v>118</v>
      </c>
      <c r="AA519" s="13">
        <f t="shared" si="8"/>
        <v>5.3176164783939085E-2</v>
      </c>
      <c r="AE519" s="6" t="s">
        <v>49</v>
      </c>
      <c r="AF519" s="6" t="s">
        <v>545</v>
      </c>
      <c r="AH519" s="6" t="s">
        <v>635</v>
      </c>
      <c r="AI519" s="6">
        <v>0</v>
      </c>
      <c r="AJ519" s="6">
        <v>1</v>
      </c>
      <c r="AK519" s="6">
        <v>0</v>
      </c>
      <c r="AL519" s="6">
        <v>0</v>
      </c>
      <c r="AM519" s="6">
        <v>0</v>
      </c>
      <c r="AN519" s="6">
        <v>0</v>
      </c>
      <c r="AO519" s="6">
        <v>0</v>
      </c>
      <c r="AP519" s="6">
        <v>1</v>
      </c>
      <c r="AR519" s="6">
        <v>0</v>
      </c>
      <c r="AS519" s="6">
        <v>0</v>
      </c>
      <c r="AT519" s="6">
        <v>0</v>
      </c>
      <c r="AU519" s="6">
        <v>0</v>
      </c>
      <c r="AV519" s="6">
        <f>IF(Table3[[#This Row],[ShankDiameter]]&gt;0.5,0,2)</f>
        <v>2</v>
      </c>
      <c r="AW519" s="6">
        <v>0</v>
      </c>
      <c r="AX519" s="6">
        <v>0</v>
      </c>
      <c r="AY519" s="6">
        <v>2</v>
      </c>
      <c r="AZ519" s="6">
        <f>IF(Table3[[#This Row],[ShankDiameter]]=0.225,2,IF(Table3[[#This Row],[ShankDiameter]]=0.25,2,IF(Table3[[#This Row],[ShankDiameter]]=0.2875,2,0)))</f>
        <v>0</v>
      </c>
      <c r="BA519" s="6">
        <v>0</v>
      </c>
      <c r="BB519" s="6">
        <v>0</v>
      </c>
      <c r="BC519" s="6">
        <v>0</v>
      </c>
      <c r="BD519" s="6">
        <v>0</v>
      </c>
      <c r="BE519" s="6">
        <v>0</v>
      </c>
      <c r="BF519" s="6">
        <v>0</v>
      </c>
      <c r="BG519" s="6">
        <v>0</v>
      </c>
      <c r="BH519" s="6">
        <v>0</v>
      </c>
      <c r="BI519" s="6">
        <v>0</v>
      </c>
      <c r="BJ519" s="6">
        <v>0</v>
      </c>
      <c r="BK519" s="6">
        <v>0</v>
      </c>
      <c r="BL519" s="6">
        <v>0</v>
      </c>
      <c r="BM519" s="6">
        <f>IF(Table3[[#This Row],[Type]]="EM",IF((Table3[[#This Row],[Diameter]]/2)-Table3[[#This Row],[CornerRadius]]-0.012&gt;0,(Table3[[#This Row],[Diameter]]/2)-Table3[[#This Row],[CornerRadius]]-0.012,0),)</f>
        <v>0</v>
      </c>
      <c r="BO519" s="6" t="str">
        <f>IF(Table3[[#This Row],[ShoulderLength]]="","",IF(Table3[[#This Row],[ShoulderLength]]&lt;Table3[[#This Row],[LOC]],"FIX",""))</f>
        <v/>
      </c>
    </row>
    <row r="520" spans="1:67" x14ac:dyDescent="0.25">
      <c r="A520" s="7">
        <f>IF(Table3[[#This Row],[SoflexRule]]="",1,IF(Table3[[#This Row],[MinOHL]]="",1,IF(Table3[[#This Row],[Type]]="CT",1,IF(Table3[[#This Row],[I]]=1,0,1))))</f>
        <v>1</v>
      </c>
      <c r="B520" s="6" t="s">
        <v>149</v>
      </c>
      <c r="D520" s="6" t="s">
        <v>149</v>
      </c>
      <c r="E520" s="6">
        <v>519</v>
      </c>
      <c r="F520" s="8" t="s">
        <v>60</v>
      </c>
      <c r="H520" s="10" t="s">
        <v>801</v>
      </c>
      <c r="I520" s="11" t="s">
        <v>1064</v>
      </c>
      <c r="J520" s="12" t="s">
        <v>1065</v>
      </c>
      <c r="K520" s="11" t="str">
        <f>CONCATENATE(Table3[[#This Row],[Type]]," "&amp;TEXT(Table3[[#This Row],[Diameter]],".0000")&amp;""," "&amp;Table3[[#This Row],[NumFlutes]]&amp;"FL")</f>
        <v>DJ .1800 2FL</v>
      </c>
      <c r="L520" s="17" t="s">
        <v>1066</v>
      </c>
      <c r="M520" s="13">
        <v>0.18</v>
      </c>
      <c r="N520" s="13">
        <v>0.18</v>
      </c>
      <c r="O520" s="6">
        <v>0.18</v>
      </c>
      <c r="P520" s="6">
        <v>2.39</v>
      </c>
      <c r="R520" s="14">
        <f>IF(Table3[[#This Row],[ShoulderLenEnd]]="",0,90-(DEGREES(ATAN((Q520-P520)/((N520-O520)/2)))))</f>
        <v>0</v>
      </c>
      <c r="S520" s="15">
        <v>2.44</v>
      </c>
      <c r="T520" s="6">
        <v>2</v>
      </c>
      <c r="U520" s="6">
        <v>3.5</v>
      </c>
      <c r="V520" s="6">
        <v>2.06</v>
      </c>
      <c r="Z520" s="6">
        <v>118</v>
      </c>
      <c r="AA520" s="13">
        <f t="shared" si="8"/>
        <v>5.4077455712480425E-2</v>
      </c>
      <c r="AE520" s="6" t="s">
        <v>49</v>
      </c>
      <c r="AF520" s="6" t="s">
        <v>545</v>
      </c>
      <c r="AH520" s="6" t="s">
        <v>635</v>
      </c>
      <c r="AI520" s="6">
        <v>0</v>
      </c>
      <c r="AJ520" s="6">
        <v>1</v>
      </c>
      <c r="AK520" s="6">
        <v>0</v>
      </c>
      <c r="AL520" s="6">
        <v>0</v>
      </c>
      <c r="AM520" s="6">
        <v>0</v>
      </c>
      <c r="AN520" s="6">
        <v>0</v>
      </c>
      <c r="AO520" s="6">
        <v>0</v>
      </c>
      <c r="AP520" s="6">
        <v>1</v>
      </c>
      <c r="AR520" s="6">
        <v>0</v>
      </c>
      <c r="AS520" s="6">
        <v>0</v>
      </c>
      <c r="AT520" s="6">
        <v>0</v>
      </c>
      <c r="AU520" s="6">
        <v>0</v>
      </c>
      <c r="AV520" s="6">
        <f>IF(Table3[[#This Row],[ShankDiameter]]&gt;0.5,0,2)</f>
        <v>2</v>
      </c>
      <c r="AW520" s="6">
        <v>0</v>
      </c>
      <c r="AX520" s="6">
        <v>0</v>
      </c>
      <c r="AY520" s="6">
        <v>2</v>
      </c>
      <c r="AZ520" s="6">
        <f>IF(Table3[[#This Row],[ShankDiameter]]=0.225,2,IF(Table3[[#This Row],[ShankDiameter]]=0.25,2,IF(Table3[[#This Row],[ShankDiameter]]=0.2875,2,0)))</f>
        <v>0</v>
      </c>
      <c r="BA520" s="6">
        <v>0</v>
      </c>
      <c r="BB520" s="6">
        <v>0</v>
      </c>
      <c r="BC520" s="6">
        <v>0</v>
      </c>
      <c r="BD520" s="6">
        <v>0</v>
      </c>
      <c r="BE520" s="6">
        <v>0</v>
      </c>
      <c r="BF520" s="6">
        <v>0</v>
      </c>
      <c r="BG520" s="6">
        <v>0</v>
      </c>
      <c r="BH520" s="6">
        <v>0</v>
      </c>
      <c r="BI520" s="6">
        <v>0</v>
      </c>
      <c r="BJ520" s="6">
        <v>0</v>
      </c>
      <c r="BK520" s="6">
        <v>0</v>
      </c>
      <c r="BL520" s="6">
        <v>0</v>
      </c>
      <c r="BM520" s="6">
        <f>IF(Table3[[#This Row],[Type]]="EM",IF((Table3[[#This Row],[Diameter]]/2)-Table3[[#This Row],[CornerRadius]]-0.012&gt;0,(Table3[[#This Row],[Diameter]]/2)-Table3[[#This Row],[CornerRadius]]-0.012,0),)</f>
        <v>0</v>
      </c>
      <c r="BO520" s="6" t="str">
        <f>IF(Table3[[#This Row],[ShoulderLength]]="","",IF(Table3[[#This Row],[ShoulderLength]]&lt;Table3[[#This Row],[LOC]],"FIX",""))</f>
        <v/>
      </c>
    </row>
    <row r="521" spans="1:67" x14ac:dyDescent="0.25">
      <c r="A521" s="7">
        <f>IF(Table3[[#This Row],[SoflexRule]]="",1,IF(Table3[[#This Row],[MinOHL]]="",1,IF(Table3[[#This Row],[Type]]="CT",1,IF(Table3[[#This Row],[I]]=1,0,1))))</f>
        <v>1</v>
      </c>
      <c r="B521" s="6" t="s">
        <v>149</v>
      </c>
      <c r="D521" s="6" t="s">
        <v>149</v>
      </c>
      <c r="E521" s="6">
        <v>520</v>
      </c>
      <c r="F521" s="8" t="s">
        <v>60</v>
      </c>
      <c r="H521" s="10" t="s">
        <v>679</v>
      </c>
      <c r="I521" s="11" t="s">
        <v>1067</v>
      </c>
      <c r="J521" s="12" t="s">
        <v>1068</v>
      </c>
      <c r="K521" s="11" t="str">
        <f>CONCATENATE(Table3[[#This Row],[Type]]," "&amp;TEXT(Table3[[#This Row],[Diameter]],".0000")&amp;""," "&amp;Table3[[#This Row],[NumFlutes]]&amp;"FL")</f>
        <v>DS .1800 2FL</v>
      </c>
      <c r="L521" s="17" t="s">
        <v>1066</v>
      </c>
      <c r="M521" s="13">
        <v>0.18</v>
      </c>
      <c r="N521" s="13">
        <v>0.18</v>
      </c>
      <c r="O521" s="6">
        <v>0.18</v>
      </c>
      <c r="P521" s="6">
        <v>1.29</v>
      </c>
      <c r="R521" s="14">
        <f>IF(Table3[[#This Row],[ShoulderLenEnd]]="",0,90-(DEGREES(ATAN((Q521-P521)/((N521-O521)/2)))))</f>
        <v>0</v>
      </c>
      <c r="S521" s="15">
        <v>1.34</v>
      </c>
      <c r="T521" s="6">
        <v>2</v>
      </c>
      <c r="U521" s="6">
        <v>2.31</v>
      </c>
      <c r="V521" s="6">
        <v>1</v>
      </c>
      <c r="Z521" s="6">
        <v>118</v>
      </c>
      <c r="AA521" s="13">
        <f t="shared" si="8"/>
        <v>5.4077455712480425E-2</v>
      </c>
      <c r="AE521" s="6" t="s">
        <v>49</v>
      </c>
      <c r="AF521" s="6" t="s">
        <v>545</v>
      </c>
      <c r="AH521" s="6" t="s">
        <v>682</v>
      </c>
      <c r="AI521" s="6">
        <v>0</v>
      </c>
      <c r="AJ521" s="6">
        <v>1</v>
      </c>
      <c r="AK521" s="6">
        <v>0</v>
      </c>
      <c r="AL521" s="6">
        <v>0</v>
      </c>
      <c r="AM521" s="6">
        <v>0</v>
      </c>
      <c r="AN521" s="6">
        <v>0</v>
      </c>
      <c r="AO521" s="6">
        <v>0</v>
      </c>
      <c r="AP521" s="6">
        <v>1</v>
      </c>
      <c r="AR521" s="6">
        <v>0</v>
      </c>
      <c r="AS521" s="6">
        <v>0</v>
      </c>
      <c r="AT521" s="6">
        <v>0</v>
      </c>
      <c r="AU521" s="6">
        <v>0</v>
      </c>
      <c r="AV521" s="6">
        <f>IF(Table3[[#This Row],[ShankDiameter]]&gt;0.5,0,2)</f>
        <v>2</v>
      </c>
      <c r="AW521" s="6">
        <v>0</v>
      </c>
      <c r="AX521" s="6">
        <v>0</v>
      </c>
      <c r="AY521" s="6">
        <v>2</v>
      </c>
      <c r="AZ521" s="6">
        <f>IF(Table3[[#This Row],[ShankDiameter]]=0.225,2,IF(Table3[[#This Row],[ShankDiameter]]=0.25,2,IF(Table3[[#This Row],[ShankDiameter]]=0.2875,2,0)))</f>
        <v>0</v>
      </c>
      <c r="BA521" s="6">
        <v>0</v>
      </c>
      <c r="BB521" s="6">
        <v>0</v>
      </c>
      <c r="BC521" s="6">
        <v>0</v>
      </c>
      <c r="BD521" s="6">
        <v>0</v>
      </c>
      <c r="BE521" s="6">
        <v>0</v>
      </c>
      <c r="BF521" s="6">
        <v>0</v>
      </c>
      <c r="BG521" s="6">
        <v>0</v>
      </c>
      <c r="BH521" s="6">
        <v>0</v>
      </c>
      <c r="BI521" s="6">
        <v>0</v>
      </c>
      <c r="BJ521" s="6">
        <v>0</v>
      </c>
      <c r="BK521" s="6">
        <v>0</v>
      </c>
      <c r="BL521" s="6">
        <v>0</v>
      </c>
      <c r="BM521" s="6">
        <f>IF(Table3[[#This Row],[Type]]="EM",IF((Table3[[#This Row],[Diameter]]/2)-Table3[[#This Row],[CornerRadius]]-0.012&gt;0,(Table3[[#This Row],[Diameter]]/2)-Table3[[#This Row],[CornerRadius]]-0.012,0),)</f>
        <v>0</v>
      </c>
      <c r="BO521" s="6" t="str">
        <f>IF(Table3[[#This Row],[ShoulderLength]]="","",IF(Table3[[#This Row],[ShoulderLength]]&lt;Table3[[#This Row],[LOC]],"FIX",""))</f>
        <v/>
      </c>
    </row>
    <row r="522" spans="1:67" x14ac:dyDescent="0.25">
      <c r="A522" s="7">
        <f>IF(Table3[[#This Row],[SoflexRule]]="",1,IF(Table3[[#This Row],[MinOHL]]="",1,IF(Table3[[#This Row],[Type]]="CT",1,IF(Table3[[#This Row],[I]]=1,0,1))))</f>
        <v>1</v>
      </c>
      <c r="B522" s="6" t="s">
        <v>149</v>
      </c>
      <c r="D522" s="6" t="s">
        <v>149</v>
      </c>
      <c r="E522" s="6">
        <v>521</v>
      </c>
      <c r="F522" s="8" t="s">
        <v>60</v>
      </c>
      <c r="H522" s="10" t="s">
        <v>801</v>
      </c>
      <c r="I522" s="11" t="s">
        <v>1069</v>
      </c>
      <c r="J522" s="12" t="s">
        <v>1070</v>
      </c>
      <c r="K522" s="11" t="str">
        <f>CONCATENATE(Table3[[#This Row],[Type]]," "&amp;TEXT(Table3[[#This Row],[Diameter]],".0000")&amp;""," "&amp;Table3[[#This Row],[NumFlutes]]&amp;"FL")</f>
        <v>DJ .1820 2FL</v>
      </c>
      <c r="L522" s="17" t="s">
        <v>1071</v>
      </c>
      <c r="M522" s="13">
        <v>0.182</v>
      </c>
      <c r="N522" s="13">
        <v>0.182</v>
      </c>
      <c r="O522" s="6">
        <v>0.182</v>
      </c>
      <c r="P522" s="6">
        <v>2.35</v>
      </c>
      <c r="R522" s="14">
        <f>IF(Table3[[#This Row],[ShoulderLenEnd]]="",0,90-(DEGREES(ATAN((Q522-P522)/((N522-O522)/2)))))</f>
        <v>0</v>
      </c>
      <c r="S522" s="15">
        <v>2.5</v>
      </c>
      <c r="T522" s="6">
        <v>2</v>
      </c>
      <c r="U522" s="6">
        <v>3.5</v>
      </c>
      <c r="V522" s="6">
        <v>2.08</v>
      </c>
      <c r="Z522" s="6">
        <v>118</v>
      </c>
      <c r="AA522" s="13">
        <f t="shared" si="8"/>
        <v>5.4678316331507985E-2</v>
      </c>
      <c r="AE522" s="6" t="s">
        <v>49</v>
      </c>
      <c r="AF522" s="6" t="s">
        <v>545</v>
      </c>
      <c r="AH522" s="6" t="s">
        <v>635</v>
      </c>
      <c r="AI522" s="6">
        <v>0</v>
      </c>
      <c r="AJ522" s="6">
        <v>1</v>
      </c>
      <c r="AK522" s="6">
        <v>0</v>
      </c>
      <c r="AL522" s="6">
        <v>0</v>
      </c>
      <c r="AM522" s="6">
        <v>0</v>
      </c>
      <c r="AN522" s="6">
        <v>0</v>
      </c>
      <c r="AO522" s="6">
        <v>0</v>
      </c>
      <c r="AP522" s="6">
        <v>1</v>
      </c>
      <c r="AR522" s="6">
        <v>0</v>
      </c>
      <c r="AS522" s="6">
        <v>0</v>
      </c>
      <c r="AT522" s="6">
        <v>0</v>
      </c>
      <c r="AU522" s="6">
        <v>0</v>
      </c>
      <c r="AV522" s="6">
        <f>IF(Table3[[#This Row],[ShankDiameter]]&gt;0.5,0,2)</f>
        <v>2</v>
      </c>
      <c r="AW522" s="6">
        <v>0</v>
      </c>
      <c r="AX522" s="6">
        <v>0</v>
      </c>
      <c r="AY522" s="6">
        <v>2</v>
      </c>
      <c r="AZ522" s="6">
        <f>IF(Table3[[#This Row],[ShankDiameter]]=0.225,2,IF(Table3[[#This Row],[ShankDiameter]]=0.25,2,IF(Table3[[#This Row],[ShankDiameter]]=0.2875,2,0)))</f>
        <v>0</v>
      </c>
      <c r="BA522" s="6">
        <v>0</v>
      </c>
      <c r="BB522" s="6">
        <v>0</v>
      </c>
      <c r="BC522" s="6">
        <v>0</v>
      </c>
      <c r="BD522" s="6">
        <v>0</v>
      </c>
      <c r="BE522" s="6">
        <v>0</v>
      </c>
      <c r="BF522" s="6">
        <v>0</v>
      </c>
      <c r="BG522" s="6">
        <v>0</v>
      </c>
      <c r="BH522" s="6">
        <v>0</v>
      </c>
      <c r="BI522" s="6">
        <v>0</v>
      </c>
      <c r="BJ522" s="6">
        <v>0</v>
      </c>
      <c r="BK522" s="6">
        <v>0</v>
      </c>
      <c r="BL522" s="6">
        <v>0</v>
      </c>
      <c r="BM522" s="6">
        <f>IF(Table3[[#This Row],[Type]]="EM",IF((Table3[[#This Row],[Diameter]]/2)-Table3[[#This Row],[CornerRadius]]-0.012&gt;0,(Table3[[#This Row],[Diameter]]/2)-Table3[[#This Row],[CornerRadius]]-0.012,0),)</f>
        <v>0</v>
      </c>
      <c r="BO522" s="6" t="str">
        <f>IF(Table3[[#This Row],[ShoulderLength]]="","",IF(Table3[[#This Row],[ShoulderLength]]&lt;Table3[[#This Row],[LOC]],"FIX",""))</f>
        <v/>
      </c>
    </row>
    <row r="523" spans="1:67" x14ac:dyDescent="0.25">
      <c r="A523" s="7">
        <f>IF(Table3[[#This Row],[SoflexRule]]="",1,IF(Table3[[#This Row],[MinOHL]]="",1,IF(Table3[[#This Row],[Type]]="CT",1,IF(Table3[[#This Row],[I]]=1,0,1))))</f>
        <v>1</v>
      </c>
      <c r="B523" s="6" t="s">
        <v>149</v>
      </c>
      <c r="D523" s="6" t="s">
        <v>149</v>
      </c>
      <c r="E523" s="6">
        <v>522</v>
      </c>
      <c r="G523" s="9" t="s">
        <v>74</v>
      </c>
      <c r="H523" s="10" t="s">
        <v>679</v>
      </c>
      <c r="I523" s="11" t="s">
        <v>1072</v>
      </c>
      <c r="J523" s="12" t="s">
        <v>1073</v>
      </c>
      <c r="K523" s="11" t="str">
        <f>CONCATENATE(Table3[[#This Row],[Type]]," "&amp;TEXT(Table3[[#This Row],[Diameter]],".0000")&amp;""," "&amp;Table3[[#This Row],[NumFlutes]]&amp;"FL")</f>
        <v>DS .1820 2FL</v>
      </c>
      <c r="L523" s="17" t="s">
        <v>1071</v>
      </c>
      <c r="M523" s="13">
        <v>0.182</v>
      </c>
      <c r="N523" s="13">
        <v>0.182</v>
      </c>
      <c r="O523" s="6">
        <v>0.182</v>
      </c>
      <c r="P523" s="6">
        <v>1.25</v>
      </c>
      <c r="R523" s="14">
        <f>IF(Table3[[#This Row],[ShoulderLenEnd]]="",0,90-(DEGREES(ATAN((Q523-P523)/((N523-O523)/2)))))</f>
        <v>0</v>
      </c>
      <c r="S523" s="15">
        <v>1.2749999999999999</v>
      </c>
      <c r="T523" s="6">
        <v>2</v>
      </c>
      <c r="U523" s="6">
        <v>2.33</v>
      </c>
      <c r="V523" s="6">
        <v>1.04</v>
      </c>
      <c r="Z523" s="6">
        <v>118</v>
      </c>
      <c r="AA523" s="13">
        <f t="shared" si="8"/>
        <v>5.4678316331507985E-2</v>
      </c>
      <c r="AE523" s="6" t="s">
        <v>49</v>
      </c>
      <c r="AF523" s="6" t="s">
        <v>545</v>
      </c>
      <c r="AH523" s="6" t="s">
        <v>682</v>
      </c>
      <c r="AI523" s="6">
        <v>0</v>
      </c>
      <c r="AJ523" s="6">
        <v>1</v>
      </c>
      <c r="AK523" s="6">
        <v>0</v>
      </c>
      <c r="AL523" s="6">
        <v>0</v>
      </c>
      <c r="AM523" s="6">
        <v>0</v>
      </c>
      <c r="AN523" s="6">
        <v>0</v>
      </c>
      <c r="AO523" s="6">
        <v>0</v>
      </c>
      <c r="AP523" s="6">
        <v>1</v>
      </c>
      <c r="AR523" s="6">
        <v>0</v>
      </c>
      <c r="AS523" s="6">
        <v>0</v>
      </c>
      <c r="AT523" s="6">
        <v>0</v>
      </c>
      <c r="AU523" s="6">
        <v>0</v>
      </c>
      <c r="AV523" s="6">
        <f>IF(Table3[[#This Row],[ShankDiameter]]&gt;0.5,0,2)</f>
        <v>2</v>
      </c>
      <c r="AW523" s="6">
        <v>0</v>
      </c>
      <c r="AX523" s="6">
        <v>0</v>
      </c>
      <c r="AY523" s="6">
        <v>2</v>
      </c>
      <c r="AZ523" s="6">
        <f>IF(Table3[[#This Row],[ShankDiameter]]=0.225,2,IF(Table3[[#This Row],[ShankDiameter]]=0.25,2,IF(Table3[[#This Row],[ShankDiameter]]=0.2875,2,0)))</f>
        <v>0</v>
      </c>
      <c r="BA523" s="6">
        <v>0</v>
      </c>
      <c r="BB523" s="6">
        <v>0</v>
      </c>
      <c r="BC523" s="6">
        <v>0</v>
      </c>
      <c r="BD523" s="6">
        <v>0</v>
      </c>
      <c r="BE523" s="6">
        <v>0</v>
      </c>
      <c r="BF523" s="6">
        <v>0</v>
      </c>
      <c r="BG523" s="6">
        <v>0</v>
      </c>
      <c r="BH523" s="6">
        <v>0</v>
      </c>
      <c r="BI523" s="6">
        <v>0</v>
      </c>
      <c r="BJ523" s="6">
        <v>0</v>
      </c>
      <c r="BK523" s="6">
        <v>0</v>
      </c>
      <c r="BL523" s="6">
        <v>0</v>
      </c>
      <c r="BM523" s="6">
        <f>IF(Table3[[#This Row],[Type]]="EM",IF((Table3[[#This Row],[Diameter]]/2)-Table3[[#This Row],[CornerRadius]]-0.012&gt;0,(Table3[[#This Row],[Diameter]]/2)-Table3[[#This Row],[CornerRadius]]-0.012,0),)</f>
        <v>0</v>
      </c>
      <c r="BO523" s="6" t="str">
        <f>IF(Table3[[#This Row],[ShoulderLength]]="","",IF(Table3[[#This Row],[ShoulderLength]]&lt;Table3[[#This Row],[LOC]],"FIX",""))</f>
        <v/>
      </c>
    </row>
    <row r="524" spans="1:67" x14ac:dyDescent="0.25">
      <c r="A524" s="7">
        <f>IF(Table3[[#This Row],[SoflexRule]]="",1,IF(Table3[[#This Row],[MinOHL]]="",1,IF(Table3[[#This Row],[Type]]="CT",1,IF(Table3[[#This Row],[I]]=1,0,1))))</f>
        <v>1</v>
      </c>
      <c r="B524" s="6" t="s">
        <v>149</v>
      </c>
      <c r="D524" s="6" t="s">
        <v>149</v>
      </c>
      <c r="E524" s="6">
        <v>523</v>
      </c>
      <c r="F524" s="8" t="s">
        <v>60</v>
      </c>
      <c r="H524" s="10" t="s">
        <v>801</v>
      </c>
      <c r="I524" s="11" t="s">
        <v>1074</v>
      </c>
      <c r="J524" s="12" t="s">
        <v>1075</v>
      </c>
      <c r="K524" s="11" t="str">
        <f>CONCATENATE(Table3[[#This Row],[Type]]," "&amp;TEXT(Table3[[#This Row],[Diameter]],".0000")&amp;""," "&amp;Table3[[#This Row],[NumFlutes]]&amp;"FL")</f>
        <v>DJ .1850 2FL</v>
      </c>
      <c r="L524" s="17" t="s">
        <v>1076</v>
      </c>
      <c r="M524" s="13">
        <v>0.185</v>
      </c>
      <c r="N524" s="13">
        <v>0.185</v>
      </c>
      <c r="O524" s="6">
        <v>0.185</v>
      </c>
      <c r="P524" s="6">
        <v>2.5</v>
      </c>
      <c r="R524" s="14">
        <f>IF(Table3[[#This Row],[ShoulderLenEnd]]="",0,90-(DEGREES(ATAN((Q524-P524)/((N524-O524)/2)))))</f>
        <v>0</v>
      </c>
      <c r="S524" s="15">
        <v>2.5499999999999998</v>
      </c>
      <c r="T524" s="6">
        <v>2</v>
      </c>
      <c r="U524" s="6">
        <v>3.58</v>
      </c>
      <c r="V524" s="6">
        <v>2.2200000000000002</v>
      </c>
      <c r="Z524" s="6">
        <v>118</v>
      </c>
      <c r="AA524" s="13">
        <f t="shared" si="8"/>
        <v>5.5579607260049325E-2</v>
      </c>
      <c r="AE524" s="6" t="s">
        <v>49</v>
      </c>
      <c r="AF524" s="6" t="s">
        <v>545</v>
      </c>
      <c r="AH524" s="6" t="s">
        <v>635</v>
      </c>
      <c r="AI524" s="6">
        <v>0</v>
      </c>
      <c r="AJ524" s="6">
        <v>1</v>
      </c>
      <c r="AK524" s="6">
        <v>0</v>
      </c>
      <c r="AL524" s="6">
        <v>0</v>
      </c>
      <c r="AM524" s="6">
        <v>0</v>
      </c>
      <c r="AN524" s="6">
        <v>0</v>
      </c>
      <c r="AO524" s="6">
        <v>0</v>
      </c>
      <c r="AP524" s="6">
        <v>1</v>
      </c>
      <c r="AR524" s="6">
        <v>0</v>
      </c>
      <c r="AS524" s="6">
        <v>0</v>
      </c>
      <c r="AT524" s="6">
        <v>0</v>
      </c>
      <c r="AU524" s="6">
        <v>0</v>
      </c>
      <c r="AV524" s="6">
        <f>IF(Table3[[#This Row],[ShankDiameter]]&gt;0.5,0,2)</f>
        <v>2</v>
      </c>
      <c r="AW524" s="6">
        <v>0</v>
      </c>
      <c r="AX524" s="6">
        <v>0</v>
      </c>
      <c r="AY524" s="6">
        <v>2</v>
      </c>
      <c r="AZ524" s="6">
        <f>IF(Table3[[#This Row],[ShankDiameter]]=0.225,2,IF(Table3[[#This Row],[ShankDiameter]]=0.25,2,IF(Table3[[#This Row],[ShankDiameter]]=0.2875,2,0)))</f>
        <v>0</v>
      </c>
      <c r="BA524" s="6">
        <v>0</v>
      </c>
      <c r="BB524" s="6">
        <v>0</v>
      </c>
      <c r="BC524" s="6">
        <v>0</v>
      </c>
      <c r="BD524" s="6">
        <v>0</v>
      </c>
      <c r="BE524" s="6">
        <v>0</v>
      </c>
      <c r="BF524" s="6">
        <v>0</v>
      </c>
      <c r="BG524" s="6">
        <v>0</v>
      </c>
      <c r="BH524" s="6">
        <v>0</v>
      </c>
      <c r="BI524" s="6">
        <v>0</v>
      </c>
      <c r="BJ524" s="6">
        <v>0</v>
      </c>
      <c r="BK524" s="6">
        <v>0</v>
      </c>
      <c r="BL524" s="6">
        <v>0</v>
      </c>
      <c r="BM524" s="6">
        <f>IF(Table3[[#This Row],[Type]]="EM",IF((Table3[[#This Row],[Diameter]]/2)-Table3[[#This Row],[CornerRadius]]-0.012&gt;0,(Table3[[#This Row],[Diameter]]/2)-Table3[[#This Row],[CornerRadius]]-0.012,0),)</f>
        <v>0</v>
      </c>
      <c r="BO524" s="6" t="str">
        <f>IF(Table3[[#This Row],[ShoulderLength]]="","",IF(Table3[[#This Row],[ShoulderLength]]&lt;Table3[[#This Row],[LOC]],"FIX",""))</f>
        <v/>
      </c>
    </row>
    <row r="525" spans="1:67" x14ac:dyDescent="0.25">
      <c r="A525" s="7">
        <f>IF(Table3[[#This Row],[SoflexRule]]="",1,IF(Table3[[#This Row],[MinOHL]]="",1,IF(Table3[[#This Row],[Type]]="CT",1,IF(Table3[[#This Row],[I]]=1,0,1))))</f>
        <v>1</v>
      </c>
      <c r="B525" s="6" t="s">
        <v>149</v>
      </c>
      <c r="D525" s="6" t="s">
        <v>149</v>
      </c>
      <c r="E525" s="6">
        <v>524</v>
      </c>
      <c r="G525" s="9" t="s">
        <v>74</v>
      </c>
      <c r="H525" s="10" t="s">
        <v>679</v>
      </c>
      <c r="I525" s="11" t="s">
        <v>1077</v>
      </c>
      <c r="J525" s="12" t="s">
        <v>1078</v>
      </c>
      <c r="K525" s="11" t="str">
        <f>CONCATENATE(Table3[[#This Row],[Type]]," "&amp;TEXT(Table3[[#This Row],[Diameter]],".0000")&amp;""," "&amp;Table3[[#This Row],[NumFlutes]]&amp;"FL")</f>
        <v>DS .1850 2FL</v>
      </c>
      <c r="L525" s="17" t="s">
        <v>1076</v>
      </c>
      <c r="M525" s="13">
        <v>0.185</v>
      </c>
      <c r="N525" s="13">
        <v>0.185</v>
      </c>
      <c r="O525" s="6">
        <v>0.185</v>
      </c>
      <c r="P525" s="6">
        <v>1.2749999999999999</v>
      </c>
      <c r="R525" s="14">
        <f>IF(Table3[[#This Row],[ShoulderLenEnd]]="",0,90-(DEGREES(ATAN((Q525-P525)/((N525-O525)/2)))))</f>
        <v>0</v>
      </c>
      <c r="S525" s="15">
        <v>1.3</v>
      </c>
      <c r="T525" s="6">
        <v>2</v>
      </c>
      <c r="U525" s="6">
        <v>2.2599999999999998</v>
      </c>
      <c r="V525" s="6">
        <v>1</v>
      </c>
      <c r="Z525" s="6">
        <v>118</v>
      </c>
      <c r="AA525" s="13">
        <f t="shared" si="8"/>
        <v>5.5579607260049325E-2</v>
      </c>
      <c r="AE525" s="6" t="s">
        <v>49</v>
      </c>
      <c r="AF525" s="6" t="s">
        <v>545</v>
      </c>
      <c r="AH525" s="6" t="s">
        <v>682</v>
      </c>
      <c r="AI525" s="6">
        <v>0</v>
      </c>
      <c r="AJ525" s="6">
        <v>1</v>
      </c>
      <c r="AK525" s="6">
        <v>0</v>
      </c>
      <c r="AL525" s="6">
        <v>0</v>
      </c>
      <c r="AM525" s="6">
        <v>0</v>
      </c>
      <c r="AN525" s="6">
        <v>0</v>
      </c>
      <c r="AO525" s="6">
        <v>0</v>
      </c>
      <c r="AP525" s="6">
        <v>1</v>
      </c>
      <c r="AR525" s="6">
        <v>0</v>
      </c>
      <c r="AS525" s="6">
        <v>0</v>
      </c>
      <c r="AT525" s="6">
        <v>0</v>
      </c>
      <c r="AU525" s="6">
        <v>0</v>
      </c>
      <c r="AV525" s="6">
        <f>IF(Table3[[#This Row],[ShankDiameter]]&gt;0.5,0,2)</f>
        <v>2</v>
      </c>
      <c r="AW525" s="6">
        <v>0</v>
      </c>
      <c r="AX525" s="6">
        <v>0</v>
      </c>
      <c r="AY525" s="6">
        <v>2</v>
      </c>
      <c r="AZ525" s="6">
        <f>IF(Table3[[#This Row],[ShankDiameter]]=0.225,2,IF(Table3[[#This Row],[ShankDiameter]]=0.25,2,IF(Table3[[#This Row],[ShankDiameter]]=0.2875,2,0)))</f>
        <v>0</v>
      </c>
      <c r="BA525" s="6">
        <v>0</v>
      </c>
      <c r="BB525" s="6">
        <v>0</v>
      </c>
      <c r="BC525" s="6">
        <v>0</v>
      </c>
      <c r="BD525" s="6">
        <v>0</v>
      </c>
      <c r="BE525" s="6">
        <v>0</v>
      </c>
      <c r="BF525" s="6">
        <v>0</v>
      </c>
      <c r="BG525" s="6">
        <v>0</v>
      </c>
      <c r="BH525" s="6">
        <v>0</v>
      </c>
      <c r="BI525" s="6">
        <v>0</v>
      </c>
      <c r="BJ525" s="6">
        <v>0</v>
      </c>
      <c r="BK525" s="6">
        <v>0</v>
      </c>
      <c r="BL525" s="6">
        <v>0</v>
      </c>
      <c r="BM525" s="6">
        <f>IF(Table3[[#This Row],[Type]]="EM",IF((Table3[[#This Row],[Diameter]]/2)-Table3[[#This Row],[CornerRadius]]-0.012&gt;0,(Table3[[#This Row],[Diameter]]/2)-Table3[[#This Row],[CornerRadius]]-0.012,0),)</f>
        <v>0</v>
      </c>
      <c r="BO525" s="6" t="str">
        <f>IF(Table3[[#This Row],[ShoulderLength]]="","",IF(Table3[[#This Row],[ShoulderLength]]&lt;Table3[[#This Row],[LOC]],"FIX",""))</f>
        <v/>
      </c>
    </row>
    <row r="526" spans="1:67" x14ac:dyDescent="0.25">
      <c r="A526" s="7">
        <f>IF(Table3[[#This Row],[SoflexRule]]="",1,IF(Table3[[#This Row],[MinOHL]]="",1,IF(Table3[[#This Row],[Type]]="CT",1,IF(Table3[[#This Row],[I]]=1,0,1))))</f>
        <v>1</v>
      </c>
      <c r="B526" s="6" t="s">
        <v>149</v>
      </c>
      <c r="D526" s="6" t="s">
        <v>149</v>
      </c>
      <c r="E526" s="6">
        <v>525</v>
      </c>
      <c r="G526" s="9" t="s">
        <v>74</v>
      </c>
      <c r="H526" s="10" t="s">
        <v>679</v>
      </c>
      <c r="I526" s="11" t="s">
        <v>1079</v>
      </c>
      <c r="J526" s="12" t="s">
        <v>1080</v>
      </c>
      <c r="K526" s="11" t="str">
        <f>CONCATENATE(Table3[[#This Row],[Type]]," "&amp;TEXT(Table3[[#This Row],[Diameter]],".0000")&amp;""," "&amp;Table3[[#This Row],[NumFlutes]]&amp;"FL")</f>
        <v>DS .1875 2FL</v>
      </c>
      <c r="L526" s="17" t="s">
        <v>2419</v>
      </c>
      <c r="M526" s="13">
        <v>0.1875</v>
      </c>
      <c r="N526" s="13">
        <v>0.1875</v>
      </c>
      <c r="O526" s="6">
        <v>0.1875</v>
      </c>
      <c r="P526" s="6">
        <v>1.3</v>
      </c>
      <c r="R526" s="14">
        <f>IF(Table3[[#This Row],[ShoulderLenEnd]]="",0,90-(DEGREES(ATAN((Q526-P526)/((N526-O526)/2)))))</f>
        <v>0</v>
      </c>
      <c r="S526" s="15">
        <v>1.325</v>
      </c>
      <c r="T526" s="6">
        <v>2</v>
      </c>
      <c r="U526" s="6">
        <v>2.31</v>
      </c>
      <c r="V526" s="6">
        <v>0.97</v>
      </c>
      <c r="Z526" s="6">
        <v>118</v>
      </c>
      <c r="AA526" s="13">
        <f t="shared" si="8"/>
        <v>5.6330683033833776E-2</v>
      </c>
      <c r="AE526" s="6" t="s">
        <v>49</v>
      </c>
      <c r="AF526" s="6" t="s">
        <v>545</v>
      </c>
      <c r="AH526" s="6" t="s">
        <v>682</v>
      </c>
      <c r="AI526" s="6">
        <v>0</v>
      </c>
      <c r="AJ526" s="6">
        <v>1</v>
      </c>
      <c r="AK526" s="6">
        <v>0</v>
      </c>
      <c r="AL526" s="6">
        <v>0</v>
      </c>
      <c r="AM526" s="6">
        <v>0</v>
      </c>
      <c r="AN526" s="6">
        <v>0</v>
      </c>
      <c r="AO526" s="6">
        <v>1</v>
      </c>
      <c r="AP526" s="6">
        <v>1</v>
      </c>
      <c r="AR526" s="6">
        <v>0</v>
      </c>
      <c r="AS526" s="6">
        <v>0</v>
      </c>
      <c r="AT526" s="6">
        <v>0</v>
      </c>
      <c r="AU526" s="6">
        <v>0</v>
      </c>
      <c r="AV526" s="6">
        <f>IF(Table3[[#This Row],[ShankDiameter]]&gt;0.5,0,2)</f>
        <v>2</v>
      </c>
      <c r="AW526" s="6">
        <v>0</v>
      </c>
      <c r="AX526" s="6">
        <v>0</v>
      </c>
      <c r="AY526" s="6">
        <v>2</v>
      </c>
      <c r="AZ526" s="6">
        <f>IF(Table3[[#This Row],[ShankDiameter]]=0.225,2,IF(Table3[[#This Row],[ShankDiameter]]=0.25,2,IF(Table3[[#This Row],[ShankDiameter]]=0.2875,2,0)))</f>
        <v>0</v>
      </c>
      <c r="BA526" s="6">
        <v>0</v>
      </c>
      <c r="BB526" s="6">
        <v>0</v>
      </c>
      <c r="BC526" s="6">
        <v>0</v>
      </c>
      <c r="BD526" s="6">
        <v>0</v>
      </c>
      <c r="BE526" s="6">
        <v>0</v>
      </c>
      <c r="BF526" s="6">
        <v>0</v>
      </c>
      <c r="BG526" s="6">
        <v>0</v>
      </c>
      <c r="BH526" s="6">
        <v>0</v>
      </c>
      <c r="BI526" s="6">
        <v>0</v>
      </c>
      <c r="BJ526" s="6">
        <v>0</v>
      </c>
      <c r="BK526" s="6">
        <v>0</v>
      </c>
      <c r="BL526" s="6">
        <v>0</v>
      </c>
      <c r="BM526" s="6">
        <f>IF(Table3[[#This Row],[Type]]="EM",IF((Table3[[#This Row],[Diameter]]/2)-Table3[[#This Row],[CornerRadius]]-0.012&gt;0,(Table3[[#This Row],[Diameter]]/2)-Table3[[#This Row],[CornerRadius]]-0.012,0),)</f>
        <v>0</v>
      </c>
      <c r="BO526" s="6" t="str">
        <f>IF(Table3[[#This Row],[ShoulderLength]]="","",IF(Table3[[#This Row],[ShoulderLength]]&lt;Table3[[#This Row],[LOC]],"FIX",""))</f>
        <v/>
      </c>
    </row>
    <row r="527" spans="1:67" x14ac:dyDescent="0.25">
      <c r="A527" s="7">
        <f>IF(Table3[[#This Row],[SoflexRule]]="",1,IF(Table3[[#This Row],[MinOHL]]="",1,IF(Table3[[#This Row],[Type]]="CT",1,IF(Table3[[#This Row],[I]]=1,0,1))))</f>
        <v>1</v>
      </c>
      <c r="B527" s="6" t="s">
        <v>149</v>
      </c>
      <c r="D527" s="6" t="s">
        <v>149</v>
      </c>
      <c r="E527" s="6">
        <v>526</v>
      </c>
      <c r="F527" s="8" t="s">
        <v>60</v>
      </c>
      <c r="H527" s="10" t="s">
        <v>801</v>
      </c>
      <c r="I527" s="11" t="s">
        <v>1081</v>
      </c>
      <c r="K527" s="11" t="str">
        <f>CONCATENATE(Table3[[#This Row],[Type]]," "&amp;TEXT(Table3[[#This Row],[Diameter]],".0000")&amp;""," "&amp;Table3[[#This Row],[NumFlutes]]&amp;"FL")</f>
        <v>DJ .1875 2FL</v>
      </c>
      <c r="L527" s="17" t="s">
        <v>2419</v>
      </c>
      <c r="M527" s="13">
        <v>0.1875</v>
      </c>
      <c r="N527" s="13">
        <v>0.1875</v>
      </c>
      <c r="O527" s="6">
        <v>0.1875</v>
      </c>
      <c r="P527" s="6">
        <v>2.48</v>
      </c>
      <c r="R527" s="14">
        <f>IF(Table3[[#This Row],[ShoulderLenEnd]]="",0,90-(DEGREES(ATAN((Q527-P527)/((N527-O527)/2)))))</f>
        <v>0</v>
      </c>
      <c r="S527" s="15">
        <v>2.5299999999999998</v>
      </c>
      <c r="T527" s="6">
        <v>2</v>
      </c>
      <c r="U527" s="6">
        <v>3.6</v>
      </c>
      <c r="V527" s="6">
        <v>2.1</v>
      </c>
      <c r="Z527" s="6">
        <v>118</v>
      </c>
      <c r="AA527" s="13">
        <f t="shared" si="8"/>
        <v>5.6330683033833776E-2</v>
      </c>
      <c r="AE527" s="6" t="s">
        <v>49</v>
      </c>
      <c r="AF527" s="6" t="s">
        <v>545</v>
      </c>
      <c r="AH527" s="6" t="s">
        <v>635</v>
      </c>
      <c r="AI527" s="6">
        <v>0</v>
      </c>
      <c r="AJ527" s="6">
        <v>1</v>
      </c>
      <c r="AK527" s="6">
        <v>0</v>
      </c>
      <c r="AL527" s="6">
        <v>0</v>
      </c>
      <c r="AM527" s="6">
        <v>0</v>
      </c>
      <c r="AN527" s="6">
        <v>0</v>
      </c>
      <c r="AO527" s="6">
        <v>0</v>
      </c>
      <c r="AP527" s="6">
        <v>1</v>
      </c>
      <c r="AR527" s="6">
        <v>0</v>
      </c>
      <c r="AS527" s="6">
        <v>0</v>
      </c>
      <c r="AT527" s="6">
        <v>0</v>
      </c>
      <c r="AU527" s="6">
        <v>0</v>
      </c>
      <c r="AV527" s="6">
        <f>IF(Table3[[#This Row],[ShankDiameter]]&gt;0.5,0,2)</f>
        <v>2</v>
      </c>
      <c r="AW527" s="6">
        <v>0</v>
      </c>
      <c r="AX527" s="6">
        <v>0</v>
      </c>
      <c r="AY527" s="6">
        <v>2</v>
      </c>
      <c r="AZ527" s="6">
        <f>IF(Table3[[#This Row],[ShankDiameter]]=0.225,2,IF(Table3[[#This Row],[ShankDiameter]]=0.25,2,IF(Table3[[#This Row],[ShankDiameter]]=0.2875,2,0)))</f>
        <v>0</v>
      </c>
      <c r="BA527" s="6">
        <v>0</v>
      </c>
      <c r="BB527" s="6">
        <v>0</v>
      </c>
      <c r="BC527" s="6">
        <v>0</v>
      </c>
      <c r="BD527" s="6">
        <v>0</v>
      </c>
      <c r="BE527" s="6">
        <v>0</v>
      </c>
      <c r="BF527" s="6">
        <v>0</v>
      </c>
      <c r="BG527" s="6">
        <v>0</v>
      </c>
      <c r="BH527" s="6">
        <v>0</v>
      </c>
      <c r="BI527" s="6">
        <v>0</v>
      </c>
      <c r="BJ527" s="6">
        <v>0</v>
      </c>
      <c r="BK527" s="6">
        <v>0</v>
      </c>
      <c r="BL527" s="6">
        <v>0</v>
      </c>
      <c r="BM527" s="6">
        <f>IF(Table3[[#This Row],[Type]]="EM",IF((Table3[[#This Row],[Diameter]]/2)-Table3[[#This Row],[CornerRadius]]-0.012&gt;0,(Table3[[#This Row],[Diameter]]/2)-Table3[[#This Row],[CornerRadius]]-0.012,0),)</f>
        <v>0</v>
      </c>
      <c r="BO527" s="6" t="str">
        <f>IF(Table3[[#This Row],[ShoulderLength]]="","",IF(Table3[[#This Row],[ShoulderLength]]&lt;Table3[[#This Row],[LOC]],"FIX",""))</f>
        <v/>
      </c>
    </row>
    <row r="528" spans="1:67" x14ac:dyDescent="0.25">
      <c r="A528" s="7">
        <f>IF(Table3[[#This Row],[SoflexRule]]="",1,IF(Table3[[#This Row],[MinOHL]]="",1,IF(Table3[[#This Row],[Type]]="CT",1,IF(Table3[[#This Row],[I]]=1,0,1))))</f>
        <v>1</v>
      </c>
      <c r="B528" s="6" t="s">
        <v>149</v>
      </c>
      <c r="D528" s="6" t="s">
        <v>149</v>
      </c>
      <c r="E528" s="6">
        <v>527</v>
      </c>
      <c r="H528" s="10" t="s">
        <v>801</v>
      </c>
      <c r="I528" s="11" t="s">
        <v>1082</v>
      </c>
      <c r="J528" s="12" t="s">
        <v>1083</v>
      </c>
      <c r="K528" s="11" t="str">
        <f>CONCATENATE(Table3[[#This Row],[Type]]," "&amp;TEXT(Table3[[#This Row],[Diameter]],".0000")&amp;""," "&amp;Table3[[#This Row],[NumFlutes]]&amp;"FL")</f>
        <v>DJ .1890 2FL</v>
      </c>
      <c r="L528" s="17" t="s">
        <v>846</v>
      </c>
      <c r="M528" s="13">
        <v>0.189</v>
      </c>
      <c r="N528" s="13">
        <v>0.189</v>
      </c>
      <c r="O528" s="6">
        <v>0.189</v>
      </c>
      <c r="P528" s="6">
        <v>2.52</v>
      </c>
      <c r="R528" s="14">
        <f>IF(Table3[[#This Row],[ShoulderLenEnd]]="",0,90-(DEGREES(ATAN((Q528-P528)/((N528-O528)/2)))))</f>
        <v>0</v>
      </c>
      <c r="S528" s="15">
        <v>2.57</v>
      </c>
      <c r="T528" s="6">
        <v>2</v>
      </c>
      <c r="U528" s="6">
        <v>3.57</v>
      </c>
      <c r="V528" s="6">
        <v>2.13</v>
      </c>
      <c r="Z528" s="6">
        <v>118</v>
      </c>
      <c r="AA528" s="13">
        <f t="shared" si="8"/>
        <v>5.6781328498104446E-2</v>
      </c>
      <c r="AE528" s="6" t="s">
        <v>49</v>
      </c>
      <c r="AF528" s="6" t="s">
        <v>545</v>
      </c>
      <c r="AH528" s="6" t="s">
        <v>635</v>
      </c>
      <c r="AI528" s="6">
        <v>0</v>
      </c>
      <c r="AJ528" s="6">
        <v>1</v>
      </c>
      <c r="AK528" s="6">
        <v>0</v>
      </c>
      <c r="AL528" s="6">
        <v>0</v>
      </c>
      <c r="AM528" s="6">
        <v>0</v>
      </c>
      <c r="AN528" s="6">
        <v>0</v>
      </c>
      <c r="AO528" s="6">
        <v>0</v>
      </c>
      <c r="AP528" s="6">
        <v>1</v>
      </c>
      <c r="AR528" s="6">
        <v>0</v>
      </c>
      <c r="AS528" s="6">
        <v>0</v>
      </c>
      <c r="AT528" s="6">
        <v>0</v>
      </c>
      <c r="AU528" s="6">
        <v>0</v>
      </c>
      <c r="AV528" s="6">
        <f>IF(Table3[[#This Row],[ShankDiameter]]&gt;0.5,0,2)</f>
        <v>2</v>
      </c>
      <c r="AW528" s="6">
        <v>0</v>
      </c>
      <c r="AX528" s="6">
        <v>0</v>
      </c>
      <c r="AY528" s="6">
        <v>2</v>
      </c>
      <c r="AZ528" s="6">
        <f>IF(Table3[[#This Row],[ShankDiameter]]=0.225,2,IF(Table3[[#This Row],[ShankDiameter]]=0.25,2,IF(Table3[[#This Row],[ShankDiameter]]=0.2875,2,0)))</f>
        <v>0</v>
      </c>
      <c r="BA528" s="6">
        <v>0</v>
      </c>
      <c r="BB528" s="6">
        <v>0</v>
      </c>
      <c r="BC528" s="6">
        <v>0</v>
      </c>
      <c r="BD528" s="6">
        <v>0</v>
      </c>
      <c r="BE528" s="6">
        <v>0</v>
      </c>
      <c r="BF528" s="6">
        <v>0</v>
      </c>
      <c r="BG528" s="6">
        <v>0</v>
      </c>
      <c r="BH528" s="6">
        <v>0</v>
      </c>
      <c r="BI528" s="6">
        <v>0</v>
      </c>
      <c r="BJ528" s="6">
        <v>0</v>
      </c>
      <c r="BK528" s="6">
        <v>0</v>
      </c>
      <c r="BL528" s="6">
        <v>0</v>
      </c>
      <c r="BM528" s="6">
        <f>IF(Table3[[#This Row],[Type]]="EM",IF((Table3[[#This Row],[Diameter]]/2)-Table3[[#This Row],[CornerRadius]]-0.012&gt;0,(Table3[[#This Row],[Diameter]]/2)-Table3[[#This Row],[CornerRadius]]-0.012,0),)</f>
        <v>0</v>
      </c>
      <c r="BO528" s="6" t="str">
        <f>IF(Table3[[#This Row],[ShoulderLength]]="","",IF(Table3[[#This Row],[ShoulderLength]]&lt;Table3[[#This Row],[LOC]],"FIX",""))</f>
        <v/>
      </c>
    </row>
    <row r="529" spans="1:67" x14ac:dyDescent="0.25">
      <c r="A529" s="7">
        <f>IF(Table3[[#This Row],[SoflexRule]]="",1,IF(Table3[[#This Row],[MinOHL]]="",1,IF(Table3[[#This Row],[Type]]="CT",1,IF(Table3[[#This Row],[I]]=1,0,1))))</f>
        <v>1</v>
      </c>
      <c r="B529" s="6" t="s">
        <v>149</v>
      </c>
      <c r="D529" s="6" t="s">
        <v>149</v>
      </c>
      <c r="E529" s="6">
        <v>528</v>
      </c>
      <c r="F529" s="8" t="s">
        <v>60</v>
      </c>
      <c r="H529" s="10" t="s">
        <v>679</v>
      </c>
      <c r="I529" s="11" t="s">
        <v>1084</v>
      </c>
      <c r="J529" s="12" t="s">
        <v>1085</v>
      </c>
      <c r="K529" s="11" t="str">
        <f>CONCATENATE(Table3[[#This Row],[Type]]," "&amp;TEXT(Table3[[#This Row],[Diameter]],".0000")&amp;""," "&amp;Table3[[#This Row],[NumFlutes]]&amp;"FL")</f>
        <v>DS .1890 2FL</v>
      </c>
      <c r="L529" s="17" t="s">
        <v>846</v>
      </c>
      <c r="M529" s="13">
        <v>0.189</v>
      </c>
      <c r="N529" s="13">
        <v>0.189</v>
      </c>
      <c r="O529" s="6">
        <v>0.189</v>
      </c>
      <c r="P529" s="6">
        <v>1.31</v>
      </c>
      <c r="R529" s="14">
        <f>IF(Table3[[#This Row],[ShoulderLenEnd]]="",0,90-(DEGREES(ATAN((Q529-P529)/((N529-O529)/2)))))</f>
        <v>0</v>
      </c>
      <c r="S529" s="15">
        <v>1.36</v>
      </c>
      <c r="T529" s="6">
        <v>2</v>
      </c>
      <c r="U529" s="6">
        <v>2.33</v>
      </c>
      <c r="V529" s="6">
        <v>1.05</v>
      </c>
      <c r="Z529" s="6">
        <v>118</v>
      </c>
      <c r="AA529" s="13">
        <f t="shared" si="8"/>
        <v>5.6781328498104446E-2</v>
      </c>
      <c r="AE529" s="6" t="s">
        <v>49</v>
      </c>
      <c r="AF529" s="6" t="s">
        <v>545</v>
      </c>
      <c r="AH529" s="6" t="s">
        <v>682</v>
      </c>
      <c r="AI529" s="6">
        <v>0</v>
      </c>
      <c r="AJ529" s="6">
        <v>1</v>
      </c>
      <c r="AK529" s="6">
        <v>0</v>
      </c>
      <c r="AL529" s="6">
        <v>0</v>
      </c>
      <c r="AM529" s="6">
        <v>0</v>
      </c>
      <c r="AN529" s="6">
        <v>0</v>
      </c>
      <c r="AO529" s="6">
        <v>0</v>
      </c>
      <c r="AP529" s="6">
        <v>1</v>
      </c>
      <c r="AR529" s="6">
        <v>0</v>
      </c>
      <c r="AS529" s="6">
        <v>0</v>
      </c>
      <c r="AT529" s="6">
        <v>0</v>
      </c>
      <c r="AU529" s="6">
        <v>0</v>
      </c>
      <c r="AV529" s="6">
        <f>IF(Table3[[#This Row],[ShankDiameter]]&gt;0.5,0,2)</f>
        <v>2</v>
      </c>
      <c r="AW529" s="6">
        <v>0</v>
      </c>
      <c r="AX529" s="6">
        <v>0</v>
      </c>
      <c r="AY529" s="6">
        <v>2</v>
      </c>
      <c r="AZ529" s="6">
        <f>IF(Table3[[#This Row],[ShankDiameter]]=0.225,2,IF(Table3[[#This Row],[ShankDiameter]]=0.25,2,IF(Table3[[#This Row],[ShankDiameter]]=0.2875,2,0)))</f>
        <v>0</v>
      </c>
      <c r="BA529" s="6">
        <v>0</v>
      </c>
      <c r="BB529" s="6">
        <v>0</v>
      </c>
      <c r="BC529" s="6">
        <v>0</v>
      </c>
      <c r="BD529" s="6">
        <v>0</v>
      </c>
      <c r="BE529" s="6">
        <v>0</v>
      </c>
      <c r="BF529" s="6">
        <v>0</v>
      </c>
      <c r="BG529" s="6">
        <v>0</v>
      </c>
      <c r="BH529" s="6">
        <v>0</v>
      </c>
      <c r="BI529" s="6">
        <v>0</v>
      </c>
      <c r="BJ529" s="6">
        <v>0</v>
      </c>
      <c r="BK529" s="6">
        <v>0</v>
      </c>
      <c r="BL529" s="6">
        <v>0</v>
      </c>
      <c r="BM529" s="6">
        <f>IF(Table3[[#This Row],[Type]]="EM",IF((Table3[[#This Row],[Diameter]]/2)-Table3[[#This Row],[CornerRadius]]-0.012&gt;0,(Table3[[#This Row],[Diameter]]/2)-Table3[[#This Row],[CornerRadius]]-0.012,0),)</f>
        <v>0</v>
      </c>
      <c r="BO529" s="6" t="str">
        <f>IF(Table3[[#This Row],[ShoulderLength]]="","",IF(Table3[[#This Row],[ShoulderLength]]&lt;Table3[[#This Row],[LOC]],"FIX",""))</f>
        <v/>
      </c>
    </row>
    <row r="530" spans="1:67" x14ac:dyDescent="0.25">
      <c r="A530" s="7">
        <f>IF(Table3[[#This Row],[SoflexRule]]="",1,IF(Table3[[#This Row],[MinOHL]]="",1,IF(Table3[[#This Row],[Type]]="CT",1,IF(Table3[[#This Row],[I]]=1,0,1))))</f>
        <v>1</v>
      </c>
      <c r="B530" s="6" t="s">
        <v>149</v>
      </c>
      <c r="D530" s="6" t="s">
        <v>149</v>
      </c>
      <c r="E530" s="6">
        <v>529</v>
      </c>
      <c r="F530" s="8" t="s">
        <v>60</v>
      </c>
      <c r="H530" s="10" t="s">
        <v>801</v>
      </c>
      <c r="I530" s="11" t="s">
        <v>1086</v>
      </c>
      <c r="J530" s="12" t="s">
        <v>1087</v>
      </c>
      <c r="K530" s="11" t="str">
        <f>CONCATENATE(Table3[[#This Row],[Type]]," "&amp;TEXT(Table3[[#This Row],[Diameter]],".0000")&amp;""," "&amp;Table3[[#This Row],[NumFlutes]]&amp;"FL")</f>
        <v>DJ .1910 2FL</v>
      </c>
      <c r="L530" s="17" t="s">
        <v>848</v>
      </c>
      <c r="M530" s="13">
        <v>0.191</v>
      </c>
      <c r="N530" s="13">
        <v>0.191</v>
      </c>
      <c r="O530" s="6">
        <v>0.191</v>
      </c>
      <c r="P530" s="6">
        <v>2.5</v>
      </c>
      <c r="R530" s="14">
        <f>IF(Table3[[#This Row],[ShoulderLenEnd]]="",0,90-(DEGREES(ATAN((Q530-P530)/((N530-O530)/2)))))</f>
        <v>0</v>
      </c>
      <c r="S530" s="15">
        <v>2.5499999999999998</v>
      </c>
      <c r="T530" s="6">
        <v>2</v>
      </c>
      <c r="U530" s="6">
        <v>3.6</v>
      </c>
      <c r="V530" s="6">
        <v>2.08</v>
      </c>
      <c r="Z530" s="6">
        <v>118</v>
      </c>
      <c r="AA530" s="13">
        <f t="shared" si="8"/>
        <v>5.7382189117132006E-2</v>
      </c>
      <c r="AE530" s="6" t="s">
        <v>49</v>
      </c>
      <c r="AF530" s="6" t="s">
        <v>545</v>
      </c>
      <c r="AH530" s="6" t="s">
        <v>635</v>
      </c>
      <c r="AI530" s="6">
        <v>0</v>
      </c>
      <c r="AJ530" s="6">
        <v>1</v>
      </c>
      <c r="AK530" s="6">
        <v>0</v>
      </c>
      <c r="AL530" s="6">
        <v>0</v>
      </c>
      <c r="AM530" s="6">
        <v>0</v>
      </c>
      <c r="AN530" s="6">
        <v>0</v>
      </c>
      <c r="AO530" s="6">
        <v>0</v>
      </c>
      <c r="AP530" s="6">
        <v>1</v>
      </c>
      <c r="AR530" s="6">
        <v>0</v>
      </c>
      <c r="AS530" s="6">
        <v>0</v>
      </c>
      <c r="AT530" s="6">
        <v>0</v>
      </c>
      <c r="AU530" s="6">
        <v>0</v>
      </c>
      <c r="AV530" s="6">
        <f>IF(Table3[[#This Row],[ShankDiameter]]&gt;0.5,0,2)</f>
        <v>2</v>
      </c>
      <c r="AW530" s="6">
        <v>0</v>
      </c>
      <c r="AX530" s="6">
        <v>0</v>
      </c>
      <c r="AY530" s="6">
        <v>2</v>
      </c>
      <c r="AZ530" s="6">
        <f>IF(Table3[[#This Row],[ShankDiameter]]=0.225,2,IF(Table3[[#This Row],[ShankDiameter]]=0.25,2,IF(Table3[[#This Row],[ShankDiameter]]=0.2875,2,0)))</f>
        <v>0</v>
      </c>
      <c r="BA530" s="6">
        <v>0</v>
      </c>
      <c r="BB530" s="6">
        <v>0</v>
      </c>
      <c r="BC530" s="6">
        <v>0</v>
      </c>
      <c r="BD530" s="6">
        <v>0</v>
      </c>
      <c r="BE530" s="6">
        <v>0</v>
      </c>
      <c r="BF530" s="6">
        <v>0</v>
      </c>
      <c r="BG530" s="6">
        <v>0</v>
      </c>
      <c r="BH530" s="6">
        <v>0</v>
      </c>
      <c r="BI530" s="6">
        <v>0</v>
      </c>
      <c r="BJ530" s="6">
        <v>0</v>
      </c>
      <c r="BK530" s="6">
        <v>0</v>
      </c>
      <c r="BL530" s="6">
        <v>0</v>
      </c>
      <c r="BM530" s="6">
        <f>IF(Table3[[#This Row],[Type]]="EM",IF((Table3[[#This Row],[Diameter]]/2)-Table3[[#This Row],[CornerRadius]]-0.012&gt;0,(Table3[[#This Row],[Diameter]]/2)-Table3[[#This Row],[CornerRadius]]-0.012,0),)</f>
        <v>0</v>
      </c>
      <c r="BO530" s="6" t="str">
        <f>IF(Table3[[#This Row],[ShoulderLength]]="","",IF(Table3[[#This Row],[ShoulderLength]]&lt;Table3[[#This Row],[LOC]],"FIX",""))</f>
        <v/>
      </c>
    </row>
    <row r="531" spans="1:67" x14ac:dyDescent="0.25">
      <c r="A531" s="7">
        <f>IF(Table3[[#This Row],[SoflexRule]]="",1,IF(Table3[[#This Row],[MinOHL]]="",1,IF(Table3[[#This Row],[Type]]="CT",1,IF(Table3[[#This Row],[I]]=1,0,1))))</f>
        <v>1</v>
      </c>
      <c r="B531" s="6" t="s">
        <v>149</v>
      </c>
      <c r="D531" s="6" t="s">
        <v>149</v>
      </c>
      <c r="E531" s="6">
        <v>530</v>
      </c>
      <c r="G531" s="9" t="s">
        <v>74</v>
      </c>
      <c r="H531" s="10" t="s">
        <v>679</v>
      </c>
      <c r="I531" s="11" t="s">
        <v>1088</v>
      </c>
      <c r="J531" s="12" t="s">
        <v>1089</v>
      </c>
      <c r="K531" s="11" t="str">
        <f>CONCATENATE(Table3[[#This Row],[Type]]," "&amp;TEXT(Table3[[#This Row],[Diameter]],".0000")&amp;""," "&amp;Table3[[#This Row],[NumFlutes]]&amp;"FL")</f>
        <v>DS .1910 2FL</v>
      </c>
      <c r="L531" s="17" t="s">
        <v>848</v>
      </c>
      <c r="M531" s="13">
        <v>0.191</v>
      </c>
      <c r="N531" s="13">
        <v>0.191</v>
      </c>
      <c r="O531" s="6">
        <v>0.191</v>
      </c>
      <c r="P531" s="6">
        <v>1.35</v>
      </c>
      <c r="R531" s="14">
        <f>IF(Table3[[#This Row],[ShoulderLenEnd]]="",0,90-(DEGREES(ATAN((Q531-P531)/((N531-O531)/2)))))</f>
        <v>0</v>
      </c>
      <c r="S531" s="15">
        <v>1.375</v>
      </c>
      <c r="T531" s="6">
        <v>2</v>
      </c>
      <c r="U531" s="6">
        <v>2.33</v>
      </c>
      <c r="V531" s="6">
        <v>1.01</v>
      </c>
      <c r="Z531" s="6">
        <v>118</v>
      </c>
      <c r="AA531" s="13">
        <f t="shared" si="8"/>
        <v>5.7382189117132006E-2</v>
      </c>
      <c r="AE531" s="6" t="s">
        <v>49</v>
      </c>
      <c r="AF531" s="6" t="s">
        <v>545</v>
      </c>
      <c r="AH531" s="6" t="s">
        <v>682</v>
      </c>
      <c r="AI531" s="6">
        <v>0</v>
      </c>
      <c r="AJ531" s="6">
        <v>1</v>
      </c>
      <c r="AK531" s="6">
        <v>0</v>
      </c>
      <c r="AL531" s="6">
        <v>0</v>
      </c>
      <c r="AM531" s="6">
        <v>0</v>
      </c>
      <c r="AN531" s="6">
        <v>0</v>
      </c>
      <c r="AO531" s="6">
        <v>0</v>
      </c>
      <c r="AP531" s="6">
        <v>1</v>
      </c>
      <c r="AR531" s="6">
        <v>0</v>
      </c>
      <c r="AS531" s="6">
        <v>0</v>
      </c>
      <c r="AT531" s="6">
        <v>0</v>
      </c>
      <c r="AU531" s="6">
        <v>0</v>
      </c>
      <c r="AV531" s="6">
        <f>IF(Table3[[#This Row],[ShankDiameter]]&gt;0.5,0,2)</f>
        <v>2</v>
      </c>
      <c r="AW531" s="6">
        <v>0</v>
      </c>
      <c r="AX531" s="6">
        <v>0</v>
      </c>
      <c r="AY531" s="6">
        <v>2</v>
      </c>
      <c r="AZ531" s="6">
        <f>IF(Table3[[#This Row],[ShankDiameter]]=0.225,2,IF(Table3[[#This Row],[ShankDiameter]]=0.25,2,IF(Table3[[#This Row],[ShankDiameter]]=0.2875,2,0)))</f>
        <v>0</v>
      </c>
      <c r="BA531" s="6">
        <v>0</v>
      </c>
      <c r="BB531" s="6">
        <v>0</v>
      </c>
      <c r="BC531" s="6">
        <v>0</v>
      </c>
      <c r="BD531" s="6">
        <v>0</v>
      </c>
      <c r="BE531" s="6">
        <v>0</v>
      </c>
      <c r="BF531" s="6">
        <v>0</v>
      </c>
      <c r="BG531" s="6">
        <v>0</v>
      </c>
      <c r="BH531" s="6">
        <v>0</v>
      </c>
      <c r="BI531" s="6">
        <v>0</v>
      </c>
      <c r="BJ531" s="6">
        <v>0</v>
      </c>
      <c r="BK531" s="6">
        <v>0</v>
      </c>
      <c r="BL531" s="6">
        <v>0</v>
      </c>
      <c r="BM531" s="6">
        <f>IF(Table3[[#This Row],[Type]]="EM",IF((Table3[[#This Row],[Diameter]]/2)-Table3[[#This Row],[CornerRadius]]-0.012&gt;0,(Table3[[#This Row],[Diameter]]/2)-Table3[[#This Row],[CornerRadius]]-0.012,0),)</f>
        <v>0</v>
      </c>
      <c r="BO531" s="6" t="str">
        <f>IF(Table3[[#This Row],[ShoulderLength]]="","",IF(Table3[[#This Row],[ShoulderLength]]&lt;Table3[[#This Row],[LOC]],"FIX",""))</f>
        <v/>
      </c>
    </row>
    <row r="532" spans="1:67" x14ac:dyDescent="0.25">
      <c r="A532" s="7">
        <f>IF(Table3[[#This Row],[SoflexRule]]="",1,IF(Table3[[#This Row],[MinOHL]]="",1,IF(Table3[[#This Row],[Type]]="CT",1,IF(Table3[[#This Row],[I]]=1,0,1))))</f>
        <v>1</v>
      </c>
      <c r="B532" s="6" t="s">
        <v>149</v>
      </c>
      <c r="D532" s="6" t="s">
        <v>149</v>
      </c>
      <c r="E532" s="6">
        <v>531</v>
      </c>
      <c r="F532" s="8" t="s">
        <v>60</v>
      </c>
      <c r="H532" s="10" t="s">
        <v>801</v>
      </c>
      <c r="I532" s="11" t="s">
        <v>1090</v>
      </c>
      <c r="J532" s="12" t="s">
        <v>1091</v>
      </c>
      <c r="K532" s="11" t="str">
        <f>CONCATENATE(Table3[[#This Row],[Type]]," "&amp;TEXT(Table3[[#This Row],[Diameter]],".0000")&amp;""," "&amp;Table3[[#This Row],[NumFlutes]]&amp;"FL")</f>
        <v>DJ .1935 2FL</v>
      </c>
      <c r="L532" s="17" t="s">
        <v>1092</v>
      </c>
      <c r="M532" s="13">
        <v>0.19350000000000001</v>
      </c>
      <c r="N532" s="13">
        <v>0.19350000000000001</v>
      </c>
      <c r="O532" s="6">
        <v>0.19350000000000001</v>
      </c>
      <c r="P532" s="6">
        <v>2.57</v>
      </c>
      <c r="R532" s="14">
        <f>IF(Table3[[#This Row],[ShoulderLenEnd]]="",0,90-(DEGREES(ATAN((Q532-P532)/((N532-O532)/2)))))</f>
        <v>0</v>
      </c>
      <c r="S532" s="15">
        <v>2.62</v>
      </c>
      <c r="T532" s="6">
        <v>2</v>
      </c>
      <c r="U532" s="6">
        <v>3.7</v>
      </c>
      <c r="V532" s="6">
        <v>2.2000000000000002</v>
      </c>
      <c r="Z532" s="6">
        <v>118</v>
      </c>
      <c r="AA532" s="13">
        <f t="shared" si="8"/>
        <v>5.8133264890916463E-2</v>
      </c>
      <c r="AE532" s="6" t="s">
        <v>49</v>
      </c>
      <c r="AF532" s="6" t="s">
        <v>545</v>
      </c>
      <c r="AH532" s="6" t="s">
        <v>635</v>
      </c>
      <c r="AI532" s="6">
        <v>0</v>
      </c>
      <c r="AJ532" s="6">
        <v>1</v>
      </c>
      <c r="AK532" s="6">
        <v>0</v>
      </c>
      <c r="AL532" s="6">
        <v>0</v>
      </c>
      <c r="AM532" s="6">
        <v>0</v>
      </c>
      <c r="AN532" s="6">
        <v>0</v>
      </c>
      <c r="AO532" s="6">
        <v>0</v>
      </c>
      <c r="AP532" s="6">
        <v>1</v>
      </c>
      <c r="AR532" s="6">
        <v>0</v>
      </c>
      <c r="AS532" s="6">
        <v>0</v>
      </c>
      <c r="AT532" s="6">
        <v>0</v>
      </c>
      <c r="AU532" s="6">
        <v>0</v>
      </c>
      <c r="AV532" s="6">
        <f>IF(Table3[[#This Row],[ShankDiameter]]&gt;0.5,0,2)</f>
        <v>2</v>
      </c>
      <c r="AW532" s="6">
        <v>0</v>
      </c>
      <c r="AX532" s="6">
        <v>0</v>
      </c>
      <c r="AY532" s="6">
        <v>2</v>
      </c>
      <c r="AZ532" s="6">
        <f>IF(Table3[[#This Row],[ShankDiameter]]=0.225,2,IF(Table3[[#This Row],[ShankDiameter]]=0.25,2,IF(Table3[[#This Row],[ShankDiameter]]=0.2875,2,0)))</f>
        <v>0</v>
      </c>
      <c r="BA532" s="6">
        <v>0</v>
      </c>
      <c r="BB532" s="6">
        <v>0</v>
      </c>
      <c r="BC532" s="6">
        <v>0</v>
      </c>
      <c r="BD532" s="6">
        <v>0</v>
      </c>
      <c r="BE532" s="6">
        <v>0</v>
      </c>
      <c r="BF532" s="6">
        <v>0</v>
      </c>
      <c r="BG532" s="6">
        <v>0</v>
      </c>
      <c r="BH532" s="6">
        <v>0</v>
      </c>
      <c r="BI532" s="6">
        <v>0</v>
      </c>
      <c r="BJ532" s="6">
        <v>0</v>
      </c>
      <c r="BK532" s="6">
        <v>0</v>
      </c>
      <c r="BL532" s="6">
        <v>0</v>
      </c>
      <c r="BM532" s="6">
        <f>IF(Table3[[#This Row],[Type]]="EM",IF((Table3[[#This Row],[Diameter]]/2)-Table3[[#This Row],[CornerRadius]]-0.012&gt;0,(Table3[[#This Row],[Diameter]]/2)-Table3[[#This Row],[CornerRadius]]-0.012,0),)</f>
        <v>0</v>
      </c>
      <c r="BO532" s="6" t="str">
        <f>IF(Table3[[#This Row],[ShoulderLength]]="","",IF(Table3[[#This Row],[ShoulderLength]]&lt;Table3[[#This Row],[LOC]],"FIX",""))</f>
        <v/>
      </c>
    </row>
    <row r="533" spans="1:67" x14ac:dyDescent="0.25">
      <c r="A533" s="7">
        <f>IF(Table3[[#This Row],[SoflexRule]]="",1,IF(Table3[[#This Row],[MinOHL]]="",1,IF(Table3[[#This Row],[Type]]="CT",1,IF(Table3[[#This Row],[I]]=1,0,1))))</f>
        <v>1</v>
      </c>
      <c r="B533" s="6" t="s">
        <v>149</v>
      </c>
      <c r="D533" s="6" t="s">
        <v>149</v>
      </c>
      <c r="E533" s="6">
        <v>532</v>
      </c>
      <c r="G533" s="9" t="s">
        <v>74</v>
      </c>
      <c r="H533" s="10" t="s">
        <v>679</v>
      </c>
      <c r="I533" s="11" t="s">
        <v>1093</v>
      </c>
      <c r="J533" s="12" t="s">
        <v>1094</v>
      </c>
      <c r="K533" s="11" t="str">
        <f>CONCATENATE(Table3[[#This Row],[Type]]," "&amp;TEXT(Table3[[#This Row],[Diameter]],".0000")&amp;""," "&amp;Table3[[#This Row],[NumFlutes]]&amp;"FL")</f>
        <v>DS .1935 2FL</v>
      </c>
      <c r="L533" s="17" t="s">
        <v>1092</v>
      </c>
      <c r="M533" s="13">
        <v>0.19350000000000001</v>
      </c>
      <c r="N533" s="13">
        <v>0.19350000000000001</v>
      </c>
      <c r="O533" s="6">
        <v>0.19350000000000001</v>
      </c>
      <c r="P533" s="6">
        <v>1.2749999999999999</v>
      </c>
      <c r="R533" s="14">
        <f>IF(Table3[[#This Row],[ShoulderLenEnd]]="",0,90-(DEGREES(ATAN((Q533-P533)/((N533-O533)/2)))))</f>
        <v>0</v>
      </c>
      <c r="S533" s="15">
        <v>1.3</v>
      </c>
      <c r="T533" s="6">
        <v>2</v>
      </c>
      <c r="U533" s="6">
        <v>2.2999999999999998</v>
      </c>
      <c r="V533" s="6">
        <v>0.92</v>
      </c>
      <c r="Z533" s="6">
        <v>118</v>
      </c>
      <c r="AA533" s="13">
        <f t="shared" si="8"/>
        <v>5.8133264890916463E-2</v>
      </c>
      <c r="AE533" s="6" t="s">
        <v>49</v>
      </c>
      <c r="AF533" s="6" t="s">
        <v>545</v>
      </c>
      <c r="AH533" s="6" t="s">
        <v>682</v>
      </c>
      <c r="AI533" s="6">
        <v>0</v>
      </c>
      <c r="AJ533" s="6">
        <v>1</v>
      </c>
      <c r="AK533" s="6">
        <v>0</v>
      </c>
      <c r="AL533" s="6">
        <v>0</v>
      </c>
      <c r="AM533" s="6">
        <v>0</v>
      </c>
      <c r="AN533" s="6">
        <v>0</v>
      </c>
      <c r="AO533" s="6">
        <v>0</v>
      </c>
      <c r="AP533" s="6">
        <v>1</v>
      </c>
      <c r="AR533" s="6">
        <v>0</v>
      </c>
      <c r="AS533" s="6">
        <v>0</v>
      </c>
      <c r="AT533" s="6">
        <v>0</v>
      </c>
      <c r="AU533" s="6">
        <v>0</v>
      </c>
      <c r="AV533" s="6">
        <f>IF(Table3[[#This Row],[ShankDiameter]]&gt;0.5,0,2)</f>
        <v>2</v>
      </c>
      <c r="AW533" s="6">
        <v>0</v>
      </c>
      <c r="AX533" s="6">
        <v>0</v>
      </c>
      <c r="AY533" s="6">
        <v>2</v>
      </c>
      <c r="AZ533" s="6">
        <f>IF(Table3[[#This Row],[ShankDiameter]]=0.225,2,IF(Table3[[#This Row],[ShankDiameter]]=0.25,2,IF(Table3[[#This Row],[ShankDiameter]]=0.2875,2,0)))</f>
        <v>0</v>
      </c>
      <c r="BA533" s="6">
        <v>0</v>
      </c>
      <c r="BB533" s="6">
        <v>0</v>
      </c>
      <c r="BC533" s="6">
        <v>0</v>
      </c>
      <c r="BD533" s="6">
        <v>0</v>
      </c>
      <c r="BE533" s="6">
        <v>0</v>
      </c>
      <c r="BF533" s="6">
        <v>0</v>
      </c>
      <c r="BG533" s="6">
        <v>0</v>
      </c>
      <c r="BH533" s="6">
        <v>0</v>
      </c>
      <c r="BI533" s="6">
        <v>0</v>
      </c>
      <c r="BJ533" s="6">
        <v>0</v>
      </c>
      <c r="BK533" s="6">
        <v>0</v>
      </c>
      <c r="BL533" s="6">
        <v>0</v>
      </c>
      <c r="BM533" s="6">
        <f>IF(Table3[[#This Row],[Type]]="EM",IF((Table3[[#This Row],[Diameter]]/2)-Table3[[#This Row],[CornerRadius]]-0.012&gt;0,(Table3[[#This Row],[Diameter]]/2)-Table3[[#This Row],[CornerRadius]]-0.012,0),)</f>
        <v>0</v>
      </c>
      <c r="BO533" s="6" t="str">
        <f>IF(Table3[[#This Row],[ShoulderLength]]="","",IF(Table3[[#This Row],[ShoulderLength]]&lt;Table3[[#This Row],[LOC]],"FIX",""))</f>
        <v/>
      </c>
    </row>
    <row r="534" spans="1:67" x14ac:dyDescent="0.25">
      <c r="A534" s="7">
        <f>IF(Table3[[#This Row],[SoflexRule]]="",1,IF(Table3[[#This Row],[MinOHL]]="",1,IF(Table3[[#This Row],[Type]]="CT",1,IF(Table3[[#This Row],[I]]=1,0,1))))</f>
        <v>1</v>
      </c>
      <c r="B534" s="6" t="s">
        <v>149</v>
      </c>
      <c r="D534" s="6" t="s">
        <v>149</v>
      </c>
      <c r="E534" s="6">
        <v>533</v>
      </c>
      <c r="H534" s="10" t="s">
        <v>801</v>
      </c>
      <c r="I534" s="11" t="s">
        <v>1095</v>
      </c>
      <c r="J534" s="12" t="s">
        <v>1096</v>
      </c>
      <c r="K534" s="11" t="str">
        <f>CONCATENATE(Table3[[#This Row],[Type]]," "&amp;TEXT(Table3[[#This Row],[Diameter]],".0000")&amp;""," "&amp;Table3[[#This Row],[NumFlutes]]&amp;"FL")</f>
        <v>DJ .1960 2FL</v>
      </c>
      <c r="L534" s="17" t="s">
        <v>1097</v>
      </c>
      <c r="M534" s="13">
        <v>0.19600000000000001</v>
      </c>
      <c r="N534" s="13">
        <v>0.19600000000000001</v>
      </c>
      <c r="O534" s="6">
        <v>0.19600000000000001</v>
      </c>
      <c r="P534" s="6">
        <v>2.57</v>
      </c>
      <c r="R534" s="14">
        <f>IF(Table3[[#This Row],[ShoulderLenEnd]]="",0,90-(DEGREES(ATAN((Q534-P534)/((N534-O534)/2)))))</f>
        <v>0</v>
      </c>
      <c r="S534" s="15">
        <v>2.62</v>
      </c>
      <c r="T534" s="6">
        <v>2</v>
      </c>
      <c r="U534" s="6">
        <v>3.75</v>
      </c>
      <c r="V534" s="6">
        <v>2.2000000000000002</v>
      </c>
      <c r="Z534" s="6">
        <v>118</v>
      </c>
      <c r="AA534" s="13">
        <f t="shared" si="8"/>
        <v>5.8884340664700913E-2</v>
      </c>
      <c r="AE534" s="6" t="s">
        <v>49</v>
      </c>
      <c r="AF534" s="6" t="s">
        <v>545</v>
      </c>
      <c r="AH534" s="6" t="s">
        <v>635</v>
      </c>
      <c r="AI534" s="6">
        <v>0</v>
      </c>
      <c r="AJ534" s="6">
        <v>1</v>
      </c>
      <c r="AK534" s="6">
        <v>0</v>
      </c>
      <c r="AL534" s="6">
        <v>0</v>
      </c>
      <c r="AM534" s="6">
        <v>0</v>
      </c>
      <c r="AN534" s="6">
        <v>0</v>
      </c>
      <c r="AO534" s="6">
        <v>0</v>
      </c>
      <c r="AP534" s="6">
        <v>1</v>
      </c>
      <c r="AR534" s="6">
        <v>0</v>
      </c>
      <c r="AS534" s="6">
        <v>0</v>
      </c>
      <c r="AT534" s="6">
        <v>0</v>
      </c>
      <c r="AU534" s="6">
        <v>0</v>
      </c>
      <c r="AV534" s="6">
        <f>IF(Table3[[#This Row],[ShankDiameter]]&gt;0.5,0,2)</f>
        <v>2</v>
      </c>
      <c r="AW534" s="6">
        <v>0</v>
      </c>
      <c r="AX534" s="6">
        <v>0</v>
      </c>
      <c r="AY534" s="6">
        <v>2</v>
      </c>
      <c r="AZ534" s="6">
        <f>IF(Table3[[#This Row],[ShankDiameter]]=0.225,2,IF(Table3[[#This Row],[ShankDiameter]]=0.25,2,IF(Table3[[#This Row],[ShankDiameter]]=0.2875,2,0)))</f>
        <v>0</v>
      </c>
      <c r="BA534" s="6">
        <v>0</v>
      </c>
      <c r="BB534" s="6">
        <v>0</v>
      </c>
      <c r="BC534" s="6">
        <v>0</v>
      </c>
      <c r="BD534" s="6">
        <v>0</v>
      </c>
      <c r="BE534" s="6">
        <v>0</v>
      </c>
      <c r="BF534" s="6">
        <v>0</v>
      </c>
      <c r="BG534" s="6">
        <v>0</v>
      </c>
      <c r="BH534" s="6">
        <v>0</v>
      </c>
      <c r="BI534" s="6">
        <v>0</v>
      </c>
      <c r="BJ534" s="6">
        <v>0</v>
      </c>
      <c r="BK534" s="6">
        <v>0</v>
      </c>
      <c r="BL534" s="6">
        <v>0</v>
      </c>
      <c r="BM534" s="6">
        <f>IF(Table3[[#This Row],[Type]]="EM",IF((Table3[[#This Row],[Diameter]]/2)-Table3[[#This Row],[CornerRadius]]-0.012&gt;0,(Table3[[#This Row],[Diameter]]/2)-Table3[[#This Row],[CornerRadius]]-0.012,0),)</f>
        <v>0</v>
      </c>
      <c r="BO534" s="6" t="str">
        <f>IF(Table3[[#This Row],[ShoulderLength]]="","",IF(Table3[[#This Row],[ShoulderLength]]&lt;Table3[[#This Row],[LOC]],"FIX",""))</f>
        <v/>
      </c>
    </row>
    <row r="535" spans="1:67" x14ac:dyDescent="0.25">
      <c r="A535" s="7">
        <f>IF(Table3[[#This Row],[SoflexRule]]="",1,IF(Table3[[#This Row],[MinOHL]]="",1,IF(Table3[[#This Row],[Type]]="CT",1,IF(Table3[[#This Row],[I]]=1,0,1))))</f>
        <v>1</v>
      </c>
      <c r="B535" s="6" t="s">
        <v>149</v>
      </c>
      <c r="D535" s="6" t="s">
        <v>149</v>
      </c>
      <c r="E535" s="6">
        <v>534</v>
      </c>
      <c r="F535" s="8" t="s">
        <v>60</v>
      </c>
      <c r="H535" s="10" t="s">
        <v>679</v>
      </c>
      <c r="I535" s="11" t="s">
        <v>1098</v>
      </c>
      <c r="J535" s="12" t="s">
        <v>1099</v>
      </c>
      <c r="K535" s="11" t="str">
        <f>CONCATENATE(Table3[[#This Row],[Type]]," "&amp;TEXT(Table3[[#This Row],[Diameter]],".0000")&amp;""," "&amp;Table3[[#This Row],[NumFlutes]]&amp;"FL")</f>
        <v>DS .1960 2FL</v>
      </c>
      <c r="L535" s="17" t="s">
        <v>1097</v>
      </c>
      <c r="M535" s="13">
        <v>0.19600000000000001</v>
      </c>
      <c r="N535" s="13">
        <v>0.19600000000000001</v>
      </c>
      <c r="O535" s="6">
        <v>0.19600000000000001</v>
      </c>
      <c r="P535" s="6">
        <v>1.29</v>
      </c>
      <c r="R535" s="14">
        <f>IF(Table3[[#This Row],[ShoulderLenEnd]]="",0,90-(DEGREES(ATAN((Q535-P535)/((N535-O535)/2)))))</f>
        <v>0</v>
      </c>
      <c r="S535" s="15">
        <v>1.34</v>
      </c>
      <c r="T535" s="6">
        <v>2</v>
      </c>
      <c r="U535" s="6">
        <v>2.34</v>
      </c>
      <c r="V535" s="6">
        <v>0.98</v>
      </c>
      <c r="Z535" s="6">
        <v>118</v>
      </c>
      <c r="AA535" s="13">
        <f t="shared" si="8"/>
        <v>5.8884340664700913E-2</v>
      </c>
      <c r="AE535" s="6" t="s">
        <v>49</v>
      </c>
      <c r="AF535" s="6" t="s">
        <v>545</v>
      </c>
      <c r="AH535" s="6" t="s">
        <v>682</v>
      </c>
      <c r="AI535" s="6">
        <v>0</v>
      </c>
      <c r="AJ535" s="6">
        <v>1</v>
      </c>
      <c r="AK535" s="6">
        <v>0</v>
      </c>
      <c r="AL535" s="6">
        <v>0</v>
      </c>
      <c r="AM535" s="6">
        <v>0</v>
      </c>
      <c r="AN535" s="6">
        <v>0</v>
      </c>
      <c r="AO535" s="6">
        <v>0</v>
      </c>
      <c r="AP535" s="6">
        <v>1</v>
      </c>
      <c r="AR535" s="6">
        <v>0</v>
      </c>
      <c r="AS535" s="6">
        <v>0</v>
      </c>
      <c r="AT535" s="6">
        <v>0</v>
      </c>
      <c r="AU535" s="6">
        <v>0</v>
      </c>
      <c r="AV535" s="6">
        <f>IF(Table3[[#This Row],[ShankDiameter]]&gt;0.5,0,2)</f>
        <v>2</v>
      </c>
      <c r="AW535" s="6">
        <v>0</v>
      </c>
      <c r="AX535" s="6">
        <v>0</v>
      </c>
      <c r="AY535" s="6">
        <v>2</v>
      </c>
      <c r="AZ535" s="6">
        <f>IF(Table3[[#This Row],[ShankDiameter]]=0.225,2,IF(Table3[[#This Row],[ShankDiameter]]=0.25,2,IF(Table3[[#This Row],[ShankDiameter]]=0.2875,2,0)))</f>
        <v>0</v>
      </c>
      <c r="BA535" s="6">
        <v>0</v>
      </c>
      <c r="BB535" s="6">
        <v>0</v>
      </c>
      <c r="BC535" s="6">
        <v>0</v>
      </c>
      <c r="BD535" s="6">
        <v>0</v>
      </c>
      <c r="BE535" s="6">
        <v>0</v>
      </c>
      <c r="BF535" s="6">
        <v>0</v>
      </c>
      <c r="BG535" s="6">
        <v>0</v>
      </c>
      <c r="BH535" s="6">
        <v>0</v>
      </c>
      <c r="BI535" s="6">
        <v>0</v>
      </c>
      <c r="BJ535" s="6">
        <v>0</v>
      </c>
      <c r="BK535" s="6">
        <v>0</v>
      </c>
      <c r="BL535" s="6">
        <v>0</v>
      </c>
      <c r="BM535" s="6">
        <f>IF(Table3[[#This Row],[Type]]="EM",IF((Table3[[#This Row],[Diameter]]/2)-Table3[[#This Row],[CornerRadius]]-0.012&gt;0,(Table3[[#This Row],[Diameter]]/2)-Table3[[#This Row],[CornerRadius]]-0.012,0),)</f>
        <v>0</v>
      </c>
      <c r="BO535" s="6" t="str">
        <f>IF(Table3[[#This Row],[ShoulderLength]]="","",IF(Table3[[#This Row],[ShoulderLength]]&lt;Table3[[#This Row],[LOC]],"FIX",""))</f>
        <v/>
      </c>
    </row>
    <row r="536" spans="1:67" x14ac:dyDescent="0.25">
      <c r="A536" s="7">
        <f>IF(Table3[[#This Row],[SoflexRule]]="",1,IF(Table3[[#This Row],[MinOHL]]="",1,IF(Table3[[#This Row],[Type]]="CT",1,IF(Table3[[#This Row],[I]]=1,0,1))))</f>
        <v>1</v>
      </c>
      <c r="B536" s="6" t="s">
        <v>149</v>
      </c>
      <c r="D536" s="6" t="s">
        <v>149</v>
      </c>
      <c r="E536" s="6">
        <v>535</v>
      </c>
      <c r="F536" s="8" t="s">
        <v>60</v>
      </c>
      <c r="H536" s="10" t="s">
        <v>801</v>
      </c>
      <c r="I536" s="11" t="s">
        <v>1100</v>
      </c>
      <c r="J536" s="12" t="s">
        <v>1101</v>
      </c>
      <c r="K536" s="11" t="str">
        <f>CONCATENATE(Table3[[#This Row],[Type]]," "&amp;TEXT(Table3[[#This Row],[Diameter]],".0000")&amp;""," "&amp;Table3[[#This Row],[NumFlutes]]&amp;"FL")</f>
        <v>DJ .1990 2FL</v>
      </c>
      <c r="L536" s="17" t="s">
        <v>1102</v>
      </c>
      <c r="M536" s="13">
        <v>0.19900000000000001</v>
      </c>
      <c r="N536" s="13">
        <v>0.19900000000000001</v>
      </c>
      <c r="O536" s="6">
        <v>0.19900000000000001</v>
      </c>
      <c r="P536" s="6">
        <v>2.5299999999999998</v>
      </c>
      <c r="R536" s="14">
        <f>IF(Table3[[#This Row],[ShoulderLenEnd]]="",0,90-(DEGREES(ATAN((Q536-P536)/((N536-O536)/2)))))</f>
        <v>0</v>
      </c>
      <c r="S536" s="15">
        <v>2.58</v>
      </c>
      <c r="T536" s="6">
        <v>2</v>
      </c>
      <c r="U536" s="6">
        <v>3.73</v>
      </c>
      <c r="V536" s="6">
        <v>2.2000000000000002</v>
      </c>
      <c r="Z536" s="6">
        <v>118</v>
      </c>
      <c r="AA536" s="13">
        <f t="shared" si="8"/>
        <v>5.9785631593242253E-2</v>
      </c>
      <c r="AE536" s="6" t="s">
        <v>49</v>
      </c>
      <c r="AF536" s="6" t="s">
        <v>545</v>
      </c>
      <c r="AH536" s="6" t="s">
        <v>635</v>
      </c>
      <c r="AI536" s="6">
        <v>0</v>
      </c>
      <c r="AJ536" s="6">
        <v>1</v>
      </c>
      <c r="AK536" s="6">
        <v>0</v>
      </c>
      <c r="AL536" s="6">
        <v>0</v>
      </c>
      <c r="AM536" s="6">
        <v>0</v>
      </c>
      <c r="AN536" s="6">
        <v>0</v>
      </c>
      <c r="AO536" s="6">
        <v>0</v>
      </c>
      <c r="AP536" s="6">
        <v>1</v>
      </c>
      <c r="AR536" s="6">
        <v>0</v>
      </c>
      <c r="AS536" s="6">
        <v>0</v>
      </c>
      <c r="AT536" s="6">
        <v>0</v>
      </c>
      <c r="AU536" s="6">
        <v>0</v>
      </c>
      <c r="AV536" s="6">
        <f>IF(Table3[[#This Row],[ShankDiameter]]&gt;0.5,0,2)</f>
        <v>2</v>
      </c>
      <c r="AW536" s="6">
        <v>0</v>
      </c>
      <c r="AX536" s="6">
        <v>0</v>
      </c>
      <c r="AY536" s="6">
        <v>2</v>
      </c>
      <c r="AZ536" s="6">
        <f>IF(Table3[[#This Row],[ShankDiameter]]=0.225,2,IF(Table3[[#This Row],[ShankDiameter]]=0.25,2,IF(Table3[[#This Row],[ShankDiameter]]=0.2875,2,0)))</f>
        <v>0</v>
      </c>
      <c r="BA536" s="6">
        <v>0</v>
      </c>
      <c r="BB536" s="6">
        <v>0</v>
      </c>
      <c r="BC536" s="6">
        <v>0</v>
      </c>
      <c r="BD536" s="6">
        <v>0</v>
      </c>
      <c r="BE536" s="6">
        <v>0</v>
      </c>
      <c r="BF536" s="6">
        <v>0</v>
      </c>
      <c r="BG536" s="6">
        <v>0</v>
      </c>
      <c r="BH536" s="6">
        <v>0</v>
      </c>
      <c r="BI536" s="6">
        <v>0</v>
      </c>
      <c r="BJ536" s="6">
        <v>0</v>
      </c>
      <c r="BK536" s="6">
        <v>0</v>
      </c>
      <c r="BL536" s="6">
        <v>0</v>
      </c>
      <c r="BM536" s="6">
        <f>IF(Table3[[#This Row],[Type]]="EM",IF((Table3[[#This Row],[Diameter]]/2)-Table3[[#This Row],[CornerRadius]]-0.012&gt;0,(Table3[[#This Row],[Diameter]]/2)-Table3[[#This Row],[CornerRadius]]-0.012,0),)</f>
        <v>0</v>
      </c>
      <c r="BO536" s="6" t="str">
        <f>IF(Table3[[#This Row],[ShoulderLength]]="","",IF(Table3[[#This Row],[ShoulderLength]]&lt;Table3[[#This Row],[LOC]],"FIX",""))</f>
        <v/>
      </c>
    </row>
    <row r="537" spans="1:67" x14ac:dyDescent="0.25">
      <c r="A537" s="7">
        <f>IF(Table3[[#This Row],[SoflexRule]]="",1,IF(Table3[[#This Row],[MinOHL]]="",1,IF(Table3[[#This Row],[Type]]="CT",1,IF(Table3[[#This Row],[I]]=1,0,1))))</f>
        <v>1</v>
      </c>
      <c r="B537" s="6" t="s">
        <v>149</v>
      </c>
      <c r="D537" s="6" t="s">
        <v>149</v>
      </c>
      <c r="E537" s="6">
        <v>536</v>
      </c>
      <c r="G537" s="9" t="s">
        <v>74</v>
      </c>
      <c r="H537" s="10" t="s">
        <v>679</v>
      </c>
      <c r="I537" s="11" t="s">
        <v>1103</v>
      </c>
      <c r="J537" s="12" t="s">
        <v>1104</v>
      </c>
      <c r="K537" s="11" t="str">
        <f>CONCATENATE(Table3[[#This Row],[Type]]," "&amp;TEXT(Table3[[#This Row],[Diameter]],".0000")&amp;""," "&amp;Table3[[#This Row],[NumFlutes]]&amp;"FL")</f>
        <v>DS .1990 2FL</v>
      </c>
      <c r="L537" s="17" t="s">
        <v>1102</v>
      </c>
      <c r="M537" s="13">
        <v>0.19900000000000001</v>
      </c>
      <c r="N537" s="13">
        <v>0.19900000000000001</v>
      </c>
      <c r="O537" s="6">
        <v>0.19900000000000001</v>
      </c>
      <c r="P537" s="6">
        <v>1.325</v>
      </c>
      <c r="R537" s="14">
        <f>IF(Table3[[#This Row],[ShoulderLenEnd]]="",0,90-(DEGREES(ATAN((Q537-P537)/((N537-O537)/2)))))</f>
        <v>0</v>
      </c>
      <c r="S537" s="15">
        <v>1.35</v>
      </c>
      <c r="T537" s="6">
        <v>2</v>
      </c>
      <c r="U537" s="6">
        <v>2.33</v>
      </c>
      <c r="V537" s="6">
        <v>1.03</v>
      </c>
      <c r="Z537" s="6">
        <v>118</v>
      </c>
      <c r="AA537" s="13">
        <f t="shared" si="8"/>
        <v>5.9785631593242253E-2</v>
      </c>
      <c r="AE537" s="6" t="s">
        <v>49</v>
      </c>
      <c r="AF537" s="6" t="s">
        <v>545</v>
      </c>
      <c r="AH537" s="6" t="s">
        <v>682</v>
      </c>
      <c r="AI537" s="6">
        <v>0</v>
      </c>
      <c r="AJ537" s="6">
        <v>1</v>
      </c>
      <c r="AK537" s="6">
        <v>0</v>
      </c>
      <c r="AL537" s="6">
        <v>0</v>
      </c>
      <c r="AM537" s="6">
        <v>0</v>
      </c>
      <c r="AN537" s="6">
        <v>0</v>
      </c>
      <c r="AO537" s="6">
        <v>0</v>
      </c>
      <c r="AP537" s="6">
        <v>1</v>
      </c>
      <c r="AR537" s="6">
        <v>0</v>
      </c>
      <c r="AS537" s="6">
        <v>0</v>
      </c>
      <c r="AT537" s="6">
        <v>0</v>
      </c>
      <c r="AU537" s="6">
        <v>0</v>
      </c>
      <c r="AV537" s="6">
        <f>IF(Table3[[#This Row],[ShankDiameter]]&gt;0.5,0,2)</f>
        <v>2</v>
      </c>
      <c r="AW537" s="6">
        <v>0</v>
      </c>
      <c r="AX537" s="6">
        <v>0</v>
      </c>
      <c r="AY537" s="6">
        <v>2</v>
      </c>
      <c r="AZ537" s="6">
        <f>IF(Table3[[#This Row],[ShankDiameter]]=0.225,2,IF(Table3[[#This Row],[ShankDiameter]]=0.25,2,IF(Table3[[#This Row],[ShankDiameter]]=0.2875,2,0)))</f>
        <v>0</v>
      </c>
      <c r="BA537" s="6">
        <v>0</v>
      </c>
      <c r="BB537" s="6">
        <v>0</v>
      </c>
      <c r="BC537" s="6">
        <v>0</v>
      </c>
      <c r="BD537" s="6">
        <v>0</v>
      </c>
      <c r="BE537" s="6">
        <v>0</v>
      </c>
      <c r="BF537" s="6">
        <v>0</v>
      </c>
      <c r="BG537" s="6">
        <v>0</v>
      </c>
      <c r="BH537" s="6">
        <v>0</v>
      </c>
      <c r="BI537" s="6">
        <v>0</v>
      </c>
      <c r="BJ537" s="6">
        <v>0</v>
      </c>
      <c r="BK537" s="6">
        <v>0</v>
      </c>
      <c r="BL537" s="6">
        <v>0</v>
      </c>
      <c r="BM537" s="6">
        <f>IF(Table3[[#This Row],[Type]]="EM",IF((Table3[[#This Row],[Diameter]]/2)-Table3[[#This Row],[CornerRadius]]-0.012&gt;0,(Table3[[#This Row],[Diameter]]/2)-Table3[[#This Row],[CornerRadius]]-0.012,0),)</f>
        <v>0</v>
      </c>
      <c r="BO537" s="6" t="str">
        <f>IF(Table3[[#This Row],[ShoulderLength]]="","",IF(Table3[[#This Row],[ShoulderLength]]&lt;Table3[[#This Row],[LOC]],"FIX",""))</f>
        <v/>
      </c>
    </row>
    <row r="538" spans="1:67" x14ac:dyDescent="0.25">
      <c r="A538" s="7">
        <f>IF(Table3[[#This Row],[SoflexRule]]="",1,IF(Table3[[#This Row],[MinOHL]]="",1,IF(Table3[[#This Row],[Type]]="CT",1,IF(Table3[[#This Row],[I]]=1,0,1))))</f>
        <v>1</v>
      </c>
      <c r="B538" s="6" t="s">
        <v>149</v>
      </c>
      <c r="D538" s="6" t="s">
        <v>149</v>
      </c>
      <c r="E538" s="6">
        <v>537</v>
      </c>
      <c r="F538" s="8" t="s">
        <v>60</v>
      </c>
      <c r="H538" s="10" t="s">
        <v>801</v>
      </c>
      <c r="I538" s="11" t="s">
        <v>1105</v>
      </c>
      <c r="J538" s="12" t="s">
        <v>1106</v>
      </c>
      <c r="K538" s="11" t="str">
        <f>CONCATENATE(Table3[[#This Row],[Type]]," "&amp;TEXT(Table3[[#This Row],[Diameter]],".0000")&amp;""," "&amp;Table3[[#This Row],[NumFlutes]]&amp;"FL")</f>
        <v>DJ .2010 2FL</v>
      </c>
      <c r="L538" s="17" t="s">
        <v>1107</v>
      </c>
      <c r="M538" s="13">
        <v>0.20100000000000001</v>
      </c>
      <c r="N538" s="13">
        <v>0.20100000000000001</v>
      </c>
      <c r="O538" s="6">
        <v>0.20100000000000001</v>
      </c>
      <c r="P538" s="6">
        <v>2.54</v>
      </c>
      <c r="R538" s="14">
        <f>IF(Table3[[#This Row],[ShoulderLenEnd]]="",0,90-(DEGREES(ATAN((Q538-P538)/((N538-O538)/2)))))</f>
        <v>0</v>
      </c>
      <c r="S538" s="15">
        <v>2.6</v>
      </c>
      <c r="T538" s="6">
        <v>2</v>
      </c>
      <c r="U538" s="6">
        <v>3.7</v>
      </c>
      <c r="V538" s="6">
        <v>2.21</v>
      </c>
      <c r="Z538" s="6">
        <v>118</v>
      </c>
      <c r="AA538" s="13">
        <f t="shared" si="8"/>
        <v>6.0386492212269813E-2</v>
      </c>
      <c r="AE538" s="6" t="s">
        <v>49</v>
      </c>
      <c r="AF538" s="6" t="s">
        <v>545</v>
      </c>
      <c r="AH538" s="6" t="s">
        <v>635</v>
      </c>
      <c r="AI538" s="6">
        <v>0</v>
      </c>
      <c r="AJ538" s="6">
        <v>1</v>
      </c>
      <c r="AK538" s="6">
        <v>0</v>
      </c>
      <c r="AL538" s="6">
        <v>0</v>
      </c>
      <c r="AM538" s="6">
        <v>0</v>
      </c>
      <c r="AN538" s="6">
        <v>0</v>
      </c>
      <c r="AO538" s="6">
        <v>0</v>
      </c>
      <c r="AP538" s="6">
        <v>1</v>
      </c>
      <c r="AR538" s="6">
        <v>0</v>
      </c>
      <c r="AS538" s="6">
        <v>0</v>
      </c>
      <c r="AT538" s="6">
        <v>0</v>
      </c>
      <c r="AU538" s="6">
        <v>0</v>
      </c>
      <c r="AV538" s="6">
        <f>IF(Table3[[#This Row],[ShankDiameter]]&gt;0.5,0,2)</f>
        <v>2</v>
      </c>
      <c r="AW538" s="6">
        <v>0</v>
      </c>
      <c r="AX538" s="6">
        <v>0</v>
      </c>
      <c r="AY538" s="6">
        <v>2</v>
      </c>
      <c r="AZ538" s="6">
        <f>IF(Table3[[#This Row],[ShankDiameter]]=0.225,2,IF(Table3[[#This Row],[ShankDiameter]]=0.25,2,IF(Table3[[#This Row],[ShankDiameter]]=0.2875,2,0)))</f>
        <v>0</v>
      </c>
      <c r="BA538" s="6">
        <v>0</v>
      </c>
      <c r="BB538" s="6">
        <v>0</v>
      </c>
      <c r="BC538" s="6">
        <v>0</v>
      </c>
      <c r="BD538" s="6">
        <v>0</v>
      </c>
      <c r="BE538" s="6">
        <v>0</v>
      </c>
      <c r="BF538" s="6">
        <v>0</v>
      </c>
      <c r="BG538" s="6">
        <v>0</v>
      </c>
      <c r="BH538" s="6">
        <v>0</v>
      </c>
      <c r="BI538" s="6">
        <v>0</v>
      </c>
      <c r="BJ538" s="6">
        <v>0</v>
      </c>
      <c r="BK538" s="6">
        <v>0</v>
      </c>
      <c r="BL538" s="6">
        <v>0</v>
      </c>
      <c r="BM538" s="6">
        <f>IF(Table3[[#This Row],[Type]]="EM",IF((Table3[[#This Row],[Diameter]]/2)-Table3[[#This Row],[CornerRadius]]-0.012&gt;0,(Table3[[#This Row],[Diameter]]/2)-Table3[[#This Row],[CornerRadius]]-0.012,0),)</f>
        <v>0</v>
      </c>
      <c r="BO538" s="6" t="str">
        <f>IF(Table3[[#This Row],[ShoulderLength]]="","",IF(Table3[[#This Row],[ShoulderLength]]&lt;Table3[[#This Row],[LOC]],"FIX",""))</f>
        <v/>
      </c>
    </row>
    <row r="539" spans="1:67" x14ac:dyDescent="0.25">
      <c r="A539" s="7">
        <f>IF(Table3[[#This Row],[SoflexRule]]="",1,IF(Table3[[#This Row],[MinOHL]]="",1,IF(Table3[[#This Row],[Type]]="CT",1,IF(Table3[[#This Row],[I]]=1,0,1))))</f>
        <v>1</v>
      </c>
      <c r="B539" s="6" t="s">
        <v>149</v>
      </c>
      <c r="D539" s="6" t="s">
        <v>149</v>
      </c>
      <c r="E539" s="6">
        <v>538</v>
      </c>
      <c r="G539" s="9" t="s">
        <v>74</v>
      </c>
      <c r="H539" s="10" t="s">
        <v>679</v>
      </c>
      <c r="I539" s="11" t="s">
        <v>1108</v>
      </c>
      <c r="J539" s="12" t="s">
        <v>1109</v>
      </c>
      <c r="K539" s="11" t="str">
        <f>CONCATENATE(Table3[[#This Row],[Type]]," "&amp;TEXT(Table3[[#This Row],[Diameter]],".0000")&amp;""," "&amp;Table3[[#This Row],[NumFlutes]]&amp;"FL")</f>
        <v>DS .2010 2FL</v>
      </c>
      <c r="L539" s="17" t="s">
        <v>1107</v>
      </c>
      <c r="M539" s="13">
        <v>0.20100000000000001</v>
      </c>
      <c r="N539" s="13">
        <v>0.20100000000000001</v>
      </c>
      <c r="O539" s="6">
        <v>0.20100000000000001</v>
      </c>
      <c r="P539" s="6">
        <v>1.3</v>
      </c>
      <c r="R539" s="14">
        <f>IF(Table3[[#This Row],[ShoulderLenEnd]]="",0,90-(DEGREES(ATAN((Q539-P539)/((N539-O539)/2)))))</f>
        <v>0</v>
      </c>
      <c r="S539" s="15">
        <v>1.325</v>
      </c>
      <c r="T539" s="6">
        <v>2</v>
      </c>
      <c r="U539" s="6">
        <v>2.31</v>
      </c>
      <c r="V539" s="6">
        <v>1.01</v>
      </c>
      <c r="Z539" s="6">
        <v>118</v>
      </c>
      <c r="AA539" s="13">
        <f t="shared" si="8"/>
        <v>6.0386492212269813E-2</v>
      </c>
      <c r="AE539" s="6" t="s">
        <v>49</v>
      </c>
      <c r="AF539" s="6" t="s">
        <v>545</v>
      </c>
      <c r="AH539" s="6" t="s">
        <v>682</v>
      </c>
      <c r="AI539" s="6">
        <v>0</v>
      </c>
      <c r="AJ539" s="6">
        <v>1</v>
      </c>
      <c r="AK539" s="6">
        <v>0</v>
      </c>
      <c r="AL539" s="6">
        <v>0</v>
      </c>
      <c r="AM539" s="6">
        <v>0</v>
      </c>
      <c r="AN539" s="6">
        <v>0</v>
      </c>
      <c r="AO539" s="6">
        <v>0</v>
      </c>
      <c r="AP539" s="6">
        <v>1</v>
      </c>
      <c r="AR539" s="6">
        <v>0</v>
      </c>
      <c r="AS539" s="6">
        <v>0</v>
      </c>
      <c r="AT539" s="6">
        <v>0</v>
      </c>
      <c r="AU539" s="6">
        <v>0</v>
      </c>
      <c r="AV539" s="6">
        <f>IF(Table3[[#This Row],[ShankDiameter]]&gt;0.5,0,2)</f>
        <v>2</v>
      </c>
      <c r="AW539" s="6">
        <v>0</v>
      </c>
      <c r="AX539" s="6">
        <v>0</v>
      </c>
      <c r="AY539" s="6">
        <v>2</v>
      </c>
      <c r="AZ539" s="6">
        <f>IF(Table3[[#This Row],[ShankDiameter]]=0.225,2,IF(Table3[[#This Row],[ShankDiameter]]=0.25,2,IF(Table3[[#This Row],[ShankDiameter]]=0.2875,2,0)))</f>
        <v>0</v>
      </c>
      <c r="BA539" s="6">
        <v>0</v>
      </c>
      <c r="BB539" s="6">
        <v>0</v>
      </c>
      <c r="BC539" s="6">
        <v>0</v>
      </c>
      <c r="BD539" s="6">
        <v>0</v>
      </c>
      <c r="BE539" s="6">
        <v>0</v>
      </c>
      <c r="BF539" s="6">
        <v>0</v>
      </c>
      <c r="BG539" s="6">
        <v>0</v>
      </c>
      <c r="BH539" s="6">
        <v>0</v>
      </c>
      <c r="BI539" s="6">
        <v>0</v>
      </c>
      <c r="BJ539" s="6">
        <v>0</v>
      </c>
      <c r="BK539" s="6">
        <v>0</v>
      </c>
      <c r="BL539" s="6">
        <v>0</v>
      </c>
      <c r="BM539" s="6">
        <f>IF(Table3[[#This Row],[Type]]="EM",IF((Table3[[#This Row],[Diameter]]/2)-Table3[[#This Row],[CornerRadius]]-0.012&gt;0,(Table3[[#This Row],[Diameter]]/2)-Table3[[#This Row],[CornerRadius]]-0.012,0),)</f>
        <v>0</v>
      </c>
      <c r="BO539" s="6" t="str">
        <f>IF(Table3[[#This Row],[ShoulderLength]]="","",IF(Table3[[#This Row],[ShoulderLength]]&lt;Table3[[#This Row],[LOC]],"FIX",""))</f>
        <v/>
      </c>
    </row>
    <row r="540" spans="1:67" x14ac:dyDescent="0.25">
      <c r="A540" s="7">
        <f>IF(Table3[[#This Row],[SoflexRule]]="",1,IF(Table3[[#This Row],[MinOHL]]="",1,IF(Table3[[#This Row],[Type]]="CT",1,IF(Table3[[#This Row],[I]]=1,0,1))))</f>
        <v>1</v>
      </c>
      <c r="B540" s="6" t="s">
        <v>149</v>
      </c>
      <c r="D540" s="6" t="s">
        <v>149</v>
      </c>
      <c r="E540" s="6">
        <v>539</v>
      </c>
      <c r="G540" s="9" t="s">
        <v>74</v>
      </c>
      <c r="H540" s="10" t="s">
        <v>679</v>
      </c>
      <c r="I540" s="11" t="s">
        <v>1110</v>
      </c>
      <c r="J540" s="12" t="s">
        <v>1111</v>
      </c>
      <c r="K540" s="11" t="str">
        <f>CONCATENATE(Table3[[#This Row],[Type]]," "&amp;TEXT(Table3[[#This Row],[Diameter]],".0000")&amp;""," "&amp;Table3[[#This Row],[NumFlutes]]&amp;"FL")</f>
        <v>DS .2031 2FL</v>
      </c>
      <c r="L540" s="17" t="s">
        <v>1112</v>
      </c>
      <c r="M540" s="13">
        <v>0.2031</v>
      </c>
      <c r="N540" s="13">
        <v>0.2031</v>
      </c>
      <c r="O540" s="6">
        <v>0.2031</v>
      </c>
      <c r="P540" s="6">
        <v>1.325</v>
      </c>
      <c r="R540" s="14">
        <f>IF(Table3[[#This Row],[ShoulderLenEnd]]="",0,90-(DEGREES(ATAN((Q540-P540)/((N540-O540)/2)))))</f>
        <v>0</v>
      </c>
      <c r="S540" s="15">
        <v>1.35</v>
      </c>
      <c r="T540" s="6">
        <v>2</v>
      </c>
      <c r="U540" s="6">
        <v>2.31</v>
      </c>
      <c r="V540" s="6">
        <v>0.97</v>
      </c>
      <c r="Z540" s="6">
        <v>118</v>
      </c>
      <c r="AA540" s="13">
        <f t="shared" si="8"/>
        <v>6.1017395862248747E-2</v>
      </c>
      <c r="AE540" s="6" t="s">
        <v>49</v>
      </c>
      <c r="AF540" s="6" t="s">
        <v>545</v>
      </c>
      <c r="AH540" s="6" t="s">
        <v>682</v>
      </c>
      <c r="AI540" s="6">
        <v>0</v>
      </c>
      <c r="AJ540" s="6">
        <v>1</v>
      </c>
      <c r="AK540" s="6">
        <v>0</v>
      </c>
      <c r="AL540" s="6">
        <v>0</v>
      </c>
      <c r="AM540" s="6">
        <v>0</v>
      </c>
      <c r="AN540" s="6">
        <v>0</v>
      </c>
      <c r="AO540" s="6">
        <v>0</v>
      </c>
      <c r="AP540" s="6">
        <v>1</v>
      </c>
      <c r="AR540" s="6">
        <v>0</v>
      </c>
      <c r="AS540" s="6">
        <v>0</v>
      </c>
      <c r="AT540" s="6">
        <v>0</v>
      </c>
      <c r="AU540" s="6">
        <v>0</v>
      </c>
      <c r="AV540" s="6">
        <f>IF(Table3[[#This Row],[ShankDiameter]]&gt;0.5,0,2)</f>
        <v>2</v>
      </c>
      <c r="AW540" s="6">
        <v>0</v>
      </c>
      <c r="AX540" s="6">
        <v>0</v>
      </c>
      <c r="AY540" s="6">
        <v>2</v>
      </c>
      <c r="AZ540" s="6">
        <f>IF(Table3[[#This Row],[ShankDiameter]]=0.225,2,IF(Table3[[#This Row],[ShankDiameter]]=0.25,2,IF(Table3[[#This Row],[ShankDiameter]]=0.2875,2,0)))</f>
        <v>0</v>
      </c>
      <c r="BA540" s="6">
        <v>0</v>
      </c>
      <c r="BB540" s="6">
        <v>0</v>
      </c>
      <c r="BC540" s="6">
        <v>0</v>
      </c>
      <c r="BD540" s="6">
        <v>0</v>
      </c>
      <c r="BE540" s="6">
        <v>0</v>
      </c>
      <c r="BF540" s="6">
        <v>0</v>
      </c>
      <c r="BG540" s="6">
        <v>0</v>
      </c>
      <c r="BH540" s="6">
        <v>0</v>
      </c>
      <c r="BI540" s="6">
        <v>0</v>
      </c>
      <c r="BJ540" s="6">
        <v>0</v>
      </c>
      <c r="BK540" s="6">
        <v>0</v>
      </c>
      <c r="BL540" s="6">
        <v>0</v>
      </c>
      <c r="BM540" s="6">
        <f>IF(Table3[[#This Row],[Type]]="EM",IF((Table3[[#This Row],[Diameter]]/2)-Table3[[#This Row],[CornerRadius]]-0.012&gt;0,(Table3[[#This Row],[Diameter]]/2)-Table3[[#This Row],[CornerRadius]]-0.012,0),)</f>
        <v>0</v>
      </c>
      <c r="BO540" s="6" t="str">
        <f>IF(Table3[[#This Row],[ShoulderLength]]="","",IF(Table3[[#This Row],[ShoulderLength]]&lt;Table3[[#This Row],[LOC]],"FIX",""))</f>
        <v/>
      </c>
    </row>
    <row r="541" spans="1:67" x14ac:dyDescent="0.25">
      <c r="A541" s="7">
        <f>IF(Table3[[#This Row],[SoflexRule]]="",1,IF(Table3[[#This Row],[MinOHL]]="",1,IF(Table3[[#This Row],[Type]]="CT",1,IF(Table3[[#This Row],[I]]=1,0,1))))</f>
        <v>1</v>
      </c>
      <c r="B541" s="6" t="s">
        <v>149</v>
      </c>
      <c r="D541" s="6" t="s">
        <v>149</v>
      </c>
      <c r="E541" s="6">
        <v>540</v>
      </c>
      <c r="G541" s="9" t="s">
        <v>74</v>
      </c>
      <c r="H541" s="10" t="s">
        <v>801</v>
      </c>
      <c r="I541" s="11" t="s">
        <v>1113</v>
      </c>
      <c r="K541" s="11" t="str">
        <f>CONCATENATE(Table3[[#This Row],[Type]]," "&amp;TEXT(Table3[[#This Row],[Diameter]],".0000")&amp;""," "&amp;Table3[[#This Row],[NumFlutes]]&amp;"FL")</f>
        <v>DJ .2031 2FL</v>
      </c>
      <c r="L541" s="17" t="s">
        <v>1112</v>
      </c>
      <c r="M541" s="13">
        <v>0.2031</v>
      </c>
      <c r="N541" s="13">
        <v>0.2031</v>
      </c>
      <c r="O541" s="6">
        <v>0.2031</v>
      </c>
      <c r="P541" s="6">
        <v>2.58</v>
      </c>
      <c r="R541" s="14">
        <f>IF(Table3[[#This Row],[ShoulderLenEnd]]="",0,90-(DEGREES(ATAN((Q541-P541)/((N541-O541)/2)))))</f>
        <v>0</v>
      </c>
      <c r="S541" s="15">
        <v>2.64</v>
      </c>
      <c r="T541" s="6">
        <v>2</v>
      </c>
      <c r="U541" s="6">
        <v>3.76</v>
      </c>
      <c r="V541" s="6">
        <v>2.2000000000000002</v>
      </c>
      <c r="Z541" s="6">
        <v>118</v>
      </c>
      <c r="AA541" s="13">
        <f t="shared" si="8"/>
        <v>6.1017395862248747E-2</v>
      </c>
      <c r="AE541" s="6" t="s">
        <v>49</v>
      </c>
      <c r="AF541" s="6" t="s">
        <v>545</v>
      </c>
      <c r="AH541" s="6" t="s">
        <v>635</v>
      </c>
      <c r="AI541" s="6">
        <v>0</v>
      </c>
      <c r="AJ541" s="6">
        <v>1</v>
      </c>
      <c r="AK541" s="6">
        <v>0</v>
      </c>
      <c r="AL541" s="6">
        <v>0</v>
      </c>
      <c r="AM541" s="6">
        <v>0</v>
      </c>
      <c r="AN541" s="6">
        <v>0</v>
      </c>
      <c r="AO541" s="6">
        <v>0</v>
      </c>
      <c r="AP541" s="6">
        <v>1</v>
      </c>
      <c r="AR541" s="6">
        <v>0</v>
      </c>
      <c r="AS541" s="6">
        <v>0</v>
      </c>
      <c r="AT541" s="6">
        <v>0</v>
      </c>
      <c r="AU541" s="6">
        <v>0</v>
      </c>
      <c r="AV541" s="6">
        <f>IF(Table3[[#This Row],[ShankDiameter]]&gt;0.5,0,2)</f>
        <v>2</v>
      </c>
      <c r="AW541" s="6">
        <v>0</v>
      </c>
      <c r="AX541" s="6">
        <v>0</v>
      </c>
      <c r="AY541" s="6">
        <v>2</v>
      </c>
      <c r="AZ541" s="6">
        <f>IF(Table3[[#This Row],[ShankDiameter]]=0.225,2,IF(Table3[[#This Row],[ShankDiameter]]=0.25,2,IF(Table3[[#This Row],[ShankDiameter]]=0.2875,2,0)))</f>
        <v>0</v>
      </c>
      <c r="BA541" s="6">
        <v>0</v>
      </c>
      <c r="BB541" s="6">
        <v>0</v>
      </c>
      <c r="BC541" s="6">
        <v>0</v>
      </c>
      <c r="BD541" s="6">
        <v>0</v>
      </c>
      <c r="BE541" s="6">
        <v>0</v>
      </c>
      <c r="BF541" s="6">
        <v>0</v>
      </c>
      <c r="BG541" s="6">
        <v>0</v>
      </c>
      <c r="BH541" s="6">
        <v>0</v>
      </c>
      <c r="BI541" s="6">
        <v>0</v>
      </c>
      <c r="BJ541" s="6">
        <v>0</v>
      </c>
      <c r="BK541" s="6">
        <v>0</v>
      </c>
      <c r="BL541" s="6">
        <v>0</v>
      </c>
      <c r="BM541" s="6">
        <f>IF(Table3[[#This Row],[Type]]="EM",IF((Table3[[#This Row],[Diameter]]/2)-Table3[[#This Row],[CornerRadius]]-0.012&gt;0,(Table3[[#This Row],[Diameter]]/2)-Table3[[#This Row],[CornerRadius]]-0.012,0),)</f>
        <v>0</v>
      </c>
      <c r="BO541" s="6" t="str">
        <f>IF(Table3[[#This Row],[ShoulderLength]]="","",IF(Table3[[#This Row],[ShoulderLength]]&lt;Table3[[#This Row],[LOC]],"FIX",""))</f>
        <v/>
      </c>
    </row>
    <row r="542" spans="1:67" x14ac:dyDescent="0.25">
      <c r="A542" s="7">
        <f>IF(Table3[[#This Row],[SoflexRule]]="",1,IF(Table3[[#This Row],[MinOHL]]="",1,IF(Table3[[#This Row],[Type]]="CT",1,IF(Table3[[#This Row],[I]]=1,0,1))))</f>
        <v>1</v>
      </c>
      <c r="B542" s="6" t="s">
        <v>149</v>
      </c>
      <c r="D542" s="6" t="s">
        <v>149</v>
      </c>
      <c r="E542" s="6">
        <v>541</v>
      </c>
      <c r="F542" s="8" t="s">
        <v>60</v>
      </c>
      <c r="H542" s="10" t="s">
        <v>801</v>
      </c>
      <c r="I542" s="11" t="s">
        <v>1114</v>
      </c>
      <c r="J542" s="12" t="s">
        <v>1115</v>
      </c>
      <c r="K542" s="11" t="str">
        <f>CONCATENATE(Table3[[#This Row],[Type]]," "&amp;TEXT(Table3[[#This Row],[Diameter]],".0000")&amp;""," "&amp;Table3[[#This Row],[NumFlutes]]&amp;"FL")</f>
        <v>DJ .2040 2FL</v>
      </c>
      <c r="L542" s="17" t="s">
        <v>1116</v>
      </c>
      <c r="M542" s="13">
        <v>0.20399999999999999</v>
      </c>
      <c r="N542" s="13">
        <v>0.20399999999999999</v>
      </c>
      <c r="O542" s="6">
        <v>0.20399999999999999</v>
      </c>
      <c r="P542" s="6">
        <v>2.67</v>
      </c>
      <c r="R542" s="14">
        <f>IF(Table3[[#This Row],[ShoulderLenEnd]]="",0,90-(DEGREES(ATAN((Q542-P542)/((N542-O542)/2)))))</f>
        <v>0</v>
      </c>
      <c r="S542" s="15">
        <v>2.73</v>
      </c>
      <c r="T542" s="6">
        <v>2</v>
      </c>
      <c r="U542" s="6">
        <v>3.9</v>
      </c>
      <c r="V542" s="6">
        <v>2.3199999999999998</v>
      </c>
      <c r="Z542" s="6">
        <v>118</v>
      </c>
      <c r="AA542" s="13">
        <f t="shared" si="8"/>
        <v>6.1287783140811146E-2</v>
      </c>
      <c r="AE542" s="6" t="s">
        <v>49</v>
      </c>
      <c r="AF542" s="6" t="s">
        <v>545</v>
      </c>
      <c r="AH542" s="6" t="s">
        <v>635</v>
      </c>
      <c r="AI542" s="6">
        <v>0</v>
      </c>
      <c r="AJ542" s="6">
        <v>1</v>
      </c>
      <c r="AK542" s="6">
        <v>0</v>
      </c>
      <c r="AL542" s="6">
        <v>0</v>
      </c>
      <c r="AM542" s="6">
        <v>0</v>
      </c>
      <c r="AN542" s="6">
        <v>0</v>
      </c>
      <c r="AO542" s="6">
        <v>0</v>
      </c>
      <c r="AP542" s="6">
        <v>1</v>
      </c>
      <c r="AR542" s="6">
        <v>0</v>
      </c>
      <c r="AS542" s="6">
        <v>0</v>
      </c>
      <c r="AT542" s="6">
        <v>0</v>
      </c>
      <c r="AU542" s="6">
        <v>0</v>
      </c>
      <c r="AV542" s="6">
        <f>IF(Table3[[#This Row],[ShankDiameter]]&gt;0.5,0,2)</f>
        <v>2</v>
      </c>
      <c r="AW542" s="6">
        <v>0</v>
      </c>
      <c r="AX542" s="6">
        <v>0</v>
      </c>
      <c r="AY542" s="6">
        <v>2</v>
      </c>
      <c r="AZ542" s="6">
        <f>IF(Table3[[#This Row],[ShankDiameter]]=0.225,2,IF(Table3[[#This Row],[ShankDiameter]]=0.25,2,IF(Table3[[#This Row],[ShankDiameter]]=0.2875,2,0)))</f>
        <v>0</v>
      </c>
      <c r="BA542" s="6">
        <v>0</v>
      </c>
      <c r="BB542" s="6">
        <v>0</v>
      </c>
      <c r="BC542" s="6">
        <v>0</v>
      </c>
      <c r="BD542" s="6">
        <v>0</v>
      </c>
      <c r="BE542" s="6">
        <v>0</v>
      </c>
      <c r="BF542" s="6">
        <v>0</v>
      </c>
      <c r="BG542" s="6">
        <v>0</v>
      </c>
      <c r="BH542" s="6">
        <v>0</v>
      </c>
      <c r="BI542" s="6">
        <v>0</v>
      </c>
      <c r="BJ542" s="6">
        <v>0</v>
      </c>
      <c r="BK542" s="6">
        <v>0</v>
      </c>
      <c r="BL542" s="6">
        <v>0</v>
      </c>
      <c r="BM542" s="6">
        <f>IF(Table3[[#This Row],[Type]]="EM",IF((Table3[[#This Row],[Diameter]]/2)-Table3[[#This Row],[CornerRadius]]-0.012&gt;0,(Table3[[#This Row],[Diameter]]/2)-Table3[[#This Row],[CornerRadius]]-0.012,0),)</f>
        <v>0</v>
      </c>
      <c r="BO542" s="6" t="str">
        <f>IF(Table3[[#This Row],[ShoulderLength]]="","",IF(Table3[[#This Row],[ShoulderLength]]&lt;Table3[[#This Row],[LOC]],"FIX",""))</f>
        <v/>
      </c>
    </row>
    <row r="543" spans="1:67" x14ac:dyDescent="0.25">
      <c r="A543" s="7">
        <f>IF(Table3[[#This Row],[SoflexRule]]="",1,IF(Table3[[#This Row],[MinOHL]]="",1,IF(Table3[[#This Row],[Type]]="CT",1,IF(Table3[[#This Row],[I]]=1,0,1))))</f>
        <v>1</v>
      </c>
      <c r="B543" s="6" t="s">
        <v>149</v>
      </c>
      <c r="D543" s="6" t="s">
        <v>149</v>
      </c>
      <c r="E543" s="6">
        <v>542</v>
      </c>
      <c r="G543" s="9" t="s">
        <v>74</v>
      </c>
      <c r="H543" s="10" t="s">
        <v>679</v>
      </c>
      <c r="I543" s="11" t="s">
        <v>1117</v>
      </c>
      <c r="J543" s="12" t="s">
        <v>1118</v>
      </c>
      <c r="K543" s="11" t="str">
        <f>CONCATENATE(Table3[[#This Row],[Type]]," "&amp;TEXT(Table3[[#This Row],[Diameter]],".0000")&amp;""," "&amp;Table3[[#This Row],[NumFlutes]]&amp;"FL")</f>
        <v>DS .2040 2FL</v>
      </c>
      <c r="L543" s="17" t="s">
        <v>1116</v>
      </c>
      <c r="M543" s="13">
        <v>0.20399999999999999</v>
      </c>
      <c r="N543" s="13">
        <v>0.20399999999999999</v>
      </c>
      <c r="O543" s="6">
        <v>0.20399999999999999</v>
      </c>
      <c r="P543" s="6">
        <v>1.425</v>
      </c>
      <c r="R543" s="14">
        <f>IF(Table3[[#This Row],[ShoulderLenEnd]]="",0,90-(DEGREES(ATAN((Q543-P543)/((N543-O543)/2)))))</f>
        <v>0</v>
      </c>
      <c r="S543" s="15">
        <v>1.45</v>
      </c>
      <c r="T543" s="6">
        <v>2</v>
      </c>
      <c r="U543" s="6">
        <v>2.44</v>
      </c>
      <c r="V543" s="6">
        <v>1.0900000000000001</v>
      </c>
      <c r="Z543" s="6">
        <v>118</v>
      </c>
      <c r="AA543" s="13">
        <f t="shared" si="8"/>
        <v>6.1287783140811146E-2</v>
      </c>
      <c r="AE543" s="6" t="s">
        <v>49</v>
      </c>
      <c r="AF543" s="6" t="s">
        <v>545</v>
      </c>
      <c r="AH543" s="6" t="s">
        <v>682</v>
      </c>
      <c r="AI543" s="6">
        <v>0</v>
      </c>
      <c r="AJ543" s="6">
        <v>1</v>
      </c>
      <c r="AK543" s="6">
        <v>0</v>
      </c>
      <c r="AL543" s="6">
        <v>0</v>
      </c>
      <c r="AM543" s="6">
        <v>0</v>
      </c>
      <c r="AN543" s="6">
        <v>0</v>
      </c>
      <c r="AO543" s="6">
        <v>0</v>
      </c>
      <c r="AP543" s="6">
        <v>1</v>
      </c>
      <c r="AR543" s="6">
        <v>0</v>
      </c>
      <c r="AS543" s="6">
        <v>0</v>
      </c>
      <c r="AT543" s="6">
        <v>0</v>
      </c>
      <c r="AU543" s="6">
        <v>0</v>
      </c>
      <c r="AV543" s="6">
        <f>IF(Table3[[#This Row],[ShankDiameter]]&gt;0.5,0,2)</f>
        <v>2</v>
      </c>
      <c r="AW543" s="6">
        <v>0</v>
      </c>
      <c r="AX543" s="6">
        <v>0</v>
      </c>
      <c r="AY543" s="6">
        <v>2</v>
      </c>
      <c r="AZ543" s="6">
        <f>IF(Table3[[#This Row],[ShankDiameter]]=0.225,2,IF(Table3[[#This Row],[ShankDiameter]]=0.25,2,IF(Table3[[#This Row],[ShankDiameter]]=0.2875,2,0)))</f>
        <v>0</v>
      </c>
      <c r="BA543" s="6">
        <v>0</v>
      </c>
      <c r="BB543" s="6">
        <v>0</v>
      </c>
      <c r="BC543" s="6">
        <v>0</v>
      </c>
      <c r="BD543" s="6">
        <v>0</v>
      </c>
      <c r="BE543" s="6">
        <v>0</v>
      </c>
      <c r="BF543" s="6">
        <v>0</v>
      </c>
      <c r="BG543" s="6">
        <v>0</v>
      </c>
      <c r="BH543" s="6">
        <v>0</v>
      </c>
      <c r="BI543" s="6">
        <v>0</v>
      </c>
      <c r="BJ543" s="6">
        <v>0</v>
      </c>
      <c r="BK543" s="6">
        <v>0</v>
      </c>
      <c r="BL543" s="6">
        <v>0</v>
      </c>
      <c r="BM543" s="6">
        <f>IF(Table3[[#This Row],[Type]]="EM",IF((Table3[[#This Row],[Diameter]]/2)-Table3[[#This Row],[CornerRadius]]-0.012&gt;0,(Table3[[#This Row],[Diameter]]/2)-Table3[[#This Row],[CornerRadius]]-0.012,0),)</f>
        <v>0</v>
      </c>
      <c r="BO543" s="6" t="str">
        <f>IF(Table3[[#This Row],[ShoulderLength]]="","",IF(Table3[[#This Row],[ShoulderLength]]&lt;Table3[[#This Row],[LOC]],"FIX",""))</f>
        <v/>
      </c>
    </row>
    <row r="544" spans="1:67" x14ac:dyDescent="0.25">
      <c r="A544" s="7">
        <f>IF(Table3[[#This Row],[SoflexRule]]="",1,IF(Table3[[#This Row],[MinOHL]]="",1,IF(Table3[[#This Row],[Type]]="CT",1,IF(Table3[[#This Row],[I]]=1,0,1))))</f>
        <v>1</v>
      </c>
      <c r="B544" s="6" t="s">
        <v>149</v>
      </c>
      <c r="D544" s="6" t="s">
        <v>149</v>
      </c>
      <c r="E544" s="6">
        <v>543</v>
      </c>
      <c r="F544" s="8" t="s">
        <v>60</v>
      </c>
      <c r="H544" s="10" t="s">
        <v>801</v>
      </c>
      <c r="I544" s="11" t="s">
        <v>1119</v>
      </c>
      <c r="J544" s="12" t="s">
        <v>1120</v>
      </c>
      <c r="K544" s="11" t="str">
        <f>CONCATENATE(Table3[[#This Row],[Type]]," "&amp;TEXT(Table3[[#This Row],[Diameter]],".0000")&amp;""," "&amp;Table3[[#This Row],[NumFlutes]]&amp;"FL")</f>
        <v>DJ .2055 2FL</v>
      </c>
      <c r="L544" s="17" t="s">
        <v>1121</v>
      </c>
      <c r="M544" s="13">
        <v>0.20549999999999999</v>
      </c>
      <c r="N544" s="13">
        <v>0.20549999999999999</v>
      </c>
      <c r="O544" s="6">
        <v>0.20549999999999999</v>
      </c>
      <c r="P544" s="6">
        <v>2.67</v>
      </c>
      <c r="R544" s="14">
        <f>IF(Table3[[#This Row],[ShoulderLenEnd]]="",0,90-(DEGREES(ATAN((Q544-P544)/((N544-O544)/2)))))</f>
        <v>0</v>
      </c>
      <c r="S544" s="15">
        <v>2.73</v>
      </c>
      <c r="T544" s="6">
        <v>2</v>
      </c>
      <c r="U544" s="6">
        <v>3.9</v>
      </c>
      <c r="V544" s="6">
        <v>2.25</v>
      </c>
      <c r="Z544" s="6">
        <v>118</v>
      </c>
      <c r="AA544" s="13">
        <f t="shared" si="8"/>
        <v>6.1738428605081816E-2</v>
      </c>
      <c r="AE544" s="6" t="s">
        <v>49</v>
      </c>
      <c r="AF544" s="6" t="s">
        <v>545</v>
      </c>
      <c r="AH544" s="6" t="s">
        <v>635</v>
      </c>
      <c r="AI544" s="6">
        <v>0</v>
      </c>
      <c r="AJ544" s="6">
        <v>1</v>
      </c>
      <c r="AK544" s="6">
        <v>0</v>
      </c>
      <c r="AL544" s="6">
        <v>0</v>
      </c>
      <c r="AM544" s="6">
        <v>0</v>
      </c>
      <c r="AN544" s="6">
        <v>0</v>
      </c>
      <c r="AO544" s="6">
        <v>0</v>
      </c>
      <c r="AP544" s="6">
        <v>1</v>
      </c>
      <c r="AR544" s="6">
        <v>0</v>
      </c>
      <c r="AS544" s="6">
        <v>0</v>
      </c>
      <c r="AT544" s="6">
        <v>0</v>
      </c>
      <c r="AU544" s="6">
        <v>0</v>
      </c>
      <c r="AV544" s="6">
        <f>IF(Table3[[#This Row],[ShankDiameter]]&gt;0.5,0,2)</f>
        <v>2</v>
      </c>
      <c r="AW544" s="6">
        <v>0</v>
      </c>
      <c r="AX544" s="6">
        <v>0</v>
      </c>
      <c r="AY544" s="6">
        <v>2</v>
      </c>
      <c r="AZ544" s="6">
        <f>IF(Table3[[#This Row],[ShankDiameter]]=0.225,2,IF(Table3[[#This Row],[ShankDiameter]]=0.25,2,IF(Table3[[#This Row],[ShankDiameter]]=0.2875,2,0)))</f>
        <v>0</v>
      </c>
      <c r="BA544" s="6">
        <v>0</v>
      </c>
      <c r="BB544" s="6">
        <v>0</v>
      </c>
      <c r="BC544" s="6">
        <v>0</v>
      </c>
      <c r="BD544" s="6">
        <v>0</v>
      </c>
      <c r="BE544" s="6">
        <v>0</v>
      </c>
      <c r="BF544" s="6">
        <v>0</v>
      </c>
      <c r="BG544" s="6">
        <v>0</v>
      </c>
      <c r="BH544" s="6">
        <v>0</v>
      </c>
      <c r="BI544" s="6">
        <v>0</v>
      </c>
      <c r="BJ544" s="6">
        <v>0</v>
      </c>
      <c r="BK544" s="6">
        <v>0</v>
      </c>
      <c r="BL544" s="6">
        <v>0</v>
      </c>
      <c r="BM544" s="6">
        <f>IF(Table3[[#This Row],[Type]]="EM",IF((Table3[[#This Row],[Diameter]]/2)-Table3[[#This Row],[CornerRadius]]-0.012&gt;0,(Table3[[#This Row],[Diameter]]/2)-Table3[[#This Row],[CornerRadius]]-0.012,0),)</f>
        <v>0</v>
      </c>
      <c r="BO544" s="6" t="str">
        <f>IF(Table3[[#This Row],[ShoulderLength]]="","",IF(Table3[[#This Row],[ShoulderLength]]&lt;Table3[[#This Row],[LOC]],"FIX",""))</f>
        <v/>
      </c>
    </row>
    <row r="545" spans="1:67" x14ac:dyDescent="0.25">
      <c r="A545" s="7">
        <f>IF(Table3[[#This Row],[SoflexRule]]="",1,IF(Table3[[#This Row],[MinOHL]]="",1,IF(Table3[[#This Row],[Type]]="CT",1,IF(Table3[[#This Row],[I]]=1,0,1))))</f>
        <v>1</v>
      </c>
      <c r="B545" s="6" t="s">
        <v>149</v>
      </c>
      <c r="D545" s="6" t="s">
        <v>149</v>
      </c>
      <c r="E545" s="6">
        <v>544</v>
      </c>
      <c r="G545" s="9" t="s">
        <v>74</v>
      </c>
      <c r="H545" s="10" t="s">
        <v>679</v>
      </c>
      <c r="I545" s="11" t="s">
        <v>1122</v>
      </c>
      <c r="J545" s="12" t="s">
        <v>1123</v>
      </c>
      <c r="K545" s="11" t="str">
        <f>CONCATENATE(Table3[[#This Row],[Type]]," "&amp;TEXT(Table3[[#This Row],[Diameter]],".0000")&amp;""," "&amp;Table3[[#This Row],[NumFlutes]]&amp;"FL")</f>
        <v>DS .2055 2FL</v>
      </c>
      <c r="L545" s="17" t="s">
        <v>1121</v>
      </c>
      <c r="M545" s="13">
        <v>0.20549999999999999</v>
      </c>
      <c r="N545" s="13">
        <v>0.20549999999999999</v>
      </c>
      <c r="O545" s="6">
        <v>0.20549999999999999</v>
      </c>
      <c r="P545" s="6">
        <v>1.375</v>
      </c>
      <c r="R545" s="14">
        <f>IF(Table3[[#This Row],[ShoulderLenEnd]]="",0,90-(DEGREES(ATAN((Q545-P545)/((N545-O545)/2)))))</f>
        <v>0</v>
      </c>
      <c r="S545" s="15">
        <v>1.8</v>
      </c>
      <c r="T545" s="6">
        <v>2</v>
      </c>
      <c r="U545" s="6">
        <v>2.46</v>
      </c>
      <c r="V545" s="6">
        <v>1.1000000000000001</v>
      </c>
      <c r="Z545" s="6">
        <v>118</v>
      </c>
      <c r="AA545" s="13">
        <f t="shared" si="8"/>
        <v>6.1738428605081816E-2</v>
      </c>
      <c r="AE545" s="6" t="s">
        <v>49</v>
      </c>
      <c r="AF545" s="6" t="s">
        <v>545</v>
      </c>
      <c r="AH545" s="6" t="s">
        <v>682</v>
      </c>
      <c r="AI545" s="6">
        <v>0</v>
      </c>
      <c r="AJ545" s="6">
        <v>1</v>
      </c>
      <c r="AK545" s="6">
        <v>0</v>
      </c>
      <c r="AL545" s="6">
        <v>0</v>
      </c>
      <c r="AM545" s="6">
        <v>0</v>
      </c>
      <c r="AN545" s="6">
        <v>0</v>
      </c>
      <c r="AO545" s="6">
        <v>0</v>
      </c>
      <c r="AP545" s="6">
        <v>1</v>
      </c>
      <c r="AR545" s="6">
        <v>0</v>
      </c>
      <c r="AS545" s="6">
        <v>0</v>
      </c>
      <c r="AT545" s="6">
        <v>0</v>
      </c>
      <c r="AU545" s="6">
        <v>0</v>
      </c>
      <c r="AV545" s="6">
        <f>IF(Table3[[#This Row],[ShankDiameter]]&gt;0.5,0,2)</f>
        <v>2</v>
      </c>
      <c r="AW545" s="6">
        <v>0</v>
      </c>
      <c r="AX545" s="6">
        <v>0</v>
      </c>
      <c r="AY545" s="6">
        <v>2</v>
      </c>
      <c r="AZ545" s="6">
        <f>IF(Table3[[#This Row],[ShankDiameter]]=0.225,2,IF(Table3[[#This Row],[ShankDiameter]]=0.25,2,IF(Table3[[#This Row],[ShankDiameter]]=0.2875,2,0)))</f>
        <v>0</v>
      </c>
      <c r="BA545" s="6">
        <v>0</v>
      </c>
      <c r="BB545" s="6">
        <v>0</v>
      </c>
      <c r="BC545" s="6">
        <v>0</v>
      </c>
      <c r="BD545" s="6">
        <v>0</v>
      </c>
      <c r="BE545" s="6">
        <v>0</v>
      </c>
      <c r="BF545" s="6">
        <v>0</v>
      </c>
      <c r="BG545" s="6">
        <v>0</v>
      </c>
      <c r="BH545" s="6">
        <v>0</v>
      </c>
      <c r="BI545" s="6">
        <v>0</v>
      </c>
      <c r="BJ545" s="6">
        <v>0</v>
      </c>
      <c r="BK545" s="6">
        <v>0</v>
      </c>
      <c r="BL545" s="6">
        <v>0</v>
      </c>
      <c r="BM545" s="6">
        <f>IF(Table3[[#This Row],[Type]]="EM",IF((Table3[[#This Row],[Diameter]]/2)-Table3[[#This Row],[CornerRadius]]-0.012&gt;0,(Table3[[#This Row],[Diameter]]/2)-Table3[[#This Row],[CornerRadius]]-0.012,0),)</f>
        <v>0</v>
      </c>
      <c r="BO545" s="6" t="str">
        <f>IF(Table3[[#This Row],[ShoulderLength]]="","",IF(Table3[[#This Row],[ShoulderLength]]&lt;Table3[[#This Row],[LOC]],"FIX",""))</f>
        <v/>
      </c>
    </row>
    <row r="546" spans="1:67" x14ac:dyDescent="0.25">
      <c r="A546" s="7">
        <f>IF(Table3[[#This Row],[SoflexRule]]="",1,IF(Table3[[#This Row],[MinOHL]]="",1,IF(Table3[[#This Row],[Type]]="CT",1,IF(Table3[[#This Row],[I]]=1,0,1))))</f>
        <v>1</v>
      </c>
      <c r="B546" s="6" t="s">
        <v>149</v>
      </c>
      <c r="D546" s="6" t="s">
        <v>149</v>
      </c>
      <c r="E546" s="6">
        <v>545</v>
      </c>
      <c r="F546" s="8" t="s">
        <v>60</v>
      </c>
      <c r="H546" s="10" t="s">
        <v>801</v>
      </c>
      <c r="I546" s="11" t="s">
        <v>1124</v>
      </c>
      <c r="J546" s="12" t="s">
        <v>1125</v>
      </c>
      <c r="K546" s="11" t="str">
        <f>CONCATENATE(Table3[[#This Row],[Type]]," "&amp;TEXT(Table3[[#This Row],[Diameter]],".0000")&amp;""," "&amp;Table3[[#This Row],[NumFlutes]]&amp;"FL")</f>
        <v>DJ .2090 2FL</v>
      </c>
      <c r="L546" s="17" t="s">
        <v>1126</v>
      </c>
      <c r="M546" s="13">
        <v>0.20899999999999999</v>
      </c>
      <c r="N546" s="13">
        <v>0.20899999999999999</v>
      </c>
      <c r="O546" s="6">
        <v>0.20899999999999999</v>
      </c>
      <c r="P546" s="6">
        <v>2.65</v>
      </c>
      <c r="R546" s="14">
        <f>IF(Table3[[#This Row],[ShoulderLenEnd]]="",0,90-(DEGREES(ATAN((Q546-P546)/((N546-O546)/2)))))</f>
        <v>0</v>
      </c>
      <c r="S546" s="15">
        <v>2.71</v>
      </c>
      <c r="T546" s="6">
        <v>2</v>
      </c>
      <c r="U546" s="6">
        <v>3.88</v>
      </c>
      <c r="V546" s="6">
        <v>2.2799999999999998</v>
      </c>
      <c r="Z546" s="6">
        <v>118</v>
      </c>
      <c r="AA546" s="13">
        <f t="shared" si="8"/>
        <v>6.2789934688380053E-2</v>
      </c>
      <c r="AE546" s="6" t="s">
        <v>49</v>
      </c>
      <c r="AF546" s="6" t="s">
        <v>545</v>
      </c>
      <c r="AH546" s="6" t="s">
        <v>635</v>
      </c>
      <c r="AI546" s="6">
        <v>0</v>
      </c>
      <c r="AJ546" s="6">
        <v>1</v>
      </c>
      <c r="AK546" s="6">
        <v>0</v>
      </c>
      <c r="AL546" s="6">
        <v>0</v>
      </c>
      <c r="AM546" s="6">
        <v>0</v>
      </c>
      <c r="AN546" s="6">
        <v>0</v>
      </c>
      <c r="AO546" s="6">
        <v>0</v>
      </c>
      <c r="AP546" s="6">
        <v>1</v>
      </c>
      <c r="AR546" s="6">
        <v>0</v>
      </c>
      <c r="AS546" s="6">
        <v>0</v>
      </c>
      <c r="AT546" s="6">
        <v>0</v>
      </c>
      <c r="AU546" s="6">
        <v>0</v>
      </c>
      <c r="AV546" s="6">
        <f>IF(Table3[[#This Row],[ShankDiameter]]&gt;0.5,0,2)</f>
        <v>2</v>
      </c>
      <c r="AW546" s="6">
        <v>0</v>
      </c>
      <c r="AX546" s="6">
        <v>0</v>
      </c>
      <c r="AY546" s="6">
        <v>2</v>
      </c>
      <c r="AZ546" s="6">
        <f>IF(Table3[[#This Row],[ShankDiameter]]=0.225,2,IF(Table3[[#This Row],[ShankDiameter]]=0.25,2,IF(Table3[[#This Row],[ShankDiameter]]=0.2875,2,0)))</f>
        <v>0</v>
      </c>
      <c r="BA546" s="6">
        <v>0</v>
      </c>
      <c r="BB546" s="6">
        <v>0</v>
      </c>
      <c r="BC546" s="6">
        <v>0</v>
      </c>
      <c r="BD546" s="6">
        <v>0</v>
      </c>
      <c r="BE546" s="6">
        <v>0</v>
      </c>
      <c r="BF546" s="6">
        <v>0</v>
      </c>
      <c r="BG546" s="6">
        <v>0</v>
      </c>
      <c r="BH546" s="6">
        <v>0</v>
      </c>
      <c r="BI546" s="6">
        <v>0</v>
      </c>
      <c r="BJ546" s="6">
        <v>0</v>
      </c>
      <c r="BK546" s="6">
        <v>0</v>
      </c>
      <c r="BL546" s="6">
        <v>0</v>
      </c>
      <c r="BM546" s="6">
        <f>IF(Table3[[#This Row],[Type]]="EM",IF((Table3[[#This Row],[Diameter]]/2)-Table3[[#This Row],[CornerRadius]]-0.012&gt;0,(Table3[[#This Row],[Diameter]]/2)-Table3[[#This Row],[CornerRadius]]-0.012,0),)</f>
        <v>0</v>
      </c>
      <c r="BO546" s="6" t="str">
        <f>IF(Table3[[#This Row],[ShoulderLength]]="","",IF(Table3[[#This Row],[ShoulderLength]]&lt;Table3[[#This Row],[LOC]],"FIX",""))</f>
        <v/>
      </c>
    </row>
    <row r="547" spans="1:67" x14ac:dyDescent="0.25">
      <c r="A547" s="7">
        <f>IF(Table3[[#This Row],[SoflexRule]]="",1,IF(Table3[[#This Row],[MinOHL]]="",1,IF(Table3[[#This Row],[Type]]="CT",1,IF(Table3[[#This Row],[I]]=1,0,1))))</f>
        <v>1</v>
      </c>
      <c r="B547" s="6" t="s">
        <v>149</v>
      </c>
      <c r="D547" s="6" t="s">
        <v>149</v>
      </c>
      <c r="E547" s="6">
        <v>546</v>
      </c>
      <c r="G547" s="9" t="s">
        <v>74</v>
      </c>
      <c r="H547" s="10" t="s">
        <v>679</v>
      </c>
      <c r="I547" s="11" t="s">
        <v>1127</v>
      </c>
      <c r="J547" s="12" t="s">
        <v>1128</v>
      </c>
      <c r="K547" s="11" t="str">
        <f>CONCATENATE(Table3[[#This Row],[Type]]," "&amp;TEXT(Table3[[#This Row],[Diameter]],".0000")&amp;""," "&amp;Table3[[#This Row],[NumFlutes]]&amp;"FL")</f>
        <v>DS .2090 2FL</v>
      </c>
      <c r="L547" s="17" t="s">
        <v>1126</v>
      </c>
      <c r="M547" s="13">
        <v>0.20899999999999999</v>
      </c>
      <c r="N547" s="13">
        <v>0.20899999999999999</v>
      </c>
      <c r="O547" s="6">
        <v>0.20899999999999999</v>
      </c>
      <c r="P547" s="6">
        <v>1.375</v>
      </c>
      <c r="R547" s="14">
        <f>IF(Table3[[#This Row],[ShoulderLenEnd]]="",0,90-(DEGREES(ATAN((Q547-P547)/((N547-O547)/2)))))</f>
        <v>0</v>
      </c>
      <c r="S547" s="15">
        <v>1.4</v>
      </c>
      <c r="T547" s="6">
        <v>2</v>
      </c>
      <c r="U547" s="6">
        <v>2.44</v>
      </c>
      <c r="V547" s="6">
        <v>1.0900000000000001</v>
      </c>
      <c r="Z547" s="6">
        <v>118</v>
      </c>
      <c r="AA547" s="13">
        <f t="shared" si="8"/>
        <v>6.2789934688380053E-2</v>
      </c>
      <c r="AE547" s="6" t="s">
        <v>49</v>
      </c>
      <c r="AF547" s="6" t="s">
        <v>545</v>
      </c>
      <c r="AH547" s="6" t="s">
        <v>682</v>
      </c>
      <c r="AI547" s="6">
        <v>0</v>
      </c>
      <c r="AJ547" s="6">
        <v>1</v>
      </c>
      <c r="AK547" s="6">
        <v>0</v>
      </c>
      <c r="AL547" s="6">
        <v>0</v>
      </c>
      <c r="AM547" s="6">
        <v>0</v>
      </c>
      <c r="AN547" s="6">
        <v>0</v>
      </c>
      <c r="AO547" s="6">
        <v>0</v>
      </c>
      <c r="AP547" s="6">
        <v>1</v>
      </c>
      <c r="AR547" s="6">
        <v>0</v>
      </c>
      <c r="AS547" s="6">
        <v>0</v>
      </c>
      <c r="AT547" s="6">
        <v>0</v>
      </c>
      <c r="AU547" s="6">
        <v>0</v>
      </c>
      <c r="AV547" s="6">
        <f>IF(Table3[[#This Row],[ShankDiameter]]&gt;0.5,0,2)</f>
        <v>2</v>
      </c>
      <c r="AW547" s="6">
        <v>0</v>
      </c>
      <c r="AX547" s="6">
        <v>0</v>
      </c>
      <c r="AY547" s="6">
        <v>2</v>
      </c>
      <c r="AZ547" s="6">
        <f>IF(Table3[[#This Row],[ShankDiameter]]=0.225,2,IF(Table3[[#This Row],[ShankDiameter]]=0.25,2,IF(Table3[[#This Row],[ShankDiameter]]=0.2875,2,0)))</f>
        <v>0</v>
      </c>
      <c r="BA547" s="6">
        <v>0</v>
      </c>
      <c r="BB547" s="6">
        <v>0</v>
      </c>
      <c r="BC547" s="6">
        <v>0</v>
      </c>
      <c r="BD547" s="6">
        <v>0</v>
      </c>
      <c r="BE547" s="6">
        <v>0</v>
      </c>
      <c r="BF547" s="6">
        <v>0</v>
      </c>
      <c r="BG547" s="6">
        <v>0</v>
      </c>
      <c r="BH547" s="6">
        <v>0</v>
      </c>
      <c r="BI547" s="6">
        <v>0</v>
      </c>
      <c r="BJ547" s="6">
        <v>0</v>
      </c>
      <c r="BK547" s="6">
        <v>0</v>
      </c>
      <c r="BL547" s="6">
        <v>0</v>
      </c>
      <c r="BM547" s="6">
        <f>IF(Table3[[#This Row],[Type]]="EM",IF((Table3[[#This Row],[Diameter]]/2)-Table3[[#This Row],[CornerRadius]]-0.012&gt;0,(Table3[[#This Row],[Diameter]]/2)-Table3[[#This Row],[CornerRadius]]-0.012,0),)</f>
        <v>0</v>
      </c>
      <c r="BO547" s="6" t="str">
        <f>IF(Table3[[#This Row],[ShoulderLength]]="","",IF(Table3[[#This Row],[ShoulderLength]]&lt;Table3[[#This Row],[LOC]],"FIX",""))</f>
        <v/>
      </c>
    </row>
    <row r="548" spans="1:67" x14ac:dyDescent="0.25">
      <c r="A548" s="7">
        <f>IF(Table3[[#This Row],[SoflexRule]]="",1,IF(Table3[[#This Row],[MinOHL]]="",1,IF(Table3[[#This Row],[Type]]="CT",1,IF(Table3[[#This Row],[I]]=1,0,1))))</f>
        <v>1</v>
      </c>
      <c r="B548" s="6" t="s">
        <v>149</v>
      </c>
      <c r="D548" s="6" t="s">
        <v>149</v>
      </c>
      <c r="E548" s="6">
        <v>547</v>
      </c>
      <c r="F548" s="8" t="s">
        <v>60</v>
      </c>
      <c r="H548" s="10" t="s">
        <v>801</v>
      </c>
      <c r="I548" s="11" t="s">
        <v>1129</v>
      </c>
      <c r="J548" s="12" t="s">
        <v>1130</v>
      </c>
      <c r="K548" s="11" t="str">
        <f>CONCATENATE(Table3[[#This Row],[Type]]," "&amp;TEXT(Table3[[#This Row],[Diameter]],".0000")&amp;""," "&amp;Table3[[#This Row],[NumFlutes]]&amp;"FL")</f>
        <v>DJ .2130 2FL</v>
      </c>
      <c r="L548" s="17" t="s">
        <v>1131</v>
      </c>
      <c r="M548" s="13">
        <v>0.21299999999999999</v>
      </c>
      <c r="N548" s="13">
        <v>0.21299999999999999</v>
      </c>
      <c r="O548" s="6">
        <v>0.21299999999999999</v>
      </c>
      <c r="P548" s="6">
        <v>2.63</v>
      </c>
      <c r="R548" s="14">
        <f>IF(Table3[[#This Row],[ShoulderLenEnd]]="",0,90-(DEGREES(ATAN((Q548-P548)/((N548-O548)/2)))))</f>
        <v>0</v>
      </c>
      <c r="S548" s="15">
        <v>2.69</v>
      </c>
      <c r="T548" s="6">
        <v>2</v>
      </c>
      <c r="U548" s="6">
        <v>3.85</v>
      </c>
      <c r="V548" s="6">
        <v>2.2599999999999998</v>
      </c>
      <c r="Z548" s="6">
        <v>118</v>
      </c>
      <c r="AA548" s="13">
        <f t="shared" si="8"/>
        <v>6.3991655926435173E-2</v>
      </c>
      <c r="AE548" s="6" t="s">
        <v>49</v>
      </c>
      <c r="AF548" s="6" t="s">
        <v>545</v>
      </c>
      <c r="AH548" s="6" t="s">
        <v>635</v>
      </c>
      <c r="AI548" s="6">
        <v>0</v>
      </c>
      <c r="AJ548" s="6">
        <v>1</v>
      </c>
      <c r="AK548" s="6">
        <v>0</v>
      </c>
      <c r="AL548" s="6">
        <v>0</v>
      </c>
      <c r="AM548" s="6">
        <v>0</v>
      </c>
      <c r="AN548" s="6">
        <v>0</v>
      </c>
      <c r="AO548" s="6">
        <v>0</v>
      </c>
      <c r="AP548" s="6">
        <v>1</v>
      </c>
      <c r="AR548" s="6">
        <v>0</v>
      </c>
      <c r="AS548" s="6">
        <v>0</v>
      </c>
      <c r="AT548" s="6">
        <v>0</v>
      </c>
      <c r="AU548" s="6">
        <v>0</v>
      </c>
      <c r="AV548" s="6">
        <f>IF(Table3[[#This Row],[ShankDiameter]]&gt;0.5,0,2)</f>
        <v>2</v>
      </c>
      <c r="AW548" s="6">
        <v>0</v>
      </c>
      <c r="AX548" s="6">
        <v>0</v>
      </c>
      <c r="AY548" s="6">
        <v>2</v>
      </c>
      <c r="AZ548" s="6">
        <f>IF(Table3[[#This Row],[ShankDiameter]]=0.225,2,IF(Table3[[#This Row],[ShankDiameter]]=0.25,2,IF(Table3[[#This Row],[ShankDiameter]]=0.2875,2,0)))</f>
        <v>0</v>
      </c>
      <c r="BA548" s="6">
        <v>0</v>
      </c>
      <c r="BB548" s="6">
        <v>0</v>
      </c>
      <c r="BC548" s="6">
        <v>0</v>
      </c>
      <c r="BD548" s="6">
        <v>0</v>
      </c>
      <c r="BE548" s="6">
        <v>0</v>
      </c>
      <c r="BF548" s="6">
        <v>0</v>
      </c>
      <c r="BG548" s="6">
        <v>0</v>
      </c>
      <c r="BH548" s="6">
        <v>0</v>
      </c>
      <c r="BI548" s="6">
        <v>0</v>
      </c>
      <c r="BJ548" s="6">
        <v>0</v>
      </c>
      <c r="BK548" s="6">
        <v>0</v>
      </c>
      <c r="BL548" s="6">
        <v>0</v>
      </c>
      <c r="BM548" s="6">
        <f>IF(Table3[[#This Row],[Type]]="EM",IF((Table3[[#This Row],[Diameter]]/2)-Table3[[#This Row],[CornerRadius]]-0.012&gt;0,(Table3[[#This Row],[Diameter]]/2)-Table3[[#This Row],[CornerRadius]]-0.012,0),)</f>
        <v>0</v>
      </c>
      <c r="BO548" s="6" t="str">
        <f>IF(Table3[[#This Row],[ShoulderLength]]="","",IF(Table3[[#This Row],[ShoulderLength]]&lt;Table3[[#This Row],[LOC]],"FIX",""))</f>
        <v/>
      </c>
    </row>
    <row r="549" spans="1:67" x14ac:dyDescent="0.25">
      <c r="A549" s="7">
        <f>IF(Table3[[#This Row],[SoflexRule]]="",1,IF(Table3[[#This Row],[MinOHL]]="",1,IF(Table3[[#This Row],[Type]]="CT",1,IF(Table3[[#This Row],[I]]=1,0,1))))</f>
        <v>1</v>
      </c>
      <c r="B549" s="6" t="s">
        <v>149</v>
      </c>
      <c r="D549" s="6" t="s">
        <v>149</v>
      </c>
      <c r="E549" s="6">
        <v>548</v>
      </c>
      <c r="G549" s="9" t="s">
        <v>74</v>
      </c>
      <c r="H549" s="10" t="s">
        <v>679</v>
      </c>
      <c r="I549" s="11" t="s">
        <v>1132</v>
      </c>
      <c r="J549" s="12" t="s">
        <v>1133</v>
      </c>
      <c r="K549" s="11" t="str">
        <f>CONCATENATE(Table3[[#This Row],[Type]]," "&amp;TEXT(Table3[[#This Row],[Diameter]],".0000")&amp;""," "&amp;Table3[[#This Row],[NumFlutes]]&amp;"FL")</f>
        <v>DS .2130 2FL</v>
      </c>
      <c r="L549" s="17" t="s">
        <v>1131</v>
      </c>
      <c r="M549" s="13">
        <v>0.21299999999999999</v>
      </c>
      <c r="N549" s="13">
        <v>0.21299999999999999</v>
      </c>
      <c r="O549" s="6">
        <v>0.21299999999999999</v>
      </c>
      <c r="P549" s="6">
        <v>1.4</v>
      </c>
      <c r="R549" s="14">
        <f>IF(Table3[[#This Row],[ShoulderLenEnd]]="",0,90-(DEGREES(ATAN((Q549-P549)/((N549-O549)/2)))))</f>
        <v>0</v>
      </c>
      <c r="S549" s="15">
        <v>1.425</v>
      </c>
      <c r="T549" s="6">
        <v>2</v>
      </c>
      <c r="U549" s="6">
        <v>2.44</v>
      </c>
      <c r="V549" s="6">
        <v>1.03</v>
      </c>
      <c r="Z549" s="6">
        <v>118</v>
      </c>
      <c r="AA549" s="13">
        <f t="shared" si="8"/>
        <v>6.3991655926435173E-2</v>
      </c>
      <c r="AE549" s="6" t="s">
        <v>49</v>
      </c>
      <c r="AF549" s="6" t="s">
        <v>545</v>
      </c>
      <c r="AH549" s="6" t="s">
        <v>682</v>
      </c>
      <c r="AI549" s="6">
        <v>0</v>
      </c>
      <c r="AJ549" s="6">
        <v>1</v>
      </c>
      <c r="AK549" s="6">
        <v>0</v>
      </c>
      <c r="AL549" s="6">
        <v>0</v>
      </c>
      <c r="AM549" s="6">
        <v>0</v>
      </c>
      <c r="AN549" s="6">
        <v>0</v>
      </c>
      <c r="AO549" s="6">
        <v>0</v>
      </c>
      <c r="AP549" s="6">
        <v>1</v>
      </c>
      <c r="AR549" s="6">
        <v>0</v>
      </c>
      <c r="AS549" s="6">
        <v>0</v>
      </c>
      <c r="AT549" s="6">
        <v>0</v>
      </c>
      <c r="AU549" s="6">
        <v>0</v>
      </c>
      <c r="AV549" s="6">
        <f>IF(Table3[[#This Row],[ShankDiameter]]&gt;0.5,0,2)</f>
        <v>2</v>
      </c>
      <c r="AW549" s="6">
        <v>0</v>
      </c>
      <c r="AX549" s="6">
        <v>0</v>
      </c>
      <c r="AY549" s="6">
        <v>2</v>
      </c>
      <c r="AZ549" s="6">
        <f>IF(Table3[[#This Row],[ShankDiameter]]=0.225,2,IF(Table3[[#This Row],[ShankDiameter]]=0.25,2,IF(Table3[[#This Row],[ShankDiameter]]=0.2875,2,0)))</f>
        <v>0</v>
      </c>
      <c r="BA549" s="6">
        <v>0</v>
      </c>
      <c r="BB549" s="6">
        <v>0</v>
      </c>
      <c r="BC549" s="6">
        <v>0</v>
      </c>
      <c r="BD549" s="6">
        <v>0</v>
      </c>
      <c r="BE549" s="6">
        <v>0</v>
      </c>
      <c r="BF549" s="6">
        <v>0</v>
      </c>
      <c r="BG549" s="6">
        <v>0</v>
      </c>
      <c r="BH549" s="6">
        <v>0</v>
      </c>
      <c r="BI549" s="6">
        <v>0</v>
      </c>
      <c r="BJ549" s="6">
        <v>0</v>
      </c>
      <c r="BK549" s="6">
        <v>0</v>
      </c>
      <c r="BL549" s="6">
        <v>0</v>
      </c>
      <c r="BM549" s="6">
        <f>IF(Table3[[#This Row],[Type]]="EM",IF((Table3[[#This Row],[Diameter]]/2)-Table3[[#This Row],[CornerRadius]]-0.012&gt;0,(Table3[[#This Row],[Diameter]]/2)-Table3[[#This Row],[CornerRadius]]-0.012,0),)</f>
        <v>0</v>
      </c>
      <c r="BO549" s="6" t="str">
        <f>IF(Table3[[#This Row],[ShoulderLength]]="","",IF(Table3[[#This Row],[ShoulderLength]]&lt;Table3[[#This Row],[LOC]],"FIX",""))</f>
        <v/>
      </c>
    </row>
    <row r="550" spans="1:67" x14ac:dyDescent="0.25">
      <c r="A550" s="7">
        <f>IF(Table3[[#This Row],[SoflexRule]]="",1,IF(Table3[[#This Row],[MinOHL]]="",1,IF(Table3[[#This Row],[Type]]="CT",1,IF(Table3[[#This Row],[I]]=1,0,1))))</f>
        <v>1</v>
      </c>
      <c r="B550" s="6" t="s">
        <v>149</v>
      </c>
      <c r="D550" s="6" t="s">
        <v>149</v>
      </c>
      <c r="E550" s="6">
        <v>549</v>
      </c>
      <c r="G550" s="9" t="s">
        <v>74</v>
      </c>
      <c r="H550" s="10" t="s">
        <v>679</v>
      </c>
      <c r="I550" s="11" t="s">
        <v>1134</v>
      </c>
      <c r="J550" s="12" t="s">
        <v>1135</v>
      </c>
      <c r="K550" s="11" t="str">
        <f>CONCATENATE(Table3[[#This Row],[Type]]," "&amp;TEXT(Table3[[#This Row],[Diameter]],".0000")&amp;""," "&amp;Table3[[#This Row],[NumFlutes]]&amp;"FL")</f>
        <v>DS .2188 2FL</v>
      </c>
      <c r="L550" s="17" t="s">
        <v>2431</v>
      </c>
      <c r="M550" s="13">
        <v>0.21879999999999999</v>
      </c>
      <c r="N550" s="13">
        <v>0.21879999999999999</v>
      </c>
      <c r="O550" s="6">
        <v>0.21879999999999999</v>
      </c>
      <c r="P550" s="6">
        <v>1.375</v>
      </c>
      <c r="R550" s="14">
        <f>IF(Table3[[#This Row],[ShoulderLenEnd]]="",0,90-(DEGREES(ATAN((Q550-P550)/((N550-O550)/2)))))</f>
        <v>0</v>
      </c>
      <c r="S550" s="15">
        <v>1.4</v>
      </c>
      <c r="T550" s="6">
        <v>2</v>
      </c>
      <c r="U550" s="6">
        <v>2.41</v>
      </c>
      <c r="V550" s="6">
        <v>1.02</v>
      </c>
      <c r="Z550" s="6">
        <v>118</v>
      </c>
      <c r="AA550" s="13">
        <f t="shared" si="8"/>
        <v>6.5734151721615092E-2</v>
      </c>
      <c r="AE550" s="6" t="s">
        <v>49</v>
      </c>
      <c r="AF550" s="6" t="s">
        <v>545</v>
      </c>
      <c r="AH550" s="6" t="s">
        <v>682</v>
      </c>
      <c r="AI550" s="6">
        <v>0</v>
      </c>
      <c r="AJ550" s="6">
        <v>1</v>
      </c>
      <c r="AK550" s="6">
        <v>0</v>
      </c>
      <c r="AL550" s="6">
        <v>0</v>
      </c>
      <c r="AM550" s="6">
        <v>0</v>
      </c>
      <c r="AN550" s="6">
        <v>0</v>
      </c>
      <c r="AO550" s="6">
        <v>0</v>
      </c>
      <c r="AP550" s="6">
        <v>1</v>
      </c>
      <c r="AR550" s="6">
        <v>0</v>
      </c>
      <c r="AS550" s="6">
        <v>0</v>
      </c>
      <c r="AT550" s="6">
        <v>0</v>
      </c>
      <c r="AU550" s="6">
        <v>0</v>
      </c>
      <c r="AV550" s="6">
        <f>IF(Table3[[#This Row],[ShankDiameter]]&gt;0.5,0,2)</f>
        <v>2</v>
      </c>
      <c r="AW550" s="6">
        <v>0</v>
      </c>
      <c r="AX550" s="6">
        <v>0</v>
      </c>
      <c r="AY550" s="6">
        <v>2</v>
      </c>
      <c r="AZ550" s="6">
        <f>IF(Table3[[#This Row],[ShankDiameter]]=0.225,2,IF(Table3[[#This Row],[ShankDiameter]]=0.25,2,IF(Table3[[#This Row],[ShankDiameter]]=0.2875,2,0)))</f>
        <v>0</v>
      </c>
      <c r="BA550" s="6">
        <v>0</v>
      </c>
      <c r="BB550" s="6">
        <v>0</v>
      </c>
      <c r="BC550" s="6">
        <v>0</v>
      </c>
      <c r="BD550" s="6">
        <v>0</v>
      </c>
      <c r="BE550" s="6">
        <v>0</v>
      </c>
      <c r="BF550" s="6">
        <v>0</v>
      </c>
      <c r="BG550" s="6">
        <v>0</v>
      </c>
      <c r="BH550" s="6">
        <v>0</v>
      </c>
      <c r="BI550" s="6">
        <v>0</v>
      </c>
      <c r="BJ550" s="6">
        <v>0</v>
      </c>
      <c r="BK550" s="6">
        <v>0</v>
      </c>
      <c r="BL550" s="6">
        <v>0</v>
      </c>
      <c r="BM550" s="6">
        <f>IF(Table3[[#This Row],[Type]]="EM",IF((Table3[[#This Row],[Diameter]]/2)-Table3[[#This Row],[CornerRadius]]-0.012&gt;0,(Table3[[#This Row],[Diameter]]/2)-Table3[[#This Row],[CornerRadius]]-0.012,0),)</f>
        <v>0</v>
      </c>
      <c r="BO550" s="6" t="str">
        <f>IF(Table3[[#This Row],[ShoulderLength]]="","",IF(Table3[[#This Row],[ShoulderLength]]&lt;Table3[[#This Row],[LOC]],"FIX",""))</f>
        <v/>
      </c>
    </row>
    <row r="551" spans="1:67" x14ac:dyDescent="0.25">
      <c r="A551" s="7">
        <f>IF(Table3[[#This Row],[SoflexRule]]="",1,IF(Table3[[#This Row],[MinOHL]]="",1,IF(Table3[[#This Row],[Type]]="CT",1,IF(Table3[[#This Row],[I]]=1,0,1))))</f>
        <v>1</v>
      </c>
      <c r="B551" s="6" t="s">
        <v>149</v>
      </c>
      <c r="D551" s="6" t="s">
        <v>149</v>
      </c>
      <c r="E551" s="6">
        <v>550</v>
      </c>
      <c r="F551" s="8" t="s">
        <v>60</v>
      </c>
      <c r="H551" s="10" t="s">
        <v>801</v>
      </c>
      <c r="I551" s="11" t="s">
        <v>1136</v>
      </c>
      <c r="K551" s="11" t="str">
        <f>CONCATENATE(Table3[[#This Row],[Type]]," "&amp;TEXT(Table3[[#This Row],[Diameter]],".0000")&amp;""," "&amp;Table3[[#This Row],[NumFlutes]]&amp;"FL")</f>
        <v>DJ .2188 2FL</v>
      </c>
      <c r="L551" s="17" t="s">
        <v>2431</v>
      </c>
      <c r="M551" s="13">
        <v>0.21879999999999999</v>
      </c>
      <c r="N551" s="13">
        <v>0.21879999999999999</v>
      </c>
      <c r="O551" s="6">
        <v>0.21879999999999999</v>
      </c>
      <c r="P551" s="6">
        <v>2.67</v>
      </c>
      <c r="R551" s="14">
        <f>IF(Table3[[#This Row],[ShoulderLenEnd]]="",0,90-(DEGREES(ATAN((Q551-P551)/((N551-O551)/2)))))</f>
        <v>0</v>
      </c>
      <c r="S551" s="15">
        <v>2.7</v>
      </c>
      <c r="T551" s="6">
        <v>2</v>
      </c>
      <c r="U551" s="6">
        <v>3.9</v>
      </c>
      <c r="V551" s="6">
        <v>2.2799999999999998</v>
      </c>
      <c r="Z551" s="6">
        <v>118</v>
      </c>
      <c r="AA551" s="13">
        <f t="shared" si="8"/>
        <v>6.5734151721615092E-2</v>
      </c>
      <c r="AE551" s="6" t="s">
        <v>49</v>
      </c>
      <c r="AF551" s="6" t="s">
        <v>545</v>
      </c>
      <c r="AH551" s="6" t="s">
        <v>635</v>
      </c>
      <c r="AI551" s="6">
        <v>0</v>
      </c>
      <c r="AJ551" s="6">
        <v>1</v>
      </c>
      <c r="AK551" s="6">
        <v>0</v>
      </c>
      <c r="AL551" s="6">
        <v>0</v>
      </c>
      <c r="AM551" s="6">
        <v>0</v>
      </c>
      <c r="AN551" s="6">
        <v>0</v>
      </c>
      <c r="AO551" s="6">
        <v>0</v>
      </c>
      <c r="AP551" s="6">
        <v>1</v>
      </c>
      <c r="AR551" s="6">
        <v>0</v>
      </c>
      <c r="AS551" s="6">
        <v>0</v>
      </c>
      <c r="AT551" s="6">
        <v>0</v>
      </c>
      <c r="AU551" s="6">
        <v>0</v>
      </c>
      <c r="AV551" s="6">
        <f>IF(Table3[[#This Row],[ShankDiameter]]&gt;0.5,0,2)</f>
        <v>2</v>
      </c>
      <c r="AW551" s="6">
        <v>0</v>
      </c>
      <c r="AX551" s="6">
        <v>0</v>
      </c>
      <c r="AY551" s="6">
        <v>2</v>
      </c>
      <c r="AZ551" s="6">
        <f>IF(Table3[[#This Row],[ShankDiameter]]=0.225,2,IF(Table3[[#This Row],[ShankDiameter]]=0.25,2,IF(Table3[[#This Row],[ShankDiameter]]=0.2875,2,0)))</f>
        <v>0</v>
      </c>
      <c r="BA551" s="6">
        <v>0</v>
      </c>
      <c r="BB551" s="6">
        <v>0</v>
      </c>
      <c r="BC551" s="6">
        <v>0</v>
      </c>
      <c r="BD551" s="6">
        <v>0</v>
      </c>
      <c r="BE551" s="6">
        <v>0</v>
      </c>
      <c r="BF551" s="6">
        <v>0</v>
      </c>
      <c r="BG551" s="6">
        <v>0</v>
      </c>
      <c r="BH551" s="6">
        <v>0</v>
      </c>
      <c r="BI551" s="6">
        <v>0</v>
      </c>
      <c r="BJ551" s="6">
        <v>0</v>
      </c>
      <c r="BK551" s="6">
        <v>0</v>
      </c>
      <c r="BL551" s="6">
        <v>0</v>
      </c>
      <c r="BM551" s="6">
        <f>IF(Table3[[#This Row],[Type]]="EM",IF((Table3[[#This Row],[Diameter]]/2)-Table3[[#This Row],[CornerRadius]]-0.012&gt;0,(Table3[[#This Row],[Diameter]]/2)-Table3[[#This Row],[CornerRadius]]-0.012,0),)</f>
        <v>0</v>
      </c>
      <c r="BO551" s="6" t="str">
        <f>IF(Table3[[#This Row],[ShoulderLength]]="","",IF(Table3[[#This Row],[ShoulderLength]]&lt;Table3[[#This Row],[LOC]],"FIX",""))</f>
        <v/>
      </c>
    </row>
    <row r="552" spans="1:67" x14ac:dyDescent="0.25">
      <c r="A552" s="7">
        <f>IF(Table3[[#This Row],[SoflexRule]]="",1,IF(Table3[[#This Row],[MinOHL]]="",1,IF(Table3[[#This Row],[Type]]="CT",1,IF(Table3[[#This Row],[I]]=1,0,1))))</f>
        <v>1</v>
      </c>
      <c r="B552" s="6" t="s">
        <v>149</v>
      </c>
      <c r="D552" s="6" t="s">
        <v>149</v>
      </c>
      <c r="E552" s="6">
        <v>551</v>
      </c>
      <c r="F552" s="8" t="s">
        <v>60</v>
      </c>
      <c r="H552" s="10" t="s">
        <v>801</v>
      </c>
      <c r="I552" s="11" t="s">
        <v>1137</v>
      </c>
      <c r="J552" s="12" t="s">
        <v>1138</v>
      </c>
      <c r="K552" s="11" t="str">
        <f>CONCATENATE(Table3[[#This Row],[Type]]," "&amp;TEXT(Table3[[#This Row],[Diameter]],".0000")&amp;""," "&amp;Table3[[#This Row],[NumFlutes]]&amp;"FL")</f>
        <v>DJ .2210 2FL</v>
      </c>
      <c r="L552" s="17" t="s">
        <v>1139</v>
      </c>
      <c r="M552" s="13">
        <v>0.221</v>
      </c>
      <c r="N552" s="13">
        <v>0.221</v>
      </c>
      <c r="O552" s="6">
        <v>0.221</v>
      </c>
      <c r="P552" s="6">
        <v>2.7</v>
      </c>
      <c r="R552" s="14">
        <f>IF(Table3[[#This Row],[ShoulderLenEnd]]="",0,90-(DEGREES(ATAN((Q552-P552)/((N552-O552)/2)))))</f>
        <v>0</v>
      </c>
      <c r="S552" s="15">
        <v>2.76</v>
      </c>
      <c r="T552" s="6">
        <v>2</v>
      </c>
      <c r="U552" s="6">
        <v>3.99</v>
      </c>
      <c r="V552" s="6">
        <v>2.38</v>
      </c>
      <c r="Z552" s="6">
        <v>118</v>
      </c>
      <c r="AA552" s="13">
        <f t="shared" si="8"/>
        <v>6.6395098402545413E-2</v>
      </c>
      <c r="AE552" s="6" t="s">
        <v>49</v>
      </c>
      <c r="AF552" s="6" t="s">
        <v>545</v>
      </c>
      <c r="AH552" s="6" t="s">
        <v>635</v>
      </c>
      <c r="AI552" s="6">
        <v>0</v>
      </c>
      <c r="AJ552" s="6">
        <v>1</v>
      </c>
      <c r="AK552" s="6">
        <v>0</v>
      </c>
      <c r="AL552" s="6">
        <v>0</v>
      </c>
      <c r="AM552" s="6">
        <v>0</v>
      </c>
      <c r="AN552" s="6">
        <v>0</v>
      </c>
      <c r="AO552" s="6">
        <v>0</v>
      </c>
      <c r="AP552" s="6">
        <v>1</v>
      </c>
      <c r="AR552" s="6">
        <v>0</v>
      </c>
      <c r="AS552" s="6">
        <v>0</v>
      </c>
      <c r="AT552" s="6">
        <v>0</v>
      </c>
      <c r="AU552" s="6">
        <v>0</v>
      </c>
      <c r="AV552" s="6">
        <f>IF(Table3[[#This Row],[ShankDiameter]]&gt;0.5,0,2)</f>
        <v>2</v>
      </c>
      <c r="AW552" s="6">
        <v>0</v>
      </c>
      <c r="AX552" s="6">
        <v>0</v>
      </c>
      <c r="AY552" s="6">
        <v>2</v>
      </c>
      <c r="AZ552" s="6">
        <f>IF(Table3[[#This Row],[ShankDiameter]]=0.225,2,IF(Table3[[#This Row],[ShankDiameter]]=0.25,2,IF(Table3[[#This Row],[ShankDiameter]]=0.2875,2,0)))</f>
        <v>0</v>
      </c>
      <c r="BA552" s="6">
        <v>0</v>
      </c>
      <c r="BB552" s="6">
        <v>0</v>
      </c>
      <c r="BC552" s="6">
        <v>0</v>
      </c>
      <c r="BD552" s="6">
        <v>0</v>
      </c>
      <c r="BE552" s="6">
        <v>0</v>
      </c>
      <c r="BF552" s="6">
        <v>0</v>
      </c>
      <c r="BG552" s="6">
        <v>0</v>
      </c>
      <c r="BH552" s="6">
        <v>0</v>
      </c>
      <c r="BI552" s="6">
        <v>0</v>
      </c>
      <c r="BJ552" s="6">
        <v>0</v>
      </c>
      <c r="BK552" s="6">
        <v>0</v>
      </c>
      <c r="BL552" s="6">
        <v>0</v>
      </c>
      <c r="BM552" s="6">
        <f>IF(Table3[[#This Row],[Type]]="EM",IF((Table3[[#This Row],[Diameter]]/2)-Table3[[#This Row],[CornerRadius]]-0.012&gt;0,(Table3[[#This Row],[Diameter]]/2)-Table3[[#This Row],[CornerRadius]]-0.012,0),)</f>
        <v>0</v>
      </c>
      <c r="BO552" s="6" t="str">
        <f>IF(Table3[[#This Row],[ShoulderLength]]="","",IF(Table3[[#This Row],[ShoulderLength]]&lt;Table3[[#This Row],[LOC]],"FIX",""))</f>
        <v/>
      </c>
    </row>
    <row r="553" spans="1:67" x14ac:dyDescent="0.25">
      <c r="A553" s="7">
        <f>IF(Table3[[#This Row],[SoflexRule]]="",1,IF(Table3[[#This Row],[MinOHL]]="",1,IF(Table3[[#This Row],[Type]]="CT",1,IF(Table3[[#This Row],[I]]=1,0,1))))</f>
        <v>1</v>
      </c>
      <c r="B553" s="6" t="s">
        <v>149</v>
      </c>
      <c r="D553" s="6" t="s">
        <v>149</v>
      </c>
      <c r="E553" s="6">
        <v>552</v>
      </c>
      <c r="F553" s="8" t="s">
        <v>60</v>
      </c>
      <c r="H553" s="10" t="s">
        <v>679</v>
      </c>
      <c r="I553" s="11" t="s">
        <v>1140</v>
      </c>
      <c r="J553" s="12" t="s">
        <v>1141</v>
      </c>
      <c r="K553" s="11" t="str">
        <f>CONCATENATE(Table3[[#This Row],[Type]]," "&amp;TEXT(Table3[[#This Row],[Diameter]],".0000")&amp;""," "&amp;Table3[[#This Row],[NumFlutes]]&amp;"FL")</f>
        <v>DS .2210 2FL</v>
      </c>
      <c r="L553" s="17" t="s">
        <v>1139</v>
      </c>
      <c r="M553" s="13">
        <v>0.221</v>
      </c>
      <c r="N553" s="13">
        <v>0.221</v>
      </c>
      <c r="O553" s="6">
        <v>0.221</v>
      </c>
      <c r="P553" s="6">
        <v>1.44</v>
      </c>
      <c r="R553" s="14">
        <f>IF(Table3[[#This Row],[ShoulderLenEnd]]="",0,90-(DEGREES(ATAN((Q553-P553)/((N553-O553)/2)))))</f>
        <v>0</v>
      </c>
      <c r="S553" s="15">
        <v>1.5</v>
      </c>
      <c r="T553" s="6">
        <v>2</v>
      </c>
      <c r="U553" s="6">
        <v>2.54</v>
      </c>
      <c r="V553" s="6">
        <v>1.1000000000000001</v>
      </c>
      <c r="Z553" s="6">
        <v>118</v>
      </c>
      <c r="AA553" s="13">
        <f t="shared" si="8"/>
        <v>6.6395098402545413E-2</v>
      </c>
      <c r="AE553" s="6" t="s">
        <v>49</v>
      </c>
      <c r="AF553" s="6" t="s">
        <v>545</v>
      </c>
      <c r="AH553" s="6" t="s">
        <v>682</v>
      </c>
      <c r="AI553" s="6">
        <v>0</v>
      </c>
      <c r="AJ553" s="6">
        <v>1</v>
      </c>
      <c r="AK553" s="6">
        <v>0</v>
      </c>
      <c r="AL553" s="6">
        <v>0</v>
      </c>
      <c r="AM553" s="6">
        <v>0</v>
      </c>
      <c r="AN553" s="6">
        <v>0</v>
      </c>
      <c r="AO553" s="6">
        <v>0</v>
      </c>
      <c r="AP553" s="6">
        <v>1</v>
      </c>
      <c r="AR553" s="6">
        <v>0</v>
      </c>
      <c r="AS553" s="6">
        <v>0</v>
      </c>
      <c r="AT553" s="6">
        <v>0</v>
      </c>
      <c r="AU553" s="6">
        <v>0</v>
      </c>
      <c r="AV553" s="6">
        <f>IF(Table3[[#This Row],[ShankDiameter]]&gt;0.5,0,2)</f>
        <v>2</v>
      </c>
      <c r="AW553" s="6">
        <v>0</v>
      </c>
      <c r="AX553" s="6">
        <v>0</v>
      </c>
      <c r="AY553" s="6">
        <v>2</v>
      </c>
      <c r="AZ553" s="6">
        <f>IF(Table3[[#This Row],[ShankDiameter]]=0.225,2,IF(Table3[[#This Row],[ShankDiameter]]=0.25,2,IF(Table3[[#This Row],[ShankDiameter]]=0.2875,2,0)))</f>
        <v>0</v>
      </c>
      <c r="BA553" s="6">
        <v>0</v>
      </c>
      <c r="BB553" s="6">
        <v>0</v>
      </c>
      <c r="BC553" s="6">
        <v>0</v>
      </c>
      <c r="BD553" s="6">
        <v>0</v>
      </c>
      <c r="BE553" s="6">
        <v>0</v>
      </c>
      <c r="BF553" s="6">
        <v>0</v>
      </c>
      <c r="BG553" s="6">
        <v>0</v>
      </c>
      <c r="BH553" s="6">
        <v>0</v>
      </c>
      <c r="BI553" s="6">
        <v>0</v>
      </c>
      <c r="BJ553" s="6">
        <v>0</v>
      </c>
      <c r="BK553" s="6">
        <v>0</v>
      </c>
      <c r="BL553" s="6">
        <v>0</v>
      </c>
      <c r="BM553" s="6">
        <f>IF(Table3[[#This Row],[Type]]="EM",IF((Table3[[#This Row],[Diameter]]/2)-Table3[[#This Row],[CornerRadius]]-0.012&gt;0,(Table3[[#This Row],[Diameter]]/2)-Table3[[#This Row],[CornerRadius]]-0.012,0),)</f>
        <v>0</v>
      </c>
      <c r="BO553" s="6" t="str">
        <f>IF(Table3[[#This Row],[ShoulderLength]]="","",IF(Table3[[#This Row],[ShoulderLength]]&lt;Table3[[#This Row],[LOC]],"FIX",""))</f>
        <v/>
      </c>
    </row>
    <row r="554" spans="1:67" x14ac:dyDescent="0.25">
      <c r="A554" s="7">
        <f>IF(Table3[[#This Row],[SoflexRule]]="",1,IF(Table3[[#This Row],[MinOHL]]="",1,IF(Table3[[#This Row],[Type]]="CT",1,IF(Table3[[#This Row],[I]]=1,0,1))))</f>
        <v>1</v>
      </c>
      <c r="B554" s="6" t="s">
        <v>149</v>
      </c>
      <c r="D554" s="6" t="s">
        <v>149</v>
      </c>
      <c r="E554" s="6">
        <v>553</v>
      </c>
      <c r="F554" s="8" t="s">
        <v>60</v>
      </c>
      <c r="H554" s="10" t="s">
        <v>801</v>
      </c>
      <c r="I554" s="11" t="s">
        <v>1142</v>
      </c>
      <c r="J554" s="12" t="s">
        <v>1143</v>
      </c>
      <c r="K554" s="11" t="str">
        <f>CONCATENATE(Table3[[#This Row],[Type]]," "&amp;TEXT(Table3[[#This Row],[Diameter]],".0000")&amp;""," "&amp;Table3[[#This Row],[NumFlutes]]&amp;"FL")</f>
        <v>DJ .2280 2FL</v>
      </c>
      <c r="L554" s="17" t="s">
        <v>1144</v>
      </c>
      <c r="M554" s="13">
        <v>0.22800000000000001</v>
      </c>
      <c r="N554" s="13">
        <v>0.22800000000000001</v>
      </c>
      <c r="O554" s="6">
        <v>0.22800000000000001</v>
      </c>
      <c r="P554" s="6">
        <v>2.84</v>
      </c>
      <c r="R554" s="14">
        <f>IF(Table3[[#This Row],[ShoulderLenEnd]]="",0,90-(DEGREES(ATAN((Q554-P554)/((N554-O554)/2)))))</f>
        <v>0</v>
      </c>
      <c r="S554" s="15">
        <v>2.9</v>
      </c>
      <c r="T554" s="6">
        <v>2</v>
      </c>
      <c r="U554" s="6">
        <v>4.0199999999999996</v>
      </c>
      <c r="V554" s="6">
        <v>2.33</v>
      </c>
      <c r="Z554" s="6">
        <v>118</v>
      </c>
      <c r="AA554" s="13">
        <f t="shared" si="8"/>
        <v>6.8498110569141873E-2</v>
      </c>
      <c r="AE554" s="6" t="s">
        <v>49</v>
      </c>
      <c r="AF554" s="6" t="s">
        <v>545</v>
      </c>
      <c r="AH554" s="6" t="s">
        <v>635</v>
      </c>
      <c r="AI554" s="6">
        <v>0</v>
      </c>
      <c r="AJ554" s="6">
        <v>1</v>
      </c>
      <c r="AK554" s="6">
        <v>0</v>
      </c>
      <c r="AL554" s="6">
        <v>0</v>
      </c>
      <c r="AM554" s="6">
        <v>0</v>
      </c>
      <c r="AN554" s="6">
        <v>0</v>
      </c>
      <c r="AO554" s="6">
        <v>0</v>
      </c>
      <c r="AP554" s="6">
        <v>1</v>
      </c>
      <c r="AR554" s="6">
        <v>0</v>
      </c>
      <c r="AS554" s="6">
        <v>0</v>
      </c>
      <c r="AT554" s="6">
        <v>0</v>
      </c>
      <c r="AU554" s="6">
        <v>0</v>
      </c>
      <c r="AV554" s="6">
        <f>IF(Table3[[#This Row],[ShankDiameter]]&gt;0.5,0,2)</f>
        <v>2</v>
      </c>
      <c r="AW554" s="6">
        <v>0</v>
      </c>
      <c r="AX554" s="6">
        <v>0</v>
      </c>
      <c r="AY554" s="6">
        <v>2</v>
      </c>
      <c r="AZ554" s="6">
        <f>IF(Table3[[#This Row],[ShankDiameter]]=0.225,2,IF(Table3[[#This Row],[ShankDiameter]]=0.25,2,IF(Table3[[#This Row],[ShankDiameter]]=0.2875,2,0)))</f>
        <v>0</v>
      </c>
      <c r="BA554" s="6">
        <v>0</v>
      </c>
      <c r="BB554" s="6">
        <v>0</v>
      </c>
      <c r="BC554" s="6">
        <v>0</v>
      </c>
      <c r="BD554" s="6">
        <v>0</v>
      </c>
      <c r="BE554" s="6">
        <v>0</v>
      </c>
      <c r="BF554" s="6">
        <v>0</v>
      </c>
      <c r="BG554" s="6">
        <v>0</v>
      </c>
      <c r="BH554" s="6">
        <v>0</v>
      </c>
      <c r="BI554" s="6">
        <v>0</v>
      </c>
      <c r="BJ554" s="6">
        <v>0</v>
      </c>
      <c r="BK554" s="6">
        <v>0</v>
      </c>
      <c r="BL554" s="6">
        <v>0</v>
      </c>
      <c r="BM554" s="6">
        <f>IF(Table3[[#This Row],[Type]]="EM",IF((Table3[[#This Row],[Diameter]]/2)-Table3[[#This Row],[CornerRadius]]-0.012&gt;0,(Table3[[#This Row],[Diameter]]/2)-Table3[[#This Row],[CornerRadius]]-0.012,0),)</f>
        <v>0</v>
      </c>
      <c r="BO554" s="6" t="str">
        <f>IF(Table3[[#This Row],[ShoulderLength]]="","",IF(Table3[[#This Row],[ShoulderLength]]&lt;Table3[[#This Row],[LOC]],"FIX",""))</f>
        <v/>
      </c>
    </row>
    <row r="555" spans="1:67" x14ac:dyDescent="0.25">
      <c r="A555" s="7">
        <f>IF(Table3[[#This Row],[SoflexRule]]="",1,IF(Table3[[#This Row],[MinOHL]]="",1,IF(Table3[[#This Row],[Type]]="CT",1,IF(Table3[[#This Row],[I]]=1,0,1))))</f>
        <v>1</v>
      </c>
      <c r="B555" s="6" t="s">
        <v>149</v>
      </c>
      <c r="D555" s="6" t="s">
        <v>149</v>
      </c>
      <c r="E555" s="6">
        <v>554</v>
      </c>
      <c r="G555" s="9" t="s">
        <v>74</v>
      </c>
      <c r="H555" s="10" t="s">
        <v>679</v>
      </c>
      <c r="I555" s="11" t="s">
        <v>1145</v>
      </c>
      <c r="J555" s="12" t="s">
        <v>1146</v>
      </c>
      <c r="K555" s="11" t="str">
        <f>CONCATENATE(Table3[[#This Row],[Type]]," "&amp;TEXT(Table3[[#This Row],[Diameter]],".0000")&amp;""," "&amp;Table3[[#This Row],[NumFlutes]]&amp;"FL")</f>
        <v>DS .2280 2FL</v>
      </c>
      <c r="L555" s="17" t="s">
        <v>1144</v>
      </c>
      <c r="M555" s="13">
        <v>0.22800000000000001</v>
      </c>
      <c r="N555" s="13">
        <v>0.22800000000000001</v>
      </c>
      <c r="O555" s="6">
        <v>0.22800000000000001</v>
      </c>
      <c r="P555" s="6">
        <v>1.45</v>
      </c>
      <c r="R555" s="14">
        <f>IF(Table3[[#This Row],[ShoulderLenEnd]]="",0,90-(DEGREES(ATAN((Q555-P555)/((N555-O555)/2)))))</f>
        <v>0</v>
      </c>
      <c r="S555" s="15">
        <v>1.4750000000000001</v>
      </c>
      <c r="T555" s="6">
        <v>2</v>
      </c>
      <c r="U555" s="6">
        <v>2.5299999999999998</v>
      </c>
      <c r="V555" s="6">
        <v>1.05</v>
      </c>
      <c r="Z555" s="6">
        <v>118</v>
      </c>
      <c r="AA555" s="13">
        <f t="shared" si="8"/>
        <v>6.8498110569141873E-2</v>
      </c>
      <c r="AE555" s="6" t="s">
        <v>49</v>
      </c>
      <c r="AF555" s="6" t="s">
        <v>545</v>
      </c>
      <c r="AH555" s="6" t="s">
        <v>682</v>
      </c>
      <c r="AI555" s="6">
        <v>0</v>
      </c>
      <c r="AJ555" s="6">
        <v>1</v>
      </c>
      <c r="AK555" s="6">
        <v>0</v>
      </c>
      <c r="AL555" s="6">
        <v>0</v>
      </c>
      <c r="AM555" s="6">
        <v>0</v>
      </c>
      <c r="AN555" s="6">
        <v>0</v>
      </c>
      <c r="AO555" s="6">
        <v>0</v>
      </c>
      <c r="AP555" s="6">
        <v>1</v>
      </c>
      <c r="AR555" s="6">
        <v>0</v>
      </c>
      <c r="AS555" s="6">
        <v>0</v>
      </c>
      <c r="AT555" s="6">
        <v>0</v>
      </c>
      <c r="AU555" s="6">
        <v>0</v>
      </c>
      <c r="AV555" s="6">
        <f>IF(Table3[[#This Row],[ShankDiameter]]&gt;0.5,0,2)</f>
        <v>2</v>
      </c>
      <c r="AW555" s="6">
        <v>0</v>
      </c>
      <c r="AX555" s="6">
        <v>0</v>
      </c>
      <c r="AY555" s="6">
        <v>2</v>
      </c>
      <c r="AZ555" s="6">
        <f>IF(Table3[[#This Row],[ShankDiameter]]=0.225,2,IF(Table3[[#This Row],[ShankDiameter]]=0.25,2,IF(Table3[[#This Row],[ShankDiameter]]=0.2875,2,0)))</f>
        <v>0</v>
      </c>
      <c r="BA555" s="6">
        <v>0</v>
      </c>
      <c r="BB555" s="6">
        <v>0</v>
      </c>
      <c r="BC555" s="6">
        <v>0</v>
      </c>
      <c r="BD555" s="6">
        <v>0</v>
      </c>
      <c r="BE555" s="6">
        <v>0</v>
      </c>
      <c r="BF555" s="6">
        <v>0</v>
      </c>
      <c r="BG555" s="6">
        <v>0</v>
      </c>
      <c r="BH555" s="6">
        <v>0</v>
      </c>
      <c r="BI555" s="6">
        <v>0</v>
      </c>
      <c r="BJ555" s="6">
        <v>0</v>
      </c>
      <c r="BK555" s="6">
        <v>0</v>
      </c>
      <c r="BL555" s="6">
        <v>0</v>
      </c>
      <c r="BM555" s="6">
        <f>IF(Table3[[#This Row],[Type]]="EM",IF((Table3[[#This Row],[Diameter]]/2)-Table3[[#This Row],[CornerRadius]]-0.012&gt;0,(Table3[[#This Row],[Diameter]]/2)-Table3[[#This Row],[CornerRadius]]-0.012,0),)</f>
        <v>0</v>
      </c>
      <c r="BO555" s="6" t="str">
        <f>IF(Table3[[#This Row],[ShoulderLength]]="","",IF(Table3[[#This Row],[ShoulderLength]]&lt;Table3[[#This Row],[LOC]],"FIX",""))</f>
        <v/>
      </c>
    </row>
    <row r="556" spans="1:67" x14ac:dyDescent="0.25">
      <c r="A556" s="7">
        <f>IF(Table3[[#This Row],[SoflexRule]]="",1,IF(Table3[[#This Row],[MinOHL]]="",1,IF(Table3[[#This Row],[Type]]="CT",1,IF(Table3[[#This Row],[I]]=1,0,1))))</f>
        <v>1</v>
      </c>
      <c r="B556" s="6" t="s">
        <v>149</v>
      </c>
      <c r="D556" s="6" t="s">
        <v>149</v>
      </c>
      <c r="E556" s="6">
        <v>555</v>
      </c>
      <c r="F556" s="8" t="s">
        <v>60</v>
      </c>
      <c r="H556" s="10" t="s">
        <v>801</v>
      </c>
      <c r="I556" s="11" t="s">
        <v>1147</v>
      </c>
      <c r="J556" s="12" t="s">
        <v>1148</v>
      </c>
      <c r="K556" s="11" t="str">
        <f>CONCATENATE(Table3[[#This Row],[Type]]," "&amp;TEXT(Table3[[#This Row],[Diameter]],".0000")&amp;""," "&amp;Table3[[#This Row],[NumFlutes]]&amp;"FL")</f>
        <v>DJ .2340 2FL</v>
      </c>
      <c r="L556" s="17" t="s">
        <v>42</v>
      </c>
      <c r="M556" s="13">
        <v>0.23400000000000001</v>
      </c>
      <c r="N556" s="13">
        <v>0.23400000000000001</v>
      </c>
      <c r="O556" s="6">
        <v>0.23400000000000001</v>
      </c>
      <c r="P556" s="6">
        <v>2.7</v>
      </c>
      <c r="R556" s="14">
        <f>IF(Table3[[#This Row],[ShoulderLenEnd]]="",0,90-(DEGREES(ATAN((Q556-P556)/((N556-O556)/2)))))</f>
        <v>0</v>
      </c>
      <c r="S556" s="15">
        <v>2.76</v>
      </c>
      <c r="T556" s="6">
        <v>2</v>
      </c>
      <c r="U556" s="6">
        <v>3.95</v>
      </c>
      <c r="V556" s="6">
        <v>2.21</v>
      </c>
      <c r="Z556" s="6">
        <v>118</v>
      </c>
      <c r="AA556" s="13">
        <f t="shared" si="8"/>
        <v>7.0300692426224554E-2</v>
      </c>
      <c r="AE556" s="6" t="s">
        <v>49</v>
      </c>
      <c r="AF556" s="6" t="s">
        <v>545</v>
      </c>
      <c r="AH556" s="6" t="s">
        <v>635</v>
      </c>
      <c r="AI556" s="6">
        <v>0</v>
      </c>
      <c r="AJ556" s="6">
        <v>1</v>
      </c>
      <c r="AK556" s="6">
        <v>0</v>
      </c>
      <c r="AL556" s="6">
        <v>0</v>
      </c>
      <c r="AM556" s="6">
        <v>0</v>
      </c>
      <c r="AN556" s="6">
        <v>0</v>
      </c>
      <c r="AO556" s="6">
        <v>0</v>
      </c>
      <c r="AP556" s="6">
        <v>1</v>
      </c>
      <c r="AR556" s="6">
        <v>0</v>
      </c>
      <c r="AS556" s="6">
        <v>0</v>
      </c>
      <c r="AT556" s="6">
        <v>0</v>
      </c>
      <c r="AU556" s="6">
        <v>0</v>
      </c>
      <c r="AV556" s="6">
        <f>IF(Table3[[#This Row],[ShankDiameter]]&gt;0.5,0,2)</f>
        <v>2</v>
      </c>
      <c r="AW556" s="6">
        <v>0</v>
      </c>
      <c r="AX556" s="6">
        <v>0</v>
      </c>
      <c r="AY556" s="6">
        <v>2</v>
      </c>
      <c r="AZ556" s="6">
        <f>IF(Table3[[#This Row],[ShankDiameter]]=0.225,2,IF(Table3[[#This Row],[ShankDiameter]]=0.25,2,IF(Table3[[#This Row],[ShankDiameter]]=0.2875,2,0)))</f>
        <v>0</v>
      </c>
      <c r="BA556" s="6">
        <v>0</v>
      </c>
      <c r="BB556" s="6">
        <v>0</v>
      </c>
      <c r="BC556" s="6">
        <v>0</v>
      </c>
      <c r="BD556" s="6">
        <v>0</v>
      </c>
      <c r="BE556" s="6">
        <v>0</v>
      </c>
      <c r="BF556" s="6">
        <v>0</v>
      </c>
      <c r="BG556" s="6">
        <v>0</v>
      </c>
      <c r="BH556" s="6">
        <v>0</v>
      </c>
      <c r="BI556" s="6">
        <v>0</v>
      </c>
      <c r="BJ556" s="6">
        <v>0</v>
      </c>
      <c r="BK556" s="6">
        <v>0</v>
      </c>
      <c r="BL556" s="6">
        <v>0</v>
      </c>
      <c r="BM556" s="6">
        <f>IF(Table3[[#This Row],[Type]]="EM",IF((Table3[[#This Row],[Diameter]]/2)-Table3[[#This Row],[CornerRadius]]-0.012&gt;0,(Table3[[#This Row],[Diameter]]/2)-Table3[[#This Row],[CornerRadius]]-0.012,0),)</f>
        <v>0</v>
      </c>
      <c r="BO556" s="6" t="str">
        <f>IF(Table3[[#This Row],[ShoulderLength]]="","",IF(Table3[[#This Row],[ShoulderLength]]&lt;Table3[[#This Row],[LOC]],"FIX",""))</f>
        <v/>
      </c>
    </row>
    <row r="557" spans="1:67" x14ac:dyDescent="0.25">
      <c r="A557" s="7">
        <f>IF(Table3[[#This Row],[SoflexRule]]="",1,IF(Table3[[#This Row],[MinOHL]]="",1,IF(Table3[[#This Row],[Type]]="CT",1,IF(Table3[[#This Row],[I]]=1,0,1))))</f>
        <v>1</v>
      </c>
      <c r="B557" s="6" t="s">
        <v>149</v>
      </c>
      <c r="D557" s="6" t="s">
        <v>149</v>
      </c>
      <c r="E557" s="6">
        <v>556</v>
      </c>
      <c r="F557" s="8" t="s">
        <v>60</v>
      </c>
      <c r="H557" s="10" t="s">
        <v>679</v>
      </c>
      <c r="I557" s="11" t="s">
        <v>1149</v>
      </c>
      <c r="J557" s="12">
        <v>42801</v>
      </c>
      <c r="K557" s="11" t="str">
        <f>CONCATENATE(Table3[[#This Row],[Type]]," "&amp;TEXT(Table3[[#This Row],[Diameter]],".0000")&amp;""," "&amp;Table3[[#This Row],[NumFlutes]]&amp;"FL")</f>
        <v>DS .2340 2FL</v>
      </c>
      <c r="L557" s="17" t="s">
        <v>42</v>
      </c>
      <c r="M557" s="13">
        <v>0.23400000000000001</v>
      </c>
      <c r="N557" s="13">
        <v>0.23400000000000001</v>
      </c>
      <c r="O557" s="6">
        <v>0.23400000000000001</v>
      </c>
      <c r="P557" s="6">
        <v>1.46</v>
      </c>
      <c r="R557" s="14">
        <f>IF(Table3[[#This Row],[ShoulderLenEnd]]="",0,90-(DEGREES(ATAN((Q557-P557)/((N557-O557)/2)))))</f>
        <v>0</v>
      </c>
      <c r="S557" s="15">
        <v>1.52</v>
      </c>
      <c r="T557" s="6">
        <v>2</v>
      </c>
      <c r="U557" s="6">
        <v>2.5299999999999998</v>
      </c>
      <c r="V557" s="6">
        <v>1.1000000000000001</v>
      </c>
      <c r="Z557" s="6">
        <v>118</v>
      </c>
      <c r="AA557" s="13">
        <f t="shared" si="8"/>
        <v>7.0300692426224554E-2</v>
      </c>
      <c r="AE557" s="6" t="s">
        <v>49</v>
      </c>
      <c r="AF557" s="6" t="s">
        <v>545</v>
      </c>
      <c r="AH557" s="6" t="s">
        <v>682</v>
      </c>
      <c r="AI557" s="6">
        <v>0</v>
      </c>
      <c r="AJ557" s="6">
        <v>1</v>
      </c>
      <c r="AK557" s="6">
        <v>0</v>
      </c>
      <c r="AL557" s="6">
        <v>0</v>
      </c>
      <c r="AM557" s="6">
        <v>0</v>
      </c>
      <c r="AN557" s="6">
        <v>0</v>
      </c>
      <c r="AO557" s="6">
        <v>0</v>
      </c>
      <c r="AP557" s="6">
        <v>1</v>
      </c>
      <c r="AR557" s="6">
        <v>0</v>
      </c>
      <c r="AS557" s="6">
        <v>0</v>
      </c>
      <c r="AT557" s="6">
        <v>0</v>
      </c>
      <c r="AU557" s="6">
        <v>0</v>
      </c>
      <c r="AV557" s="6">
        <f>IF(Table3[[#This Row],[ShankDiameter]]&gt;0.5,0,2)</f>
        <v>2</v>
      </c>
      <c r="AW557" s="6">
        <v>0</v>
      </c>
      <c r="AX557" s="6">
        <v>0</v>
      </c>
      <c r="AY557" s="6">
        <v>2</v>
      </c>
      <c r="AZ557" s="6">
        <f>IF(Table3[[#This Row],[ShankDiameter]]=0.225,2,IF(Table3[[#This Row],[ShankDiameter]]=0.25,2,IF(Table3[[#This Row],[ShankDiameter]]=0.2875,2,0)))</f>
        <v>0</v>
      </c>
      <c r="BA557" s="6">
        <v>0</v>
      </c>
      <c r="BB557" s="6">
        <v>0</v>
      </c>
      <c r="BC557" s="6">
        <v>0</v>
      </c>
      <c r="BD557" s="6">
        <v>0</v>
      </c>
      <c r="BE557" s="6">
        <v>0</v>
      </c>
      <c r="BF557" s="6">
        <v>0</v>
      </c>
      <c r="BG557" s="6">
        <v>0</v>
      </c>
      <c r="BH557" s="6">
        <v>0</v>
      </c>
      <c r="BI557" s="6">
        <v>0</v>
      </c>
      <c r="BJ557" s="6">
        <v>0</v>
      </c>
      <c r="BK557" s="6">
        <v>0</v>
      </c>
      <c r="BL557" s="6">
        <v>0</v>
      </c>
      <c r="BM557" s="6">
        <f>IF(Table3[[#This Row],[Type]]="EM",IF((Table3[[#This Row],[Diameter]]/2)-Table3[[#This Row],[CornerRadius]]-0.012&gt;0,(Table3[[#This Row],[Diameter]]/2)-Table3[[#This Row],[CornerRadius]]-0.012,0),)</f>
        <v>0</v>
      </c>
      <c r="BO557" s="6" t="str">
        <f>IF(Table3[[#This Row],[ShoulderLength]]="","",IF(Table3[[#This Row],[ShoulderLength]]&lt;Table3[[#This Row],[LOC]],"FIX",""))</f>
        <v/>
      </c>
    </row>
    <row r="558" spans="1:67" x14ac:dyDescent="0.25">
      <c r="A558" s="7">
        <f>IF(Table3[[#This Row],[SoflexRule]]="",1,IF(Table3[[#This Row],[MinOHL]]="",1,IF(Table3[[#This Row],[Type]]="CT",1,IF(Table3[[#This Row],[I]]=1,0,1))))</f>
        <v>1</v>
      </c>
      <c r="B558" s="6" t="s">
        <v>149</v>
      </c>
      <c r="D558" s="6" t="s">
        <v>149</v>
      </c>
      <c r="E558" s="6">
        <v>557</v>
      </c>
      <c r="F558" s="8" t="s">
        <v>60</v>
      </c>
      <c r="H558" s="10" t="s">
        <v>679</v>
      </c>
      <c r="I558" s="11" t="s">
        <v>1150</v>
      </c>
      <c r="J558" s="12" t="s">
        <v>1151</v>
      </c>
      <c r="K558" s="11" t="str">
        <f>CONCATENATE(Table3[[#This Row],[Type]]," "&amp;TEXT(Table3[[#This Row],[Diameter]],".0000")&amp;""," "&amp;Table3[[#This Row],[NumFlutes]]&amp;"FL")</f>
        <v>DS .2344 2FL</v>
      </c>
      <c r="L558" s="17" t="s">
        <v>1152</v>
      </c>
      <c r="M558" s="13">
        <v>0.2344</v>
      </c>
      <c r="N558" s="13">
        <v>0.2344</v>
      </c>
      <c r="O558" s="6">
        <v>0.2344</v>
      </c>
      <c r="P558" s="6">
        <v>1.45</v>
      </c>
      <c r="R558" s="14">
        <f>IF(Table3[[#This Row],[ShoulderLenEnd]]="",0,90-(DEGREES(ATAN((Q558-P558)/((N558-O558)/2)))))</f>
        <v>0</v>
      </c>
      <c r="S558" s="15">
        <v>1.51</v>
      </c>
      <c r="T558" s="6">
        <v>2</v>
      </c>
      <c r="U558" s="6">
        <v>2.4500000000000002</v>
      </c>
      <c r="V558" s="6">
        <v>1.07</v>
      </c>
      <c r="Z558" s="6">
        <v>118</v>
      </c>
      <c r="AA558" s="13">
        <f t="shared" si="8"/>
        <v>7.0420864550030063E-2</v>
      </c>
      <c r="AE558" s="6" t="s">
        <v>49</v>
      </c>
      <c r="AF558" s="6" t="s">
        <v>545</v>
      </c>
      <c r="AH558" s="6" t="s">
        <v>682</v>
      </c>
      <c r="AI558" s="6">
        <v>0</v>
      </c>
      <c r="AJ558" s="6">
        <v>1</v>
      </c>
      <c r="AK558" s="6">
        <v>0</v>
      </c>
      <c r="AL558" s="6">
        <v>0</v>
      </c>
      <c r="AM558" s="6">
        <v>0</v>
      </c>
      <c r="AN558" s="6">
        <v>0</v>
      </c>
      <c r="AO558" s="6">
        <v>0</v>
      </c>
      <c r="AP558" s="6">
        <v>1</v>
      </c>
      <c r="AR558" s="6">
        <v>0</v>
      </c>
      <c r="AS558" s="6">
        <v>0</v>
      </c>
      <c r="AT558" s="6">
        <v>0</v>
      </c>
      <c r="AU558" s="6">
        <v>0</v>
      </c>
      <c r="AV558" s="6">
        <f>IF(Table3[[#This Row],[ShankDiameter]]&gt;0.5,0,2)</f>
        <v>2</v>
      </c>
      <c r="AW558" s="6">
        <v>0</v>
      </c>
      <c r="AX558" s="6">
        <v>0</v>
      </c>
      <c r="AY558" s="6">
        <v>2</v>
      </c>
      <c r="AZ558" s="6">
        <f>IF(Table3[[#This Row],[ShankDiameter]]=0.225,2,IF(Table3[[#This Row],[ShankDiameter]]=0.25,2,IF(Table3[[#This Row],[ShankDiameter]]=0.2875,2,0)))</f>
        <v>0</v>
      </c>
      <c r="BA558" s="6">
        <v>0</v>
      </c>
      <c r="BB558" s="6">
        <v>0</v>
      </c>
      <c r="BC558" s="6">
        <v>0</v>
      </c>
      <c r="BD558" s="6">
        <v>0</v>
      </c>
      <c r="BE558" s="6">
        <v>0</v>
      </c>
      <c r="BF558" s="6">
        <v>0</v>
      </c>
      <c r="BG558" s="6">
        <v>0</v>
      </c>
      <c r="BH558" s="6">
        <v>0</v>
      </c>
      <c r="BI558" s="6">
        <v>0</v>
      </c>
      <c r="BJ558" s="6">
        <v>0</v>
      </c>
      <c r="BK558" s="6">
        <v>0</v>
      </c>
      <c r="BL558" s="6">
        <v>0</v>
      </c>
      <c r="BM558" s="6">
        <f>IF(Table3[[#This Row],[Type]]="EM",IF((Table3[[#This Row],[Diameter]]/2)-Table3[[#This Row],[CornerRadius]]-0.012&gt;0,(Table3[[#This Row],[Diameter]]/2)-Table3[[#This Row],[CornerRadius]]-0.012,0),)</f>
        <v>0</v>
      </c>
      <c r="BO558" s="6" t="str">
        <f>IF(Table3[[#This Row],[ShoulderLength]]="","",IF(Table3[[#This Row],[ShoulderLength]]&lt;Table3[[#This Row],[LOC]],"FIX",""))</f>
        <v/>
      </c>
    </row>
    <row r="559" spans="1:67" x14ac:dyDescent="0.25">
      <c r="A559" s="7">
        <f>IF(Table3[[#This Row],[SoflexRule]]="",1,IF(Table3[[#This Row],[MinOHL]]="",1,IF(Table3[[#This Row],[Type]]="CT",1,IF(Table3[[#This Row],[I]]=1,0,1))))</f>
        <v>1</v>
      </c>
      <c r="B559" s="6" t="s">
        <v>149</v>
      </c>
      <c r="D559" s="6" t="s">
        <v>149</v>
      </c>
      <c r="E559" s="6">
        <v>558</v>
      </c>
      <c r="F559" s="8" t="s">
        <v>60</v>
      </c>
      <c r="H559" s="10" t="s">
        <v>801</v>
      </c>
      <c r="I559" s="11" t="s">
        <v>1153</v>
      </c>
      <c r="K559" s="11" t="str">
        <f>CONCATENATE(Table3[[#This Row],[Type]]," "&amp;TEXT(Table3[[#This Row],[Diameter]],".0000")&amp;""," "&amp;Table3[[#This Row],[NumFlutes]]&amp;"FL")</f>
        <v>DJ .2344 2FL</v>
      </c>
      <c r="L559" s="17" t="s">
        <v>1152</v>
      </c>
      <c r="M559" s="13">
        <v>0.2344</v>
      </c>
      <c r="N559" s="13">
        <v>0.2344</v>
      </c>
      <c r="O559" s="6">
        <v>0.2344</v>
      </c>
      <c r="P559" s="6">
        <v>2.87</v>
      </c>
      <c r="R559" s="14">
        <f>IF(Table3[[#This Row],[ShoulderLenEnd]]="",0,90-(DEGREES(ATAN((Q559-P559)/((N559-O559)/2)))))</f>
        <v>0</v>
      </c>
      <c r="S559" s="15">
        <v>2.93</v>
      </c>
      <c r="T559" s="6">
        <v>2</v>
      </c>
      <c r="U559" s="6">
        <v>4</v>
      </c>
      <c r="V559" s="6">
        <v>2.2999999999999998</v>
      </c>
      <c r="Z559" s="6">
        <v>118</v>
      </c>
      <c r="AA559" s="13">
        <f t="shared" si="8"/>
        <v>7.0420864550030063E-2</v>
      </c>
      <c r="AE559" s="6" t="s">
        <v>49</v>
      </c>
      <c r="AF559" s="6" t="s">
        <v>545</v>
      </c>
      <c r="AH559" s="6" t="s">
        <v>635</v>
      </c>
      <c r="AI559" s="6">
        <v>0</v>
      </c>
      <c r="AJ559" s="6">
        <v>1</v>
      </c>
      <c r="AK559" s="6">
        <v>0</v>
      </c>
      <c r="AL559" s="6">
        <v>0</v>
      </c>
      <c r="AM559" s="6">
        <v>0</v>
      </c>
      <c r="AN559" s="6">
        <v>0</v>
      </c>
      <c r="AO559" s="6">
        <v>0</v>
      </c>
      <c r="AP559" s="6">
        <v>1</v>
      </c>
      <c r="AR559" s="6">
        <v>0</v>
      </c>
      <c r="AS559" s="6">
        <v>0</v>
      </c>
      <c r="AT559" s="6">
        <v>0</v>
      </c>
      <c r="AU559" s="6">
        <v>0</v>
      </c>
      <c r="AV559" s="6">
        <f>IF(Table3[[#This Row],[ShankDiameter]]&gt;0.5,0,2)</f>
        <v>2</v>
      </c>
      <c r="AW559" s="6">
        <v>0</v>
      </c>
      <c r="AX559" s="6">
        <v>0</v>
      </c>
      <c r="AY559" s="6">
        <v>2</v>
      </c>
      <c r="AZ559" s="6">
        <f>IF(Table3[[#This Row],[ShankDiameter]]=0.225,2,IF(Table3[[#This Row],[ShankDiameter]]=0.25,2,IF(Table3[[#This Row],[ShankDiameter]]=0.2875,2,0)))</f>
        <v>0</v>
      </c>
      <c r="BA559" s="6">
        <v>0</v>
      </c>
      <c r="BB559" s="6">
        <v>0</v>
      </c>
      <c r="BC559" s="6">
        <v>0</v>
      </c>
      <c r="BD559" s="6">
        <v>0</v>
      </c>
      <c r="BE559" s="6">
        <v>0</v>
      </c>
      <c r="BF559" s="6">
        <v>0</v>
      </c>
      <c r="BG559" s="6">
        <v>0</v>
      </c>
      <c r="BH559" s="6">
        <v>0</v>
      </c>
      <c r="BI559" s="6">
        <v>0</v>
      </c>
      <c r="BJ559" s="6">
        <v>0</v>
      </c>
      <c r="BK559" s="6">
        <v>0</v>
      </c>
      <c r="BL559" s="6">
        <v>0</v>
      </c>
      <c r="BM559" s="6">
        <f>IF(Table3[[#This Row],[Type]]="EM",IF((Table3[[#This Row],[Diameter]]/2)-Table3[[#This Row],[CornerRadius]]-0.012&gt;0,(Table3[[#This Row],[Diameter]]/2)-Table3[[#This Row],[CornerRadius]]-0.012,0),)</f>
        <v>0</v>
      </c>
      <c r="BO559" s="6" t="str">
        <f>IF(Table3[[#This Row],[ShoulderLength]]="","",IF(Table3[[#This Row],[ShoulderLength]]&lt;Table3[[#This Row],[LOC]],"FIX",""))</f>
        <v/>
      </c>
    </row>
    <row r="560" spans="1:67" x14ac:dyDescent="0.25">
      <c r="A560" s="7">
        <f>IF(Table3[[#This Row],[SoflexRule]]="",1,IF(Table3[[#This Row],[MinOHL]]="",1,IF(Table3[[#This Row],[Type]]="CT",1,IF(Table3[[#This Row],[I]]=1,0,1))))</f>
        <v>1</v>
      </c>
      <c r="B560" s="6" t="s">
        <v>149</v>
      </c>
      <c r="D560" s="6" t="s">
        <v>149</v>
      </c>
      <c r="E560" s="6">
        <v>559</v>
      </c>
      <c r="F560" s="8" t="s">
        <v>60</v>
      </c>
      <c r="H560" s="10" t="s">
        <v>801</v>
      </c>
      <c r="I560" s="11" t="s">
        <v>1154</v>
      </c>
      <c r="J560" s="12" t="s">
        <v>1155</v>
      </c>
      <c r="K560" s="11" t="str">
        <f>CONCATENATE(Table3[[#This Row],[Type]]," "&amp;TEXT(Table3[[#This Row],[Diameter]],".0000")&amp;""," "&amp;Table3[[#This Row],[NumFlutes]]&amp;"FL")</f>
        <v>DJ .2380 2FL</v>
      </c>
      <c r="L560" s="17" t="s">
        <v>43</v>
      </c>
      <c r="M560" s="13">
        <v>0.23799999999999999</v>
      </c>
      <c r="N560" s="13">
        <v>0.23799999999999999</v>
      </c>
      <c r="O560" s="6">
        <v>0.23799999999999999</v>
      </c>
      <c r="P560" s="6">
        <v>2.91</v>
      </c>
      <c r="R560" s="14">
        <f>IF(Table3[[#This Row],[ShoulderLenEnd]]="",0,90-(DEGREES(ATAN((Q560-P560)/((N560-O560)/2)))))</f>
        <v>0</v>
      </c>
      <c r="S560" s="15">
        <v>2.97</v>
      </c>
      <c r="T560" s="6">
        <v>2</v>
      </c>
      <c r="U560" s="6">
        <v>4.0599999999999996</v>
      </c>
      <c r="V560" s="6">
        <v>2.4500000000000002</v>
      </c>
      <c r="Z560" s="6">
        <v>118</v>
      </c>
      <c r="AA560" s="13">
        <f t="shared" si="8"/>
        <v>7.1502413664279674E-2</v>
      </c>
      <c r="AE560" s="6" t="s">
        <v>49</v>
      </c>
      <c r="AF560" s="6" t="s">
        <v>545</v>
      </c>
      <c r="AH560" s="6" t="s">
        <v>635</v>
      </c>
      <c r="AI560" s="6">
        <v>0</v>
      </c>
      <c r="AJ560" s="6">
        <v>1</v>
      </c>
      <c r="AK560" s="6">
        <v>0</v>
      </c>
      <c r="AL560" s="6">
        <v>0</v>
      </c>
      <c r="AM560" s="6">
        <v>0</v>
      </c>
      <c r="AN560" s="6">
        <v>0</v>
      </c>
      <c r="AO560" s="6">
        <v>0</v>
      </c>
      <c r="AP560" s="6">
        <v>1</v>
      </c>
      <c r="AR560" s="6">
        <v>0</v>
      </c>
      <c r="AS560" s="6">
        <v>0</v>
      </c>
      <c r="AT560" s="6">
        <v>0</v>
      </c>
      <c r="AU560" s="6">
        <v>0</v>
      </c>
      <c r="AV560" s="6">
        <f>IF(Table3[[#This Row],[ShankDiameter]]&gt;0.5,0,2)</f>
        <v>2</v>
      </c>
      <c r="AW560" s="6">
        <v>0</v>
      </c>
      <c r="AX560" s="6">
        <v>0</v>
      </c>
      <c r="AY560" s="6">
        <v>2</v>
      </c>
      <c r="AZ560" s="6">
        <f>IF(Table3[[#This Row],[ShankDiameter]]=0.225,2,IF(Table3[[#This Row],[ShankDiameter]]=0.25,2,IF(Table3[[#This Row],[ShankDiameter]]=0.2875,2,0)))</f>
        <v>0</v>
      </c>
      <c r="BA560" s="6">
        <v>0</v>
      </c>
      <c r="BB560" s="6">
        <v>0</v>
      </c>
      <c r="BC560" s="6">
        <v>0</v>
      </c>
      <c r="BD560" s="6">
        <v>0</v>
      </c>
      <c r="BE560" s="6">
        <v>0</v>
      </c>
      <c r="BF560" s="6">
        <v>0</v>
      </c>
      <c r="BG560" s="6">
        <v>0</v>
      </c>
      <c r="BH560" s="6">
        <v>0</v>
      </c>
      <c r="BI560" s="6">
        <v>0</v>
      </c>
      <c r="BJ560" s="6">
        <v>0</v>
      </c>
      <c r="BK560" s="6">
        <v>0</v>
      </c>
      <c r="BL560" s="6">
        <v>0</v>
      </c>
      <c r="BM560" s="6">
        <f>IF(Table3[[#This Row],[Type]]="EM",IF((Table3[[#This Row],[Diameter]]/2)-Table3[[#This Row],[CornerRadius]]-0.012&gt;0,(Table3[[#This Row],[Diameter]]/2)-Table3[[#This Row],[CornerRadius]]-0.012,0),)</f>
        <v>0</v>
      </c>
      <c r="BO560" s="6" t="str">
        <f>IF(Table3[[#This Row],[ShoulderLength]]="","",IF(Table3[[#This Row],[ShoulderLength]]&lt;Table3[[#This Row],[LOC]],"FIX",""))</f>
        <v/>
      </c>
    </row>
    <row r="561" spans="1:67" x14ac:dyDescent="0.25">
      <c r="A561" s="7">
        <f>IF(Table3[[#This Row],[SoflexRule]]="",1,IF(Table3[[#This Row],[MinOHL]]="",1,IF(Table3[[#This Row],[Type]]="CT",1,IF(Table3[[#This Row],[I]]=1,0,1))))</f>
        <v>1</v>
      </c>
      <c r="B561" s="6" t="s">
        <v>149</v>
      </c>
      <c r="D561" s="6" t="s">
        <v>149</v>
      </c>
      <c r="E561" s="6">
        <v>560</v>
      </c>
      <c r="G561" s="9" t="s">
        <v>74</v>
      </c>
      <c r="H561" s="10" t="s">
        <v>679</v>
      </c>
      <c r="I561" s="11" t="s">
        <v>1156</v>
      </c>
      <c r="J561" s="12" t="s">
        <v>1157</v>
      </c>
      <c r="K561" s="11" t="str">
        <f>CONCATENATE(Table3[[#This Row],[Type]]," "&amp;TEXT(Table3[[#This Row],[Diameter]],".0000")&amp;""," "&amp;Table3[[#This Row],[NumFlutes]]&amp;"FL")</f>
        <v>DS .2380 2FL</v>
      </c>
      <c r="L561" s="17" t="s">
        <v>43</v>
      </c>
      <c r="M561" s="13">
        <v>0.23799999999999999</v>
      </c>
      <c r="N561" s="13">
        <v>0.23799999999999999</v>
      </c>
      <c r="O561" s="6">
        <v>0.23799999999999999</v>
      </c>
      <c r="P561" s="6">
        <v>1.45</v>
      </c>
      <c r="R561" s="14">
        <f>IF(Table3[[#This Row],[ShoulderLenEnd]]="",0,90-(DEGREES(ATAN((Q561-P561)/((N561-O561)/2)))))</f>
        <v>0</v>
      </c>
      <c r="S561" s="15">
        <v>1.4750000000000001</v>
      </c>
      <c r="T561" s="6">
        <v>2</v>
      </c>
      <c r="U561" s="6">
        <v>2.59</v>
      </c>
      <c r="V561" s="6">
        <v>1.1299999999999999</v>
      </c>
      <c r="Z561" s="6">
        <v>118</v>
      </c>
      <c r="AA561" s="13">
        <f t="shared" si="8"/>
        <v>7.1502413664279674E-2</v>
      </c>
      <c r="AE561" s="6" t="s">
        <v>49</v>
      </c>
      <c r="AF561" s="6" t="s">
        <v>545</v>
      </c>
      <c r="AH561" s="6" t="s">
        <v>682</v>
      </c>
      <c r="AI561" s="6">
        <v>0</v>
      </c>
      <c r="AJ561" s="6">
        <v>1</v>
      </c>
      <c r="AK561" s="6">
        <v>0</v>
      </c>
      <c r="AL561" s="6">
        <v>0</v>
      </c>
      <c r="AM561" s="6">
        <v>0</v>
      </c>
      <c r="AN561" s="6">
        <v>0</v>
      </c>
      <c r="AO561" s="6">
        <v>0</v>
      </c>
      <c r="AP561" s="6">
        <v>1</v>
      </c>
      <c r="AR561" s="6">
        <v>0</v>
      </c>
      <c r="AS561" s="6">
        <v>0</v>
      </c>
      <c r="AT561" s="6">
        <v>0</v>
      </c>
      <c r="AU561" s="6">
        <v>0</v>
      </c>
      <c r="AV561" s="6">
        <f>IF(Table3[[#This Row],[ShankDiameter]]&gt;0.5,0,2)</f>
        <v>2</v>
      </c>
      <c r="AW561" s="6">
        <v>0</v>
      </c>
      <c r="AX561" s="6">
        <v>0</v>
      </c>
      <c r="AY561" s="6">
        <v>2</v>
      </c>
      <c r="AZ561" s="6">
        <f>IF(Table3[[#This Row],[ShankDiameter]]=0.225,2,IF(Table3[[#This Row],[ShankDiameter]]=0.25,2,IF(Table3[[#This Row],[ShankDiameter]]=0.2875,2,0)))</f>
        <v>0</v>
      </c>
      <c r="BA561" s="6">
        <v>0</v>
      </c>
      <c r="BB561" s="6">
        <v>0</v>
      </c>
      <c r="BC561" s="6">
        <v>0</v>
      </c>
      <c r="BD561" s="6">
        <v>0</v>
      </c>
      <c r="BE561" s="6">
        <v>0</v>
      </c>
      <c r="BF561" s="6">
        <v>0</v>
      </c>
      <c r="BG561" s="6">
        <v>0</v>
      </c>
      <c r="BH561" s="6">
        <v>0</v>
      </c>
      <c r="BI561" s="6">
        <v>0</v>
      </c>
      <c r="BJ561" s="6">
        <v>0</v>
      </c>
      <c r="BK561" s="6">
        <v>0</v>
      </c>
      <c r="BL561" s="6">
        <v>0</v>
      </c>
      <c r="BM561" s="6">
        <f>IF(Table3[[#This Row],[Type]]="EM",IF((Table3[[#This Row],[Diameter]]/2)-Table3[[#This Row],[CornerRadius]]-0.012&gt;0,(Table3[[#This Row],[Diameter]]/2)-Table3[[#This Row],[CornerRadius]]-0.012,0),)</f>
        <v>0</v>
      </c>
      <c r="BO561" s="6" t="str">
        <f>IF(Table3[[#This Row],[ShoulderLength]]="","",IF(Table3[[#This Row],[ShoulderLength]]&lt;Table3[[#This Row],[LOC]],"FIX",""))</f>
        <v/>
      </c>
    </row>
    <row r="562" spans="1:67" x14ac:dyDescent="0.25">
      <c r="A562" s="7">
        <f>IF(Table3[[#This Row],[SoflexRule]]="",1,IF(Table3[[#This Row],[MinOHL]]="",1,IF(Table3[[#This Row],[Type]]="CT",1,IF(Table3[[#This Row],[I]]=1,0,1))))</f>
        <v>1</v>
      </c>
      <c r="B562" s="6" t="s">
        <v>149</v>
      </c>
      <c r="D562" s="6" t="s">
        <v>149</v>
      </c>
      <c r="E562" s="6">
        <v>561</v>
      </c>
      <c r="F562" s="8" t="s">
        <v>60</v>
      </c>
      <c r="H562" s="10" t="s">
        <v>801</v>
      </c>
      <c r="I562" s="11" t="s">
        <v>1158</v>
      </c>
      <c r="J562" s="12" t="s">
        <v>1159</v>
      </c>
      <c r="K562" s="11" t="str">
        <f>CONCATENATE(Table3[[#This Row],[Type]]," "&amp;TEXT(Table3[[#This Row],[Diameter]],".0000")&amp;""," "&amp;Table3[[#This Row],[NumFlutes]]&amp;"FL")</f>
        <v>DJ .2420 2FL</v>
      </c>
      <c r="L562" s="17" t="s">
        <v>44</v>
      </c>
      <c r="M562" s="13">
        <v>0.24199999999999999</v>
      </c>
      <c r="N562" s="13">
        <v>0.24199999999999999</v>
      </c>
      <c r="O562" s="6">
        <v>0.24199999999999999</v>
      </c>
      <c r="P562" s="6">
        <v>2.89</v>
      </c>
      <c r="R562" s="14">
        <f>IF(Table3[[#This Row],[ShoulderLenEnd]]="",0,90-(DEGREES(ATAN((Q562-P562)/((N562-O562)/2)))))</f>
        <v>0</v>
      </c>
      <c r="S562" s="15">
        <v>2.95</v>
      </c>
      <c r="T562" s="6">
        <v>2</v>
      </c>
      <c r="U562" s="6">
        <v>4.09</v>
      </c>
      <c r="V562" s="6">
        <v>2.48</v>
      </c>
      <c r="Z562" s="6">
        <v>118</v>
      </c>
      <c r="AA562" s="13">
        <f t="shared" si="8"/>
        <v>7.2704134902334794E-2</v>
      </c>
      <c r="AE562" s="6" t="s">
        <v>49</v>
      </c>
      <c r="AF562" s="6" t="s">
        <v>545</v>
      </c>
      <c r="AH562" s="6" t="s">
        <v>635</v>
      </c>
      <c r="AI562" s="6">
        <v>0</v>
      </c>
      <c r="AJ562" s="6">
        <v>1</v>
      </c>
      <c r="AK562" s="6">
        <v>0</v>
      </c>
      <c r="AL562" s="6">
        <v>0</v>
      </c>
      <c r="AM562" s="6">
        <v>0</v>
      </c>
      <c r="AN562" s="6">
        <v>0</v>
      </c>
      <c r="AO562" s="6">
        <v>0</v>
      </c>
      <c r="AP562" s="6">
        <v>1</v>
      </c>
      <c r="AR562" s="6">
        <v>0</v>
      </c>
      <c r="AS562" s="6">
        <v>0</v>
      </c>
      <c r="AT562" s="6">
        <v>0</v>
      </c>
      <c r="AU562" s="6">
        <v>0</v>
      </c>
      <c r="AV562" s="6">
        <f>IF(Table3[[#This Row],[ShankDiameter]]&gt;0.5,0,2)</f>
        <v>2</v>
      </c>
      <c r="AW562" s="6">
        <v>0</v>
      </c>
      <c r="AX562" s="6">
        <v>0</v>
      </c>
      <c r="AY562" s="6">
        <v>2</v>
      </c>
      <c r="AZ562" s="6">
        <f>IF(Table3[[#This Row],[ShankDiameter]]=0.225,2,IF(Table3[[#This Row],[ShankDiameter]]=0.25,2,IF(Table3[[#This Row],[ShankDiameter]]=0.2875,2,0)))</f>
        <v>0</v>
      </c>
      <c r="BA562" s="6">
        <v>0</v>
      </c>
      <c r="BB562" s="6">
        <v>0</v>
      </c>
      <c r="BC562" s="6">
        <v>0</v>
      </c>
      <c r="BD562" s="6">
        <v>0</v>
      </c>
      <c r="BE562" s="6">
        <v>0</v>
      </c>
      <c r="BF562" s="6">
        <v>0</v>
      </c>
      <c r="BG562" s="6">
        <v>0</v>
      </c>
      <c r="BH562" s="6">
        <v>0</v>
      </c>
      <c r="BI562" s="6">
        <v>0</v>
      </c>
      <c r="BJ562" s="6">
        <v>0</v>
      </c>
      <c r="BK562" s="6">
        <v>0</v>
      </c>
      <c r="BL562" s="6">
        <v>0</v>
      </c>
      <c r="BM562" s="6">
        <f>IF(Table3[[#This Row],[Type]]="EM",IF((Table3[[#This Row],[Diameter]]/2)-Table3[[#This Row],[CornerRadius]]-0.012&gt;0,(Table3[[#This Row],[Diameter]]/2)-Table3[[#This Row],[CornerRadius]]-0.012,0),)</f>
        <v>0</v>
      </c>
      <c r="BO562" s="6" t="str">
        <f>IF(Table3[[#This Row],[ShoulderLength]]="","",IF(Table3[[#This Row],[ShoulderLength]]&lt;Table3[[#This Row],[LOC]],"FIX",""))</f>
        <v/>
      </c>
    </row>
    <row r="563" spans="1:67" x14ac:dyDescent="0.25">
      <c r="A563" s="7">
        <f>IF(Table3[[#This Row],[SoflexRule]]="",1,IF(Table3[[#This Row],[MinOHL]]="",1,IF(Table3[[#This Row],[Type]]="CT",1,IF(Table3[[#This Row],[I]]=1,0,1))))</f>
        <v>1</v>
      </c>
      <c r="B563" s="6" t="s">
        <v>149</v>
      </c>
      <c r="D563" s="6" t="s">
        <v>149</v>
      </c>
      <c r="E563" s="6">
        <v>562</v>
      </c>
      <c r="G563" s="9" t="s">
        <v>74</v>
      </c>
      <c r="H563" s="10" t="s">
        <v>679</v>
      </c>
      <c r="I563" s="11" t="s">
        <v>1160</v>
      </c>
      <c r="J563" s="12" t="s">
        <v>1161</v>
      </c>
      <c r="K563" s="11" t="str">
        <f>CONCATENATE(Table3[[#This Row],[Type]]," "&amp;TEXT(Table3[[#This Row],[Diameter]],".0000")&amp;""," "&amp;Table3[[#This Row],[NumFlutes]]&amp;"FL")</f>
        <v>DS .2420 2FL</v>
      </c>
      <c r="L563" s="17" t="s">
        <v>44</v>
      </c>
      <c r="M563" s="13">
        <v>0.24199999999999999</v>
      </c>
      <c r="N563" s="13">
        <v>0.24199999999999999</v>
      </c>
      <c r="O563" s="6">
        <v>0.24199999999999999</v>
      </c>
      <c r="P563" s="6">
        <v>1.5249999999999999</v>
      </c>
      <c r="R563" s="14">
        <f>IF(Table3[[#This Row],[ShoulderLenEnd]]="",0,90-(DEGREES(ATAN((Q563-P563)/((N563-O563)/2)))))</f>
        <v>0</v>
      </c>
      <c r="S563" s="15">
        <v>1.55</v>
      </c>
      <c r="T563" s="6">
        <v>2</v>
      </c>
      <c r="U563" s="6">
        <v>2.61</v>
      </c>
      <c r="V563" s="6">
        <v>1.19</v>
      </c>
      <c r="Z563" s="6">
        <v>118</v>
      </c>
      <c r="AA563" s="13">
        <f t="shared" si="8"/>
        <v>7.2704134902334794E-2</v>
      </c>
      <c r="AE563" s="6" t="s">
        <v>49</v>
      </c>
      <c r="AF563" s="6" t="s">
        <v>545</v>
      </c>
      <c r="AH563" s="6" t="s">
        <v>682</v>
      </c>
      <c r="AI563" s="6">
        <v>0</v>
      </c>
      <c r="AJ563" s="6">
        <v>1</v>
      </c>
      <c r="AK563" s="6">
        <v>0</v>
      </c>
      <c r="AL563" s="6">
        <v>0</v>
      </c>
      <c r="AM563" s="6">
        <v>0</v>
      </c>
      <c r="AN563" s="6">
        <v>0</v>
      </c>
      <c r="AO563" s="6">
        <v>0</v>
      </c>
      <c r="AP563" s="6">
        <v>1</v>
      </c>
      <c r="AR563" s="6">
        <v>0</v>
      </c>
      <c r="AS563" s="6">
        <v>0</v>
      </c>
      <c r="AT563" s="6">
        <v>0</v>
      </c>
      <c r="AU563" s="6">
        <v>0</v>
      </c>
      <c r="AV563" s="6">
        <f>IF(Table3[[#This Row],[ShankDiameter]]&gt;0.5,0,2)</f>
        <v>2</v>
      </c>
      <c r="AW563" s="6">
        <v>0</v>
      </c>
      <c r="AX563" s="6">
        <v>0</v>
      </c>
      <c r="AY563" s="6">
        <v>2</v>
      </c>
      <c r="AZ563" s="6">
        <f>IF(Table3[[#This Row],[ShankDiameter]]=0.225,2,IF(Table3[[#This Row],[ShankDiameter]]=0.25,2,IF(Table3[[#This Row],[ShankDiameter]]=0.2875,2,0)))</f>
        <v>0</v>
      </c>
      <c r="BA563" s="6">
        <v>0</v>
      </c>
      <c r="BB563" s="6">
        <v>0</v>
      </c>
      <c r="BC563" s="6">
        <v>0</v>
      </c>
      <c r="BD563" s="6">
        <v>0</v>
      </c>
      <c r="BE563" s="6">
        <v>0</v>
      </c>
      <c r="BF563" s="6">
        <v>0</v>
      </c>
      <c r="BG563" s="6">
        <v>0</v>
      </c>
      <c r="BH563" s="6">
        <v>0</v>
      </c>
      <c r="BI563" s="6">
        <v>0</v>
      </c>
      <c r="BJ563" s="6">
        <v>0</v>
      </c>
      <c r="BK563" s="6">
        <v>0</v>
      </c>
      <c r="BL563" s="6">
        <v>0</v>
      </c>
      <c r="BM563" s="6">
        <f>IF(Table3[[#This Row],[Type]]="EM",IF((Table3[[#This Row],[Diameter]]/2)-Table3[[#This Row],[CornerRadius]]-0.012&gt;0,(Table3[[#This Row],[Diameter]]/2)-Table3[[#This Row],[CornerRadius]]-0.012,0),)</f>
        <v>0</v>
      </c>
      <c r="BO563" s="6" t="str">
        <f>IF(Table3[[#This Row],[ShoulderLength]]="","",IF(Table3[[#This Row],[ShoulderLength]]&lt;Table3[[#This Row],[LOC]],"FIX",""))</f>
        <v/>
      </c>
    </row>
    <row r="564" spans="1:67" x14ac:dyDescent="0.25">
      <c r="A564" s="7">
        <f>IF(Table3[[#This Row],[SoflexRule]]="",1,IF(Table3[[#This Row],[MinOHL]]="",1,IF(Table3[[#This Row],[Type]]="CT",1,IF(Table3[[#This Row],[I]]=1,0,1))))</f>
        <v>1</v>
      </c>
      <c r="B564" s="6" t="s">
        <v>149</v>
      </c>
      <c r="D564" s="6" t="s">
        <v>149</v>
      </c>
      <c r="E564" s="6">
        <v>563</v>
      </c>
      <c r="F564" s="8" t="s">
        <v>60</v>
      </c>
      <c r="H564" s="10" t="s">
        <v>801</v>
      </c>
      <c r="I564" s="11" t="s">
        <v>1162</v>
      </c>
      <c r="J564" s="12" t="s">
        <v>1163</v>
      </c>
      <c r="K564" s="11" t="str">
        <f>CONCATENATE(Table3[[#This Row],[Type]]," "&amp;TEXT(Table3[[#This Row],[Diameter]],".0000")&amp;""," "&amp;Table3[[#This Row],[NumFlutes]]&amp;"FL")</f>
        <v>DJ .2460 2FL</v>
      </c>
      <c r="L564" s="17" t="s">
        <v>45</v>
      </c>
      <c r="M564" s="13">
        <v>0.246</v>
      </c>
      <c r="N564" s="13">
        <v>0.246</v>
      </c>
      <c r="O564" s="6">
        <v>0.246</v>
      </c>
      <c r="P564" s="6">
        <v>2.88</v>
      </c>
      <c r="R564" s="14">
        <f>IF(Table3[[#This Row],[ShoulderLenEnd]]="",0,90-(DEGREES(ATAN((Q564-P564)/((N564-O564)/2)))))</f>
        <v>0</v>
      </c>
      <c r="S564" s="15">
        <v>2.94</v>
      </c>
      <c r="T564" s="6">
        <v>2</v>
      </c>
      <c r="U564" s="6">
        <v>4.1100000000000003</v>
      </c>
      <c r="V564" s="6">
        <v>2.5099999999999998</v>
      </c>
      <c r="Z564" s="6">
        <v>118</v>
      </c>
      <c r="AA564" s="13">
        <f t="shared" si="8"/>
        <v>7.3905856140389914E-2</v>
      </c>
      <c r="AE564" s="6" t="s">
        <v>49</v>
      </c>
      <c r="AF564" s="6" t="s">
        <v>545</v>
      </c>
      <c r="AH564" s="6" t="s">
        <v>635</v>
      </c>
      <c r="AI564" s="6">
        <v>0</v>
      </c>
      <c r="AJ564" s="6">
        <v>1</v>
      </c>
      <c r="AK564" s="6">
        <v>0</v>
      </c>
      <c r="AL564" s="6">
        <v>0</v>
      </c>
      <c r="AM564" s="6">
        <v>0</v>
      </c>
      <c r="AN564" s="6">
        <v>0</v>
      </c>
      <c r="AO564" s="6">
        <v>0</v>
      </c>
      <c r="AP564" s="6">
        <v>1</v>
      </c>
      <c r="AR564" s="6">
        <v>0</v>
      </c>
      <c r="AS564" s="6">
        <v>0</v>
      </c>
      <c r="AT564" s="6">
        <v>0</v>
      </c>
      <c r="AU564" s="6">
        <v>0</v>
      </c>
      <c r="AV564" s="6">
        <f>IF(Table3[[#This Row],[ShankDiameter]]&gt;0.5,0,2)</f>
        <v>2</v>
      </c>
      <c r="AW564" s="6">
        <v>0</v>
      </c>
      <c r="AX564" s="6">
        <v>0</v>
      </c>
      <c r="AY564" s="6">
        <v>2</v>
      </c>
      <c r="AZ564" s="6">
        <f>IF(Table3[[#This Row],[ShankDiameter]]=0.225,2,IF(Table3[[#This Row],[ShankDiameter]]=0.25,2,IF(Table3[[#This Row],[ShankDiameter]]=0.2875,2,0)))</f>
        <v>0</v>
      </c>
      <c r="BA564" s="6">
        <v>0</v>
      </c>
      <c r="BB564" s="6">
        <v>0</v>
      </c>
      <c r="BC564" s="6">
        <v>0</v>
      </c>
      <c r="BD564" s="6">
        <v>0</v>
      </c>
      <c r="BE564" s="6">
        <v>0</v>
      </c>
      <c r="BF564" s="6">
        <v>0</v>
      </c>
      <c r="BG564" s="6">
        <v>0</v>
      </c>
      <c r="BH564" s="6">
        <v>0</v>
      </c>
      <c r="BI564" s="6">
        <v>0</v>
      </c>
      <c r="BJ564" s="6">
        <v>0</v>
      </c>
      <c r="BK564" s="6">
        <v>0</v>
      </c>
      <c r="BL564" s="6">
        <v>0</v>
      </c>
      <c r="BM564" s="6">
        <f>IF(Table3[[#This Row],[Type]]="EM",IF((Table3[[#This Row],[Diameter]]/2)-Table3[[#This Row],[CornerRadius]]-0.012&gt;0,(Table3[[#This Row],[Diameter]]/2)-Table3[[#This Row],[CornerRadius]]-0.012,0),)</f>
        <v>0</v>
      </c>
      <c r="BO564" s="6" t="str">
        <f>IF(Table3[[#This Row],[ShoulderLength]]="","",IF(Table3[[#This Row],[ShoulderLength]]&lt;Table3[[#This Row],[LOC]],"FIX",""))</f>
        <v/>
      </c>
    </row>
    <row r="565" spans="1:67" x14ac:dyDescent="0.25">
      <c r="A565" s="7">
        <f>IF(Table3[[#This Row],[SoflexRule]]="",1,IF(Table3[[#This Row],[MinOHL]]="",1,IF(Table3[[#This Row],[Type]]="CT",1,IF(Table3[[#This Row],[I]]=1,0,1))))</f>
        <v>1</v>
      </c>
      <c r="B565" s="6" t="s">
        <v>149</v>
      </c>
      <c r="D565" s="6" t="s">
        <v>149</v>
      </c>
      <c r="E565" s="6">
        <v>564</v>
      </c>
      <c r="G565" s="9" t="s">
        <v>74</v>
      </c>
      <c r="H565" s="10" t="s">
        <v>679</v>
      </c>
      <c r="I565" s="11" t="s">
        <v>1164</v>
      </c>
      <c r="J565" s="12" t="s">
        <v>1165</v>
      </c>
      <c r="K565" s="11" t="str">
        <f>CONCATENATE(Table3[[#This Row],[Type]]," "&amp;TEXT(Table3[[#This Row],[Diameter]],".0000")&amp;""," "&amp;Table3[[#This Row],[NumFlutes]]&amp;"FL")</f>
        <v>DS .2460 2FL</v>
      </c>
      <c r="L565" s="17" t="s">
        <v>45</v>
      </c>
      <c r="M565" s="13">
        <v>0.246</v>
      </c>
      <c r="N565" s="13">
        <v>0.246</v>
      </c>
      <c r="O565" s="6">
        <v>0.246</v>
      </c>
      <c r="P565" s="6">
        <v>1.5</v>
      </c>
      <c r="R565" s="14">
        <f>IF(Table3[[#This Row],[ShoulderLenEnd]]="",0,90-(DEGREES(ATAN((Q565-P565)/((N565-O565)/2)))))</f>
        <v>0</v>
      </c>
      <c r="S565" s="15">
        <v>1.5249999999999999</v>
      </c>
      <c r="T565" s="6">
        <v>2</v>
      </c>
      <c r="U565" s="6">
        <v>2.62</v>
      </c>
      <c r="V565" s="6">
        <v>1.1399999999999999</v>
      </c>
      <c r="Z565" s="6">
        <v>118</v>
      </c>
      <c r="AA565" s="13">
        <f t="shared" si="8"/>
        <v>7.3905856140389914E-2</v>
      </c>
      <c r="AE565" s="6" t="s">
        <v>49</v>
      </c>
      <c r="AF565" s="6" t="s">
        <v>545</v>
      </c>
      <c r="AH565" s="6" t="s">
        <v>682</v>
      </c>
      <c r="AI565" s="6">
        <v>0</v>
      </c>
      <c r="AJ565" s="6">
        <v>1</v>
      </c>
      <c r="AK565" s="6">
        <v>0</v>
      </c>
      <c r="AL565" s="6">
        <v>0</v>
      </c>
      <c r="AM565" s="6">
        <v>0</v>
      </c>
      <c r="AN565" s="6">
        <v>0</v>
      </c>
      <c r="AO565" s="6">
        <v>0</v>
      </c>
      <c r="AP565" s="6">
        <v>1</v>
      </c>
      <c r="AR565" s="6">
        <v>0</v>
      </c>
      <c r="AS565" s="6">
        <v>0</v>
      </c>
      <c r="AT565" s="6">
        <v>0</v>
      </c>
      <c r="AU565" s="6">
        <v>0</v>
      </c>
      <c r="AV565" s="6">
        <f>IF(Table3[[#This Row],[ShankDiameter]]&gt;0.5,0,2)</f>
        <v>2</v>
      </c>
      <c r="AW565" s="6">
        <v>0</v>
      </c>
      <c r="AX565" s="6">
        <v>0</v>
      </c>
      <c r="AY565" s="6">
        <v>2</v>
      </c>
      <c r="AZ565" s="6">
        <f>IF(Table3[[#This Row],[ShankDiameter]]=0.225,2,IF(Table3[[#This Row],[ShankDiameter]]=0.25,2,IF(Table3[[#This Row],[ShankDiameter]]=0.2875,2,0)))</f>
        <v>0</v>
      </c>
      <c r="BA565" s="6">
        <v>0</v>
      </c>
      <c r="BB565" s="6">
        <v>0</v>
      </c>
      <c r="BC565" s="6">
        <v>0</v>
      </c>
      <c r="BD565" s="6">
        <v>0</v>
      </c>
      <c r="BE565" s="6">
        <v>0</v>
      </c>
      <c r="BF565" s="6">
        <v>0</v>
      </c>
      <c r="BG565" s="6">
        <v>0</v>
      </c>
      <c r="BH565" s="6">
        <v>0</v>
      </c>
      <c r="BI565" s="6">
        <v>0</v>
      </c>
      <c r="BJ565" s="6">
        <v>0</v>
      </c>
      <c r="BK565" s="6">
        <v>0</v>
      </c>
      <c r="BL565" s="6">
        <v>0</v>
      </c>
      <c r="BM565" s="6">
        <f>IF(Table3[[#This Row],[Type]]="EM",IF((Table3[[#This Row],[Diameter]]/2)-Table3[[#This Row],[CornerRadius]]-0.012&gt;0,(Table3[[#This Row],[Diameter]]/2)-Table3[[#This Row],[CornerRadius]]-0.012,0),)</f>
        <v>0</v>
      </c>
      <c r="BO565" s="6" t="str">
        <f>IF(Table3[[#This Row],[ShoulderLength]]="","",IF(Table3[[#This Row],[ShoulderLength]]&lt;Table3[[#This Row],[LOC]],"FIX",""))</f>
        <v/>
      </c>
    </row>
    <row r="566" spans="1:67" x14ac:dyDescent="0.25">
      <c r="A566" s="7">
        <f>IF(Table3[[#This Row],[SoflexRule]]="",1,IF(Table3[[#This Row],[MinOHL]]="",1,IF(Table3[[#This Row],[Type]]="CT",1,IF(Table3[[#This Row],[I]]=1,0,1))))</f>
        <v>1</v>
      </c>
      <c r="B566" s="6" t="s">
        <v>149</v>
      </c>
      <c r="D566" s="6" t="s">
        <v>149</v>
      </c>
      <c r="E566" s="6">
        <v>565</v>
      </c>
      <c r="F566" s="8" t="s">
        <v>60</v>
      </c>
      <c r="H566" s="10" t="s">
        <v>801</v>
      </c>
      <c r="I566" s="11" t="s">
        <v>1166</v>
      </c>
      <c r="J566" s="12" t="s">
        <v>1167</v>
      </c>
      <c r="K566" s="11" t="str">
        <f>CONCATENATE(Table3[[#This Row],[Type]]," "&amp;TEXT(Table3[[#This Row],[Diameter]],".0000")&amp;""," "&amp;Table3[[#This Row],[NumFlutes]]&amp;"FL")</f>
        <v>DJ .2500 2FL</v>
      </c>
      <c r="L566" s="17" t="s">
        <v>46</v>
      </c>
      <c r="M566" s="13">
        <v>0.25</v>
      </c>
      <c r="N566" s="13">
        <v>0.25</v>
      </c>
      <c r="O566" s="6">
        <v>0.25</v>
      </c>
      <c r="P566" s="6">
        <v>2.97</v>
      </c>
      <c r="R566" s="14">
        <f>IF(Table3[[#This Row],[ShoulderLenEnd]]="",0,90-(DEGREES(ATAN((Q566-P566)/((N566-O566)/2)))))</f>
        <v>0</v>
      </c>
      <c r="S566" s="15">
        <v>3.03</v>
      </c>
      <c r="T566" s="6">
        <v>2</v>
      </c>
      <c r="U566" s="6">
        <v>4.1100000000000003</v>
      </c>
      <c r="V566" s="6">
        <v>2.48</v>
      </c>
      <c r="Z566" s="6">
        <v>118</v>
      </c>
      <c r="AA566" s="13">
        <f t="shared" si="8"/>
        <v>7.5107577378445034E-2</v>
      </c>
      <c r="AE566" s="6" t="s">
        <v>49</v>
      </c>
      <c r="AF566" s="6" t="s">
        <v>545</v>
      </c>
      <c r="AH566" s="6" t="s">
        <v>635</v>
      </c>
      <c r="AI566" s="6">
        <v>0</v>
      </c>
      <c r="AJ566" s="6">
        <v>1</v>
      </c>
      <c r="AK566" s="6">
        <v>0</v>
      </c>
      <c r="AL566" s="6">
        <v>0</v>
      </c>
      <c r="AM566" s="6">
        <v>0</v>
      </c>
      <c r="AN566" s="6">
        <v>0</v>
      </c>
      <c r="AO566" s="6">
        <v>0</v>
      </c>
      <c r="AP566" s="6">
        <v>1</v>
      </c>
      <c r="AR566" s="6">
        <v>0</v>
      </c>
      <c r="AS566" s="6">
        <v>0</v>
      </c>
      <c r="AT566" s="6">
        <v>0</v>
      </c>
      <c r="AU566" s="6">
        <v>0</v>
      </c>
      <c r="AV566" s="6">
        <f>IF(Table3[[#This Row],[ShankDiameter]]&gt;0.5,0,2)</f>
        <v>2</v>
      </c>
      <c r="AW566" s="6">
        <v>0</v>
      </c>
      <c r="AX566" s="6">
        <v>0</v>
      </c>
      <c r="AY566" s="6">
        <v>2</v>
      </c>
      <c r="AZ566" s="6">
        <f>IF(Table3[[#This Row],[ShankDiameter]]=0.225,2,IF(Table3[[#This Row],[ShankDiameter]]=0.25,2,IF(Table3[[#This Row],[ShankDiameter]]=0.2875,2,0)))</f>
        <v>2</v>
      </c>
      <c r="BA566" s="6">
        <v>0</v>
      </c>
      <c r="BB566" s="6">
        <v>0</v>
      </c>
      <c r="BC566" s="6">
        <v>0</v>
      </c>
      <c r="BD566" s="6">
        <v>0</v>
      </c>
      <c r="BE566" s="6">
        <v>0</v>
      </c>
      <c r="BF566" s="6">
        <v>0</v>
      </c>
      <c r="BG566" s="6">
        <v>0</v>
      </c>
      <c r="BH566" s="6">
        <v>0</v>
      </c>
      <c r="BI566" s="6">
        <v>0</v>
      </c>
      <c r="BJ566" s="6">
        <v>0</v>
      </c>
      <c r="BK566" s="6">
        <v>0</v>
      </c>
      <c r="BL566" s="6">
        <v>0</v>
      </c>
      <c r="BM566" s="6">
        <f>IF(Table3[[#This Row],[Type]]="EM",IF((Table3[[#This Row],[Diameter]]/2)-Table3[[#This Row],[CornerRadius]]-0.012&gt;0,(Table3[[#This Row],[Diameter]]/2)-Table3[[#This Row],[CornerRadius]]-0.012,0),)</f>
        <v>0</v>
      </c>
      <c r="BO566" s="6" t="str">
        <f>IF(Table3[[#This Row],[ShoulderLength]]="","",IF(Table3[[#This Row],[ShoulderLength]]&lt;Table3[[#This Row],[LOC]],"FIX",""))</f>
        <v/>
      </c>
    </row>
    <row r="567" spans="1:67" x14ac:dyDescent="0.25">
      <c r="A567" s="7">
        <f>IF(Table3[[#This Row],[SoflexRule]]="",1,IF(Table3[[#This Row],[MinOHL]]="",1,IF(Table3[[#This Row],[Type]]="CT",1,IF(Table3[[#This Row],[I]]=1,0,1))))</f>
        <v>1</v>
      </c>
      <c r="B567" s="6" t="s">
        <v>149</v>
      </c>
      <c r="D567" s="6" t="s">
        <v>149</v>
      </c>
      <c r="E567" s="6">
        <v>566</v>
      </c>
      <c r="G567" s="9" t="s">
        <v>74</v>
      </c>
      <c r="H567" s="10" t="s">
        <v>679</v>
      </c>
      <c r="I567" s="11" t="s">
        <v>1168</v>
      </c>
      <c r="J567" s="12" t="s">
        <v>1169</v>
      </c>
      <c r="K567" s="11" t="str">
        <f>CONCATENATE(Table3[[#This Row],[Type]]," "&amp;TEXT(Table3[[#This Row],[Diameter]],".0000")&amp;""," "&amp;Table3[[#This Row],[NumFlutes]]&amp;"FL")</f>
        <v>DS .2500 2FL</v>
      </c>
      <c r="L567" s="17" t="s">
        <v>2416</v>
      </c>
      <c r="M567" s="13">
        <v>0.25</v>
      </c>
      <c r="N567" s="13">
        <v>0.25</v>
      </c>
      <c r="O567" s="6">
        <v>0.25</v>
      </c>
      <c r="P567" s="6">
        <v>1.4750000000000001</v>
      </c>
      <c r="R567" s="14">
        <f>IF(Table3[[#This Row],[ShoulderLenEnd]]="",0,90-(DEGREES(ATAN((Q567-P567)/((N567-O567)/2)))))</f>
        <v>0</v>
      </c>
      <c r="S567" s="15">
        <v>1.5</v>
      </c>
      <c r="T567" s="6">
        <v>2</v>
      </c>
      <c r="U567" s="6">
        <v>2.57</v>
      </c>
      <c r="V567" s="6">
        <v>1.1000000000000001</v>
      </c>
      <c r="Z567" s="6">
        <v>118</v>
      </c>
      <c r="AA567" s="13">
        <f t="shared" si="8"/>
        <v>7.5107577378445034E-2</v>
      </c>
      <c r="AE567" s="6" t="s">
        <v>49</v>
      </c>
      <c r="AF567" s="6" t="s">
        <v>545</v>
      </c>
      <c r="AH567" s="6" t="s">
        <v>682</v>
      </c>
      <c r="AI567" s="6">
        <v>0</v>
      </c>
      <c r="AJ567" s="6">
        <v>1</v>
      </c>
      <c r="AK567" s="6">
        <v>0</v>
      </c>
      <c r="AL567" s="6">
        <v>0</v>
      </c>
      <c r="AM567" s="6">
        <v>0</v>
      </c>
      <c r="AN567" s="6">
        <v>0</v>
      </c>
      <c r="AO567" s="6">
        <v>0</v>
      </c>
      <c r="AP567" s="6">
        <v>1</v>
      </c>
      <c r="AR567" s="6">
        <v>0</v>
      </c>
      <c r="AS567" s="6">
        <v>0</v>
      </c>
      <c r="AT567" s="6">
        <v>0</v>
      </c>
      <c r="AU567" s="6">
        <v>0</v>
      </c>
      <c r="AV567" s="6">
        <f>IF(Table3[[#This Row],[ShankDiameter]]&gt;0.5,0,2)</f>
        <v>2</v>
      </c>
      <c r="AW567" s="6">
        <v>0</v>
      </c>
      <c r="AX567" s="6">
        <v>0</v>
      </c>
      <c r="AY567" s="6">
        <v>2</v>
      </c>
      <c r="AZ567" s="6">
        <f>IF(Table3[[#This Row],[ShankDiameter]]=0.225,2,IF(Table3[[#This Row],[ShankDiameter]]=0.25,2,IF(Table3[[#This Row],[ShankDiameter]]=0.2875,2,0)))</f>
        <v>2</v>
      </c>
      <c r="BA567" s="6">
        <v>0</v>
      </c>
      <c r="BB567" s="6">
        <v>0</v>
      </c>
      <c r="BC567" s="6">
        <v>0</v>
      </c>
      <c r="BD567" s="6">
        <v>0</v>
      </c>
      <c r="BE567" s="6">
        <v>0</v>
      </c>
      <c r="BF567" s="6">
        <v>0</v>
      </c>
      <c r="BG567" s="6">
        <v>0</v>
      </c>
      <c r="BH567" s="6">
        <v>0</v>
      </c>
      <c r="BI567" s="6">
        <v>0</v>
      </c>
      <c r="BJ567" s="6">
        <v>0</v>
      </c>
      <c r="BK567" s="6">
        <v>0</v>
      </c>
      <c r="BL567" s="6">
        <v>0</v>
      </c>
      <c r="BM567" s="6">
        <f>IF(Table3[[#This Row],[Type]]="EM",IF((Table3[[#This Row],[Diameter]]/2)-Table3[[#This Row],[CornerRadius]]-0.012&gt;0,(Table3[[#This Row],[Diameter]]/2)-Table3[[#This Row],[CornerRadius]]-0.012,0),)</f>
        <v>0</v>
      </c>
      <c r="BO567" s="6" t="str">
        <f>IF(Table3[[#This Row],[ShoulderLength]]="","",IF(Table3[[#This Row],[ShoulderLength]]&lt;Table3[[#This Row],[LOC]],"FIX",""))</f>
        <v/>
      </c>
    </row>
    <row r="568" spans="1:67" x14ac:dyDescent="0.25">
      <c r="A568" s="7">
        <f>IF(Table3[[#This Row],[SoflexRule]]="",1,IF(Table3[[#This Row],[MinOHL]]="",1,IF(Table3[[#This Row],[Type]]="CT",1,IF(Table3[[#This Row],[I]]=1,0,1))))</f>
        <v>1</v>
      </c>
      <c r="B568" s="6" t="s">
        <v>149</v>
      </c>
      <c r="D568" s="6" t="s">
        <v>149</v>
      </c>
      <c r="E568" s="6">
        <v>567</v>
      </c>
      <c r="F568" s="8" t="s">
        <v>60</v>
      </c>
      <c r="H568" s="10" t="s">
        <v>679</v>
      </c>
      <c r="I568" s="11" t="s">
        <v>1170</v>
      </c>
      <c r="J568" s="12" t="s">
        <v>1171</v>
      </c>
      <c r="K568" s="11" t="str">
        <f>CONCATENATE(Table3[[#This Row],[Type]]," "&amp;TEXT(Table3[[#This Row],[Diameter]],".0000")&amp;""," "&amp;Table3[[#This Row],[NumFlutes]]&amp;"FL")</f>
        <v>DS .2500 2FL</v>
      </c>
      <c r="L568" s="17" t="s">
        <v>46</v>
      </c>
      <c r="M568" s="13">
        <v>0.25</v>
      </c>
      <c r="N568" s="13">
        <v>0.25</v>
      </c>
      <c r="O568" s="6">
        <v>0.25</v>
      </c>
      <c r="P568" s="6">
        <v>1.4750000000000001</v>
      </c>
      <c r="R568" s="14">
        <f>IF(Table3[[#This Row],[ShoulderLenEnd]]="",0,90-(DEGREES(ATAN((Q568-P568)/((N568-O568)/2)))))</f>
        <v>0</v>
      </c>
      <c r="S568" s="15">
        <v>1.5</v>
      </c>
      <c r="T568" s="6">
        <v>2</v>
      </c>
      <c r="U568" s="6">
        <v>2.6</v>
      </c>
      <c r="V568" s="6">
        <v>1.17</v>
      </c>
      <c r="Z568" s="6">
        <v>118</v>
      </c>
      <c r="AA568" s="13">
        <f t="shared" si="8"/>
        <v>7.5107577378445034E-2</v>
      </c>
      <c r="AE568" s="6" t="s">
        <v>49</v>
      </c>
      <c r="AF568" s="6" t="s">
        <v>545</v>
      </c>
      <c r="AH568" s="6" t="s">
        <v>682</v>
      </c>
      <c r="AI568" s="6">
        <v>0</v>
      </c>
      <c r="AJ568" s="6">
        <v>1</v>
      </c>
      <c r="AK568" s="6">
        <v>0</v>
      </c>
      <c r="AL568" s="6">
        <v>0</v>
      </c>
      <c r="AM568" s="6">
        <v>0</v>
      </c>
      <c r="AN568" s="6">
        <v>0</v>
      </c>
      <c r="AO568" s="6">
        <v>0</v>
      </c>
      <c r="AP568" s="6">
        <v>1</v>
      </c>
      <c r="AR568" s="6">
        <v>0</v>
      </c>
      <c r="AS568" s="6">
        <v>0</v>
      </c>
      <c r="AT568" s="6">
        <v>0</v>
      </c>
      <c r="AU568" s="6">
        <v>0</v>
      </c>
      <c r="AV568" s="6">
        <f>IF(Table3[[#This Row],[ShankDiameter]]&gt;0.5,0,2)</f>
        <v>2</v>
      </c>
      <c r="AW568" s="6">
        <v>0</v>
      </c>
      <c r="AX568" s="6">
        <v>0</v>
      </c>
      <c r="AY568" s="6">
        <v>2</v>
      </c>
      <c r="AZ568" s="6">
        <f>IF(Table3[[#This Row],[ShankDiameter]]=0.225,2,IF(Table3[[#This Row],[ShankDiameter]]=0.25,2,IF(Table3[[#This Row],[ShankDiameter]]=0.2875,2,0)))</f>
        <v>2</v>
      </c>
      <c r="BA568" s="6">
        <v>0</v>
      </c>
      <c r="BB568" s="6">
        <v>0</v>
      </c>
      <c r="BC568" s="6">
        <v>0</v>
      </c>
      <c r="BD568" s="6">
        <v>0</v>
      </c>
      <c r="BE568" s="6">
        <v>0</v>
      </c>
      <c r="BF568" s="6">
        <v>0</v>
      </c>
      <c r="BG568" s="6">
        <v>0</v>
      </c>
      <c r="BH568" s="6">
        <v>0</v>
      </c>
      <c r="BI568" s="6">
        <v>0</v>
      </c>
      <c r="BJ568" s="6">
        <v>0</v>
      </c>
      <c r="BK568" s="6">
        <v>0</v>
      </c>
      <c r="BL568" s="6">
        <v>0</v>
      </c>
      <c r="BM568" s="6">
        <f>IF(Table3[[#This Row],[Type]]="EM",IF((Table3[[#This Row],[Diameter]]/2)-Table3[[#This Row],[CornerRadius]]-0.012&gt;0,(Table3[[#This Row],[Diameter]]/2)-Table3[[#This Row],[CornerRadius]]-0.012,0),)</f>
        <v>0</v>
      </c>
      <c r="BO568" s="6" t="str">
        <f>IF(Table3[[#This Row],[ShoulderLength]]="","",IF(Table3[[#This Row],[ShoulderLength]]&lt;Table3[[#This Row],[LOC]],"FIX",""))</f>
        <v/>
      </c>
    </row>
    <row r="569" spans="1:67" x14ac:dyDescent="0.25">
      <c r="A569" s="7">
        <f>IF(Table3[[#This Row],[SoflexRule]]="",1,IF(Table3[[#This Row],[MinOHL]]="",1,IF(Table3[[#This Row],[Type]]="CT",1,IF(Table3[[#This Row],[I]]=1,0,1))))</f>
        <v>1</v>
      </c>
      <c r="B569" s="6" t="s">
        <v>149</v>
      </c>
      <c r="D569" s="6" t="s">
        <v>149</v>
      </c>
      <c r="E569" s="6">
        <v>568</v>
      </c>
      <c r="F569" s="8" t="s">
        <v>60</v>
      </c>
      <c r="H569" s="10" t="s">
        <v>801</v>
      </c>
      <c r="I569" s="11" t="s">
        <v>1172</v>
      </c>
      <c r="K569" s="11" t="str">
        <f>CONCATENATE(Table3[[#This Row],[Type]]," "&amp;TEXT(Table3[[#This Row],[Diameter]],".0000")&amp;""," "&amp;Table3[[#This Row],[NumFlutes]]&amp;"FL")</f>
        <v>DJ .2500 2FL</v>
      </c>
      <c r="L569" s="17" t="s">
        <v>2416</v>
      </c>
      <c r="M569" s="13">
        <v>0.25</v>
      </c>
      <c r="N569" s="13">
        <v>0.25</v>
      </c>
      <c r="O569" s="6">
        <v>0.25</v>
      </c>
      <c r="P569" s="6">
        <v>2.97</v>
      </c>
      <c r="R569" s="14">
        <f>IF(Table3[[#This Row],[ShoulderLenEnd]]="",0,90-(DEGREES(ATAN((Q569-P569)/((N569-O569)/2)))))</f>
        <v>0</v>
      </c>
      <c r="S569" s="15">
        <v>3.03</v>
      </c>
      <c r="T569" s="6">
        <v>2</v>
      </c>
      <c r="U569" s="6">
        <v>4.09</v>
      </c>
      <c r="V569" s="6">
        <v>2.39</v>
      </c>
      <c r="Z569" s="6">
        <v>118</v>
      </c>
      <c r="AA569" s="13">
        <f t="shared" si="8"/>
        <v>7.5107577378445034E-2</v>
      </c>
      <c r="AE569" s="6" t="s">
        <v>49</v>
      </c>
      <c r="AF569" s="6" t="s">
        <v>545</v>
      </c>
      <c r="AH569" s="6" t="s">
        <v>635</v>
      </c>
      <c r="AI569" s="6">
        <v>0</v>
      </c>
      <c r="AJ569" s="6">
        <v>1</v>
      </c>
      <c r="AK569" s="6">
        <v>0</v>
      </c>
      <c r="AL569" s="6">
        <v>0</v>
      </c>
      <c r="AM569" s="6">
        <v>0</v>
      </c>
      <c r="AN569" s="6">
        <v>0</v>
      </c>
      <c r="AO569" s="6">
        <v>0</v>
      </c>
      <c r="AP569" s="6">
        <v>1</v>
      </c>
      <c r="AR569" s="6">
        <v>0</v>
      </c>
      <c r="AS569" s="6">
        <v>0</v>
      </c>
      <c r="AT569" s="6">
        <v>0</v>
      </c>
      <c r="AU569" s="6">
        <v>0</v>
      </c>
      <c r="AV569" s="6">
        <f>IF(Table3[[#This Row],[ShankDiameter]]&gt;0.5,0,2)</f>
        <v>2</v>
      </c>
      <c r="AW569" s="6">
        <v>0</v>
      </c>
      <c r="AX569" s="6">
        <v>0</v>
      </c>
      <c r="AY569" s="6">
        <v>2</v>
      </c>
      <c r="AZ569" s="6">
        <f>IF(Table3[[#This Row],[ShankDiameter]]=0.225,2,IF(Table3[[#This Row],[ShankDiameter]]=0.25,2,IF(Table3[[#This Row],[ShankDiameter]]=0.2875,2,0)))</f>
        <v>2</v>
      </c>
      <c r="BA569" s="6">
        <v>0</v>
      </c>
      <c r="BB569" s="6">
        <v>0</v>
      </c>
      <c r="BC569" s="6">
        <v>0</v>
      </c>
      <c r="BD569" s="6">
        <v>0</v>
      </c>
      <c r="BE569" s="6">
        <v>0</v>
      </c>
      <c r="BF569" s="6">
        <v>0</v>
      </c>
      <c r="BG569" s="6">
        <v>0</v>
      </c>
      <c r="BH569" s="6">
        <v>0</v>
      </c>
      <c r="BI569" s="6">
        <v>0</v>
      </c>
      <c r="BJ569" s="6">
        <v>0</v>
      </c>
      <c r="BK569" s="6">
        <v>0</v>
      </c>
      <c r="BL569" s="6">
        <v>0</v>
      </c>
      <c r="BM569" s="6">
        <f>IF(Table3[[#This Row],[Type]]="EM",IF((Table3[[#This Row],[Diameter]]/2)-Table3[[#This Row],[CornerRadius]]-0.012&gt;0,(Table3[[#This Row],[Diameter]]/2)-Table3[[#This Row],[CornerRadius]]-0.012,0),)</f>
        <v>0</v>
      </c>
      <c r="BO569" s="6" t="str">
        <f>IF(Table3[[#This Row],[ShoulderLength]]="","",IF(Table3[[#This Row],[ShoulderLength]]&lt;Table3[[#This Row],[LOC]],"FIX",""))</f>
        <v/>
      </c>
    </row>
    <row r="570" spans="1:67" x14ac:dyDescent="0.25">
      <c r="A570" s="7">
        <f>IF(Table3[[#This Row],[SoflexRule]]="",1,IF(Table3[[#This Row],[MinOHL]]="",1,IF(Table3[[#This Row],[Type]]="CT",1,IF(Table3[[#This Row],[I]]=1,0,1))))</f>
        <v>1</v>
      </c>
      <c r="B570" s="6" t="s">
        <v>149</v>
      </c>
      <c r="D570" s="6" t="s">
        <v>149</v>
      </c>
      <c r="E570" s="6">
        <v>569</v>
      </c>
      <c r="F570" s="8" t="s">
        <v>60</v>
      </c>
      <c r="H570" s="10" t="s">
        <v>801</v>
      </c>
      <c r="I570" s="11" t="s">
        <v>1173</v>
      </c>
      <c r="J570" s="12" t="s">
        <v>1174</v>
      </c>
      <c r="K570" s="11" t="str">
        <f>CONCATENATE(Table3[[#This Row],[Type]]," "&amp;TEXT(Table3[[#This Row],[Diameter]],".0000")&amp;""," "&amp;Table3[[#This Row],[NumFlutes]]&amp;"FL")</f>
        <v>DJ .2570 2FL</v>
      </c>
      <c r="L570" s="17" t="s">
        <v>47</v>
      </c>
      <c r="M570" s="13">
        <v>0.25700000000000001</v>
      </c>
      <c r="N570" s="13">
        <v>0.25700000000000001</v>
      </c>
      <c r="O570" s="6">
        <v>0.25700000000000001</v>
      </c>
      <c r="P570" s="6">
        <v>3.08</v>
      </c>
      <c r="R570" s="14">
        <f>IF(Table3[[#This Row],[ShoulderLenEnd]]="",0,90-(DEGREES(ATAN((Q570-P570)/((N570-O570)/2)))))</f>
        <v>0</v>
      </c>
      <c r="S570" s="15">
        <v>3.14</v>
      </c>
      <c r="T570" s="6">
        <v>2</v>
      </c>
      <c r="U570" s="6">
        <v>4.3</v>
      </c>
      <c r="V570" s="6">
        <v>2.6</v>
      </c>
      <c r="Z570" s="6">
        <v>118</v>
      </c>
      <c r="AA570" s="13">
        <f t="shared" si="8"/>
        <v>7.7210589545041494E-2</v>
      </c>
      <c r="AE570" s="6" t="s">
        <v>49</v>
      </c>
      <c r="AF570" s="6" t="s">
        <v>545</v>
      </c>
      <c r="AH570" s="6" t="s">
        <v>635</v>
      </c>
      <c r="AI570" s="6">
        <v>0</v>
      </c>
      <c r="AJ570" s="6">
        <v>1</v>
      </c>
      <c r="AK570" s="6">
        <v>0</v>
      </c>
      <c r="AL570" s="6">
        <v>0</v>
      </c>
      <c r="AM570" s="6">
        <v>0</v>
      </c>
      <c r="AN570" s="6">
        <v>0</v>
      </c>
      <c r="AO570" s="6">
        <v>0</v>
      </c>
      <c r="AP570" s="6">
        <v>1</v>
      </c>
      <c r="AR570" s="6">
        <v>0</v>
      </c>
      <c r="AS570" s="6">
        <v>0</v>
      </c>
      <c r="AT570" s="6">
        <v>0</v>
      </c>
      <c r="AU570" s="6">
        <v>0</v>
      </c>
      <c r="AV570" s="6">
        <f>IF(Table3[[#This Row],[ShankDiameter]]&gt;0.5,0,2)</f>
        <v>2</v>
      </c>
      <c r="AW570" s="6">
        <v>0</v>
      </c>
      <c r="AX570" s="6">
        <v>0</v>
      </c>
      <c r="AY570" s="6">
        <v>2</v>
      </c>
      <c r="AZ570" s="6">
        <f>IF(Table3[[#This Row],[ShankDiameter]]=0.225,2,IF(Table3[[#This Row],[ShankDiameter]]=0.25,2,IF(Table3[[#This Row],[ShankDiameter]]=0.2875,2,0)))</f>
        <v>0</v>
      </c>
      <c r="BA570" s="6">
        <v>0</v>
      </c>
      <c r="BB570" s="6">
        <v>0</v>
      </c>
      <c r="BC570" s="6">
        <v>0</v>
      </c>
      <c r="BD570" s="6">
        <v>0</v>
      </c>
      <c r="BE570" s="6">
        <v>0</v>
      </c>
      <c r="BF570" s="6">
        <v>0</v>
      </c>
      <c r="BG570" s="6">
        <v>0</v>
      </c>
      <c r="BH570" s="6">
        <v>0</v>
      </c>
      <c r="BI570" s="6">
        <v>0</v>
      </c>
      <c r="BJ570" s="6">
        <v>0</v>
      </c>
      <c r="BK570" s="6">
        <v>0</v>
      </c>
      <c r="BL570" s="6">
        <v>0</v>
      </c>
      <c r="BM570" s="6">
        <f>IF(Table3[[#This Row],[Type]]="EM",IF((Table3[[#This Row],[Diameter]]/2)-Table3[[#This Row],[CornerRadius]]-0.012&gt;0,(Table3[[#This Row],[Diameter]]/2)-Table3[[#This Row],[CornerRadius]]-0.012,0),)</f>
        <v>0</v>
      </c>
      <c r="BO570" s="6" t="str">
        <f>IF(Table3[[#This Row],[ShoulderLength]]="","",IF(Table3[[#This Row],[ShoulderLength]]&lt;Table3[[#This Row],[LOC]],"FIX",""))</f>
        <v/>
      </c>
    </row>
    <row r="571" spans="1:67" x14ac:dyDescent="0.25">
      <c r="A571" s="7">
        <f>IF(Table3[[#This Row],[SoflexRule]]="",1,IF(Table3[[#This Row],[MinOHL]]="",1,IF(Table3[[#This Row],[Type]]="CT",1,IF(Table3[[#This Row],[I]]=1,0,1))))</f>
        <v>1</v>
      </c>
      <c r="B571" s="6" t="s">
        <v>149</v>
      </c>
      <c r="D571" s="6" t="s">
        <v>149</v>
      </c>
      <c r="E571" s="6">
        <v>570</v>
      </c>
      <c r="G571" s="9" t="s">
        <v>74</v>
      </c>
      <c r="H571" s="10" t="s">
        <v>679</v>
      </c>
      <c r="I571" s="11" t="s">
        <v>1175</v>
      </c>
      <c r="J571" s="12" t="s">
        <v>1176</v>
      </c>
      <c r="K571" s="11" t="str">
        <f>CONCATENATE(Table3[[#This Row],[Type]]," "&amp;TEXT(Table3[[#This Row],[Diameter]],".0000")&amp;""," "&amp;Table3[[#This Row],[NumFlutes]]&amp;"FL")</f>
        <v>DS .2570 2FL</v>
      </c>
      <c r="L571" s="17" t="s">
        <v>47</v>
      </c>
      <c r="M571" s="13">
        <v>0.25700000000000001</v>
      </c>
      <c r="N571" s="13">
        <v>0.25700000000000001</v>
      </c>
      <c r="O571" s="6">
        <v>0.25700000000000001</v>
      </c>
      <c r="P571" s="6">
        <v>1.2749999999999999</v>
      </c>
      <c r="R571" s="14">
        <f>IF(Table3[[#This Row],[ShoulderLenEnd]]="",0,90-(DEGREES(ATAN((Q571-P571)/((N571-O571)/2)))))</f>
        <v>0</v>
      </c>
      <c r="S571" s="15">
        <v>1.3</v>
      </c>
      <c r="T571" s="6">
        <v>2</v>
      </c>
      <c r="U571" s="6">
        <v>2.73</v>
      </c>
      <c r="V571" s="6">
        <v>1.2</v>
      </c>
      <c r="Z571" s="6">
        <v>118</v>
      </c>
      <c r="AA571" s="13">
        <f t="shared" si="8"/>
        <v>7.7210589545041494E-2</v>
      </c>
      <c r="AE571" s="6" t="s">
        <v>49</v>
      </c>
      <c r="AF571" s="6" t="s">
        <v>545</v>
      </c>
      <c r="AH571" s="6" t="s">
        <v>682</v>
      </c>
      <c r="AI571" s="6">
        <v>0</v>
      </c>
      <c r="AJ571" s="6">
        <v>1</v>
      </c>
      <c r="AK571" s="6">
        <v>0</v>
      </c>
      <c r="AL571" s="6">
        <v>0</v>
      </c>
      <c r="AM571" s="6">
        <v>0</v>
      </c>
      <c r="AN571" s="6">
        <v>0</v>
      </c>
      <c r="AO571" s="6">
        <v>0</v>
      </c>
      <c r="AP571" s="6">
        <v>1</v>
      </c>
      <c r="AR571" s="6">
        <v>0</v>
      </c>
      <c r="AS571" s="6">
        <v>0</v>
      </c>
      <c r="AT571" s="6">
        <v>0</v>
      </c>
      <c r="AU571" s="6">
        <v>0</v>
      </c>
      <c r="AV571" s="6">
        <f>IF(Table3[[#This Row],[ShankDiameter]]&gt;0.5,0,2)</f>
        <v>2</v>
      </c>
      <c r="AW571" s="6">
        <v>0</v>
      </c>
      <c r="AX571" s="6">
        <v>0</v>
      </c>
      <c r="AY571" s="6">
        <v>2</v>
      </c>
      <c r="AZ571" s="6">
        <f>IF(Table3[[#This Row],[ShankDiameter]]=0.225,2,IF(Table3[[#This Row],[ShankDiameter]]=0.25,2,IF(Table3[[#This Row],[ShankDiameter]]=0.2875,2,0)))</f>
        <v>0</v>
      </c>
      <c r="BA571" s="6">
        <v>0</v>
      </c>
      <c r="BB571" s="6">
        <v>0</v>
      </c>
      <c r="BC571" s="6">
        <v>0</v>
      </c>
      <c r="BD571" s="6">
        <v>0</v>
      </c>
      <c r="BE571" s="6">
        <v>0</v>
      </c>
      <c r="BF571" s="6">
        <v>0</v>
      </c>
      <c r="BG571" s="6">
        <v>0</v>
      </c>
      <c r="BH571" s="6">
        <v>0</v>
      </c>
      <c r="BI571" s="6">
        <v>0</v>
      </c>
      <c r="BJ571" s="6">
        <v>0</v>
      </c>
      <c r="BK571" s="6">
        <v>0</v>
      </c>
      <c r="BL571" s="6">
        <v>0</v>
      </c>
      <c r="BM571" s="6">
        <f>IF(Table3[[#This Row],[Type]]="EM",IF((Table3[[#This Row],[Diameter]]/2)-Table3[[#This Row],[CornerRadius]]-0.012&gt;0,(Table3[[#This Row],[Diameter]]/2)-Table3[[#This Row],[CornerRadius]]-0.012,0),)</f>
        <v>0</v>
      </c>
      <c r="BO571" s="6" t="str">
        <f>IF(Table3[[#This Row],[ShoulderLength]]="","",IF(Table3[[#This Row],[ShoulderLength]]&lt;Table3[[#This Row],[LOC]],"FIX",""))</f>
        <v/>
      </c>
    </row>
    <row r="572" spans="1:67" x14ac:dyDescent="0.25">
      <c r="A572" s="7">
        <f>IF(Table3[[#This Row],[SoflexRule]]="",1,IF(Table3[[#This Row],[MinOHL]]="",1,IF(Table3[[#This Row],[Type]]="CT",1,IF(Table3[[#This Row],[I]]=1,0,1))))</f>
        <v>1</v>
      </c>
      <c r="B572" s="6" t="s">
        <v>149</v>
      </c>
      <c r="D572" s="6" t="s">
        <v>149</v>
      </c>
      <c r="E572" s="6">
        <v>571</v>
      </c>
      <c r="F572" s="8" t="s">
        <v>60</v>
      </c>
      <c r="H572" s="10" t="s">
        <v>801</v>
      </c>
      <c r="I572" s="11" t="s">
        <v>1177</v>
      </c>
      <c r="J572" s="12" t="s">
        <v>1178</v>
      </c>
      <c r="K572" s="11" t="str">
        <f>CONCATENATE(Table3[[#This Row],[Type]]," "&amp;TEXT(Table3[[#This Row],[Diameter]],".0000")&amp;""," "&amp;Table3[[#This Row],[NumFlutes]]&amp;"FL")</f>
        <v>DJ .2610 2FL</v>
      </c>
      <c r="L572" s="17" t="s">
        <v>48</v>
      </c>
      <c r="M572" s="13">
        <v>0.26100000000000001</v>
      </c>
      <c r="N572" s="13">
        <v>0.26100000000000001</v>
      </c>
      <c r="O572" s="6">
        <v>0.26100000000000001</v>
      </c>
      <c r="P572" s="6">
        <v>3.08</v>
      </c>
      <c r="R572" s="14">
        <f>IF(Table3[[#This Row],[ShoulderLenEnd]]="",0,90-(DEGREES(ATAN((Q572-P572)/((N572-O572)/2)))))</f>
        <v>0</v>
      </c>
      <c r="S572" s="15">
        <v>3.14</v>
      </c>
      <c r="T572" s="6">
        <v>2</v>
      </c>
      <c r="U572" s="6">
        <v>4.3</v>
      </c>
      <c r="V572" s="6">
        <v>2.6</v>
      </c>
      <c r="Z572" s="6">
        <v>118</v>
      </c>
      <c r="AA572" s="13">
        <f t="shared" si="8"/>
        <v>7.8412310783096614E-2</v>
      </c>
      <c r="AE572" s="6" t="s">
        <v>49</v>
      </c>
      <c r="AF572" s="6" t="s">
        <v>545</v>
      </c>
      <c r="AH572" s="6" t="s">
        <v>635</v>
      </c>
      <c r="AI572" s="6">
        <v>0</v>
      </c>
      <c r="AJ572" s="6">
        <v>1</v>
      </c>
      <c r="AK572" s="6">
        <v>0</v>
      </c>
      <c r="AL572" s="6">
        <v>0</v>
      </c>
      <c r="AM572" s="6">
        <v>0</v>
      </c>
      <c r="AN572" s="6">
        <v>0</v>
      </c>
      <c r="AO572" s="6">
        <v>0</v>
      </c>
      <c r="AP572" s="6">
        <v>1</v>
      </c>
      <c r="AR572" s="6">
        <v>0</v>
      </c>
      <c r="AS572" s="6">
        <v>0</v>
      </c>
      <c r="AT572" s="6">
        <v>0</v>
      </c>
      <c r="AU572" s="6">
        <v>0</v>
      </c>
      <c r="AV572" s="6">
        <f>IF(Table3[[#This Row],[ShankDiameter]]&gt;0.5,0,2)</f>
        <v>2</v>
      </c>
      <c r="AW572" s="6">
        <v>0</v>
      </c>
      <c r="AX572" s="6">
        <v>0</v>
      </c>
      <c r="AY572" s="6">
        <v>2</v>
      </c>
      <c r="AZ572" s="6">
        <f>IF(Table3[[#This Row],[ShankDiameter]]=0.225,2,IF(Table3[[#This Row],[ShankDiameter]]=0.25,2,IF(Table3[[#This Row],[ShankDiameter]]=0.2875,2,0)))</f>
        <v>0</v>
      </c>
      <c r="BA572" s="6">
        <v>0</v>
      </c>
      <c r="BB572" s="6">
        <v>0</v>
      </c>
      <c r="BC572" s="6">
        <v>0</v>
      </c>
      <c r="BD572" s="6">
        <v>0</v>
      </c>
      <c r="BE572" s="6">
        <v>0</v>
      </c>
      <c r="BF572" s="6">
        <v>0</v>
      </c>
      <c r="BG572" s="6">
        <v>0</v>
      </c>
      <c r="BH572" s="6">
        <v>0</v>
      </c>
      <c r="BI572" s="6">
        <v>0</v>
      </c>
      <c r="BJ572" s="6">
        <v>0</v>
      </c>
      <c r="BK572" s="6">
        <v>0</v>
      </c>
      <c r="BL572" s="6">
        <v>0</v>
      </c>
      <c r="BM572" s="6">
        <f>IF(Table3[[#This Row],[Type]]="EM",IF((Table3[[#This Row],[Diameter]]/2)-Table3[[#This Row],[CornerRadius]]-0.012&gt;0,(Table3[[#This Row],[Diameter]]/2)-Table3[[#This Row],[CornerRadius]]-0.012,0),)</f>
        <v>0</v>
      </c>
      <c r="BO572" s="6" t="str">
        <f>IF(Table3[[#This Row],[ShoulderLength]]="","",IF(Table3[[#This Row],[ShoulderLength]]&lt;Table3[[#This Row],[LOC]],"FIX",""))</f>
        <v/>
      </c>
    </row>
    <row r="573" spans="1:67" x14ac:dyDescent="0.25">
      <c r="A573" s="7">
        <f>IF(Table3[[#This Row],[SoflexRule]]="",1,IF(Table3[[#This Row],[MinOHL]]="",1,IF(Table3[[#This Row],[Type]]="CT",1,IF(Table3[[#This Row],[I]]=1,0,1))))</f>
        <v>1</v>
      </c>
      <c r="B573" s="6" t="s">
        <v>149</v>
      </c>
      <c r="D573" s="6" t="s">
        <v>149</v>
      </c>
      <c r="E573" s="6">
        <v>572</v>
      </c>
      <c r="G573" s="9" t="s">
        <v>74</v>
      </c>
      <c r="H573" s="10" t="s">
        <v>679</v>
      </c>
      <c r="I573" s="11" t="s">
        <v>1179</v>
      </c>
      <c r="J573" s="12" t="s">
        <v>1180</v>
      </c>
      <c r="K573" s="11" t="str">
        <f>CONCATENATE(Table3[[#This Row],[Type]]," "&amp;TEXT(Table3[[#This Row],[Diameter]],".0000")&amp;""," "&amp;Table3[[#This Row],[NumFlutes]]&amp;"FL")</f>
        <v>DS .2610 2FL</v>
      </c>
      <c r="L573" s="17" t="s">
        <v>48</v>
      </c>
      <c r="M573" s="13">
        <v>0.26100000000000001</v>
      </c>
      <c r="N573" s="13">
        <v>0.26100000000000001</v>
      </c>
      <c r="O573" s="6">
        <v>0.26100000000000001</v>
      </c>
      <c r="P573" s="6">
        <v>1.55</v>
      </c>
      <c r="R573" s="14">
        <f>IF(Table3[[#This Row],[ShoulderLenEnd]]="",0,90-(DEGREES(ATAN((Q573-P573)/((N573-O573)/2)))))</f>
        <v>0</v>
      </c>
      <c r="S573" s="15">
        <v>1.575</v>
      </c>
      <c r="T573" s="6">
        <v>2</v>
      </c>
      <c r="U573" s="6">
        <v>2.73</v>
      </c>
      <c r="V573" s="6">
        <v>1.1599999999999999</v>
      </c>
      <c r="Z573" s="6">
        <v>118</v>
      </c>
      <c r="AA573" s="13">
        <f t="shared" si="8"/>
        <v>7.8412310783096614E-2</v>
      </c>
      <c r="AE573" s="6" t="s">
        <v>49</v>
      </c>
      <c r="AF573" s="6" t="s">
        <v>545</v>
      </c>
      <c r="AH573" s="6" t="s">
        <v>682</v>
      </c>
      <c r="AI573" s="6">
        <v>0</v>
      </c>
      <c r="AJ573" s="6">
        <v>1</v>
      </c>
      <c r="AK573" s="6">
        <v>0</v>
      </c>
      <c r="AL573" s="6">
        <v>0</v>
      </c>
      <c r="AM573" s="6">
        <v>0</v>
      </c>
      <c r="AN573" s="6">
        <v>0</v>
      </c>
      <c r="AO573" s="6">
        <v>0</v>
      </c>
      <c r="AP573" s="6">
        <v>1</v>
      </c>
      <c r="AR573" s="6">
        <v>0</v>
      </c>
      <c r="AS573" s="6">
        <v>0</v>
      </c>
      <c r="AT573" s="6">
        <v>0</v>
      </c>
      <c r="AU573" s="6">
        <v>0</v>
      </c>
      <c r="AV573" s="6">
        <f>IF(Table3[[#This Row],[ShankDiameter]]&gt;0.5,0,2)</f>
        <v>2</v>
      </c>
      <c r="AW573" s="6">
        <v>0</v>
      </c>
      <c r="AX573" s="6">
        <v>0</v>
      </c>
      <c r="AY573" s="6">
        <v>2</v>
      </c>
      <c r="AZ573" s="6">
        <f>IF(Table3[[#This Row],[ShankDiameter]]=0.225,2,IF(Table3[[#This Row],[ShankDiameter]]=0.25,2,IF(Table3[[#This Row],[ShankDiameter]]=0.2875,2,0)))</f>
        <v>0</v>
      </c>
      <c r="BA573" s="6">
        <v>0</v>
      </c>
      <c r="BB573" s="6">
        <v>0</v>
      </c>
      <c r="BC573" s="6">
        <v>0</v>
      </c>
      <c r="BD573" s="6">
        <v>0</v>
      </c>
      <c r="BE573" s="6">
        <v>0</v>
      </c>
      <c r="BF573" s="6">
        <v>0</v>
      </c>
      <c r="BG573" s="6">
        <v>0</v>
      </c>
      <c r="BH573" s="6">
        <v>0</v>
      </c>
      <c r="BI573" s="6">
        <v>0</v>
      </c>
      <c r="BJ573" s="6">
        <v>0</v>
      </c>
      <c r="BK573" s="6">
        <v>0</v>
      </c>
      <c r="BL573" s="6">
        <v>0</v>
      </c>
      <c r="BM573" s="6">
        <f>IF(Table3[[#This Row],[Type]]="EM",IF((Table3[[#This Row],[Diameter]]/2)-Table3[[#This Row],[CornerRadius]]-0.012&gt;0,(Table3[[#This Row],[Diameter]]/2)-Table3[[#This Row],[CornerRadius]]-0.012,0),)</f>
        <v>0</v>
      </c>
      <c r="BO573" s="6" t="str">
        <f>IF(Table3[[#This Row],[ShoulderLength]]="","",IF(Table3[[#This Row],[ShoulderLength]]&lt;Table3[[#This Row],[LOC]],"FIX",""))</f>
        <v/>
      </c>
    </row>
    <row r="574" spans="1:67" x14ac:dyDescent="0.25">
      <c r="A574" s="7">
        <f>IF(Table3[[#This Row],[SoflexRule]]="",1,IF(Table3[[#This Row],[MinOHL]]="",1,IF(Table3[[#This Row],[Type]]="CT",1,IF(Table3[[#This Row],[I]]=1,0,1))))</f>
        <v>1</v>
      </c>
      <c r="B574" s="6" t="s">
        <v>149</v>
      </c>
      <c r="D574" s="6" t="s">
        <v>149</v>
      </c>
      <c r="E574" s="6">
        <v>573</v>
      </c>
      <c r="G574" s="9" t="s">
        <v>74</v>
      </c>
      <c r="H574" s="10" t="s">
        <v>679</v>
      </c>
      <c r="I574" s="11" t="s">
        <v>1181</v>
      </c>
      <c r="J574" s="12" t="s">
        <v>1182</v>
      </c>
      <c r="K574" s="11" t="str">
        <f>CONCATENATE(Table3[[#This Row],[Type]]," "&amp;TEXT(Table3[[#This Row],[Diameter]],".0000")&amp;""," "&amp;Table3[[#This Row],[NumFlutes]]&amp;"FL")</f>
        <v>DS .2656 2FL</v>
      </c>
      <c r="L574" s="17" t="s">
        <v>1183</v>
      </c>
      <c r="M574" s="13">
        <v>0.2656</v>
      </c>
      <c r="N574" s="13">
        <v>0.2656</v>
      </c>
      <c r="O574" s="6">
        <v>0.2656</v>
      </c>
      <c r="P574" s="6">
        <v>1.625</v>
      </c>
      <c r="R574" s="14">
        <f>IF(Table3[[#This Row],[ShoulderLenEnd]]="",0,90-(DEGREES(ATAN((Q574-P574)/((N574-O574)/2)))))</f>
        <v>0</v>
      </c>
      <c r="S574" s="15">
        <v>1.65</v>
      </c>
      <c r="T574" s="6">
        <v>2</v>
      </c>
      <c r="U574" s="6">
        <v>2.77</v>
      </c>
      <c r="V574" s="6">
        <v>1.18</v>
      </c>
      <c r="Z574" s="6">
        <v>118</v>
      </c>
      <c r="AA574" s="13">
        <f t="shared" si="8"/>
        <v>7.9794290206860005E-2</v>
      </c>
      <c r="AE574" s="6" t="s">
        <v>49</v>
      </c>
      <c r="AF574" s="6" t="s">
        <v>545</v>
      </c>
      <c r="AH574" s="6" t="s">
        <v>682</v>
      </c>
      <c r="AI574" s="6">
        <v>0</v>
      </c>
      <c r="AJ574" s="6">
        <v>1</v>
      </c>
      <c r="AK574" s="6">
        <v>0</v>
      </c>
      <c r="AL574" s="6">
        <v>0</v>
      </c>
      <c r="AM574" s="6">
        <v>0</v>
      </c>
      <c r="AN574" s="6">
        <v>0</v>
      </c>
      <c r="AO574" s="6">
        <v>0</v>
      </c>
      <c r="AP574" s="6">
        <v>1</v>
      </c>
      <c r="AR574" s="6">
        <v>0</v>
      </c>
      <c r="AS574" s="6">
        <v>0</v>
      </c>
      <c r="AT574" s="6">
        <v>0</v>
      </c>
      <c r="AU574" s="6">
        <v>0</v>
      </c>
      <c r="AV574" s="6">
        <f>IF(Table3[[#This Row],[ShankDiameter]]&gt;0.5,0,2)</f>
        <v>2</v>
      </c>
      <c r="AW574" s="6">
        <v>0</v>
      </c>
      <c r="AX574" s="6">
        <v>0</v>
      </c>
      <c r="AY574" s="6">
        <v>2</v>
      </c>
      <c r="AZ574" s="6">
        <f>IF(Table3[[#This Row],[ShankDiameter]]=0.225,2,IF(Table3[[#This Row],[ShankDiameter]]=0.25,2,IF(Table3[[#This Row],[ShankDiameter]]=0.2875,2,0)))</f>
        <v>0</v>
      </c>
      <c r="BA574" s="6">
        <v>0</v>
      </c>
      <c r="BB574" s="6">
        <v>0</v>
      </c>
      <c r="BC574" s="6">
        <v>0</v>
      </c>
      <c r="BD574" s="6">
        <v>0</v>
      </c>
      <c r="BE574" s="6">
        <v>0</v>
      </c>
      <c r="BF574" s="6">
        <v>0</v>
      </c>
      <c r="BG574" s="6">
        <v>0</v>
      </c>
      <c r="BH574" s="6">
        <v>0</v>
      </c>
      <c r="BI574" s="6">
        <v>0</v>
      </c>
      <c r="BJ574" s="6">
        <v>0</v>
      </c>
      <c r="BK574" s="6">
        <v>0</v>
      </c>
      <c r="BL574" s="6">
        <v>0</v>
      </c>
      <c r="BM574" s="6">
        <f>IF(Table3[[#This Row],[Type]]="EM",IF((Table3[[#This Row],[Diameter]]/2)-Table3[[#This Row],[CornerRadius]]-0.012&gt;0,(Table3[[#This Row],[Diameter]]/2)-Table3[[#This Row],[CornerRadius]]-0.012,0),)</f>
        <v>0</v>
      </c>
      <c r="BO574" s="6" t="str">
        <f>IF(Table3[[#This Row],[ShoulderLength]]="","",IF(Table3[[#This Row],[ShoulderLength]]&lt;Table3[[#This Row],[LOC]],"FIX",""))</f>
        <v/>
      </c>
    </row>
    <row r="575" spans="1:67" x14ac:dyDescent="0.25">
      <c r="A575" s="7">
        <f>IF(Table3[[#This Row],[SoflexRule]]="",1,IF(Table3[[#This Row],[MinOHL]]="",1,IF(Table3[[#This Row],[Type]]="CT",1,IF(Table3[[#This Row],[I]]=1,0,1))))</f>
        <v>1</v>
      </c>
      <c r="B575" s="6" t="s">
        <v>149</v>
      </c>
      <c r="D575" s="6" t="s">
        <v>149</v>
      </c>
      <c r="E575" s="6">
        <v>574</v>
      </c>
      <c r="F575" s="8" t="s">
        <v>60</v>
      </c>
      <c r="H575" s="10" t="s">
        <v>801</v>
      </c>
      <c r="I575" s="11" t="s">
        <v>1184</v>
      </c>
      <c r="K575" s="11" t="str">
        <f>CONCATENATE(Table3[[#This Row],[Type]]," "&amp;TEXT(Table3[[#This Row],[Diameter]],".0000")&amp;""," "&amp;Table3[[#This Row],[NumFlutes]]&amp;"FL")</f>
        <v>DJ .2656 2FL</v>
      </c>
      <c r="L575" s="17" t="s">
        <v>1183</v>
      </c>
      <c r="M575" s="13">
        <v>0.2656</v>
      </c>
      <c r="N575" s="13">
        <v>0.2656</v>
      </c>
      <c r="O575" s="6">
        <v>0.2656</v>
      </c>
      <c r="P575" s="6">
        <v>3.05</v>
      </c>
      <c r="R575" s="14">
        <f>IF(Table3[[#This Row],[ShoulderLenEnd]]="",0,90-(DEGREES(ATAN((Q575-P575)/((N575-O575)/2)))))</f>
        <v>0</v>
      </c>
      <c r="T575" s="6">
        <v>2</v>
      </c>
      <c r="U575" s="6">
        <v>4.2300000000000004</v>
      </c>
      <c r="V575" s="6">
        <v>2.5</v>
      </c>
      <c r="Z575" s="6">
        <v>118</v>
      </c>
      <c r="AA575" s="13">
        <f t="shared" si="8"/>
        <v>7.9794290206860005E-2</v>
      </c>
      <c r="AE575" s="6" t="s">
        <v>49</v>
      </c>
      <c r="AF575" s="6" t="s">
        <v>545</v>
      </c>
      <c r="AH575" s="6" t="s">
        <v>635</v>
      </c>
      <c r="AI575" s="6">
        <v>0</v>
      </c>
      <c r="AJ575" s="6">
        <v>1</v>
      </c>
      <c r="AK575" s="6">
        <v>0</v>
      </c>
      <c r="AL575" s="6">
        <v>0</v>
      </c>
      <c r="AM575" s="6">
        <v>0</v>
      </c>
      <c r="AN575" s="6">
        <v>0</v>
      </c>
      <c r="AO575" s="6">
        <v>0</v>
      </c>
      <c r="AP575" s="6">
        <v>1</v>
      </c>
      <c r="AR575" s="6">
        <v>0</v>
      </c>
      <c r="AS575" s="6">
        <v>0</v>
      </c>
      <c r="AT575" s="6">
        <v>0</v>
      </c>
      <c r="AU575" s="6">
        <v>0</v>
      </c>
      <c r="AV575" s="6">
        <f>IF(Table3[[#This Row],[ShankDiameter]]&gt;0.5,0,2)</f>
        <v>2</v>
      </c>
      <c r="AW575" s="6">
        <v>0</v>
      </c>
      <c r="AX575" s="6">
        <v>0</v>
      </c>
      <c r="AY575" s="6">
        <v>2</v>
      </c>
      <c r="AZ575" s="6">
        <f>IF(Table3[[#This Row],[ShankDiameter]]=0.225,2,IF(Table3[[#This Row],[ShankDiameter]]=0.25,2,IF(Table3[[#This Row],[ShankDiameter]]=0.2875,2,0)))</f>
        <v>0</v>
      </c>
      <c r="BA575" s="6">
        <v>0</v>
      </c>
      <c r="BB575" s="6">
        <v>0</v>
      </c>
      <c r="BC575" s="6">
        <v>0</v>
      </c>
      <c r="BD575" s="6">
        <v>0</v>
      </c>
      <c r="BE575" s="6">
        <v>0</v>
      </c>
      <c r="BF575" s="6">
        <v>0</v>
      </c>
      <c r="BG575" s="6">
        <v>0</v>
      </c>
      <c r="BH575" s="6">
        <v>0</v>
      </c>
      <c r="BI575" s="6">
        <v>0</v>
      </c>
      <c r="BJ575" s="6">
        <v>0</v>
      </c>
      <c r="BK575" s="6">
        <v>0</v>
      </c>
      <c r="BL575" s="6">
        <v>0</v>
      </c>
      <c r="BM575" s="6">
        <f>IF(Table3[[#This Row],[Type]]="EM",IF((Table3[[#This Row],[Diameter]]/2)-Table3[[#This Row],[CornerRadius]]-0.012&gt;0,(Table3[[#This Row],[Diameter]]/2)-Table3[[#This Row],[CornerRadius]]-0.012,0),)</f>
        <v>0</v>
      </c>
      <c r="BO575" s="6" t="str">
        <f>IF(Table3[[#This Row],[ShoulderLength]]="","",IF(Table3[[#This Row],[ShoulderLength]]&lt;Table3[[#This Row],[LOC]],"FIX",""))</f>
        <v/>
      </c>
    </row>
    <row r="576" spans="1:67" x14ac:dyDescent="0.25">
      <c r="A576" s="7">
        <f>IF(Table3[[#This Row],[SoflexRule]]="",1,IF(Table3[[#This Row],[MinOHL]]="",1,IF(Table3[[#This Row],[Type]]="CT",1,IF(Table3[[#This Row],[I]]=1,0,1))))</f>
        <v>1</v>
      </c>
      <c r="B576" s="6" t="s">
        <v>149</v>
      </c>
      <c r="D576" s="6" t="s">
        <v>149</v>
      </c>
      <c r="E576" s="6">
        <v>575</v>
      </c>
      <c r="F576" s="8" t="s">
        <v>60</v>
      </c>
      <c r="H576" s="10" t="s">
        <v>801</v>
      </c>
      <c r="I576" s="11" t="s">
        <v>1185</v>
      </c>
      <c r="J576" s="12" t="s">
        <v>1186</v>
      </c>
      <c r="K576" s="11" t="str">
        <f>CONCATENATE(Table3[[#This Row],[Type]]," "&amp;TEXT(Table3[[#This Row],[Diameter]],".0000")&amp;""," "&amp;Table3[[#This Row],[NumFlutes]]&amp;"FL")</f>
        <v>DJ .2660 2FL</v>
      </c>
      <c r="L576" s="17" t="s">
        <v>49</v>
      </c>
      <c r="M576" s="13">
        <v>0.26600000000000001</v>
      </c>
      <c r="N576" s="13">
        <v>0.26600000000000001</v>
      </c>
      <c r="O576" s="6">
        <v>0.26600000000000001</v>
      </c>
      <c r="P576" s="6">
        <v>3.05</v>
      </c>
      <c r="R576" s="14">
        <f>IF(Table3[[#This Row],[ShoulderLenEnd]]="",0,90-(DEGREES(ATAN((Q576-P576)/((N576-O576)/2)))))</f>
        <v>0</v>
      </c>
      <c r="S576" s="15">
        <v>3.11</v>
      </c>
      <c r="T576" s="6">
        <v>2</v>
      </c>
      <c r="U576" s="6">
        <v>4.25</v>
      </c>
      <c r="V576" s="6">
        <v>2.61</v>
      </c>
      <c r="Z576" s="6">
        <v>118</v>
      </c>
      <c r="AA576" s="13">
        <f t="shared" si="8"/>
        <v>7.9914462330665528E-2</v>
      </c>
      <c r="AE576" s="6" t="s">
        <v>49</v>
      </c>
      <c r="AF576" s="6" t="s">
        <v>545</v>
      </c>
      <c r="AH576" s="6" t="s">
        <v>635</v>
      </c>
      <c r="AI576" s="6">
        <v>0</v>
      </c>
      <c r="AJ576" s="6">
        <v>1</v>
      </c>
      <c r="AK576" s="6">
        <v>0</v>
      </c>
      <c r="AL576" s="6">
        <v>0</v>
      </c>
      <c r="AM576" s="6">
        <v>0</v>
      </c>
      <c r="AN576" s="6">
        <v>0</v>
      </c>
      <c r="AO576" s="6">
        <v>0</v>
      </c>
      <c r="AP576" s="6">
        <v>1</v>
      </c>
      <c r="AR576" s="6">
        <v>0</v>
      </c>
      <c r="AS576" s="6">
        <v>0</v>
      </c>
      <c r="AT576" s="6">
        <v>0</v>
      </c>
      <c r="AU576" s="6">
        <v>0</v>
      </c>
      <c r="AV576" s="6">
        <f>IF(Table3[[#This Row],[ShankDiameter]]&gt;0.5,0,2)</f>
        <v>2</v>
      </c>
      <c r="AW576" s="6">
        <v>0</v>
      </c>
      <c r="AX576" s="6">
        <v>0</v>
      </c>
      <c r="AY576" s="6">
        <v>2</v>
      </c>
      <c r="AZ576" s="6">
        <f>IF(Table3[[#This Row],[ShankDiameter]]=0.225,2,IF(Table3[[#This Row],[ShankDiameter]]=0.25,2,IF(Table3[[#This Row],[ShankDiameter]]=0.2875,2,0)))</f>
        <v>0</v>
      </c>
      <c r="BA576" s="6">
        <v>0</v>
      </c>
      <c r="BB576" s="6">
        <v>0</v>
      </c>
      <c r="BC576" s="6">
        <v>0</v>
      </c>
      <c r="BD576" s="6">
        <v>0</v>
      </c>
      <c r="BE576" s="6">
        <v>0</v>
      </c>
      <c r="BF576" s="6">
        <v>0</v>
      </c>
      <c r="BG576" s="6">
        <v>0</v>
      </c>
      <c r="BH576" s="6">
        <v>0</v>
      </c>
      <c r="BI576" s="6">
        <v>0</v>
      </c>
      <c r="BJ576" s="6">
        <v>0</v>
      </c>
      <c r="BK576" s="6">
        <v>0</v>
      </c>
      <c r="BL576" s="6">
        <v>0</v>
      </c>
      <c r="BM576" s="6">
        <f>IF(Table3[[#This Row],[Type]]="EM",IF((Table3[[#This Row],[Diameter]]/2)-Table3[[#This Row],[CornerRadius]]-0.012&gt;0,(Table3[[#This Row],[Diameter]]/2)-Table3[[#This Row],[CornerRadius]]-0.012,0),)</f>
        <v>0</v>
      </c>
      <c r="BO576" s="6" t="str">
        <f>IF(Table3[[#This Row],[ShoulderLength]]="","",IF(Table3[[#This Row],[ShoulderLength]]&lt;Table3[[#This Row],[LOC]],"FIX",""))</f>
        <v/>
      </c>
    </row>
    <row r="577" spans="1:67" x14ac:dyDescent="0.25">
      <c r="A577" s="7">
        <f>IF(Table3[[#This Row],[SoflexRule]]="",1,IF(Table3[[#This Row],[MinOHL]]="",1,IF(Table3[[#This Row],[Type]]="CT",1,IF(Table3[[#This Row],[I]]=1,0,1))))</f>
        <v>1</v>
      </c>
      <c r="B577" s="6" t="s">
        <v>149</v>
      </c>
      <c r="D577" s="6" t="s">
        <v>149</v>
      </c>
      <c r="E577" s="6">
        <v>576</v>
      </c>
      <c r="G577" s="9" t="s">
        <v>74</v>
      </c>
      <c r="H577" s="10" t="s">
        <v>679</v>
      </c>
      <c r="I577" s="11" t="s">
        <v>1187</v>
      </c>
      <c r="J577" s="12" t="s">
        <v>1188</v>
      </c>
      <c r="K577" s="11" t="str">
        <f>CONCATENATE(Table3[[#This Row],[Type]]," "&amp;TEXT(Table3[[#This Row],[Diameter]],".0000")&amp;""," "&amp;Table3[[#This Row],[NumFlutes]]&amp;"FL")</f>
        <v>DS .2660 2FL</v>
      </c>
      <c r="L577" s="17" t="s">
        <v>49</v>
      </c>
      <c r="M577" s="13">
        <v>0.26600000000000001</v>
      </c>
      <c r="N577" s="13">
        <v>0.26600000000000001</v>
      </c>
      <c r="O577" s="6">
        <v>0.26600000000000001</v>
      </c>
      <c r="P577" s="6">
        <v>1.625</v>
      </c>
      <c r="R577" s="14">
        <f>IF(Table3[[#This Row],[ShoulderLenEnd]]="",0,90-(DEGREES(ATAN((Q577-P577)/((N577-O577)/2)))))</f>
        <v>0</v>
      </c>
      <c r="S577" s="15">
        <v>1.65</v>
      </c>
      <c r="T577" s="6">
        <v>2</v>
      </c>
      <c r="U577" s="6">
        <v>2.76</v>
      </c>
      <c r="V577" s="6">
        <v>1.18</v>
      </c>
      <c r="Z577" s="6">
        <v>118</v>
      </c>
      <c r="AA577" s="13">
        <f t="shared" si="8"/>
        <v>7.9914462330665528E-2</v>
      </c>
      <c r="AE577" s="6" t="s">
        <v>49</v>
      </c>
      <c r="AF577" s="6" t="s">
        <v>545</v>
      </c>
      <c r="AH577" s="6" t="s">
        <v>682</v>
      </c>
      <c r="AI577" s="6">
        <v>0</v>
      </c>
      <c r="AJ577" s="6">
        <v>1</v>
      </c>
      <c r="AK577" s="6">
        <v>0</v>
      </c>
      <c r="AL577" s="6">
        <v>0</v>
      </c>
      <c r="AM577" s="6">
        <v>0</v>
      </c>
      <c r="AN577" s="6">
        <v>0</v>
      </c>
      <c r="AO577" s="6">
        <v>0</v>
      </c>
      <c r="AP577" s="6">
        <v>1</v>
      </c>
      <c r="AR577" s="6">
        <v>0</v>
      </c>
      <c r="AS577" s="6">
        <v>0</v>
      </c>
      <c r="AT577" s="6">
        <v>0</v>
      </c>
      <c r="AU577" s="6">
        <v>0</v>
      </c>
      <c r="AV577" s="6">
        <f>IF(Table3[[#This Row],[ShankDiameter]]&gt;0.5,0,2)</f>
        <v>2</v>
      </c>
      <c r="AW577" s="6">
        <v>0</v>
      </c>
      <c r="AX577" s="6">
        <v>0</v>
      </c>
      <c r="AY577" s="6">
        <v>2</v>
      </c>
      <c r="AZ577" s="6">
        <f>IF(Table3[[#This Row],[ShankDiameter]]=0.225,2,IF(Table3[[#This Row],[ShankDiameter]]=0.25,2,IF(Table3[[#This Row],[ShankDiameter]]=0.2875,2,0)))</f>
        <v>0</v>
      </c>
      <c r="BA577" s="6">
        <v>0</v>
      </c>
      <c r="BB577" s="6">
        <v>0</v>
      </c>
      <c r="BC577" s="6">
        <v>0</v>
      </c>
      <c r="BD577" s="6">
        <v>0</v>
      </c>
      <c r="BE577" s="6">
        <v>0</v>
      </c>
      <c r="BF577" s="6">
        <v>0</v>
      </c>
      <c r="BG577" s="6">
        <v>0</v>
      </c>
      <c r="BH577" s="6">
        <v>0</v>
      </c>
      <c r="BI577" s="6">
        <v>0</v>
      </c>
      <c r="BJ577" s="6">
        <v>0</v>
      </c>
      <c r="BK577" s="6">
        <v>0</v>
      </c>
      <c r="BL577" s="6">
        <v>0</v>
      </c>
      <c r="BM577" s="6">
        <f>IF(Table3[[#This Row],[Type]]="EM",IF((Table3[[#This Row],[Diameter]]/2)-Table3[[#This Row],[CornerRadius]]-0.012&gt;0,(Table3[[#This Row],[Diameter]]/2)-Table3[[#This Row],[CornerRadius]]-0.012,0),)</f>
        <v>0</v>
      </c>
      <c r="BO577" s="6" t="str">
        <f>IF(Table3[[#This Row],[ShoulderLength]]="","",IF(Table3[[#This Row],[ShoulderLength]]&lt;Table3[[#This Row],[LOC]],"FIX",""))</f>
        <v/>
      </c>
    </row>
    <row r="578" spans="1:67" x14ac:dyDescent="0.25">
      <c r="A578" s="7">
        <f>IF(Table3[[#This Row],[SoflexRule]]="",1,IF(Table3[[#This Row],[MinOHL]]="",1,IF(Table3[[#This Row],[Type]]="CT",1,IF(Table3[[#This Row],[I]]=1,0,1))))</f>
        <v>1</v>
      </c>
      <c r="B578" s="6" t="s">
        <v>149</v>
      </c>
      <c r="D578" s="6" t="s">
        <v>149</v>
      </c>
      <c r="E578" s="6">
        <v>577</v>
      </c>
      <c r="F578" s="8" t="s">
        <v>60</v>
      </c>
      <c r="H578" s="10" t="s">
        <v>801</v>
      </c>
      <c r="I578" s="11" t="s">
        <v>1189</v>
      </c>
      <c r="J578" s="12" t="s">
        <v>1190</v>
      </c>
      <c r="K578" s="11" t="str">
        <f>CONCATENATE(Table3[[#This Row],[Type]]," "&amp;TEXT(Table3[[#This Row],[Diameter]],".0000")&amp;""," "&amp;Table3[[#This Row],[NumFlutes]]&amp;"FL")</f>
        <v>DJ .2720 2FL</v>
      </c>
      <c r="L578" s="17" t="s">
        <v>50</v>
      </c>
      <c r="M578" s="13">
        <v>0.27200000000000002</v>
      </c>
      <c r="N578" s="13">
        <v>0.27200000000000002</v>
      </c>
      <c r="O578" s="6">
        <v>0.27200000000000002</v>
      </c>
      <c r="P578" s="6">
        <v>3</v>
      </c>
      <c r="R578" s="14">
        <f>IF(Table3[[#This Row],[ShoulderLenEnd]]="",0,90-(DEGREES(ATAN((Q578-P578)/((N578-O578)/2)))))</f>
        <v>0</v>
      </c>
      <c r="S578" s="15">
        <v>3.06</v>
      </c>
      <c r="T578" s="6">
        <v>2</v>
      </c>
      <c r="U578" s="6">
        <v>4.2699999999999996</v>
      </c>
      <c r="V578" s="6">
        <v>2.6</v>
      </c>
      <c r="Z578" s="6">
        <v>118</v>
      </c>
      <c r="AA578" s="13">
        <f t="shared" ref="AA578:AA641" si="9">IF(Z578 &lt; 1, "", (M578/2)/TAN(RADIANS(Z578/2)))</f>
        <v>8.1717044187748208E-2</v>
      </c>
      <c r="AE578" s="6" t="s">
        <v>49</v>
      </c>
      <c r="AF578" s="6" t="s">
        <v>545</v>
      </c>
      <c r="AH578" s="6" t="s">
        <v>635</v>
      </c>
      <c r="AI578" s="6">
        <v>0</v>
      </c>
      <c r="AJ578" s="6">
        <v>1</v>
      </c>
      <c r="AK578" s="6">
        <v>0</v>
      </c>
      <c r="AL578" s="6">
        <v>0</v>
      </c>
      <c r="AM578" s="6">
        <v>0</v>
      </c>
      <c r="AN578" s="6">
        <v>0</v>
      </c>
      <c r="AO578" s="6">
        <v>0</v>
      </c>
      <c r="AP578" s="6">
        <v>1</v>
      </c>
      <c r="AR578" s="6">
        <v>0</v>
      </c>
      <c r="AS578" s="6">
        <v>0</v>
      </c>
      <c r="AT578" s="6">
        <v>0</v>
      </c>
      <c r="AU578" s="6">
        <v>0</v>
      </c>
      <c r="AV578" s="6">
        <f>IF(Table3[[#This Row],[ShankDiameter]]&gt;0.5,0,2)</f>
        <v>2</v>
      </c>
      <c r="AW578" s="6">
        <v>0</v>
      </c>
      <c r="AX578" s="6">
        <v>0</v>
      </c>
      <c r="AY578" s="6">
        <v>2</v>
      </c>
      <c r="AZ578" s="6">
        <f>IF(Table3[[#This Row],[ShankDiameter]]=0.225,2,IF(Table3[[#This Row],[ShankDiameter]]=0.25,2,IF(Table3[[#This Row],[ShankDiameter]]=0.2875,2,0)))</f>
        <v>0</v>
      </c>
      <c r="BA578" s="6">
        <v>0</v>
      </c>
      <c r="BB578" s="6">
        <v>0</v>
      </c>
      <c r="BC578" s="6">
        <v>0</v>
      </c>
      <c r="BD578" s="6">
        <v>0</v>
      </c>
      <c r="BE578" s="6">
        <v>0</v>
      </c>
      <c r="BF578" s="6">
        <v>0</v>
      </c>
      <c r="BG578" s="6">
        <v>0</v>
      </c>
      <c r="BH578" s="6">
        <v>0</v>
      </c>
      <c r="BI578" s="6">
        <v>0</v>
      </c>
      <c r="BJ578" s="6">
        <v>0</v>
      </c>
      <c r="BK578" s="6">
        <v>0</v>
      </c>
      <c r="BL578" s="6">
        <v>0</v>
      </c>
      <c r="BM578" s="6">
        <f>IF(Table3[[#This Row],[Type]]="EM",IF((Table3[[#This Row],[Diameter]]/2)-Table3[[#This Row],[CornerRadius]]-0.012&gt;0,(Table3[[#This Row],[Diameter]]/2)-Table3[[#This Row],[CornerRadius]]-0.012,0),)</f>
        <v>0</v>
      </c>
      <c r="BO578" s="6" t="str">
        <f>IF(Table3[[#This Row],[ShoulderLength]]="","",IF(Table3[[#This Row],[ShoulderLength]]&lt;Table3[[#This Row],[LOC]],"FIX",""))</f>
        <v/>
      </c>
    </row>
    <row r="579" spans="1:67" x14ac:dyDescent="0.25">
      <c r="A579" s="7">
        <f>IF(Table3[[#This Row],[SoflexRule]]="",1,IF(Table3[[#This Row],[MinOHL]]="",1,IF(Table3[[#This Row],[Type]]="CT",1,IF(Table3[[#This Row],[I]]=1,0,1))))</f>
        <v>1</v>
      </c>
      <c r="B579" s="6" t="s">
        <v>149</v>
      </c>
      <c r="D579" s="6" t="s">
        <v>149</v>
      </c>
      <c r="E579" s="6">
        <v>578</v>
      </c>
      <c r="G579" s="9" t="s">
        <v>74</v>
      </c>
      <c r="H579" s="10" t="s">
        <v>679</v>
      </c>
      <c r="I579" s="11" t="s">
        <v>1191</v>
      </c>
      <c r="J579" s="12" t="s">
        <v>1192</v>
      </c>
      <c r="K579" s="11" t="str">
        <f>CONCATENATE(Table3[[#This Row],[Type]]," "&amp;TEXT(Table3[[#This Row],[Diameter]],".0000")&amp;""," "&amp;Table3[[#This Row],[NumFlutes]]&amp;"FL")</f>
        <v>DS .2720 2FL</v>
      </c>
      <c r="L579" s="17" t="s">
        <v>50</v>
      </c>
      <c r="M579" s="13">
        <v>0.27200000000000002</v>
      </c>
      <c r="N579" s="13">
        <v>0.27200000000000002</v>
      </c>
      <c r="O579" s="6">
        <v>0.27200000000000002</v>
      </c>
      <c r="P579" s="6">
        <v>1.625</v>
      </c>
      <c r="R579" s="14">
        <f>IF(Table3[[#This Row],[ShoulderLenEnd]]="",0,90-(DEGREES(ATAN((Q579-P579)/((N579-O579)/2)))))</f>
        <v>0</v>
      </c>
      <c r="S579" s="15">
        <v>1.65</v>
      </c>
      <c r="T579" s="6">
        <v>2</v>
      </c>
      <c r="U579" s="6">
        <v>2.77</v>
      </c>
      <c r="V579" s="6">
        <v>1.2</v>
      </c>
      <c r="Z579" s="6">
        <v>118</v>
      </c>
      <c r="AA579" s="13">
        <f t="shared" si="9"/>
        <v>8.1717044187748208E-2</v>
      </c>
      <c r="AE579" s="6" t="s">
        <v>49</v>
      </c>
      <c r="AF579" s="6" t="s">
        <v>545</v>
      </c>
      <c r="AH579" s="6" t="s">
        <v>682</v>
      </c>
      <c r="AI579" s="6">
        <v>0</v>
      </c>
      <c r="AJ579" s="6">
        <v>1</v>
      </c>
      <c r="AK579" s="6">
        <v>0</v>
      </c>
      <c r="AL579" s="6">
        <v>0</v>
      </c>
      <c r="AM579" s="6">
        <v>0</v>
      </c>
      <c r="AN579" s="6">
        <v>0</v>
      </c>
      <c r="AO579" s="6">
        <v>0</v>
      </c>
      <c r="AP579" s="6">
        <v>1</v>
      </c>
      <c r="AR579" s="6">
        <v>0</v>
      </c>
      <c r="AS579" s="6">
        <v>0</v>
      </c>
      <c r="AT579" s="6">
        <v>0</v>
      </c>
      <c r="AU579" s="6">
        <v>0</v>
      </c>
      <c r="AV579" s="6">
        <f>IF(Table3[[#This Row],[ShankDiameter]]&gt;0.5,0,2)</f>
        <v>2</v>
      </c>
      <c r="AW579" s="6">
        <v>0</v>
      </c>
      <c r="AX579" s="6">
        <v>0</v>
      </c>
      <c r="AY579" s="6">
        <v>2</v>
      </c>
      <c r="AZ579" s="6">
        <f>IF(Table3[[#This Row],[ShankDiameter]]=0.225,2,IF(Table3[[#This Row],[ShankDiameter]]=0.25,2,IF(Table3[[#This Row],[ShankDiameter]]=0.2875,2,0)))</f>
        <v>0</v>
      </c>
      <c r="BA579" s="6">
        <v>0</v>
      </c>
      <c r="BB579" s="6">
        <v>0</v>
      </c>
      <c r="BC579" s="6">
        <v>0</v>
      </c>
      <c r="BD579" s="6">
        <v>0</v>
      </c>
      <c r="BE579" s="6">
        <v>0</v>
      </c>
      <c r="BF579" s="6">
        <v>0</v>
      </c>
      <c r="BG579" s="6">
        <v>0</v>
      </c>
      <c r="BH579" s="6">
        <v>0</v>
      </c>
      <c r="BI579" s="6">
        <v>0</v>
      </c>
      <c r="BJ579" s="6">
        <v>0</v>
      </c>
      <c r="BK579" s="6">
        <v>0</v>
      </c>
      <c r="BL579" s="6">
        <v>0</v>
      </c>
      <c r="BM579" s="6">
        <f>IF(Table3[[#This Row],[Type]]="EM",IF((Table3[[#This Row],[Diameter]]/2)-Table3[[#This Row],[CornerRadius]]-0.012&gt;0,(Table3[[#This Row],[Diameter]]/2)-Table3[[#This Row],[CornerRadius]]-0.012,0),)</f>
        <v>0</v>
      </c>
      <c r="BO579" s="6" t="str">
        <f>IF(Table3[[#This Row],[ShoulderLength]]="","",IF(Table3[[#This Row],[ShoulderLength]]&lt;Table3[[#This Row],[LOC]],"FIX",""))</f>
        <v/>
      </c>
    </row>
    <row r="580" spans="1:67" x14ac:dyDescent="0.25">
      <c r="A580" s="7">
        <f>IF(Table3[[#This Row],[SoflexRule]]="",1,IF(Table3[[#This Row],[MinOHL]]="",1,IF(Table3[[#This Row],[Type]]="CT",1,IF(Table3[[#This Row],[I]]=1,0,1))))</f>
        <v>1</v>
      </c>
      <c r="B580" s="6" t="s">
        <v>149</v>
      </c>
      <c r="D580" s="6" t="s">
        <v>149</v>
      </c>
      <c r="E580" s="6">
        <v>579</v>
      </c>
      <c r="F580" s="8" t="s">
        <v>60</v>
      </c>
      <c r="H580" s="10" t="s">
        <v>801</v>
      </c>
      <c r="I580" s="11" t="s">
        <v>1193</v>
      </c>
      <c r="J580" s="12" t="s">
        <v>1194</v>
      </c>
      <c r="K580" s="11" t="str">
        <f>CONCATENATE(Table3[[#This Row],[Type]]," "&amp;TEXT(Table3[[#This Row],[Diameter]],".0000")&amp;""," "&amp;Table3[[#This Row],[NumFlutes]]&amp;"FL")</f>
        <v>DJ .2770 2FL</v>
      </c>
      <c r="L580" s="17" t="s">
        <v>51</v>
      </c>
      <c r="M580" s="13">
        <v>0.27700000000000002</v>
      </c>
      <c r="N580" s="13">
        <v>0.27700000000000002</v>
      </c>
      <c r="O580" s="6">
        <v>0.27700000000000002</v>
      </c>
      <c r="P580" s="6">
        <v>3.05</v>
      </c>
      <c r="R580" s="14">
        <f>IF(Table3[[#This Row],[ShoulderLenEnd]]="",0,90-(DEGREES(ATAN((Q580-P580)/((N580-O580)/2)))))</f>
        <v>0</v>
      </c>
      <c r="S580" s="15">
        <v>3.11</v>
      </c>
      <c r="T580" s="6">
        <v>2</v>
      </c>
      <c r="U580" s="6">
        <v>4.28</v>
      </c>
      <c r="V580" s="6">
        <v>2.5499999999999998</v>
      </c>
      <c r="Z580" s="6">
        <v>118</v>
      </c>
      <c r="AA580" s="13">
        <f t="shared" si="9"/>
        <v>8.3219195735317109E-2</v>
      </c>
      <c r="AE580" s="6" t="s">
        <v>49</v>
      </c>
      <c r="AF580" s="6" t="s">
        <v>545</v>
      </c>
      <c r="AH580" s="6" t="s">
        <v>635</v>
      </c>
      <c r="AI580" s="6">
        <v>0</v>
      </c>
      <c r="AJ580" s="6">
        <v>1</v>
      </c>
      <c r="AK580" s="6">
        <v>0</v>
      </c>
      <c r="AL580" s="6">
        <v>0</v>
      </c>
      <c r="AM580" s="6">
        <v>0</v>
      </c>
      <c r="AN580" s="6">
        <v>0</v>
      </c>
      <c r="AO580" s="6">
        <v>0</v>
      </c>
      <c r="AP580" s="6">
        <v>1</v>
      </c>
      <c r="AR580" s="6">
        <v>0</v>
      </c>
      <c r="AS580" s="6">
        <v>0</v>
      </c>
      <c r="AT580" s="6">
        <v>0</v>
      </c>
      <c r="AU580" s="6">
        <v>0</v>
      </c>
      <c r="AV580" s="6">
        <f>IF(Table3[[#This Row],[ShankDiameter]]&gt;0.5,0,2)</f>
        <v>2</v>
      </c>
      <c r="AW580" s="6">
        <v>0</v>
      </c>
      <c r="AX580" s="6">
        <v>0</v>
      </c>
      <c r="AY580" s="6">
        <v>2</v>
      </c>
      <c r="AZ580" s="6">
        <f>IF(Table3[[#This Row],[ShankDiameter]]=0.225,2,IF(Table3[[#This Row],[ShankDiameter]]=0.25,2,IF(Table3[[#This Row],[ShankDiameter]]=0.2875,2,0)))</f>
        <v>0</v>
      </c>
      <c r="BA580" s="6">
        <v>0</v>
      </c>
      <c r="BB580" s="6">
        <v>0</v>
      </c>
      <c r="BC580" s="6">
        <v>0</v>
      </c>
      <c r="BD580" s="6">
        <v>0</v>
      </c>
      <c r="BE580" s="6">
        <v>0</v>
      </c>
      <c r="BF580" s="6">
        <v>0</v>
      </c>
      <c r="BG580" s="6">
        <v>0</v>
      </c>
      <c r="BH580" s="6">
        <v>0</v>
      </c>
      <c r="BI580" s="6">
        <v>0</v>
      </c>
      <c r="BJ580" s="6">
        <v>0</v>
      </c>
      <c r="BK580" s="6">
        <v>0</v>
      </c>
      <c r="BL580" s="6">
        <v>0</v>
      </c>
      <c r="BM580" s="6">
        <f>IF(Table3[[#This Row],[Type]]="EM",IF((Table3[[#This Row],[Diameter]]/2)-Table3[[#This Row],[CornerRadius]]-0.012&gt;0,(Table3[[#This Row],[Diameter]]/2)-Table3[[#This Row],[CornerRadius]]-0.012,0),)</f>
        <v>0</v>
      </c>
      <c r="BO580" s="6" t="str">
        <f>IF(Table3[[#This Row],[ShoulderLength]]="","",IF(Table3[[#This Row],[ShoulderLength]]&lt;Table3[[#This Row],[LOC]],"FIX",""))</f>
        <v/>
      </c>
    </row>
    <row r="581" spans="1:67" x14ac:dyDescent="0.25">
      <c r="A581" s="7">
        <f>IF(Table3[[#This Row],[SoflexRule]]="",1,IF(Table3[[#This Row],[MinOHL]]="",1,IF(Table3[[#This Row],[Type]]="CT",1,IF(Table3[[#This Row],[I]]=1,0,1))))</f>
        <v>1</v>
      </c>
      <c r="B581" s="6" t="s">
        <v>149</v>
      </c>
      <c r="D581" s="6" t="s">
        <v>149</v>
      </c>
      <c r="E581" s="6">
        <v>580</v>
      </c>
      <c r="G581" s="9" t="s">
        <v>74</v>
      </c>
      <c r="H581" s="10" t="s">
        <v>679</v>
      </c>
      <c r="I581" s="11" t="s">
        <v>1195</v>
      </c>
      <c r="J581" s="12" t="s">
        <v>1196</v>
      </c>
      <c r="K581" s="11" t="str">
        <f>CONCATENATE(Table3[[#This Row],[Type]]," "&amp;TEXT(Table3[[#This Row],[Diameter]],".0000")&amp;""," "&amp;Table3[[#This Row],[NumFlutes]]&amp;"FL")</f>
        <v>DS .2770 2FL</v>
      </c>
      <c r="L581" s="17" t="s">
        <v>51</v>
      </c>
      <c r="M581" s="13">
        <v>0.27700000000000002</v>
      </c>
      <c r="N581" s="13">
        <v>0.27700000000000002</v>
      </c>
      <c r="O581" s="6">
        <v>0.27700000000000002</v>
      </c>
      <c r="P581" s="6">
        <v>1.65</v>
      </c>
      <c r="R581" s="14">
        <f>IF(Table3[[#This Row],[ShoulderLenEnd]]="",0,90-(DEGREES(ATAN((Q581-P581)/((N581-O581)/2)))))</f>
        <v>0</v>
      </c>
      <c r="S581" s="15">
        <v>1.675</v>
      </c>
      <c r="T581" s="6">
        <v>2</v>
      </c>
      <c r="U581" s="6">
        <v>2.78</v>
      </c>
      <c r="V581" s="6">
        <v>1.1599999999999999</v>
      </c>
      <c r="Z581" s="6">
        <v>118</v>
      </c>
      <c r="AA581" s="13">
        <f t="shared" si="9"/>
        <v>8.3219195735317109E-2</v>
      </c>
      <c r="AE581" s="6" t="s">
        <v>49</v>
      </c>
      <c r="AF581" s="6" t="s">
        <v>545</v>
      </c>
      <c r="AH581" s="6" t="s">
        <v>682</v>
      </c>
      <c r="AI581" s="6">
        <v>0</v>
      </c>
      <c r="AJ581" s="6">
        <v>1</v>
      </c>
      <c r="AK581" s="6">
        <v>0</v>
      </c>
      <c r="AL581" s="6">
        <v>0</v>
      </c>
      <c r="AM581" s="6">
        <v>0</v>
      </c>
      <c r="AN581" s="6">
        <v>0</v>
      </c>
      <c r="AO581" s="6">
        <v>0</v>
      </c>
      <c r="AP581" s="6">
        <v>1</v>
      </c>
      <c r="AR581" s="6">
        <v>0</v>
      </c>
      <c r="AS581" s="6">
        <v>0</v>
      </c>
      <c r="AT581" s="6">
        <v>0</v>
      </c>
      <c r="AU581" s="6">
        <v>0</v>
      </c>
      <c r="AV581" s="6">
        <f>IF(Table3[[#This Row],[ShankDiameter]]&gt;0.5,0,2)</f>
        <v>2</v>
      </c>
      <c r="AW581" s="6">
        <v>0</v>
      </c>
      <c r="AX581" s="6">
        <v>0</v>
      </c>
      <c r="AY581" s="6">
        <v>2</v>
      </c>
      <c r="AZ581" s="6">
        <f>IF(Table3[[#This Row],[ShankDiameter]]=0.225,2,IF(Table3[[#This Row],[ShankDiameter]]=0.25,2,IF(Table3[[#This Row],[ShankDiameter]]=0.2875,2,0)))</f>
        <v>0</v>
      </c>
      <c r="BA581" s="6">
        <v>0</v>
      </c>
      <c r="BB581" s="6">
        <v>0</v>
      </c>
      <c r="BC581" s="6">
        <v>0</v>
      </c>
      <c r="BD581" s="6">
        <v>0</v>
      </c>
      <c r="BE581" s="6">
        <v>0</v>
      </c>
      <c r="BF581" s="6">
        <v>0</v>
      </c>
      <c r="BG581" s="6">
        <v>0</v>
      </c>
      <c r="BH581" s="6">
        <v>0</v>
      </c>
      <c r="BI581" s="6">
        <v>0</v>
      </c>
      <c r="BJ581" s="6">
        <v>0</v>
      </c>
      <c r="BK581" s="6">
        <v>0</v>
      </c>
      <c r="BL581" s="6">
        <v>0</v>
      </c>
      <c r="BM581" s="6">
        <f>IF(Table3[[#This Row],[Type]]="EM",IF((Table3[[#This Row],[Diameter]]/2)-Table3[[#This Row],[CornerRadius]]-0.012&gt;0,(Table3[[#This Row],[Diameter]]/2)-Table3[[#This Row],[CornerRadius]]-0.012,0),)</f>
        <v>0</v>
      </c>
      <c r="BO581" s="6" t="str">
        <f>IF(Table3[[#This Row],[ShoulderLength]]="","",IF(Table3[[#This Row],[ShoulderLength]]&lt;Table3[[#This Row],[LOC]],"FIX",""))</f>
        <v/>
      </c>
    </row>
    <row r="582" spans="1:67" x14ac:dyDescent="0.25">
      <c r="A582" s="7">
        <f>IF(Table3[[#This Row],[SoflexRule]]="",1,IF(Table3[[#This Row],[MinOHL]]="",1,IF(Table3[[#This Row],[Type]]="CT",1,IF(Table3[[#This Row],[I]]=1,0,1))))</f>
        <v>1</v>
      </c>
      <c r="B582" s="6" t="s">
        <v>149</v>
      </c>
      <c r="D582" s="6" t="s">
        <v>149</v>
      </c>
      <c r="E582" s="6">
        <v>581</v>
      </c>
      <c r="F582" s="8" t="s">
        <v>60</v>
      </c>
      <c r="H582" s="10" t="s">
        <v>801</v>
      </c>
      <c r="I582" s="11" t="s">
        <v>1197</v>
      </c>
      <c r="J582" s="12" t="s">
        <v>1198</v>
      </c>
      <c r="K582" s="11" t="str">
        <f>CONCATENATE(Table3[[#This Row],[Type]]," "&amp;TEXT(Table3[[#This Row],[Diameter]],".0000")&amp;""," "&amp;Table3[[#This Row],[NumFlutes]]&amp;"FL")</f>
        <v>DJ .2810 2FL</v>
      </c>
      <c r="L582" s="17" t="s">
        <v>52</v>
      </c>
      <c r="M582" s="13">
        <v>0.28100000000000003</v>
      </c>
      <c r="N582" s="13">
        <v>0.28100000000000003</v>
      </c>
      <c r="O582" s="6">
        <v>0.28100000000000003</v>
      </c>
      <c r="P582" s="6">
        <v>3.13</v>
      </c>
      <c r="R582" s="14">
        <f>IF(Table3[[#This Row],[ShoulderLenEnd]]="",0,90-(DEGREES(ATAN((Q582-P582)/((N582-O582)/2)))))</f>
        <v>0</v>
      </c>
      <c r="S582" s="15">
        <v>3.19</v>
      </c>
      <c r="T582" s="6">
        <v>2</v>
      </c>
      <c r="U582" s="6">
        <v>4.3600000000000003</v>
      </c>
      <c r="V582" s="6">
        <v>2.66</v>
      </c>
      <c r="Z582" s="6">
        <v>118</v>
      </c>
      <c r="AA582" s="13">
        <f t="shared" si="9"/>
        <v>8.4420916973372229E-2</v>
      </c>
      <c r="AE582" s="6" t="s">
        <v>49</v>
      </c>
      <c r="AF582" s="6" t="s">
        <v>545</v>
      </c>
      <c r="AH582" s="6" t="s">
        <v>635</v>
      </c>
      <c r="AI582" s="6">
        <v>0</v>
      </c>
      <c r="AJ582" s="6">
        <v>1</v>
      </c>
      <c r="AK582" s="6">
        <v>0</v>
      </c>
      <c r="AL582" s="6">
        <v>0</v>
      </c>
      <c r="AM582" s="6">
        <v>0</v>
      </c>
      <c r="AN582" s="6">
        <v>0</v>
      </c>
      <c r="AO582" s="6">
        <v>0</v>
      </c>
      <c r="AP582" s="6">
        <v>1</v>
      </c>
      <c r="AR582" s="6">
        <v>0</v>
      </c>
      <c r="AS582" s="6">
        <v>0</v>
      </c>
      <c r="AT582" s="6">
        <v>0</v>
      </c>
      <c r="AU582" s="6">
        <v>0</v>
      </c>
      <c r="AV582" s="6">
        <f>IF(Table3[[#This Row],[ShankDiameter]]&gt;0.5,0,2)</f>
        <v>2</v>
      </c>
      <c r="AW582" s="6">
        <v>0</v>
      </c>
      <c r="AX582" s="6">
        <v>0</v>
      </c>
      <c r="AY582" s="6">
        <v>2</v>
      </c>
      <c r="AZ582" s="6">
        <f>IF(Table3[[#This Row],[ShankDiameter]]=0.225,2,IF(Table3[[#This Row],[ShankDiameter]]=0.25,2,IF(Table3[[#This Row],[ShankDiameter]]=0.2875,2,0)))</f>
        <v>0</v>
      </c>
      <c r="BA582" s="6">
        <v>0</v>
      </c>
      <c r="BB582" s="6">
        <v>0</v>
      </c>
      <c r="BC582" s="6">
        <v>0</v>
      </c>
      <c r="BD582" s="6">
        <v>0</v>
      </c>
      <c r="BE582" s="6">
        <v>0</v>
      </c>
      <c r="BF582" s="6">
        <v>0</v>
      </c>
      <c r="BG582" s="6">
        <v>0</v>
      </c>
      <c r="BH582" s="6">
        <v>0</v>
      </c>
      <c r="BI582" s="6">
        <v>0</v>
      </c>
      <c r="BJ582" s="6">
        <v>0</v>
      </c>
      <c r="BK582" s="6">
        <v>0</v>
      </c>
      <c r="BL582" s="6">
        <v>0</v>
      </c>
      <c r="BM582" s="6">
        <f>IF(Table3[[#This Row],[Type]]="EM",IF((Table3[[#This Row],[Diameter]]/2)-Table3[[#This Row],[CornerRadius]]-0.012&gt;0,(Table3[[#This Row],[Diameter]]/2)-Table3[[#This Row],[CornerRadius]]-0.012,0),)</f>
        <v>0</v>
      </c>
      <c r="BO582" s="6" t="str">
        <f>IF(Table3[[#This Row],[ShoulderLength]]="","",IF(Table3[[#This Row],[ShoulderLength]]&lt;Table3[[#This Row],[LOC]],"FIX",""))</f>
        <v/>
      </c>
    </row>
    <row r="583" spans="1:67" x14ac:dyDescent="0.25">
      <c r="A583" s="7">
        <f>IF(Table3[[#This Row],[SoflexRule]]="",1,IF(Table3[[#This Row],[MinOHL]]="",1,IF(Table3[[#This Row],[Type]]="CT",1,IF(Table3[[#This Row],[I]]=1,0,1))))</f>
        <v>1</v>
      </c>
      <c r="B583" s="6" t="s">
        <v>149</v>
      </c>
      <c r="D583" s="6" t="s">
        <v>149</v>
      </c>
      <c r="E583" s="6">
        <v>582</v>
      </c>
      <c r="F583" s="8" t="s">
        <v>60</v>
      </c>
      <c r="H583" s="10" t="s">
        <v>679</v>
      </c>
      <c r="I583" s="11" t="s">
        <v>1199</v>
      </c>
      <c r="J583" s="12" t="s">
        <v>1200</v>
      </c>
      <c r="K583" s="11" t="str">
        <f>CONCATENATE(Table3[[#This Row],[Type]]," "&amp;TEXT(Table3[[#This Row],[Diameter]],".0000")&amp;""," "&amp;Table3[[#This Row],[NumFlutes]]&amp;"FL")</f>
        <v>DS .2810 2FL</v>
      </c>
      <c r="L583" s="17" t="s">
        <v>52</v>
      </c>
      <c r="M583" s="13">
        <v>0.28100000000000003</v>
      </c>
      <c r="N583" s="13">
        <v>0.28100000000000003</v>
      </c>
      <c r="O583" s="6">
        <v>0.28100000000000003</v>
      </c>
      <c r="P583" s="6">
        <v>1.68</v>
      </c>
      <c r="R583" s="14">
        <f>IF(Table3[[#This Row],[ShoulderLenEnd]]="",0,90-(DEGREES(ATAN((Q583-P583)/((N583-O583)/2)))))</f>
        <v>0</v>
      </c>
      <c r="S583" s="15">
        <v>1.74</v>
      </c>
      <c r="T583" s="6">
        <v>2</v>
      </c>
      <c r="U583" s="6">
        <v>2.76</v>
      </c>
      <c r="V583" s="6">
        <v>1.21</v>
      </c>
      <c r="Z583" s="6">
        <v>118</v>
      </c>
      <c r="AA583" s="13">
        <f t="shared" si="9"/>
        <v>8.4420916973372229E-2</v>
      </c>
      <c r="AE583" s="6" t="s">
        <v>49</v>
      </c>
      <c r="AF583" s="6" t="s">
        <v>545</v>
      </c>
      <c r="AH583" s="6" t="s">
        <v>682</v>
      </c>
      <c r="AI583" s="6">
        <v>0</v>
      </c>
      <c r="AJ583" s="6">
        <v>1</v>
      </c>
      <c r="AK583" s="6">
        <v>0</v>
      </c>
      <c r="AL583" s="6">
        <v>0</v>
      </c>
      <c r="AM583" s="6">
        <v>0</v>
      </c>
      <c r="AN583" s="6">
        <v>0</v>
      </c>
      <c r="AO583" s="6">
        <v>0</v>
      </c>
      <c r="AP583" s="6">
        <v>1</v>
      </c>
      <c r="AR583" s="6">
        <v>0</v>
      </c>
      <c r="AS583" s="6">
        <v>0</v>
      </c>
      <c r="AT583" s="6">
        <v>0</v>
      </c>
      <c r="AU583" s="6">
        <v>0</v>
      </c>
      <c r="AV583" s="6">
        <f>IF(Table3[[#This Row],[ShankDiameter]]&gt;0.5,0,2)</f>
        <v>2</v>
      </c>
      <c r="AW583" s="6">
        <v>0</v>
      </c>
      <c r="AX583" s="6">
        <v>0</v>
      </c>
      <c r="AY583" s="6">
        <v>2</v>
      </c>
      <c r="AZ583" s="6">
        <f>IF(Table3[[#This Row],[ShankDiameter]]=0.225,2,IF(Table3[[#This Row],[ShankDiameter]]=0.25,2,IF(Table3[[#This Row],[ShankDiameter]]=0.2875,2,0)))</f>
        <v>0</v>
      </c>
      <c r="BA583" s="6">
        <v>0</v>
      </c>
      <c r="BB583" s="6">
        <v>0</v>
      </c>
      <c r="BC583" s="6">
        <v>0</v>
      </c>
      <c r="BD583" s="6">
        <v>0</v>
      </c>
      <c r="BE583" s="6">
        <v>0</v>
      </c>
      <c r="BF583" s="6">
        <v>0</v>
      </c>
      <c r="BG583" s="6">
        <v>0</v>
      </c>
      <c r="BH583" s="6">
        <v>0</v>
      </c>
      <c r="BI583" s="6">
        <v>0</v>
      </c>
      <c r="BJ583" s="6">
        <v>0</v>
      </c>
      <c r="BK583" s="6">
        <v>0</v>
      </c>
      <c r="BL583" s="6">
        <v>0</v>
      </c>
      <c r="BM583" s="6">
        <f>IF(Table3[[#This Row],[Type]]="EM",IF((Table3[[#This Row],[Diameter]]/2)-Table3[[#This Row],[CornerRadius]]-0.012&gt;0,(Table3[[#This Row],[Diameter]]/2)-Table3[[#This Row],[CornerRadius]]-0.012,0),)</f>
        <v>0</v>
      </c>
      <c r="BO583" s="6" t="str">
        <f>IF(Table3[[#This Row],[ShoulderLength]]="","",IF(Table3[[#This Row],[ShoulderLength]]&lt;Table3[[#This Row],[LOC]],"FIX",""))</f>
        <v/>
      </c>
    </row>
    <row r="584" spans="1:67" x14ac:dyDescent="0.25">
      <c r="A584" s="7">
        <f>IF(Table3[[#This Row],[SoflexRule]]="",1,IF(Table3[[#This Row],[MinOHL]]="",1,IF(Table3[[#This Row],[Type]]="CT",1,IF(Table3[[#This Row],[I]]=1,0,1))))</f>
        <v>1</v>
      </c>
      <c r="B584" s="6" t="s">
        <v>149</v>
      </c>
      <c r="D584" s="6" t="s">
        <v>149</v>
      </c>
      <c r="E584" s="6">
        <v>583</v>
      </c>
      <c r="G584" s="9" t="s">
        <v>74</v>
      </c>
      <c r="H584" s="10" t="s">
        <v>679</v>
      </c>
      <c r="I584" s="11" t="s">
        <v>1201</v>
      </c>
      <c r="J584" s="12" t="s">
        <v>1202</v>
      </c>
      <c r="K584" s="11" t="str">
        <f>CONCATENATE(Table3[[#This Row],[Type]]," "&amp;TEXT(Table3[[#This Row],[Diameter]],".0000")&amp;""," "&amp;Table3[[#This Row],[NumFlutes]]&amp;"FL")</f>
        <v>DS .2813 2FL</v>
      </c>
      <c r="L584" s="17" t="s">
        <v>2430</v>
      </c>
      <c r="M584" s="13">
        <v>0.28129999999999999</v>
      </c>
      <c r="N584" s="13">
        <v>0.28129999999999999</v>
      </c>
      <c r="O584" s="6">
        <v>0.28129999999999999</v>
      </c>
      <c r="P584" s="6">
        <v>1.625</v>
      </c>
      <c r="R584" s="14">
        <f>IF(Table3[[#This Row],[ShoulderLenEnd]]="",0,90-(DEGREES(ATAN((Q584-P584)/((N584-O584)/2)))))</f>
        <v>0</v>
      </c>
      <c r="S584" s="15">
        <v>1.65</v>
      </c>
      <c r="T584" s="6">
        <v>2</v>
      </c>
      <c r="U584" s="6">
        <v>2.76</v>
      </c>
      <c r="V584" s="6">
        <v>1.19</v>
      </c>
      <c r="Z584" s="6">
        <v>118</v>
      </c>
      <c r="AA584" s="13">
        <f t="shared" si="9"/>
        <v>8.451104606622635E-2</v>
      </c>
      <c r="AE584" s="6" t="s">
        <v>49</v>
      </c>
      <c r="AF584" s="6" t="s">
        <v>545</v>
      </c>
      <c r="AH584" s="6" t="s">
        <v>682</v>
      </c>
      <c r="AI584" s="6">
        <v>0</v>
      </c>
      <c r="AJ584" s="6">
        <v>1</v>
      </c>
      <c r="AK584" s="6">
        <v>1</v>
      </c>
      <c r="AL584" s="6">
        <v>0</v>
      </c>
      <c r="AM584" s="6">
        <v>0</v>
      </c>
      <c r="AN584" s="6">
        <v>0</v>
      </c>
      <c r="AO584" s="6">
        <v>0</v>
      </c>
      <c r="AP584" s="6">
        <v>1</v>
      </c>
      <c r="AR584" s="6">
        <v>0</v>
      </c>
      <c r="AS584" s="6">
        <v>0</v>
      </c>
      <c r="AT584" s="6">
        <v>0</v>
      </c>
      <c r="AU584" s="6">
        <v>0</v>
      </c>
      <c r="AV584" s="6">
        <f>IF(Table3[[#This Row],[ShankDiameter]]&gt;0.5,0,2)</f>
        <v>2</v>
      </c>
      <c r="AW584" s="6">
        <v>0</v>
      </c>
      <c r="AX584" s="6">
        <v>0</v>
      </c>
      <c r="AY584" s="6">
        <v>2</v>
      </c>
      <c r="AZ584" s="6">
        <f>IF(Table3[[#This Row],[ShankDiameter]]=0.225,2,IF(Table3[[#This Row],[ShankDiameter]]=0.25,2,IF(Table3[[#This Row],[ShankDiameter]]=0.2875,2,0)))</f>
        <v>0</v>
      </c>
      <c r="BA584" s="6">
        <v>0</v>
      </c>
      <c r="BB584" s="6">
        <v>0</v>
      </c>
      <c r="BC584" s="6">
        <v>0</v>
      </c>
      <c r="BD584" s="6">
        <v>0</v>
      </c>
      <c r="BE584" s="6">
        <v>0</v>
      </c>
      <c r="BF584" s="6">
        <v>0</v>
      </c>
      <c r="BG584" s="6">
        <v>0</v>
      </c>
      <c r="BH584" s="6">
        <v>0</v>
      </c>
      <c r="BI584" s="6">
        <v>0</v>
      </c>
      <c r="BJ584" s="6">
        <v>0</v>
      </c>
      <c r="BK584" s="6">
        <v>0</v>
      </c>
      <c r="BL584" s="6">
        <v>0</v>
      </c>
      <c r="BM584" s="6">
        <f>IF(Table3[[#This Row],[Type]]="EM",IF((Table3[[#This Row],[Diameter]]/2)-Table3[[#This Row],[CornerRadius]]-0.012&gt;0,(Table3[[#This Row],[Diameter]]/2)-Table3[[#This Row],[CornerRadius]]-0.012,0),)</f>
        <v>0</v>
      </c>
      <c r="BO584" s="6" t="str">
        <f>IF(Table3[[#This Row],[ShoulderLength]]="","",IF(Table3[[#This Row],[ShoulderLength]]&lt;Table3[[#This Row],[LOC]],"FIX",""))</f>
        <v/>
      </c>
    </row>
    <row r="585" spans="1:67" x14ac:dyDescent="0.25">
      <c r="A585" s="7">
        <f>IF(Table3[[#This Row],[SoflexRule]]="",1,IF(Table3[[#This Row],[MinOHL]]="",1,IF(Table3[[#This Row],[Type]]="CT",1,IF(Table3[[#This Row],[I]]=1,0,1))))</f>
        <v>1</v>
      </c>
      <c r="B585" s="6" t="s">
        <v>149</v>
      </c>
      <c r="D585" s="6" t="s">
        <v>149</v>
      </c>
      <c r="E585" s="6">
        <v>584</v>
      </c>
      <c r="F585" s="8" t="s">
        <v>60</v>
      </c>
      <c r="H585" s="10" t="s">
        <v>801</v>
      </c>
      <c r="I585" s="11" t="s">
        <v>1203</v>
      </c>
      <c r="K585" s="11" t="str">
        <f>CONCATENATE(Table3[[#This Row],[Type]]," "&amp;TEXT(Table3[[#This Row],[Diameter]],".0000")&amp;""," "&amp;Table3[[#This Row],[NumFlutes]]&amp;"FL")</f>
        <v>DJ .2813 2FL</v>
      </c>
      <c r="L585" s="17" t="s">
        <v>2430</v>
      </c>
      <c r="M585" s="13">
        <v>0.28129999999999999</v>
      </c>
      <c r="N585" s="13">
        <v>0.28129999999999999</v>
      </c>
      <c r="O585" s="6">
        <v>0.28129999999999999</v>
      </c>
      <c r="P585" s="6">
        <v>3.13</v>
      </c>
      <c r="R585" s="14">
        <f>IF(Table3[[#This Row],[ShoulderLenEnd]]="",0,90-(DEGREES(ATAN((Q585-P585)/((N585-O585)/2)))))</f>
        <v>0</v>
      </c>
      <c r="S585" s="15">
        <v>3.19</v>
      </c>
      <c r="T585" s="6">
        <v>2</v>
      </c>
      <c r="U585" s="6">
        <v>4.38</v>
      </c>
      <c r="V585" s="6">
        <v>2.67</v>
      </c>
      <c r="Z585" s="6">
        <v>118</v>
      </c>
      <c r="AA585" s="13">
        <f t="shared" si="9"/>
        <v>8.451104606622635E-2</v>
      </c>
      <c r="AE585" s="6" t="s">
        <v>49</v>
      </c>
      <c r="AF585" s="6" t="s">
        <v>545</v>
      </c>
      <c r="AH585" s="6" t="s">
        <v>635</v>
      </c>
      <c r="AI585" s="6">
        <v>0</v>
      </c>
      <c r="AJ585" s="6">
        <v>1</v>
      </c>
      <c r="AK585" s="6">
        <v>0</v>
      </c>
      <c r="AL585" s="6">
        <v>0</v>
      </c>
      <c r="AM585" s="6">
        <v>0</v>
      </c>
      <c r="AN585" s="6">
        <v>0</v>
      </c>
      <c r="AO585" s="6">
        <v>0</v>
      </c>
      <c r="AP585" s="6">
        <v>1</v>
      </c>
      <c r="AR585" s="6">
        <v>0</v>
      </c>
      <c r="AS585" s="6">
        <v>0</v>
      </c>
      <c r="AT585" s="6">
        <v>0</v>
      </c>
      <c r="AU585" s="6">
        <v>0</v>
      </c>
      <c r="AV585" s="6">
        <f>IF(Table3[[#This Row],[ShankDiameter]]&gt;0.5,0,2)</f>
        <v>2</v>
      </c>
      <c r="AW585" s="6">
        <v>0</v>
      </c>
      <c r="AX585" s="6">
        <v>0</v>
      </c>
      <c r="AY585" s="6">
        <v>2</v>
      </c>
      <c r="AZ585" s="6">
        <f>IF(Table3[[#This Row],[ShankDiameter]]=0.225,2,IF(Table3[[#This Row],[ShankDiameter]]=0.25,2,IF(Table3[[#This Row],[ShankDiameter]]=0.2875,2,0)))</f>
        <v>0</v>
      </c>
      <c r="BA585" s="6">
        <v>0</v>
      </c>
      <c r="BB585" s="6">
        <v>0</v>
      </c>
      <c r="BC585" s="6">
        <v>0</v>
      </c>
      <c r="BD585" s="6">
        <v>0</v>
      </c>
      <c r="BE585" s="6">
        <v>0</v>
      </c>
      <c r="BF585" s="6">
        <v>0</v>
      </c>
      <c r="BG585" s="6">
        <v>0</v>
      </c>
      <c r="BH585" s="6">
        <v>0</v>
      </c>
      <c r="BI585" s="6">
        <v>0</v>
      </c>
      <c r="BJ585" s="6">
        <v>0</v>
      </c>
      <c r="BK585" s="6">
        <v>0</v>
      </c>
      <c r="BL585" s="6">
        <v>0</v>
      </c>
      <c r="BM585" s="6">
        <f>IF(Table3[[#This Row],[Type]]="EM",IF((Table3[[#This Row],[Diameter]]/2)-Table3[[#This Row],[CornerRadius]]-0.012&gt;0,(Table3[[#This Row],[Diameter]]/2)-Table3[[#This Row],[CornerRadius]]-0.012,0),)</f>
        <v>0</v>
      </c>
      <c r="BO585" s="6" t="str">
        <f>IF(Table3[[#This Row],[ShoulderLength]]="","",IF(Table3[[#This Row],[ShoulderLength]]&lt;Table3[[#This Row],[LOC]],"FIX",""))</f>
        <v/>
      </c>
    </row>
    <row r="586" spans="1:67" x14ac:dyDescent="0.25">
      <c r="A586" s="7">
        <f>IF(Table3[[#This Row],[SoflexRule]]="",1,IF(Table3[[#This Row],[MinOHL]]="",1,IF(Table3[[#This Row],[Type]]="CT",1,IF(Table3[[#This Row],[I]]=1,0,1))))</f>
        <v>1</v>
      </c>
      <c r="B586" s="6" t="s">
        <v>149</v>
      </c>
      <c r="D586" s="6" t="s">
        <v>149</v>
      </c>
      <c r="E586" s="6">
        <v>585</v>
      </c>
      <c r="F586" s="8" t="s">
        <v>60</v>
      </c>
      <c r="H586" s="10" t="s">
        <v>801</v>
      </c>
      <c r="I586" s="11" t="s">
        <v>1204</v>
      </c>
      <c r="J586" s="12" t="s">
        <v>1205</v>
      </c>
      <c r="K586" s="11" t="str">
        <f>CONCATENATE(Table3[[#This Row],[Type]]," "&amp;TEXT(Table3[[#This Row],[Diameter]],".0000")&amp;""," "&amp;Table3[[#This Row],[NumFlutes]]&amp;"FL")</f>
        <v>DJ .2900 2FL</v>
      </c>
      <c r="L586" s="17" t="s">
        <v>53</v>
      </c>
      <c r="M586" s="13">
        <v>0.28999999999999998</v>
      </c>
      <c r="N586" s="13">
        <v>0.28999999999999998</v>
      </c>
      <c r="O586" s="6">
        <v>0.28999999999999998</v>
      </c>
      <c r="P586" s="6">
        <v>3.13</v>
      </c>
      <c r="R586" s="14">
        <f>IF(Table3[[#This Row],[ShoulderLenEnd]]="",0,90-(DEGREES(ATAN((Q586-P586)/((N586-O586)/2)))))</f>
        <v>0</v>
      </c>
      <c r="S586" s="15">
        <v>3.19</v>
      </c>
      <c r="T586" s="6">
        <v>2</v>
      </c>
      <c r="U586" s="6">
        <v>4.4000000000000004</v>
      </c>
      <c r="V586" s="6">
        <v>2.6</v>
      </c>
      <c r="Z586" s="6">
        <v>118</v>
      </c>
      <c r="AA586" s="13">
        <f t="shared" si="9"/>
        <v>8.7124789758996235E-2</v>
      </c>
      <c r="AE586" s="6" t="s">
        <v>49</v>
      </c>
      <c r="AF586" s="6" t="s">
        <v>545</v>
      </c>
      <c r="AH586" s="6" t="s">
        <v>635</v>
      </c>
      <c r="AI586" s="6">
        <v>0</v>
      </c>
      <c r="AJ586" s="6">
        <v>1</v>
      </c>
      <c r="AK586" s="6">
        <v>0</v>
      </c>
      <c r="AL586" s="6">
        <v>0</v>
      </c>
      <c r="AM586" s="6">
        <v>0</v>
      </c>
      <c r="AN586" s="6">
        <v>0</v>
      </c>
      <c r="AO586" s="6">
        <v>0</v>
      </c>
      <c r="AP586" s="6">
        <v>1</v>
      </c>
      <c r="AR586" s="6">
        <v>0</v>
      </c>
      <c r="AS586" s="6">
        <v>0</v>
      </c>
      <c r="AT586" s="6">
        <v>0</v>
      </c>
      <c r="AU586" s="6">
        <v>0</v>
      </c>
      <c r="AV586" s="6">
        <f>IF(Table3[[#This Row],[ShankDiameter]]&gt;0.5,0,2)</f>
        <v>2</v>
      </c>
      <c r="AW586" s="6">
        <v>0</v>
      </c>
      <c r="AX586" s="6">
        <v>0</v>
      </c>
      <c r="AY586" s="6">
        <v>2</v>
      </c>
      <c r="AZ586" s="6">
        <f>IF(Table3[[#This Row],[ShankDiameter]]=0.225,2,IF(Table3[[#This Row],[ShankDiameter]]=0.25,2,IF(Table3[[#This Row],[ShankDiameter]]=0.2875,2,0)))</f>
        <v>0</v>
      </c>
      <c r="BA586" s="6">
        <v>0</v>
      </c>
      <c r="BB586" s="6">
        <v>0</v>
      </c>
      <c r="BC586" s="6">
        <v>0</v>
      </c>
      <c r="BD586" s="6">
        <v>0</v>
      </c>
      <c r="BE586" s="6">
        <v>0</v>
      </c>
      <c r="BF586" s="6">
        <v>0</v>
      </c>
      <c r="BG586" s="6">
        <v>0</v>
      </c>
      <c r="BH586" s="6">
        <v>0</v>
      </c>
      <c r="BI586" s="6">
        <v>0</v>
      </c>
      <c r="BJ586" s="6">
        <v>0</v>
      </c>
      <c r="BK586" s="6">
        <v>0</v>
      </c>
      <c r="BL586" s="6">
        <v>0</v>
      </c>
      <c r="BM586" s="6">
        <f>IF(Table3[[#This Row],[Type]]="EM",IF((Table3[[#This Row],[Diameter]]/2)-Table3[[#This Row],[CornerRadius]]-0.012&gt;0,(Table3[[#This Row],[Diameter]]/2)-Table3[[#This Row],[CornerRadius]]-0.012,0),)</f>
        <v>0</v>
      </c>
      <c r="BO586" s="6" t="str">
        <f>IF(Table3[[#This Row],[ShoulderLength]]="","",IF(Table3[[#This Row],[ShoulderLength]]&lt;Table3[[#This Row],[LOC]],"FIX",""))</f>
        <v/>
      </c>
    </row>
    <row r="587" spans="1:67" x14ac:dyDescent="0.25">
      <c r="A587" s="7">
        <f>IF(Table3[[#This Row],[SoflexRule]]="",1,IF(Table3[[#This Row],[MinOHL]]="",1,IF(Table3[[#This Row],[Type]]="CT",1,IF(Table3[[#This Row],[I]]=1,0,1))))</f>
        <v>1</v>
      </c>
      <c r="B587" s="6" t="s">
        <v>149</v>
      </c>
      <c r="D587" s="6" t="s">
        <v>149</v>
      </c>
      <c r="E587" s="6">
        <v>586</v>
      </c>
      <c r="G587" s="9" t="s">
        <v>74</v>
      </c>
      <c r="H587" s="10" t="s">
        <v>679</v>
      </c>
      <c r="I587" s="11" t="s">
        <v>1206</v>
      </c>
      <c r="J587" s="12" t="s">
        <v>1207</v>
      </c>
      <c r="K587" s="11" t="str">
        <f>CONCATENATE(Table3[[#This Row],[Type]]," "&amp;TEXT(Table3[[#This Row],[Diameter]],".0000")&amp;""," "&amp;Table3[[#This Row],[NumFlutes]]&amp;"FL")</f>
        <v>DS .2900 2FL</v>
      </c>
      <c r="L587" s="17" t="s">
        <v>53</v>
      </c>
      <c r="M587" s="13">
        <v>0.28999999999999998</v>
      </c>
      <c r="N587" s="13">
        <v>0.28999999999999998</v>
      </c>
      <c r="O587" s="6">
        <v>0.28999999999999998</v>
      </c>
      <c r="P587" s="6">
        <v>1.75</v>
      </c>
      <c r="R587" s="14">
        <f>IF(Table3[[#This Row],[ShoulderLenEnd]]="",0,90-(DEGREES(ATAN((Q587-P587)/((N587-O587)/2)))))</f>
        <v>0</v>
      </c>
      <c r="S587" s="15">
        <v>1.7749999999999999</v>
      </c>
      <c r="T587" s="6">
        <v>2</v>
      </c>
      <c r="U587" s="6">
        <v>2.79</v>
      </c>
      <c r="V587" s="6">
        <v>1.21</v>
      </c>
      <c r="Z587" s="6">
        <v>118</v>
      </c>
      <c r="AA587" s="13">
        <f t="shared" si="9"/>
        <v>8.7124789758996235E-2</v>
      </c>
      <c r="AE587" s="6" t="s">
        <v>49</v>
      </c>
      <c r="AF587" s="6" t="s">
        <v>545</v>
      </c>
      <c r="AH587" s="6" t="s">
        <v>682</v>
      </c>
      <c r="AI587" s="6">
        <v>0</v>
      </c>
      <c r="AJ587" s="6">
        <v>1</v>
      </c>
      <c r="AK587" s="6">
        <v>0</v>
      </c>
      <c r="AL587" s="6">
        <v>0</v>
      </c>
      <c r="AM587" s="6">
        <v>0</v>
      </c>
      <c r="AN587" s="6">
        <v>0</v>
      </c>
      <c r="AO587" s="6">
        <v>0</v>
      </c>
      <c r="AP587" s="6">
        <v>1</v>
      </c>
      <c r="AR587" s="6">
        <v>0</v>
      </c>
      <c r="AS587" s="6">
        <v>0</v>
      </c>
      <c r="AT587" s="6">
        <v>0</v>
      </c>
      <c r="AU587" s="6">
        <v>0</v>
      </c>
      <c r="AV587" s="6">
        <f>IF(Table3[[#This Row],[ShankDiameter]]&gt;0.5,0,2)</f>
        <v>2</v>
      </c>
      <c r="AW587" s="6">
        <v>0</v>
      </c>
      <c r="AX587" s="6">
        <v>0</v>
      </c>
      <c r="AY587" s="6">
        <v>2</v>
      </c>
      <c r="AZ587" s="6">
        <f>IF(Table3[[#This Row],[ShankDiameter]]=0.225,2,IF(Table3[[#This Row],[ShankDiameter]]=0.25,2,IF(Table3[[#This Row],[ShankDiameter]]=0.2875,2,0)))</f>
        <v>0</v>
      </c>
      <c r="BA587" s="6">
        <v>0</v>
      </c>
      <c r="BB587" s="6">
        <v>0</v>
      </c>
      <c r="BC587" s="6">
        <v>0</v>
      </c>
      <c r="BD587" s="6">
        <v>0</v>
      </c>
      <c r="BE587" s="6">
        <v>0</v>
      </c>
      <c r="BF587" s="6">
        <v>0</v>
      </c>
      <c r="BG587" s="6">
        <v>0</v>
      </c>
      <c r="BH587" s="6">
        <v>0</v>
      </c>
      <c r="BI587" s="6">
        <v>0</v>
      </c>
      <c r="BJ587" s="6">
        <v>0</v>
      </c>
      <c r="BK587" s="6">
        <v>0</v>
      </c>
      <c r="BL587" s="6">
        <v>0</v>
      </c>
      <c r="BM587" s="6">
        <f>IF(Table3[[#This Row],[Type]]="EM",IF((Table3[[#This Row],[Diameter]]/2)-Table3[[#This Row],[CornerRadius]]-0.012&gt;0,(Table3[[#This Row],[Diameter]]/2)-Table3[[#This Row],[CornerRadius]]-0.012,0),)</f>
        <v>0</v>
      </c>
      <c r="BO587" s="6" t="str">
        <f>IF(Table3[[#This Row],[ShoulderLength]]="","",IF(Table3[[#This Row],[ShoulderLength]]&lt;Table3[[#This Row],[LOC]],"FIX",""))</f>
        <v/>
      </c>
    </row>
    <row r="588" spans="1:67" x14ac:dyDescent="0.25">
      <c r="A588" s="7">
        <f>IF(Table3[[#This Row],[SoflexRule]]="",1,IF(Table3[[#This Row],[MinOHL]]="",1,IF(Table3[[#This Row],[Type]]="CT",1,IF(Table3[[#This Row],[I]]=1,0,1))))</f>
        <v>1</v>
      </c>
      <c r="B588" s="6" t="s">
        <v>149</v>
      </c>
      <c r="D588" s="6" t="s">
        <v>149</v>
      </c>
      <c r="E588" s="6">
        <v>587</v>
      </c>
      <c r="F588" s="8" t="s">
        <v>60</v>
      </c>
      <c r="H588" s="10" t="s">
        <v>801</v>
      </c>
      <c r="I588" s="11" t="s">
        <v>1208</v>
      </c>
      <c r="J588" s="12" t="s">
        <v>1209</v>
      </c>
      <c r="K588" s="11" t="str">
        <f>CONCATENATE(Table3[[#This Row],[Type]]," "&amp;TEXT(Table3[[#This Row],[Diameter]],".0000")&amp;""," "&amp;Table3[[#This Row],[NumFlutes]]&amp;"FL")</f>
        <v>DJ .2950 2FL</v>
      </c>
      <c r="L588" s="17" t="s">
        <v>54</v>
      </c>
      <c r="M588" s="13">
        <v>0.29499999999999998</v>
      </c>
      <c r="N588" s="13">
        <v>0.29499999999999998</v>
      </c>
      <c r="O588" s="6">
        <v>0.29499999999999998</v>
      </c>
      <c r="P588" s="6">
        <v>3.19</v>
      </c>
      <c r="R588" s="14">
        <f>IF(Table3[[#This Row],[ShoulderLenEnd]]="",0,90-(DEGREES(ATAN((Q588-P588)/((N588-O588)/2)))))</f>
        <v>0</v>
      </c>
      <c r="S588" s="15">
        <v>3.25</v>
      </c>
      <c r="T588" s="6">
        <v>2</v>
      </c>
      <c r="U588" s="6">
        <v>4.47</v>
      </c>
      <c r="V588" s="6">
        <v>2.5</v>
      </c>
      <c r="Z588" s="6">
        <v>118</v>
      </c>
      <c r="AA588" s="13">
        <f t="shared" si="9"/>
        <v>8.8626941306565135E-2</v>
      </c>
      <c r="AE588" s="6" t="s">
        <v>49</v>
      </c>
      <c r="AF588" s="6" t="s">
        <v>545</v>
      </c>
      <c r="AH588" s="6" t="s">
        <v>635</v>
      </c>
      <c r="AI588" s="6">
        <v>0</v>
      </c>
      <c r="AJ588" s="6">
        <v>1</v>
      </c>
      <c r="AK588" s="6">
        <v>0</v>
      </c>
      <c r="AL588" s="6">
        <v>0</v>
      </c>
      <c r="AM588" s="6">
        <v>0</v>
      </c>
      <c r="AN588" s="6">
        <v>0</v>
      </c>
      <c r="AO588" s="6">
        <v>0</v>
      </c>
      <c r="AP588" s="6">
        <v>1</v>
      </c>
      <c r="AR588" s="6">
        <v>0</v>
      </c>
      <c r="AS588" s="6">
        <v>0</v>
      </c>
      <c r="AT588" s="6">
        <v>0</v>
      </c>
      <c r="AU588" s="6">
        <v>0</v>
      </c>
      <c r="AV588" s="6">
        <f>IF(Table3[[#This Row],[ShankDiameter]]&gt;0.5,0,2)</f>
        <v>2</v>
      </c>
      <c r="AW588" s="6">
        <v>0</v>
      </c>
      <c r="AX588" s="6">
        <v>0</v>
      </c>
      <c r="AY588" s="6">
        <v>2</v>
      </c>
      <c r="AZ588" s="6">
        <f>IF(Table3[[#This Row],[ShankDiameter]]=0.225,2,IF(Table3[[#This Row],[ShankDiameter]]=0.25,2,IF(Table3[[#This Row],[ShankDiameter]]=0.2875,2,0)))</f>
        <v>0</v>
      </c>
      <c r="BA588" s="6">
        <v>0</v>
      </c>
      <c r="BB588" s="6">
        <v>0</v>
      </c>
      <c r="BC588" s="6">
        <v>0</v>
      </c>
      <c r="BD588" s="6">
        <v>0</v>
      </c>
      <c r="BE588" s="6">
        <v>0</v>
      </c>
      <c r="BF588" s="6">
        <v>0</v>
      </c>
      <c r="BG588" s="6">
        <v>0</v>
      </c>
      <c r="BH588" s="6">
        <v>0</v>
      </c>
      <c r="BI588" s="6">
        <v>0</v>
      </c>
      <c r="BJ588" s="6">
        <v>0</v>
      </c>
      <c r="BK588" s="6">
        <v>0</v>
      </c>
      <c r="BL588" s="6">
        <v>0</v>
      </c>
      <c r="BM588" s="6">
        <f>IF(Table3[[#This Row],[Type]]="EM",IF((Table3[[#This Row],[Diameter]]/2)-Table3[[#This Row],[CornerRadius]]-0.012&gt;0,(Table3[[#This Row],[Diameter]]/2)-Table3[[#This Row],[CornerRadius]]-0.012,0),)</f>
        <v>0</v>
      </c>
      <c r="BO588" s="6" t="str">
        <f>IF(Table3[[#This Row],[ShoulderLength]]="","",IF(Table3[[#This Row],[ShoulderLength]]&lt;Table3[[#This Row],[LOC]],"FIX",""))</f>
        <v/>
      </c>
    </row>
    <row r="589" spans="1:67" x14ac:dyDescent="0.25">
      <c r="A589" s="7">
        <f>IF(Table3[[#This Row],[SoflexRule]]="",1,IF(Table3[[#This Row],[MinOHL]]="",1,IF(Table3[[#This Row],[Type]]="CT",1,IF(Table3[[#This Row],[I]]=1,0,1))))</f>
        <v>1</v>
      </c>
      <c r="B589" s="6" t="s">
        <v>149</v>
      </c>
      <c r="D589" s="6" t="s">
        <v>149</v>
      </c>
      <c r="E589" s="6">
        <v>588</v>
      </c>
      <c r="F589" s="8" t="s">
        <v>60</v>
      </c>
      <c r="H589" s="10" t="s">
        <v>679</v>
      </c>
      <c r="I589" s="11" t="s">
        <v>1210</v>
      </c>
      <c r="J589" s="12" t="s">
        <v>1211</v>
      </c>
      <c r="K589" s="11" t="str">
        <f>CONCATENATE(Table3[[#This Row],[Type]]," "&amp;TEXT(Table3[[#This Row],[Diameter]],".0000")&amp;""," "&amp;Table3[[#This Row],[NumFlutes]]&amp;"FL")</f>
        <v>DS .2950 2FL</v>
      </c>
      <c r="L589" s="17" t="s">
        <v>54</v>
      </c>
      <c r="M589" s="13">
        <v>0.29499999999999998</v>
      </c>
      <c r="N589" s="13">
        <v>0.29499999999999998</v>
      </c>
      <c r="O589" s="6">
        <v>0.29499999999999998</v>
      </c>
      <c r="P589" s="6">
        <v>1.69</v>
      </c>
      <c r="R589" s="14">
        <f>IF(Table3[[#This Row],[ShoulderLenEnd]]="",0,90-(DEGREES(ATAN((Q589-P589)/((N589-O589)/2)))))</f>
        <v>0</v>
      </c>
      <c r="S589" s="15">
        <v>1.75</v>
      </c>
      <c r="T589" s="6">
        <v>2</v>
      </c>
      <c r="U589" s="6">
        <v>2.9</v>
      </c>
      <c r="V589" s="6">
        <v>1.24</v>
      </c>
      <c r="Z589" s="6">
        <v>118</v>
      </c>
      <c r="AA589" s="13">
        <f t="shared" si="9"/>
        <v>8.8626941306565135E-2</v>
      </c>
      <c r="AE589" s="6" t="s">
        <v>49</v>
      </c>
      <c r="AF589" s="6" t="s">
        <v>545</v>
      </c>
      <c r="AH589" s="6" t="s">
        <v>682</v>
      </c>
      <c r="AI589" s="6">
        <v>0</v>
      </c>
      <c r="AJ589" s="6">
        <v>1</v>
      </c>
      <c r="AK589" s="6">
        <v>0</v>
      </c>
      <c r="AL589" s="6">
        <v>0</v>
      </c>
      <c r="AM589" s="6">
        <v>0</v>
      </c>
      <c r="AN589" s="6">
        <v>0</v>
      </c>
      <c r="AO589" s="6">
        <v>0</v>
      </c>
      <c r="AP589" s="6">
        <v>1</v>
      </c>
      <c r="AR589" s="6">
        <v>0</v>
      </c>
      <c r="AS589" s="6">
        <v>0</v>
      </c>
      <c r="AT589" s="6">
        <v>0</v>
      </c>
      <c r="AU589" s="6">
        <v>0</v>
      </c>
      <c r="AV589" s="6">
        <f>IF(Table3[[#This Row],[ShankDiameter]]&gt;0.5,0,2)</f>
        <v>2</v>
      </c>
      <c r="AW589" s="6">
        <v>0</v>
      </c>
      <c r="AX589" s="6">
        <v>0</v>
      </c>
      <c r="AY589" s="6">
        <v>2</v>
      </c>
      <c r="AZ589" s="6">
        <f>IF(Table3[[#This Row],[ShankDiameter]]=0.225,2,IF(Table3[[#This Row],[ShankDiameter]]=0.25,2,IF(Table3[[#This Row],[ShankDiameter]]=0.2875,2,0)))</f>
        <v>0</v>
      </c>
      <c r="BA589" s="6">
        <v>0</v>
      </c>
      <c r="BB589" s="6">
        <v>0</v>
      </c>
      <c r="BC589" s="6">
        <v>0</v>
      </c>
      <c r="BD589" s="6">
        <v>0</v>
      </c>
      <c r="BE589" s="6">
        <v>0</v>
      </c>
      <c r="BF589" s="6">
        <v>0</v>
      </c>
      <c r="BG589" s="6">
        <v>0</v>
      </c>
      <c r="BH589" s="6">
        <v>0</v>
      </c>
      <c r="BI589" s="6">
        <v>0</v>
      </c>
      <c r="BJ589" s="6">
        <v>0</v>
      </c>
      <c r="BK589" s="6">
        <v>0</v>
      </c>
      <c r="BL589" s="6">
        <v>0</v>
      </c>
      <c r="BM589" s="6">
        <f>IF(Table3[[#This Row],[Type]]="EM",IF((Table3[[#This Row],[Diameter]]/2)-Table3[[#This Row],[CornerRadius]]-0.012&gt;0,(Table3[[#This Row],[Diameter]]/2)-Table3[[#This Row],[CornerRadius]]-0.012,0),)</f>
        <v>0</v>
      </c>
      <c r="BO589" s="6" t="str">
        <f>IF(Table3[[#This Row],[ShoulderLength]]="","",IF(Table3[[#This Row],[ShoulderLength]]&lt;Table3[[#This Row],[LOC]],"FIX",""))</f>
        <v/>
      </c>
    </row>
    <row r="590" spans="1:67" x14ac:dyDescent="0.25">
      <c r="A590" s="7">
        <f>IF(Table3[[#This Row],[SoflexRule]]="",1,IF(Table3[[#This Row],[MinOHL]]="",1,IF(Table3[[#This Row],[Type]]="CT",1,IF(Table3[[#This Row],[I]]=1,0,1))))</f>
        <v>1</v>
      </c>
      <c r="B590" s="6" t="s">
        <v>149</v>
      </c>
      <c r="D590" s="6" t="s">
        <v>149</v>
      </c>
      <c r="E590" s="6">
        <v>589</v>
      </c>
      <c r="F590" s="8" t="s">
        <v>60</v>
      </c>
      <c r="H590" s="10" t="s">
        <v>679</v>
      </c>
      <c r="I590" s="11" t="s">
        <v>1212</v>
      </c>
      <c r="J590" s="12" t="s">
        <v>1213</v>
      </c>
      <c r="K590" s="11" t="str">
        <f>CONCATENATE(Table3[[#This Row],[Type]]," "&amp;TEXT(Table3[[#This Row],[Diameter]],".0000")&amp;""," "&amp;Table3[[#This Row],[NumFlutes]]&amp;"FL")</f>
        <v>DS .2969 2FL</v>
      </c>
      <c r="L590" s="17" t="s">
        <v>1214</v>
      </c>
      <c r="M590" s="13">
        <v>0.2969</v>
      </c>
      <c r="N590" s="13">
        <v>0.2969</v>
      </c>
      <c r="O590" s="6">
        <v>0.2969</v>
      </c>
      <c r="P590" s="6">
        <v>1.78</v>
      </c>
      <c r="R590" s="14">
        <f>IF(Table3[[#This Row],[ShoulderLenEnd]]="",0,90-(DEGREES(ATAN((Q590-P590)/((N590-O590)/2)))))</f>
        <v>0</v>
      </c>
      <c r="S590" s="15">
        <v>1.84</v>
      </c>
      <c r="T590" s="6">
        <v>2</v>
      </c>
      <c r="U590" s="6">
        <v>2.89</v>
      </c>
      <c r="V590" s="6">
        <v>1.27</v>
      </c>
      <c r="Z590" s="6">
        <v>118</v>
      </c>
      <c r="AA590" s="13">
        <f t="shared" si="9"/>
        <v>8.9197758894641321E-2</v>
      </c>
      <c r="AE590" s="6" t="s">
        <v>49</v>
      </c>
      <c r="AF590" s="6" t="s">
        <v>545</v>
      </c>
      <c r="AH590" s="6" t="s">
        <v>682</v>
      </c>
      <c r="AI590" s="6">
        <v>0</v>
      </c>
      <c r="AJ590" s="6">
        <v>1</v>
      </c>
      <c r="AK590" s="6">
        <v>0</v>
      </c>
      <c r="AL590" s="6">
        <v>0</v>
      </c>
      <c r="AM590" s="6">
        <v>0</v>
      </c>
      <c r="AN590" s="6">
        <v>0</v>
      </c>
      <c r="AO590" s="6">
        <v>0</v>
      </c>
      <c r="AP590" s="6">
        <v>1</v>
      </c>
      <c r="AR590" s="6">
        <v>0</v>
      </c>
      <c r="AS590" s="6">
        <v>0</v>
      </c>
      <c r="AT590" s="6">
        <v>0</v>
      </c>
      <c r="AU590" s="6">
        <v>0</v>
      </c>
      <c r="AV590" s="6">
        <f>IF(Table3[[#This Row],[ShankDiameter]]&gt;0.5,0,2)</f>
        <v>2</v>
      </c>
      <c r="AW590" s="6">
        <v>0</v>
      </c>
      <c r="AX590" s="6">
        <v>0</v>
      </c>
      <c r="AY590" s="6">
        <v>2</v>
      </c>
      <c r="AZ590" s="6">
        <f>IF(Table3[[#This Row],[ShankDiameter]]=0.225,2,IF(Table3[[#This Row],[ShankDiameter]]=0.25,2,IF(Table3[[#This Row],[ShankDiameter]]=0.2875,2,0)))</f>
        <v>0</v>
      </c>
      <c r="BA590" s="6">
        <v>0</v>
      </c>
      <c r="BB590" s="6">
        <v>0</v>
      </c>
      <c r="BC590" s="6">
        <v>0</v>
      </c>
      <c r="BD590" s="6">
        <v>0</v>
      </c>
      <c r="BE590" s="6">
        <v>0</v>
      </c>
      <c r="BF590" s="6">
        <v>0</v>
      </c>
      <c r="BG590" s="6">
        <v>0</v>
      </c>
      <c r="BH590" s="6">
        <v>0</v>
      </c>
      <c r="BI590" s="6">
        <v>0</v>
      </c>
      <c r="BJ590" s="6">
        <v>0</v>
      </c>
      <c r="BK590" s="6">
        <v>0</v>
      </c>
      <c r="BL590" s="6">
        <v>0</v>
      </c>
      <c r="BM590" s="6">
        <f>IF(Table3[[#This Row],[Type]]="EM",IF((Table3[[#This Row],[Diameter]]/2)-Table3[[#This Row],[CornerRadius]]-0.012&gt;0,(Table3[[#This Row],[Diameter]]/2)-Table3[[#This Row],[CornerRadius]]-0.012,0),)</f>
        <v>0</v>
      </c>
      <c r="BO590" s="6" t="str">
        <f>IF(Table3[[#This Row],[ShoulderLength]]="","",IF(Table3[[#This Row],[ShoulderLength]]&lt;Table3[[#This Row],[LOC]],"FIX",""))</f>
        <v/>
      </c>
    </row>
    <row r="591" spans="1:67" x14ac:dyDescent="0.25">
      <c r="A591" s="7">
        <f>IF(Table3[[#This Row],[SoflexRule]]="",1,IF(Table3[[#This Row],[MinOHL]]="",1,IF(Table3[[#This Row],[Type]]="CT",1,IF(Table3[[#This Row],[I]]=1,0,1))))</f>
        <v>1</v>
      </c>
      <c r="B591" s="6" t="s">
        <v>149</v>
      </c>
      <c r="D591" s="6" t="s">
        <v>149</v>
      </c>
      <c r="E591" s="6">
        <v>590</v>
      </c>
      <c r="F591" s="8" t="s">
        <v>60</v>
      </c>
      <c r="H591" s="10" t="s">
        <v>801</v>
      </c>
      <c r="I591" s="11" t="s">
        <v>1215</v>
      </c>
      <c r="K591" s="11" t="str">
        <f>CONCATENATE(Table3[[#This Row],[Type]]," "&amp;TEXT(Table3[[#This Row],[Diameter]],".0000")&amp;""," "&amp;Table3[[#This Row],[NumFlutes]]&amp;"FL")</f>
        <v>DJ .2969 2FL</v>
      </c>
      <c r="L591" s="17" t="s">
        <v>1214</v>
      </c>
      <c r="M591" s="13">
        <v>0.2969</v>
      </c>
      <c r="N591" s="13">
        <v>0.2969</v>
      </c>
      <c r="O591" s="6">
        <v>0.2969</v>
      </c>
      <c r="P591" s="6">
        <v>3.22</v>
      </c>
      <c r="R591" s="14">
        <f>IF(Table3[[#This Row],[ShoulderLenEnd]]="",0,90-(DEGREES(ATAN((Q591-P591)/((N591-O591)/2)))))</f>
        <v>0</v>
      </c>
      <c r="S591" s="15">
        <v>3.28</v>
      </c>
      <c r="T591" s="6">
        <v>2</v>
      </c>
      <c r="U591" s="6">
        <v>4.47</v>
      </c>
      <c r="V591" s="6">
        <v>2.46</v>
      </c>
      <c r="Z591" s="6">
        <v>118</v>
      </c>
      <c r="AA591" s="13">
        <f t="shared" si="9"/>
        <v>8.9197758894641321E-2</v>
      </c>
      <c r="AE591" s="6" t="s">
        <v>49</v>
      </c>
      <c r="AF591" s="6" t="s">
        <v>545</v>
      </c>
      <c r="AH591" s="6" t="s">
        <v>635</v>
      </c>
      <c r="AI591" s="6">
        <v>0</v>
      </c>
      <c r="AJ591" s="6">
        <v>1</v>
      </c>
      <c r="AK591" s="6">
        <v>0</v>
      </c>
      <c r="AL591" s="6">
        <v>0</v>
      </c>
      <c r="AM591" s="6">
        <v>0</v>
      </c>
      <c r="AN591" s="6">
        <v>0</v>
      </c>
      <c r="AO591" s="6">
        <v>0</v>
      </c>
      <c r="AP591" s="6">
        <v>1</v>
      </c>
      <c r="AR591" s="6">
        <v>0</v>
      </c>
      <c r="AS591" s="6">
        <v>0</v>
      </c>
      <c r="AT591" s="6">
        <v>0</v>
      </c>
      <c r="AU591" s="6">
        <v>0</v>
      </c>
      <c r="AV591" s="6">
        <f>IF(Table3[[#This Row],[ShankDiameter]]&gt;0.5,0,2)</f>
        <v>2</v>
      </c>
      <c r="AW591" s="6">
        <v>0</v>
      </c>
      <c r="AX591" s="6">
        <v>0</v>
      </c>
      <c r="AY591" s="6">
        <v>2</v>
      </c>
      <c r="AZ591" s="6">
        <f>IF(Table3[[#This Row],[ShankDiameter]]=0.225,2,IF(Table3[[#This Row],[ShankDiameter]]=0.25,2,IF(Table3[[#This Row],[ShankDiameter]]=0.2875,2,0)))</f>
        <v>0</v>
      </c>
      <c r="BA591" s="6">
        <v>0</v>
      </c>
      <c r="BB591" s="6">
        <v>0</v>
      </c>
      <c r="BC591" s="6">
        <v>0</v>
      </c>
      <c r="BD591" s="6">
        <v>0</v>
      </c>
      <c r="BE591" s="6">
        <v>0</v>
      </c>
      <c r="BF591" s="6">
        <v>0</v>
      </c>
      <c r="BG591" s="6">
        <v>0</v>
      </c>
      <c r="BH591" s="6">
        <v>0</v>
      </c>
      <c r="BI591" s="6">
        <v>0</v>
      </c>
      <c r="BJ591" s="6">
        <v>0</v>
      </c>
      <c r="BK591" s="6">
        <v>0</v>
      </c>
      <c r="BL591" s="6">
        <v>0</v>
      </c>
      <c r="BM591" s="6">
        <f>IF(Table3[[#This Row],[Type]]="EM",IF((Table3[[#This Row],[Diameter]]/2)-Table3[[#This Row],[CornerRadius]]-0.012&gt;0,(Table3[[#This Row],[Diameter]]/2)-Table3[[#This Row],[CornerRadius]]-0.012,0),)</f>
        <v>0</v>
      </c>
      <c r="BO591" s="6" t="str">
        <f>IF(Table3[[#This Row],[ShoulderLength]]="","",IF(Table3[[#This Row],[ShoulderLength]]&lt;Table3[[#This Row],[LOC]],"FIX",""))</f>
        <v/>
      </c>
    </row>
    <row r="592" spans="1:67" x14ac:dyDescent="0.25">
      <c r="A592" s="7">
        <f>IF(Table3[[#This Row],[SoflexRule]]="",1,IF(Table3[[#This Row],[MinOHL]]="",1,IF(Table3[[#This Row],[Type]]="CT",1,IF(Table3[[#This Row],[I]]=1,0,1))))</f>
        <v>1</v>
      </c>
      <c r="B592" s="6" t="s">
        <v>149</v>
      </c>
      <c r="D592" s="6" t="s">
        <v>149</v>
      </c>
      <c r="E592" s="6">
        <v>591</v>
      </c>
      <c r="F592" s="8" t="s">
        <v>60</v>
      </c>
      <c r="H592" s="10" t="s">
        <v>801</v>
      </c>
      <c r="I592" s="11" t="s">
        <v>1216</v>
      </c>
      <c r="J592" s="12" t="s">
        <v>1217</v>
      </c>
      <c r="K592" s="11" t="str">
        <f>CONCATENATE(Table3[[#This Row],[Type]]," "&amp;TEXT(Table3[[#This Row],[Diameter]],".0000")&amp;""," "&amp;Table3[[#This Row],[NumFlutes]]&amp;"FL")</f>
        <v>DJ .3020 2FL</v>
      </c>
      <c r="L592" s="17" t="s">
        <v>55</v>
      </c>
      <c r="M592" s="13">
        <v>0.30199999999999999</v>
      </c>
      <c r="N592" s="13">
        <v>0.30199999999999999</v>
      </c>
      <c r="O592" s="6">
        <v>0.30199999999999999</v>
      </c>
      <c r="P592" s="6">
        <v>3.25</v>
      </c>
      <c r="R592" s="14">
        <f>IF(Table3[[#This Row],[ShoulderLenEnd]]="",0,90-(DEGREES(ATAN((Q592-P592)/((N592-O592)/2)))))</f>
        <v>0</v>
      </c>
      <c r="S592" s="15">
        <v>3.31</v>
      </c>
      <c r="T592" s="6">
        <v>2</v>
      </c>
      <c r="U592" s="6">
        <v>4.5199999999999996</v>
      </c>
      <c r="V592" s="6">
        <v>2.72</v>
      </c>
      <c r="Z592" s="6">
        <v>118</v>
      </c>
      <c r="AA592" s="13">
        <f t="shared" si="9"/>
        <v>9.0729953473161595E-2</v>
      </c>
      <c r="AE592" s="6" t="s">
        <v>49</v>
      </c>
      <c r="AF592" s="6" t="s">
        <v>545</v>
      </c>
      <c r="AH592" s="6" t="s">
        <v>635</v>
      </c>
      <c r="AI592" s="6">
        <v>0</v>
      </c>
      <c r="AJ592" s="6">
        <v>1</v>
      </c>
      <c r="AK592" s="6">
        <v>0</v>
      </c>
      <c r="AL592" s="6">
        <v>0</v>
      </c>
      <c r="AM592" s="6">
        <v>0</v>
      </c>
      <c r="AN592" s="6">
        <v>0</v>
      </c>
      <c r="AO592" s="6">
        <v>0</v>
      </c>
      <c r="AP592" s="6">
        <v>1</v>
      </c>
      <c r="AR592" s="6">
        <v>0</v>
      </c>
      <c r="AS592" s="6">
        <v>0</v>
      </c>
      <c r="AT592" s="6">
        <v>0</v>
      </c>
      <c r="AU592" s="6">
        <v>0</v>
      </c>
      <c r="AV592" s="6">
        <f>IF(Table3[[#This Row],[ShankDiameter]]&gt;0.5,0,2)</f>
        <v>2</v>
      </c>
      <c r="AW592" s="6">
        <v>0</v>
      </c>
      <c r="AX592" s="6">
        <v>0</v>
      </c>
      <c r="AY592" s="6">
        <v>2</v>
      </c>
      <c r="AZ592" s="6">
        <f>IF(Table3[[#This Row],[ShankDiameter]]=0.225,2,IF(Table3[[#This Row],[ShankDiameter]]=0.25,2,IF(Table3[[#This Row],[ShankDiameter]]=0.2875,2,0)))</f>
        <v>0</v>
      </c>
      <c r="BA592" s="6">
        <v>0</v>
      </c>
      <c r="BB592" s="6">
        <v>0</v>
      </c>
      <c r="BC592" s="6">
        <v>0</v>
      </c>
      <c r="BD592" s="6">
        <v>0</v>
      </c>
      <c r="BE592" s="6">
        <v>0</v>
      </c>
      <c r="BF592" s="6">
        <v>0</v>
      </c>
      <c r="BG592" s="6">
        <v>0</v>
      </c>
      <c r="BH592" s="6">
        <v>0</v>
      </c>
      <c r="BI592" s="6">
        <v>0</v>
      </c>
      <c r="BJ592" s="6">
        <v>0</v>
      </c>
      <c r="BK592" s="6">
        <v>0</v>
      </c>
      <c r="BL592" s="6">
        <v>0</v>
      </c>
      <c r="BM592" s="6">
        <f>IF(Table3[[#This Row],[Type]]="EM",IF((Table3[[#This Row],[Diameter]]/2)-Table3[[#This Row],[CornerRadius]]-0.012&gt;0,(Table3[[#This Row],[Diameter]]/2)-Table3[[#This Row],[CornerRadius]]-0.012,0),)</f>
        <v>0</v>
      </c>
      <c r="BO592" s="6" t="str">
        <f>IF(Table3[[#This Row],[ShoulderLength]]="","",IF(Table3[[#This Row],[ShoulderLength]]&lt;Table3[[#This Row],[LOC]],"FIX",""))</f>
        <v/>
      </c>
    </row>
    <row r="593" spans="1:67" x14ac:dyDescent="0.25">
      <c r="A593" s="7">
        <f>IF(Table3[[#This Row],[SoflexRule]]="",1,IF(Table3[[#This Row],[MinOHL]]="",1,IF(Table3[[#This Row],[Type]]="CT",1,IF(Table3[[#This Row],[I]]=1,0,1))))</f>
        <v>1</v>
      </c>
      <c r="B593" s="6" t="s">
        <v>149</v>
      </c>
      <c r="D593" s="6" t="s">
        <v>149</v>
      </c>
      <c r="E593" s="6">
        <v>592</v>
      </c>
      <c r="F593" s="8" t="s">
        <v>60</v>
      </c>
      <c r="H593" s="10" t="s">
        <v>679</v>
      </c>
      <c r="I593" s="11" t="s">
        <v>1218</v>
      </c>
      <c r="J593" s="12" t="s">
        <v>1219</v>
      </c>
      <c r="K593" s="11" t="str">
        <f>CONCATENATE(Table3[[#This Row],[Type]]," "&amp;TEXT(Table3[[#This Row],[Diameter]],".0000")&amp;""," "&amp;Table3[[#This Row],[NumFlutes]]&amp;"FL")</f>
        <v>DS .3020 2FL</v>
      </c>
      <c r="L593" s="17" t="s">
        <v>55</v>
      </c>
      <c r="M593" s="13">
        <v>0.30199999999999999</v>
      </c>
      <c r="N593" s="13">
        <v>0.30199999999999999</v>
      </c>
      <c r="O593" s="6">
        <v>0.30199999999999999</v>
      </c>
      <c r="P593" s="6">
        <v>1.83</v>
      </c>
      <c r="R593" s="14">
        <f>IF(Table3[[#This Row],[ShoulderLenEnd]]="",0,90-(DEGREES(ATAN((Q593-P593)/((N593-O593)/2)))))</f>
        <v>0</v>
      </c>
      <c r="S593" s="15">
        <v>1.89</v>
      </c>
      <c r="T593" s="6">
        <v>2</v>
      </c>
      <c r="U593" s="6">
        <v>2.92</v>
      </c>
      <c r="V593" s="6">
        <v>1.31</v>
      </c>
      <c r="Z593" s="6">
        <v>118</v>
      </c>
      <c r="AA593" s="13">
        <f t="shared" si="9"/>
        <v>9.0729953473161595E-2</v>
      </c>
      <c r="AE593" s="6" t="s">
        <v>49</v>
      </c>
      <c r="AF593" s="6" t="s">
        <v>545</v>
      </c>
      <c r="AH593" s="6" t="s">
        <v>682</v>
      </c>
      <c r="AI593" s="6">
        <v>0</v>
      </c>
      <c r="AJ593" s="6">
        <v>1</v>
      </c>
      <c r="AK593" s="6">
        <v>0</v>
      </c>
      <c r="AL593" s="6">
        <v>0</v>
      </c>
      <c r="AM593" s="6">
        <v>0</v>
      </c>
      <c r="AN593" s="6">
        <v>0</v>
      </c>
      <c r="AO593" s="6">
        <v>0</v>
      </c>
      <c r="AP593" s="6">
        <v>1</v>
      </c>
      <c r="AR593" s="6">
        <v>0</v>
      </c>
      <c r="AS593" s="6">
        <v>0</v>
      </c>
      <c r="AT593" s="6">
        <v>0</v>
      </c>
      <c r="AU593" s="6">
        <v>0</v>
      </c>
      <c r="AV593" s="6">
        <f>IF(Table3[[#This Row],[ShankDiameter]]&gt;0.5,0,2)</f>
        <v>2</v>
      </c>
      <c r="AW593" s="6">
        <v>0</v>
      </c>
      <c r="AX593" s="6">
        <v>0</v>
      </c>
      <c r="AY593" s="6">
        <v>2</v>
      </c>
      <c r="AZ593" s="6">
        <f>IF(Table3[[#This Row],[ShankDiameter]]=0.225,2,IF(Table3[[#This Row],[ShankDiameter]]=0.25,2,IF(Table3[[#This Row],[ShankDiameter]]=0.2875,2,0)))</f>
        <v>0</v>
      </c>
      <c r="BA593" s="6">
        <v>0</v>
      </c>
      <c r="BB593" s="6">
        <v>0</v>
      </c>
      <c r="BC593" s="6">
        <v>0</v>
      </c>
      <c r="BD593" s="6">
        <v>0</v>
      </c>
      <c r="BE593" s="6">
        <v>0</v>
      </c>
      <c r="BF593" s="6">
        <v>0</v>
      </c>
      <c r="BG593" s="6">
        <v>0</v>
      </c>
      <c r="BH593" s="6">
        <v>0</v>
      </c>
      <c r="BI593" s="6">
        <v>0</v>
      </c>
      <c r="BJ593" s="6">
        <v>0</v>
      </c>
      <c r="BK593" s="6">
        <v>0</v>
      </c>
      <c r="BL593" s="6">
        <v>0</v>
      </c>
      <c r="BM593" s="6">
        <f>IF(Table3[[#This Row],[Type]]="EM",IF((Table3[[#This Row],[Diameter]]/2)-Table3[[#This Row],[CornerRadius]]-0.012&gt;0,(Table3[[#This Row],[Diameter]]/2)-Table3[[#This Row],[CornerRadius]]-0.012,0),)</f>
        <v>0</v>
      </c>
      <c r="BO593" s="6" t="str">
        <f>IF(Table3[[#This Row],[ShoulderLength]]="","",IF(Table3[[#This Row],[ShoulderLength]]&lt;Table3[[#This Row],[LOC]],"FIX",""))</f>
        <v/>
      </c>
    </row>
    <row r="594" spans="1:67" x14ac:dyDescent="0.25">
      <c r="A594" s="7">
        <f>IF(Table3[[#This Row],[SoflexRule]]="",1,IF(Table3[[#This Row],[MinOHL]]="",1,IF(Table3[[#This Row],[Type]]="CT",1,IF(Table3[[#This Row],[I]]=1,0,1))))</f>
        <v>1</v>
      </c>
      <c r="B594" s="6" t="s">
        <v>149</v>
      </c>
      <c r="D594" s="6" t="s">
        <v>149</v>
      </c>
      <c r="E594" s="6">
        <v>593</v>
      </c>
      <c r="G594" s="9" t="s">
        <v>74</v>
      </c>
      <c r="H594" s="10" t="s">
        <v>679</v>
      </c>
      <c r="I594" s="11" t="s">
        <v>1220</v>
      </c>
      <c r="J594" s="12" t="s">
        <v>1221</v>
      </c>
      <c r="K594" s="11" t="str">
        <f>CONCATENATE(Table3[[#This Row],[Type]]," "&amp;TEXT(Table3[[#This Row],[Diameter]],".0000")&amp;""," "&amp;Table3[[#This Row],[NumFlutes]]&amp;"FL")</f>
        <v>DS .3125 2FL</v>
      </c>
      <c r="L594" s="17" t="s">
        <v>2429</v>
      </c>
      <c r="M594" s="13">
        <v>0.3125</v>
      </c>
      <c r="N594" s="13">
        <v>0.3125</v>
      </c>
      <c r="O594" s="6">
        <v>0.3125</v>
      </c>
      <c r="P594" s="6">
        <v>1.7749999999999999</v>
      </c>
      <c r="R594" s="14">
        <f>IF(Table3[[#This Row],[ShoulderLenEnd]]="",0,90-(DEGREES(ATAN((Q594-P594)/((N594-O594)/2)))))</f>
        <v>0</v>
      </c>
      <c r="S594" s="15">
        <v>1.8</v>
      </c>
      <c r="T594" s="6">
        <v>2</v>
      </c>
      <c r="U594" s="6">
        <v>2.9</v>
      </c>
      <c r="V594" s="6">
        <v>1.31</v>
      </c>
      <c r="Z594" s="6">
        <v>118</v>
      </c>
      <c r="AA594" s="13">
        <f t="shared" si="9"/>
        <v>9.3884471723056293E-2</v>
      </c>
      <c r="AE594" s="6" t="s">
        <v>49</v>
      </c>
      <c r="AF594" s="6" t="s">
        <v>545</v>
      </c>
      <c r="AH594" s="6" t="s">
        <v>682</v>
      </c>
      <c r="AI594" s="6">
        <v>0</v>
      </c>
      <c r="AJ594" s="6">
        <v>1</v>
      </c>
      <c r="AK594" s="6">
        <v>0</v>
      </c>
      <c r="AL594" s="6">
        <v>0</v>
      </c>
      <c r="AM594" s="6">
        <v>0</v>
      </c>
      <c r="AN594" s="6">
        <v>0</v>
      </c>
      <c r="AO594" s="6">
        <v>0</v>
      </c>
      <c r="AP594" s="6">
        <v>1</v>
      </c>
      <c r="AR594" s="6">
        <v>0</v>
      </c>
      <c r="AS594" s="6">
        <v>0</v>
      </c>
      <c r="AT594" s="6">
        <v>0</v>
      </c>
      <c r="AU594" s="6">
        <v>0</v>
      </c>
      <c r="AV594" s="6">
        <f>IF(Table3[[#This Row],[ShankDiameter]]&gt;0.5,0,2)</f>
        <v>2</v>
      </c>
      <c r="AW594" s="6">
        <v>0</v>
      </c>
      <c r="AX594" s="6">
        <v>0</v>
      </c>
      <c r="AY594" s="6">
        <v>2</v>
      </c>
      <c r="AZ594" s="6">
        <f>IF(Table3[[#This Row],[ShankDiameter]]=0.225,2,IF(Table3[[#This Row],[ShankDiameter]]=0.25,2,IF(Table3[[#This Row],[ShankDiameter]]=0.2875,2,0)))</f>
        <v>0</v>
      </c>
      <c r="BA594" s="6">
        <v>0</v>
      </c>
      <c r="BB594" s="6">
        <v>0</v>
      </c>
      <c r="BC594" s="6">
        <v>0</v>
      </c>
      <c r="BD594" s="6">
        <v>0</v>
      </c>
      <c r="BE594" s="6">
        <v>0</v>
      </c>
      <c r="BF594" s="6">
        <v>0</v>
      </c>
      <c r="BG594" s="6">
        <v>0</v>
      </c>
      <c r="BH594" s="6">
        <v>0</v>
      </c>
      <c r="BI594" s="6">
        <v>0</v>
      </c>
      <c r="BJ594" s="6">
        <v>0</v>
      </c>
      <c r="BK594" s="6">
        <v>0</v>
      </c>
      <c r="BL594" s="6">
        <v>0</v>
      </c>
      <c r="BM594" s="6">
        <f>IF(Table3[[#This Row],[Type]]="EM",IF((Table3[[#This Row],[Diameter]]/2)-Table3[[#This Row],[CornerRadius]]-0.012&gt;0,(Table3[[#This Row],[Diameter]]/2)-Table3[[#This Row],[CornerRadius]]-0.012,0),)</f>
        <v>0</v>
      </c>
      <c r="BO594" s="6" t="str">
        <f>IF(Table3[[#This Row],[ShoulderLength]]="","",IF(Table3[[#This Row],[ShoulderLength]]&lt;Table3[[#This Row],[LOC]],"FIX",""))</f>
        <v/>
      </c>
    </row>
    <row r="595" spans="1:67" x14ac:dyDescent="0.25">
      <c r="A595" s="7">
        <f>IF(Table3[[#This Row],[SoflexRule]]="",1,IF(Table3[[#This Row],[MinOHL]]="",1,IF(Table3[[#This Row],[Type]]="CT",1,IF(Table3[[#This Row],[I]]=1,0,1))))</f>
        <v>1</v>
      </c>
      <c r="B595" s="6" t="s">
        <v>149</v>
      </c>
      <c r="D595" s="6" t="s">
        <v>149</v>
      </c>
      <c r="E595" s="6">
        <v>594</v>
      </c>
      <c r="F595" s="8" t="s">
        <v>60</v>
      </c>
      <c r="H595" s="10" t="s">
        <v>801</v>
      </c>
      <c r="I595" s="11" t="s">
        <v>1222</v>
      </c>
      <c r="K595" s="11" t="str">
        <f>CONCATENATE(Table3[[#This Row],[Type]]," "&amp;TEXT(Table3[[#This Row],[Diameter]],".0000")&amp;""," "&amp;Table3[[#This Row],[NumFlutes]]&amp;"FL")</f>
        <v>DJ .3125 2FL</v>
      </c>
      <c r="L595" s="17" t="s">
        <v>2429</v>
      </c>
      <c r="M595" s="13">
        <v>0.3125</v>
      </c>
      <c r="N595" s="13">
        <v>0.3125</v>
      </c>
      <c r="O595" s="6">
        <v>0.3125</v>
      </c>
      <c r="P595" s="6">
        <v>3.28</v>
      </c>
      <c r="R595" s="14">
        <f>IF(Table3[[#This Row],[ShoulderLenEnd]]="",0,90-(DEGREES(ATAN((Q595-P595)/((N595-O595)/2)))))</f>
        <v>0</v>
      </c>
      <c r="S595" s="15">
        <v>3.34</v>
      </c>
      <c r="T595" s="6">
        <v>2</v>
      </c>
      <c r="U595" s="6">
        <v>4.6399999999999997</v>
      </c>
      <c r="V595" s="6">
        <v>2.72</v>
      </c>
      <c r="Z595" s="6">
        <v>118</v>
      </c>
      <c r="AA595" s="13">
        <f t="shared" si="9"/>
        <v>9.3884471723056293E-2</v>
      </c>
      <c r="AE595" s="6" t="s">
        <v>49</v>
      </c>
      <c r="AF595" s="6" t="s">
        <v>545</v>
      </c>
      <c r="AH595" s="6" t="s">
        <v>635</v>
      </c>
      <c r="AI595" s="6">
        <v>0</v>
      </c>
      <c r="AJ595" s="6">
        <v>1</v>
      </c>
      <c r="AK595" s="6">
        <v>0</v>
      </c>
      <c r="AL595" s="6">
        <v>0</v>
      </c>
      <c r="AM595" s="6">
        <v>0</v>
      </c>
      <c r="AN595" s="6">
        <v>0</v>
      </c>
      <c r="AO595" s="6">
        <v>0</v>
      </c>
      <c r="AP595" s="6">
        <v>1</v>
      </c>
      <c r="AR595" s="6">
        <v>0</v>
      </c>
      <c r="AS595" s="6">
        <v>0</v>
      </c>
      <c r="AT595" s="6">
        <v>0</v>
      </c>
      <c r="AU595" s="6">
        <v>0</v>
      </c>
      <c r="AV595" s="6">
        <f>IF(Table3[[#This Row],[ShankDiameter]]&gt;0.5,0,2)</f>
        <v>2</v>
      </c>
      <c r="AW595" s="6">
        <v>0</v>
      </c>
      <c r="AX595" s="6">
        <v>0</v>
      </c>
      <c r="AY595" s="6">
        <v>2</v>
      </c>
      <c r="AZ595" s="6">
        <f>IF(Table3[[#This Row],[ShankDiameter]]=0.225,2,IF(Table3[[#This Row],[ShankDiameter]]=0.25,2,IF(Table3[[#This Row],[ShankDiameter]]=0.2875,2,0)))</f>
        <v>0</v>
      </c>
      <c r="BA595" s="6">
        <v>0</v>
      </c>
      <c r="BB595" s="6">
        <v>0</v>
      </c>
      <c r="BC595" s="6">
        <v>0</v>
      </c>
      <c r="BD595" s="6">
        <v>0</v>
      </c>
      <c r="BE595" s="6">
        <v>0</v>
      </c>
      <c r="BF595" s="6">
        <v>0</v>
      </c>
      <c r="BG595" s="6">
        <v>0</v>
      </c>
      <c r="BH595" s="6">
        <v>0</v>
      </c>
      <c r="BI595" s="6">
        <v>0</v>
      </c>
      <c r="BJ595" s="6">
        <v>0</v>
      </c>
      <c r="BK595" s="6">
        <v>0</v>
      </c>
      <c r="BL595" s="6">
        <v>0</v>
      </c>
      <c r="BM595" s="6">
        <f>IF(Table3[[#This Row],[Type]]="EM",IF((Table3[[#This Row],[Diameter]]/2)-Table3[[#This Row],[CornerRadius]]-0.012&gt;0,(Table3[[#This Row],[Diameter]]/2)-Table3[[#This Row],[CornerRadius]]-0.012,0),)</f>
        <v>0</v>
      </c>
      <c r="BO595" s="6" t="str">
        <f>IF(Table3[[#This Row],[ShoulderLength]]="","",IF(Table3[[#This Row],[ShoulderLength]]&lt;Table3[[#This Row],[LOC]],"FIX",""))</f>
        <v/>
      </c>
    </row>
    <row r="596" spans="1:67" x14ac:dyDescent="0.25">
      <c r="A596" s="7">
        <f>IF(Table3[[#This Row],[SoflexRule]]="",1,IF(Table3[[#This Row],[MinOHL]]="",1,IF(Table3[[#This Row],[Type]]="CT",1,IF(Table3[[#This Row],[I]]=1,0,1))))</f>
        <v>1</v>
      </c>
      <c r="B596" s="6" t="s">
        <v>149</v>
      </c>
      <c r="D596" s="6" t="s">
        <v>149</v>
      </c>
      <c r="E596" s="6">
        <v>595</v>
      </c>
      <c r="F596" s="8" t="s">
        <v>60</v>
      </c>
      <c r="H596" s="10" t="s">
        <v>801</v>
      </c>
      <c r="I596" s="11" t="s">
        <v>1223</v>
      </c>
      <c r="J596" s="12" t="s">
        <v>1224</v>
      </c>
      <c r="K596" s="11" t="str">
        <f>CONCATENATE(Table3[[#This Row],[Type]]," "&amp;TEXT(Table3[[#This Row],[Diameter]],".0000")&amp;""," "&amp;Table3[[#This Row],[NumFlutes]]&amp;"FL")</f>
        <v>DJ .3160 2FL</v>
      </c>
      <c r="L596" s="17" t="s">
        <v>56</v>
      </c>
      <c r="M596" s="13">
        <v>0.316</v>
      </c>
      <c r="N596" s="13">
        <v>0.316</v>
      </c>
      <c r="O596" s="6">
        <v>0.316</v>
      </c>
      <c r="P596" s="6">
        <v>3.32</v>
      </c>
      <c r="R596" s="14">
        <f>IF(Table3[[#This Row],[ShoulderLenEnd]]="",0,90-(DEGREES(ATAN((Q596-P596)/((N596-O596)/2)))))</f>
        <v>0</v>
      </c>
      <c r="S596" s="15">
        <v>3.38</v>
      </c>
      <c r="T596" s="6">
        <v>2</v>
      </c>
      <c r="U596" s="6">
        <v>4.6500000000000004</v>
      </c>
      <c r="V596" s="6">
        <v>2.71</v>
      </c>
      <c r="Z596" s="6">
        <v>118</v>
      </c>
      <c r="AA596" s="13">
        <f t="shared" si="9"/>
        <v>9.493597780635453E-2</v>
      </c>
      <c r="AE596" s="6" t="s">
        <v>49</v>
      </c>
      <c r="AF596" s="6" t="s">
        <v>545</v>
      </c>
      <c r="AH596" s="6" t="s">
        <v>635</v>
      </c>
      <c r="AI596" s="6">
        <v>0</v>
      </c>
      <c r="AJ596" s="6">
        <v>1</v>
      </c>
      <c r="AK596" s="6">
        <v>0</v>
      </c>
      <c r="AL596" s="6">
        <v>0</v>
      </c>
      <c r="AM596" s="6">
        <v>0</v>
      </c>
      <c r="AN596" s="6">
        <v>0</v>
      </c>
      <c r="AO596" s="6">
        <v>0</v>
      </c>
      <c r="AP596" s="6">
        <v>1</v>
      </c>
      <c r="AR596" s="6">
        <v>0</v>
      </c>
      <c r="AS596" s="6">
        <v>0</v>
      </c>
      <c r="AT596" s="6">
        <v>0</v>
      </c>
      <c r="AU596" s="6">
        <v>0</v>
      </c>
      <c r="AV596" s="6">
        <f>IF(Table3[[#This Row],[ShankDiameter]]&gt;0.5,0,2)</f>
        <v>2</v>
      </c>
      <c r="AW596" s="6">
        <v>0</v>
      </c>
      <c r="AX596" s="6">
        <v>0</v>
      </c>
      <c r="AY596" s="6">
        <v>2</v>
      </c>
      <c r="AZ596" s="6">
        <f>IF(Table3[[#This Row],[ShankDiameter]]=0.225,2,IF(Table3[[#This Row],[ShankDiameter]]=0.25,2,IF(Table3[[#This Row],[ShankDiameter]]=0.2875,2,0)))</f>
        <v>0</v>
      </c>
      <c r="BA596" s="6">
        <v>0</v>
      </c>
      <c r="BB596" s="6">
        <v>0</v>
      </c>
      <c r="BC596" s="6">
        <v>0</v>
      </c>
      <c r="BD596" s="6">
        <v>0</v>
      </c>
      <c r="BE596" s="6">
        <v>0</v>
      </c>
      <c r="BF596" s="6">
        <v>0</v>
      </c>
      <c r="BG596" s="6">
        <v>0</v>
      </c>
      <c r="BH596" s="6">
        <v>0</v>
      </c>
      <c r="BI596" s="6">
        <v>0</v>
      </c>
      <c r="BJ596" s="6">
        <v>0</v>
      </c>
      <c r="BK596" s="6">
        <v>0</v>
      </c>
      <c r="BL596" s="6">
        <v>0</v>
      </c>
      <c r="BM596" s="6">
        <f>IF(Table3[[#This Row],[Type]]="EM",IF((Table3[[#This Row],[Diameter]]/2)-Table3[[#This Row],[CornerRadius]]-0.012&gt;0,(Table3[[#This Row],[Diameter]]/2)-Table3[[#This Row],[CornerRadius]]-0.012,0),)</f>
        <v>0</v>
      </c>
      <c r="BO596" s="6" t="str">
        <f>IF(Table3[[#This Row],[ShoulderLength]]="","",IF(Table3[[#This Row],[ShoulderLength]]&lt;Table3[[#This Row],[LOC]],"FIX",""))</f>
        <v/>
      </c>
    </row>
    <row r="597" spans="1:67" x14ac:dyDescent="0.25">
      <c r="A597" s="7">
        <f>IF(Table3[[#This Row],[SoflexRule]]="",1,IF(Table3[[#This Row],[MinOHL]]="",1,IF(Table3[[#This Row],[Type]]="CT",1,IF(Table3[[#This Row],[I]]=1,0,1))))</f>
        <v>1</v>
      </c>
      <c r="B597" s="6" t="s">
        <v>149</v>
      </c>
      <c r="D597" s="6" t="s">
        <v>149</v>
      </c>
      <c r="E597" s="6">
        <v>596</v>
      </c>
      <c r="F597" s="8" t="s">
        <v>60</v>
      </c>
      <c r="H597" s="10" t="s">
        <v>679</v>
      </c>
      <c r="I597" s="11" t="s">
        <v>1225</v>
      </c>
      <c r="J597" s="12" t="s">
        <v>1226</v>
      </c>
      <c r="K597" s="11" t="str">
        <f>CONCATENATE(Table3[[#This Row],[Type]]," "&amp;TEXT(Table3[[#This Row],[Diameter]],".0000")&amp;""," "&amp;Table3[[#This Row],[NumFlutes]]&amp;"FL")</f>
        <v>DS .3160 2FL</v>
      </c>
      <c r="L597" s="17" t="s">
        <v>56</v>
      </c>
      <c r="M597" s="13">
        <v>0.316</v>
      </c>
      <c r="N597" s="13">
        <v>0.316</v>
      </c>
      <c r="O597" s="6">
        <v>0.316</v>
      </c>
      <c r="P597" s="6">
        <v>1.85</v>
      </c>
      <c r="R597" s="14">
        <f>IF(Table3[[#This Row],[ShoulderLenEnd]]="",0,90-(DEGREES(ATAN((Q597-P597)/((N597-O597)/2)))))</f>
        <v>0</v>
      </c>
      <c r="S597" s="15">
        <v>1.9</v>
      </c>
      <c r="T597" s="6">
        <v>2</v>
      </c>
      <c r="U597" s="6">
        <v>3.1</v>
      </c>
      <c r="V597" s="6">
        <v>1.32</v>
      </c>
      <c r="Z597" s="6">
        <v>118</v>
      </c>
      <c r="AA597" s="13">
        <f t="shared" si="9"/>
        <v>9.493597780635453E-2</v>
      </c>
      <c r="AE597" s="6" t="s">
        <v>49</v>
      </c>
      <c r="AF597" s="6" t="s">
        <v>545</v>
      </c>
      <c r="AH597" s="6" t="s">
        <v>682</v>
      </c>
      <c r="AI597" s="6">
        <v>0</v>
      </c>
      <c r="AJ597" s="6">
        <v>1</v>
      </c>
      <c r="AK597" s="6">
        <v>0</v>
      </c>
      <c r="AL597" s="6">
        <v>0</v>
      </c>
      <c r="AM597" s="6">
        <v>0</v>
      </c>
      <c r="AN597" s="6">
        <v>0</v>
      </c>
      <c r="AO597" s="6">
        <v>0</v>
      </c>
      <c r="AP597" s="6">
        <v>1</v>
      </c>
      <c r="AR597" s="6">
        <v>0</v>
      </c>
      <c r="AS597" s="6">
        <v>0</v>
      </c>
      <c r="AT597" s="6">
        <v>0</v>
      </c>
      <c r="AU597" s="6">
        <v>0</v>
      </c>
      <c r="AV597" s="6">
        <f>IF(Table3[[#This Row],[ShankDiameter]]&gt;0.5,0,2)</f>
        <v>2</v>
      </c>
      <c r="AW597" s="6">
        <v>0</v>
      </c>
      <c r="AX597" s="6">
        <v>0</v>
      </c>
      <c r="AY597" s="6">
        <v>2</v>
      </c>
      <c r="AZ597" s="6">
        <f>IF(Table3[[#This Row],[ShankDiameter]]=0.225,2,IF(Table3[[#This Row],[ShankDiameter]]=0.25,2,IF(Table3[[#This Row],[ShankDiameter]]=0.2875,2,0)))</f>
        <v>0</v>
      </c>
      <c r="BA597" s="6">
        <v>0</v>
      </c>
      <c r="BB597" s="6">
        <v>0</v>
      </c>
      <c r="BC597" s="6">
        <v>0</v>
      </c>
      <c r="BD597" s="6">
        <v>0</v>
      </c>
      <c r="BE597" s="6">
        <v>0</v>
      </c>
      <c r="BF597" s="6">
        <v>0</v>
      </c>
      <c r="BG597" s="6">
        <v>0</v>
      </c>
      <c r="BH597" s="6">
        <v>0</v>
      </c>
      <c r="BI597" s="6">
        <v>0</v>
      </c>
      <c r="BJ597" s="6">
        <v>0</v>
      </c>
      <c r="BK597" s="6">
        <v>0</v>
      </c>
      <c r="BL597" s="6">
        <v>0</v>
      </c>
      <c r="BM597" s="6">
        <f>IF(Table3[[#This Row],[Type]]="EM",IF((Table3[[#This Row],[Diameter]]/2)-Table3[[#This Row],[CornerRadius]]-0.012&gt;0,(Table3[[#This Row],[Diameter]]/2)-Table3[[#This Row],[CornerRadius]]-0.012,0),)</f>
        <v>0</v>
      </c>
      <c r="BO597" s="6" t="str">
        <f>IF(Table3[[#This Row],[ShoulderLength]]="","",IF(Table3[[#This Row],[ShoulderLength]]&lt;Table3[[#This Row],[LOC]],"FIX",""))</f>
        <v/>
      </c>
    </row>
    <row r="598" spans="1:67" x14ac:dyDescent="0.25">
      <c r="A598" s="7">
        <f>IF(Table3[[#This Row],[SoflexRule]]="",1,IF(Table3[[#This Row],[MinOHL]]="",1,IF(Table3[[#This Row],[Type]]="CT",1,IF(Table3[[#This Row],[I]]=1,0,1))))</f>
        <v>1</v>
      </c>
      <c r="B598" s="6" t="s">
        <v>149</v>
      </c>
      <c r="D598" s="6" t="s">
        <v>149</v>
      </c>
      <c r="E598" s="6">
        <v>597</v>
      </c>
      <c r="F598" s="8" t="s">
        <v>60</v>
      </c>
      <c r="H598" s="10" t="s">
        <v>801</v>
      </c>
      <c r="I598" s="11" t="s">
        <v>1227</v>
      </c>
      <c r="J598" s="12" t="s">
        <v>1228</v>
      </c>
      <c r="K598" s="11" t="str">
        <f>CONCATENATE(Table3[[#This Row],[Type]]," "&amp;TEXT(Table3[[#This Row],[Diameter]],".0000")&amp;""," "&amp;Table3[[#This Row],[NumFlutes]]&amp;"FL")</f>
        <v>DJ .3230 2FL</v>
      </c>
      <c r="L598" s="17" t="s">
        <v>57</v>
      </c>
      <c r="M598" s="13">
        <v>0.32300000000000001</v>
      </c>
      <c r="N598" s="13">
        <v>0.32300000000000001</v>
      </c>
      <c r="O598" s="6">
        <v>0.32300000000000001</v>
      </c>
      <c r="P598" s="6">
        <v>3.45</v>
      </c>
      <c r="R598" s="14">
        <f>IF(Table3[[#This Row],[ShoulderLenEnd]]="",0,90-(DEGREES(ATAN((Q598-P598)/((N598-O598)/2)))))</f>
        <v>0</v>
      </c>
      <c r="S598" s="15">
        <v>3.51</v>
      </c>
      <c r="T598" s="6">
        <v>2</v>
      </c>
      <c r="U598" s="6">
        <v>4.74</v>
      </c>
      <c r="V598" s="6">
        <v>2.74</v>
      </c>
      <c r="Z598" s="6">
        <v>118</v>
      </c>
      <c r="AA598" s="13">
        <f t="shared" si="9"/>
        <v>9.703898997295099E-2</v>
      </c>
      <c r="AE598" s="6" t="s">
        <v>49</v>
      </c>
      <c r="AF598" s="6" t="s">
        <v>545</v>
      </c>
      <c r="AH598" s="6" t="s">
        <v>635</v>
      </c>
      <c r="AI598" s="6">
        <v>0</v>
      </c>
      <c r="AJ598" s="6">
        <v>1</v>
      </c>
      <c r="AK598" s="6">
        <v>0</v>
      </c>
      <c r="AL598" s="6">
        <v>0</v>
      </c>
      <c r="AM598" s="6">
        <v>0</v>
      </c>
      <c r="AN598" s="6">
        <v>0</v>
      </c>
      <c r="AO598" s="6">
        <v>0</v>
      </c>
      <c r="AP598" s="6">
        <v>1</v>
      </c>
      <c r="AR598" s="6">
        <v>0</v>
      </c>
      <c r="AS598" s="6">
        <v>0</v>
      </c>
      <c r="AT598" s="6">
        <v>0</v>
      </c>
      <c r="AU598" s="6">
        <v>0</v>
      </c>
      <c r="AV598" s="6">
        <f>IF(Table3[[#This Row],[ShankDiameter]]&gt;0.5,0,2)</f>
        <v>2</v>
      </c>
      <c r="AW598" s="6">
        <v>0</v>
      </c>
      <c r="AX598" s="6">
        <v>0</v>
      </c>
      <c r="AY598" s="6">
        <v>2</v>
      </c>
      <c r="AZ598" s="6">
        <f>IF(Table3[[#This Row],[ShankDiameter]]=0.225,2,IF(Table3[[#This Row],[ShankDiameter]]=0.25,2,IF(Table3[[#This Row],[ShankDiameter]]=0.2875,2,0)))</f>
        <v>0</v>
      </c>
      <c r="BA598" s="6">
        <v>0</v>
      </c>
      <c r="BB598" s="6">
        <v>0</v>
      </c>
      <c r="BC598" s="6">
        <v>0</v>
      </c>
      <c r="BD598" s="6">
        <v>0</v>
      </c>
      <c r="BE598" s="6">
        <v>0</v>
      </c>
      <c r="BF598" s="6">
        <v>0</v>
      </c>
      <c r="BG598" s="6">
        <v>0</v>
      </c>
      <c r="BH598" s="6">
        <v>0</v>
      </c>
      <c r="BI598" s="6">
        <v>0</v>
      </c>
      <c r="BJ598" s="6">
        <v>0</v>
      </c>
      <c r="BK598" s="6">
        <v>0</v>
      </c>
      <c r="BL598" s="6">
        <v>0</v>
      </c>
      <c r="BM598" s="6">
        <f>IF(Table3[[#This Row],[Type]]="EM",IF((Table3[[#This Row],[Diameter]]/2)-Table3[[#This Row],[CornerRadius]]-0.012&gt;0,(Table3[[#This Row],[Diameter]]/2)-Table3[[#This Row],[CornerRadius]]-0.012,0),)</f>
        <v>0</v>
      </c>
      <c r="BO598" s="6" t="str">
        <f>IF(Table3[[#This Row],[ShoulderLength]]="","",IF(Table3[[#This Row],[ShoulderLength]]&lt;Table3[[#This Row],[LOC]],"FIX",""))</f>
        <v/>
      </c>
    </row>
    <row r="599" spans="1:67" x14ac:dyDescent="0.25">
      <c r="A599" s="7">
        <f>IF(Table3[[#This Row],[SoflexRule]]="",1,IF(Table3[[#This Row],[MinOHL]]="",1,IF(Table3[[#This Row],[Type]]="CT",1,IF(Table3[[#This Row],[I]]=1,0,1))))</f>
        <v>1</v>
      </c>
      <c r="B599" s="6" t="s">
        <v>149</v>
      </c>
      <c r="D599" s="6" t="s">
        <v>149</v>
      </c>
      <c r="E599" s="6">
        <v>598</v>
      </c>
      <c r="F599" s="8" t="s">
        <v>60</v>
      </c>
      <c r="H599" s="10" t="s">
        <v>679</v>
      </c>
      <c r="I599" s="11" t="s">
        <v>1229</v>
      </c>
      <c r="J599" s="12" t="s">
        <v>1230</v>
      </c>
      <c r="K599" s="11" t="str">
        <f>CONCATENATE(Table3[[#This Row],[Type]]," "&amp;TEXT(Table3[[#This Row],[Diameter]],".0000")&amp;""," "&amp;Table3[[#This Row],[NumFlutes]]&amp;"FL")</f>
        <v>DS .3230 2FL</v>
      </c>
      <c r="L599" s="17" t="s">
        <v>57</v>
      </c>
      <c r="M599" s="13">
        <v>0.32300000000000001</v>
      </c>
      <c r="N599" s="13">
        <v>0.32300000000000001</v>
      </c>
      <c r="O599" s="6">
        <v>0.32300000000000001</v>
      </c>
      <c r="P599" s="6">
        <v>1.83</v>
      </c>
      <c r="R599" s="14">
        <f>IF(Table3[[#This Row],[ShoulderLenEnd]]="",0,90-(DEGREES(ATAN((Q599-P599)/((N599-O599)/2)))))</f>
        <v>0</v>
      </c>
      <c r="S599" s="15">
        <v>1.89</v>
      </c>
      <c r="T599" s="6">
        <v>2</v>
      </c>
      <c r="U599" s="6">
        <v>3.08</v>
      </c>
      <c r="V599" s="6">
        <v>1.39</v>
      </c>
      <c r="Z599" s="6">
        <v>118</v>
      </c>
      <c r="AA599" s="13">
        <f t="shared" si="9"/>
        <v>9.703898997295099E-2</v>
      </c>
      <c r="AE599" s="6" t="s">
        <v>49</v>
      </c>
      <c r="AF599" s="6" t="s">
        <v>545</v>
      </c>
      <c r="AH599" s="6" t="s">
        <v>682</v>
      </c>
      <c r="AI599" s="6">
        <v>0</v>
      </c>
      <c r="AJ599" s="6">
        <v>1</v>
      </c>
      <c r="AK599" s="6">
        <v>0</v>
      </c>
      <c r="AL599" s="6">
        <v>0</v>
      </c>
      <c r="AM599" s="6">
        <v>0</v>
      </c>
      <c r="AN599" s="6">
        <v>0</v>
      </c>
      <c r="AO599" s="6">
        <v>0</v>
      </c>
      <c r="AP599" s="6">
        <v>1</v>
      </c>
      <c r="AR599" s="6">
        <v>0</v>
      </c>
      <c r="AS599" s="6">
        <v>0</v>
      </c>
      <c r="AT599" s="6">
        <v>0</v>
      </c>
      <c r="AU599" s="6">
        <v>0</v>
      </c>
      <c r="AV599" s="6">
        <f>IF(Table3[[#This Row],[ShankDiameter]]&gt;0.5,0,2)</f>
        <v>2</v>
      </c>
      <c r="AW599" s="6">
        <v>0</v>
      </c>
      <c r="AX599" s="6">
        <v>0</v>
      </c>
      <c r="AY599" s="6">
        <v>2</v>
      </c>
      <c r="AZ599" s="6">
        <f>IF(Table3[[#This Row],[ShankDiameter]]=0.225,2,IF(Table3[[#This Row],[ShankDiameter]]=0.25,2,IF(Table3[[#This Row],[ShankDiameter]]=0.2875,2,0)))</f>
        <v>0</v>
      </c>
      <c r="BA599" s="6">
        <v>0</v>
      </c>
      <c r="BB599" s="6">
        <v>0</v>
      </c>
      <c r="BC599" s="6">
        <v>0</v>
      </c>
      <c r="BD599" s="6">
        <v>0</v>
      </c>
      <c r="BE599" s="6">
        <v>0</v>
      </c>
      <c r="BF599" s="6">
        <v>0</v>
      </c>
      <c r="BG599" s="6">
        <v>0</v>
      </c>
      <c r="BH599" s="6">
        <v>0</v>
      </c>
      <c r="BI599" s="6">
        <v>0</v>
      </c>
      <c r="BJ599" s="6">
        <v>0</v>
      </c>
      <c r="BK599" s="6">
        <v>0</v>
      </c>
      <c r="BL599" s="6">
        <v>0</v>
      </c>
      <c r="BM599" s="6">
        <f>IF(Table3[[#This Row],[Type]]="EM",IF((Table3[[#This Row],[Diameter]]/2)-Table3[[#This Row],[CornerRadius]]-0.012&gt;0,(Table3[[#This Row],[Diameter]]/2)-Table3[[#This Row],[CornerRadius]]-0.012,0),)</f>
        <v>0</v>
      </c>
      <c r="BO599" s="6" t="str">
        <f>IF(Table3[[#This Row],[ShoulderLength]]="","",IF(Table3[[#This Row],[ShoulderLength]]&lt;Table3[[#This Row],[LOC]],"FIX",""))</f>
        <v/>
      </c>
    </row>
    <row r="600" spans="1:67" x14ac:dyDescent="0.25">
      <c r="A600" s="7">
        <f>IF(Table3[[#This Row],[SoflexRule]]="",1,IF(Table3[[#This Row],[MinOHL]]="",1,IF(Table3[[#This Row],[Type]]="CT",1,IF(Table3[[#This Row],[I]]=1,0,1))))</f>
        <v>1</v>
      </c>
      <c r="B600" s="6" t="s">
        <v>149</v>
      </c>
      <c r="D600" s="6" t="s">
        <v>149</v>
      </c>
      <c r="E600" s="6">
        <v>599</v>
      </c>
      <c r="F600" s="8" t="s">
        <v>60</v>
      </c>
      <c r="H600" s="10" t="s">
        <v>679</v>
      </c>
      <c r="I600" s="11" t="s">
        <v>1231</v>
      </c>
      <c r="J600" s="12" t="s">
        <v>1232</v>
      </c>
      <c r="K600" s="11" t="str">
        <f>CONCATENATE(Table3[[#This Row],[Type]]," "&amp;TEXT(Table3[[#This Row],[Diameter]],".0000")&amp;""," "&amp;Table3[[#This Row],[NumFlutes]]&amp;"FL")</f>
        <v>DS .3281 2FL</v>
      </c>
      <c r="L600" s="17" t="s">
        <v>1233</v>
      </c>
      <c r="M600" s="13">
        <v>0.3281</v>
      </c>
      <c r="N600" s="13">
        <v>0.3281</v>
      </c>
      <c r="O600" s="6">
        <v>0.3281</v>
      </c>
      <c r="P600" s="6">
        <v>1.87</v>
      </c>
      <c r="R600" s="14">
        <f>IF(Table3[[#This Row],[ShoulderLenEnd]]="",0,90-(DEGREES(ATAN((Q600-P600)/((N600-O600)/2)))))</f>
        <v>0</v>
      </c>
      <c r="S600" s="15">
        <v>1.93</v>
      </c>
      <c r="T600" s="6">
        <v>2</v>
      </c>
      <c r="U600" s="6">
        <v>3.05</v>
      </c>
      <c r="V600" s="6">
        <v>1.33</v>
      </c>
      <c r="Z600" s="6">
        <v>118</v>
      </c>
      <c r="AA600" s="13">
        <f t="shared" si="9"/>
        <v>9.8571184551471264E-2</v>
      </c>
      <c r="AE600" s="6" t="s">
        <v>49</v>
      </c>
      <c r="AF600" s="6" t="s">
        <v>545</v>
      </c>
      <c r="AH600" s="6" t="s">
        <v>682</v>
      </c>
      <c r="AI600" s="6">
        <v>0</v>
      </c>
      <c r="AJ600" s="6">
        <v>1</v>
      </c>
      <c r="AK600" s="6">
        <v>0</v>
      </c>
      <c r="AL600" s="6">
        <v>0</v>
      </c>
      <c r="AM600" s="6">
        <v>0</v>
      </c>
      <c r="AN600" s="6">
        <v>0</v>
      </c>
      <c r="AO600" s="6">
        <v>0</v>
      </c>
      <c r="AP600" s="6">
        <v>1</v>
      </c>
      <c r="AR600" s="6">
        <v>0</v>
      </c>
      <c r="AS600" s="6">
        <v>0</v>
      </c>
      <c r="AT600" s="6">
        <v>0</v>
      </c>
      <c r="AU600" s="6">
        <v>0</v>
      </c>
      <c r="AV600" s="6">
        <f>IF(Table3[[#This Row],[ShankDiameter]]&gt;0.5,0,2)</f>
        <v>2</v>
      </c>
      <c r="AW600" s="6">
        <v>0</v>
      </c>
      <c r="AX600" s="6">
        <v>0</v>
      </c>
      <c r="AY600" s="6">
        <v>2</v>
      </c>
      <c r="AZ600" s="6">
        <f>IF(Table3[[#This Row],[ShankDiameter]]=0.225,2,IF(Table3[[#This Row],[ShankDiameter]]=0.25,2,IF(Table3[[#This Row],[ShankDiameter]]=0.2875,2,0)))</f>
        <v>0</v>
      </c>
      <c r="BA600" s="6">
        <v>0</v>
      </c>
      <c r="BB600" s="6">
        <v>0</v>
      </c>
      <c r="BC600" s="6">
        <v>0</v>
      </c>
      <c r="BD600" s="6">
        <v>0</v>
      </c>
      <c r="BE600" s="6">
        <v>0</v>
      </c>
      <c r="BF600" s="6">
        <v>0</v>
      </c>
      <c r="BG600" s="6">
        <v>0</v>
      </c>
      <c r="BH600" s="6">
        <v>0</v>
      </c>
      <c r="BI600" s="6">
        <v>0</v>
      </c>
      <c r="BJ600" s="6">
        <v>0</v>
      </c>
      <c r="BK600" s="6">
        <v>0</v>
      </c>
      <c r="BL600" s="6">
        <v>0</v>
      </c>
      <c r="BM600" s="6">
        <f>IF(Table3[[#This Row],[Type]]="EM",IF((Table3[[#This Row],[Diameter]]/2)-Table3[[#This Row],[CornerRadius]]-0.012&gt;0,(Table3[[#This Row],[Diameter]]/2)-Table3[[#This Row],[CornerRadius]]-0.012,0),)</f>
        <v>0</v>
      </c>
      <c r="BO600" s="6" t="str">
        <f>IF(Table3[[#This Row],[ShoulderLength]]="","",IF(Table3[[#This Row],[ShoulderLength]]&lt;Table3[[#This Row],[LOC]],"FIX",""))</f>
        <v/>
      </c>
    </row>
    <row r="601" spans="1:67" x14ac:dyDescent="0.25">
      <c r="A601" s="7">
        <f>IF(Table3[[#This Row],[SoflexRule]]="",1,IF(Table3[[#This Row],[MinOHL]]="",1,IF(Table3[[#This Row],[Type]]="CT",1,IF(Table3[[#This Row],[I]]=1,0,1))))</f>
        <v>1</v>
      </c>
      <c r="B601" s="6" t="s">
        <v>149</v>
      </c>
      <c r="D601" s="6" t="s">
        <v>149</v>
      </c>
      <c r="E601" s="6">
        <v>600</v>
      </c>
      <c r="F601" s="8" t="s">
        <v>60</v>
      </c>
      <c r="H601" s="10" t="s">
        <v>801</v>
      </c>
      <c r="I601" s="11" t="s">
        <v>1234</v>
      </c>
      <c r="K601" s="11" t="str">
        <f>CONCATENATE(Table3[[#This Row],[Type]]," "&amp;TEXT(Table3[[#This Row],[Diameter]],".0000")&amp;""," "&amp;Table3[[#This Row],[NumFlutes]]&amp;"FL")</f>
        <v>DJ .3281 2FL</v>
      </c>
      <c r="L601" s="17" t="s">
        <v>1233</v>
      </c>
      <c r="M601" s="13">
        <v>0.3281</v>
      </c>
      <c r="N601" s="13">
        <v>0.3281</v>
      </c>
      <c r="O601" s="6">
        <v>0.3281</v>
      </c>
      <c r="P601" s="6">
        <v>3.48</v>
      </c>
      <c r="R601" s="14">
        <f>IF(Table3[[#This Row],[ShoulderLenEnd]]="",0,90-(DEGREES(ATAN((Q601-P601)/((N601-O601)/2)))))</f>
        <v>0</v>
      </c>
      <c r="S601" s="15">
        <v>3.54</v>
      </c>
      <c r="T601" s="6">
        <v>2</v>
      </c>
      <c r="U601" s="6">
        <v>4.76</v>
      </c>
      <c r="V601" s="6">
        <v>2.93</v>
      </c>
      <c r="Z601" s="6">
        <v>118</v>
      </c>
      <c r="AA601" s="13">
        <f t="shared" si="9"/>
        <v>9.8571184551471264E-2</v>
      </c>
      <c r="AE601" s="6" t="s">
        <v>49</v>
      </c>
      <c r="AF601" s="6" t="s">
        <v>545</v>
      </c>
      <c r="AH601" s="6" t="s">
        <v>635</v>
      </c>
      <c r="AI601" s="6">
        <v>0</v>
      </c>
      <c r="AJ601" s="6">
        <v>1</v>
      </c>
      <c r="AK601" s="6">
        <v>0</v>
      </c>
      <c r="AL601" s="6">
        <v>0</v>
      </c>
      <c r="AM601" s="6">
        <v>0</v>
      </c>
      <c r="AN601" s="6">
        <v>0</v>
      </c>
      <c r="AO601" s="6">
        <v>0</v>
      </c>
      <c r="AP601" s="6">
        <v>1</v>
      </c>
      <c r="AR601" s="6">
        <v>0</v>
      </c>
      <c r="AS601" s="6">
        <v>0</v>
      </c>
      <c r="AT601" s="6">
        <v>0</v>
      </c>
      <c r="AU601" s="6">
        <v>0</v>
      </c>
      <c r="AV601" s="6">
        <f>IF(Table3[[#This Row],[ShankDiameter]]&gt;0.5,0,2)</f>
        <v>2</v>
      </c>
      <c r="AW601" s="6">
        <v>0</v>
      </c>
      <c r="AX601" s="6">
        <v>0</v>
      </c>
      <c r="AY601" s="6">
        <v>2</v>
      </c>
      <c r="AZ601" s="6">
        <f>IF(Table3[[#This Row],[ShankDiameter]]=0.225,2,IF(Table3[[#This Row],[ShankDiameter]]=0.25,2,IF(Table3[[#This Row],[ShankDiameter]]=0.2875,2,0)))</f>
        <v>0</v>
      </c>
      <c r="BA601" s="6">
        <v>0</v>
      </c>
      <c r="BB601" s="6">
        <v>0</v>
      </c>
      <c r="BC601" s="6">
        <v>0</v>
      </c>
      <c r="BD601" s="6">
        <v>0</v>
      </c>
      <c r="BE601" s="6">
        <v>0</v>
      </c>
      <c r="BF601" s="6">
        <v>0</v>
      </c>
      <c r="BG601" s="6">
        <v>0</v>
      </c>
      <c r="BH601" s="6">
        <v>0</v>
      </c>
      <c r="BI601" s="6">
        <v>0</v>
      </c>
      <c r="BJ601" s="6">
        <v>0</v>
      </c>
      <c r="BK601" s="6">
        <v>0</v>
      </c>
      <c r="BL601" s="6">
        <v>0</v>
      </c>
      <c r="BM601" s="6">
        <f>IF(Table3[[#This Row],[Type]]="EM",IF((Table3[[#This Row],[Diameter]]/2)-Table3[[#This Row],[CornerRadius]]-0.012&gt;0,(Table3[[#This Row],[Diameter]]/2)-Table3[[#This Row],[CornerRadius]]-0.012,0),)</f>
        <v>0</v>
      </c>
      <c r="BO601" s="6" t="str">
        <f>IF(Table3[[#This Row],[ShoulderLength]]="","",IF(Table3[[#This Row],[ShoulderLength]]&lt;Table3[[#This Row],[LOC]],"FIX",""))</f>
        <v/>
      </c>
    </row>
    <row r="602" spans="1:67" x14ac:dyDescent="0.25">
      <c r="A602" s="7">
        <f>IF(Table3[[#This Row],[SoflexRule]]="",1,IF(Table3[[#This Row],[MinOHL]]="",1,IF(Table3[[#This Row],[Type]]="CT",1,IF(Table3[[#This Row],[I]]=1,0,1))))</f>
        <v>1</v>
      </c>
      <c r="B602" s="6" t="s">
        <v>149</v>
      </c>
      <c r="D602" s="6" t="s">
        <v>149</v>
      </c>
      <c r="E602" s="6">
        <v>601</v>
      </c>
      <c r="F602" s="8" t="s">
        <v>60</v>
      </c>
      <c r="H602" s="10" t="s">
        <v>801</v>
      </c>
      <c r="I602" s="11" t="s">
        <v>1235</v>
      </c>
      <c r="J602" s="12" t="s">
        <v>1236</v>
      </c>
      <c r="K602" s="11" t="str">
        <f>CONCATENATE(Table3[[#This Row],[Type]]," "&amp;TEXT(Table3[[#This Row],[Diameter]],".0000")&amp;""," "&amp;Table3[[#This Row],[NumFlutes]]&amp;"FL")</f>
        <v>DJ .3320 2FL</v>
      </c>
      <c r="L602" s="17" t="s">
        <v>58</v>
      </c>
      <c r="M602" s="13">
        <v>0.33200000000000002</v>
      </c>
      <c r="N602" s="13">
        <v>0.33200000000000002</v>
      </c>
      <c r="O602" s="6">
        <v>0.33200000000000002</v>
      </c>
      <c r="P602" s="6">
        <v>3.58</v>
      </c>
      <c r="R602" s="14">
        <f>IF(Table3[[#This Row],[ShoulderLenEnd]]="",0,90-(DEGREES(ATAN((Q602-P602)/((N602-O602)/2)))))</f>
        <v>0</v>
      </c>
      <c r="S602" s="15">
        <v>3.64</v>
      </c>
      <c r="T602" s="6">
        <v>2</v>
      </c>
      <c r="U602" s="6">
        <v>4.9000000000000004</v>
      </c>
      <c r="V602" s="6">
        <v>2.93</v>
      </c>
      <c r="Z602" s="6">
        <v>118</v>
      </c>
      <c r="AA602" s="13">
        <f t="shared" si="9"/>
        <v>9.974286275857501E-2</v>
      </c>
      <c r="AE602" s="6" t="s">
        <v>49</v>
      </c>
      <c r="AF602" s="6" t="s">
        <v>545</v>
      </c>
      <c r="AH602" s="6" t="s">
        <v>635</v>
      </c>
      <c r="AI602" s="6">
        <v>0</v>
      </c>
      <c r="AJ602" s="6">
        <v>1</v>
      </c>
      <c r="AK602" s="6">
        <v>0</v>
      </c>
      <c r="AL602" s="6">
        <v>0</v>
      </c>
      <c r="AM602" s="6">
        <v>0</v>
      </c>
      <c r="AN602" s="6">
        <v>0</v>
      </c>
      <c r="AO602" s="6">
        <v>0</v>
      </c>
      <c r="AP602" s="6">
        <v>1</v>
      </c>
      <c r="AR602" s="6">
        <v>0</v>
      </c>
      <c r="AS602" s="6">
        <v>0</v>
      </c>
      <c r="AT602" s="6">
        <v>0</v>
      </c>
      <c r="AU602" s="6">
        <v>0</v>
      </c>
      <c r="AV602" s="6">
        <f>IF(Table3[[#This Row],[ShankDiameter]]&gt;0.5,0,2)</f>
        <v>2</v>
      </c>
      <c r="AW602" s="6">
        <v>0</v>
      </c>
      <c r="AX602" s="6">
        <v>0</v>
      </c>
      <c r="AY602" s="6">
        <v>2</v>
      </c>
      <c r="AZ602" s="6">
        <f>IF(Table3[[#This Row],[ShankDiameter]]=0.225,2,IF(Table3[[#This Row],[ShankDiameter]]=0.25,2,IF(Table3[[#This Row],[ShankDiameter]]=0.2875,2,0)))</f>
        <v>0</v>
      </c>
      <c r="BA602" s="6">
        <v>0</v>
      </c>
      <c r="BB602" s="6">
        <v>0</v>
      </c>
      <c r="BC602" s="6">
        <v>0</v>
      </c>
      <c r="BD602" s="6">
        <v>0</v>
      </c>
      <c r="BE602" s="6">
        <v>0</v>
      </c>
      <c r="BF602" s="6">
        <v>0</v>
      </c>
      <c r="BG602" s="6">
        <v>0</v>
      </c>
      <c r="BH602" s="6">
        <v>0</v>
      </c>
      <c r="BI602" s="6">
        <v>0</v>
      </c>
      <c r="BJ602" s="6">
        <v>0</v>
      </c>
      <c r="BK602" s="6">
        <v>0</v>
      </c>
      <c r="BL602" s="6">
        <v>0</v>
      </c>
      <c r="BM602" s="6">
        <f>IF(Table3[[#This Row],[Type]]="EM",IF((Table3[[#This Row],[Diameter]]/2)-Table3[[#This Row],[CornerRadius]]-0.012&gt;0,(Table3[[#This Row],[Diameter]]/2)-Table3[[#This Row],[CornerRadius]]-0.012,0),)</f>
        <v>0</v>
      </c>
      <c r="BO602" s="6" t="str">
        <f>IF(Table3[[#This Row],[ShoulderLength]]="","",IF(Table3[[#This Row],[ShoulderLength]]&lt;Table3[[#This Row],[LOC]],"FIX",""))</f>
        <v/>
      </c>
    </row>
    <row r="603" spans="1:67" x14ac:dyDescent="0.25">
      <c r="A603" s="7">
        <f>IF(Table3[[#This Row],[SoflexRule]]="",1,IF(Table3[[#This Row],[MinOHL]]="",1,IF(Table3[[#This Row],[Type]]="CT",1,IF(Table3[[#This Row],[I]]=1,0,1))))</f>
        <v>1</v>
      </c>
      <c r="B603" s="6" t="s">
        <v>149</v>
      </c>
      <c r="D603" s="6" t="s">
        <v>149</v>
      </c>
      <c r="E603" s="6">
        <v>602</v>
      </c>
      <c r="G603" s="9" t="s">
        <v>74</v>
      </c>
      <c r="H603" s="10" t="s">
        <v>679</v>
      </c>
      <c r="I603" s="11" t="s">
        <v>1237</v>
      </c>
      <c r="J603" s="12" t="s">
        <v>1238</v>
      </c>
      <c r="K603" s="11" t="str">
        <f>CONCATENATE(Table3[[#This Row],[Type]]," "&amp;TEXT(Table3[[#This Row],[Diameter]],".0000")&amp;""," "&amp;Table3[[#This Row],[NumFlutes]]&amp;"FL")</f>
        <v>DS .3320 2FL</v>
      </c>
      <c r="L603" s="17" t="s">
        <v>58</v>
      </c>
      <c r="M603" s="13">
        <v>0.33200000000000002</v>
      </c>
      <c r="N603" s="13">
        <v>0.33200000000000002</v>
      </c>
      <c r="O603" s="6">
        <v>0.33200000000000002</v>
      </c>
      <c r="P603" s="6">
        <v>1.95</v>
      </c>
      <c r="R603" s="14">
        <f>IF(Table3[[#This Row],[ShoulderLenEnd]]="",0,90-(DEGREES(ATAN((Q603-P603)/((N603-O603)/2)))))</f>
        <v>0</v>
      </c>
      <c r="S603" s="15">
        <v>1.9750000000000001</v>
      </c>
      <c r="T603" s="6">
        <v>2</v>
      </c>
      <c r="U603" s="6">
        <v>3.14</v>
      </c>
      <c r="V603" s="6">
        <v>1.29</v>
      </c>
      <c r="Z603" s="6">
        <v>118</v>
      </c>
      <c r="AA603" s="13">
        <f t="shared" si="9"/>
        <v>9.974286275857501E-2</v>
      </c>
      <c r="AE603" s="6" t="s">
        <v>49</v>
      </c>
      <c r="AF603" s="6" t="s">
        <v>545</v>
      </c>
      <c r="AH603" s="6" t="s">
        <v>682</v>
      </c>
      <c r="AI603" s="6">
        <v>0</v>
      </c>
      <c r="AJ603" s="6">
        <v>1</v>
      </c>
      <c r="AK603" s="6">
        <v>0</v>
      </c>
      <c r="AL603" s="6">
        <v>0</v>
      </c>
      <c r="AM603" s="6">
        <v>0</v>
      </c>
      <c r="AN603" s="6">
        <v>0</v>
      </c>
      <c r="AO603" s="6">
        <v>0</v>
      </c>
      <c r="AP603" s="6">
        <v>1</v>
      </c>
      <c r="AR603" s="6">
        <v>0</v>
      </c>
      <c r="AS603" s="6">
        <v>0</v>
      </c>
      <c r="AT603" s="6">
        <v>0</v>
      </c>
      <c r="AU603" s="6">
        <v>0</v>
      </c>
      <c r="AV603" s="6">
        <f>IF(Table3[[#This Row],[ShankDiameter]]&gt;0.5,0,2)</f>
        <v>2</v>
      </c>
      <c r="AW603" s="6">
        <v>0</v>
      </c>
      <c r="AX603" s="6">
        <v>0</v>
      </c>
      <c r="AY603" s="6">
        <v>2</v>
      </c>
      <c r="AZ603" s="6">
        <f>IF(Table3[[#This Row],[ShankDiameter]]=0.225,2,IF(Table3[[#This Row],[ShankDiameter]]=0.25,2,IF(Table3[[#This Row],[ShankDiameter]]=0.2875,2,0)))</f>
        <v>0</v>
      </c>
      <c r="BA603" s="6">
        <v>0</v>
      </c>
      <c r="BB603" s="6">
        <v>0</v>
      </c>
      <c r="BC603" s="6">
        <v>0</v>
      </c>
      <c r="BD603" s="6">
        <v>0</v>
      </c>
      <c r="BE603" s="6">
        <v>0</v>
      </c>
      <c r="BF603" s="6">
        <v>0</v>
      </c>
      <c r="BG603" s="6">
        <v>0</v>
      </c>
      <c r="BH603" s="6">
        <v>0</v>
      </c>
      <c r="BI603" s="6">
        <v>0</v>
      </c>
      <c r="BJ603" s="6">
        <v>0</v>
      </c>
      <c r="BK603" s="6">
        <v>0</v>
      </c>
      <c r="BL603" s="6">
        <v>0</v>
      </c>
      <c r="BM603" s="6">
        <f>IF(Table3[[#This Row],[Type]]="EM",IF((Table3[[#This Row],[Diameter]]/2)-Table3[[#This Row],[CornerRadius]]-0.012&gt;0,(Table3[[#This Row],[Diameter]]/2)-Table3[[#This Row],[CornerRadius]]-0.012,0),)</f>
        <v>0</v>
      </c>
      <c r="BO603" s="6" t="str">
        <f>IF(Table3[[#This Row],[ShoulderLength]]="","",IF(Table3[[#This Row],[ShoulderLength]]&lt;Table3[[#This Row],[LOC]],"FIX",""))</f>
        <v/>
      </c>
    </row>
    <row r="604" spans="1:67" x14ac:dyDescent="0.25">
      <c r="A604" s="7">
        <f>IF(Table3[[#This Row],[SoflexRule]]="",1,IF(Table3[[#This Row],[MinOHL]]="",1,IF(Table3[[#This Row],[Type]]="CT",1,IF(Table3[[#This Row],[I]]=1,0,1))))</f>
        <v>1</v>
      </c>
      <c r="B604" s="6" t="s">
        <v>149</v>
      </c>
      <c r="D604" s="6" t="s">
        <v>149</v>
      </c>
      <c r="E604" s="6">
        <v>603</v>
      </c>
      <c r="F604" s="8" t="s">
        <v>60</v>
      </c>
      <c r="H604" s="10" t="s">
        <v>801</v>
      </c>
      <c r="I604" s="11" t="s">
        <v>1239</v>
      </c>
      <c r="J604" s="12" t="s">
        <v>1240</v>
      </c>
      <c r="K604" s="11" t="str">
        <f>CONCATENATE(Table3[[#This Row],[Type]]," "&amp;TEXT(Table3[[#This Row],[Diameter]],".0000")&amp;""," "&amp;Table3[[#This Row],[NumFlutes]]&amp;"FL")</f>
        <v>DJ .3390 2FL</v>
      </c>
      <c r="L604" s="17" t="s">
        <v>1241</v>
      </c>
      <c r="M604" s="13">
        <v>0.33900000000000002</v>
      </c>
      <c r="N604" s="13">
        <v>0.33900000000000002</v>
      </c>
      <c r="O604" s="6">
        <v>0.33900000000000002</v>
      </c>
      <c r="P604" s="6">
        <v>3.57</v>
      </c>
      <c r="R604" s="14">
        <f>IF(Table3[[#This Row],[ShoulderLenEnd]]="",0,90-(DEGREES(ATAN((Q604-P604)/((N604-O604)/2)))))</f>
        <v>0</v>
      </c>
      <c r="S604" s="15">
        <v>3.63</v>
      </c>
      <c r="T604" s="6">
        <v>2</v>
      </c>
      <c r="U604" s="6">
        <v>4.84</v>
      </c>
      <c r="V604" s="6">
        <v>2.92</v>
      </c>
      <c r="Z604" s="6">
        <v>118</v>
      </c>
      <c r="AA604" s="13">
        <f t="shared" si="9"/>
        <v>0.10184587492517147</v>
      </c>
      <c r="AE604" s="6" t="s">
        <v>49</v>
      </c>
      <c r="AF604" s="6" t="s">
        <v>545</v>
      </c>
      <c r="AH604" s="6" t="s">
        <v>635</v>
      </c>
      <c r="AI604" s="6">
        <v>0</v>
      </c>
      <c r="AJ604" s="6">
        <v>1</v>
      </c>
      <c r="AK604" s="6">
        <v>0</v>
      </c>
      <c r="AL604" s="6">
        <v>0</v>
      </c>
      <c r="AM604" s="6">
        <v>0</v>
      </c>
      <c r="AN604" s="6">
        <v>0</v>
      </c>
      <c r="AO604" s="6">
        <v>0</v>
      </c>
      <c r="AP604" s="6">
        <v>1</v>
      </c>
      <c r="AR604" s="6">
        <v>0</v>
      </c>
      <c r="AS604" s="6">
        <v>0</v>
      </c>
      <c r="AT604" s="6">
        <v>0</v>
      </c>
      <c r="AU604" s="6">
        <v>0</v>
      </c>
      <c r="AV604" s="6">
        <f>IF(Table3[[#This Row],[ShankDiameter]]&gt;0.5,0,2)</f>
        <v>2</v>
      </c>
      <c r="AW604" s="6">
        <v>0</v>
      </c>
      <c r="AX604" s="6">
        <v>0</v>
      </c>
      <c r="AY604" s="6">
        <v>2</v>
      </c>
      <c r="AZ604" s="6">
        <f>IF(Table3[[#This Row],[ShankDiameter]]=0.225,2,IF(Table3[[#This Row],[ShankDiameter]]=0.25,2,IF(Table3[[#This Row],[ShankDiameter]]=0.2875,2,0)))</f>
        <v>0</v>
      </c>
      <c r="BA604" s="6">
        <v>0</v>
      </c>
      <c r="BB604" s="6">
        <v>0</v>
      </c>
      <c r="BC604" s="6">
        <v>0</v>
      </c>
      <c r="BD604" s="6">
        <v>0</v>
      </c>
      <c r="BE604" s="6">
        <v>0</v>
      </c>
      <c r="BF604" s="6">
        <v>0</v>
      </c>
      <c r="BG604" s="6">
        <v>0</v>
      </c>
      <c r="BH604" s="6">
        <v>0</v>
      </c>
      <c r="BI604" s="6">
        <v>0</v>
      </c>
      <c r="BJ604" s="6">
        <v>0</v>
      </c>
      <c r="BK604" s="6">
        <v>0</v>
      </c>
      <c r="BL604" s="6">
        <v>0</v>
      </c>
      <c r="BM604" s="6">
        <f>IF(Table3[[#This Row],[Type]]="EM",IF((Table3[[#This Row],[Diameter]]/2)-Table3[[#This Row],[CornerRadius]]-0.012&gt;0,(Table3[[#This Row],[Diameter]]/2)-Table3[[#This Row],[CornerRadius]]-0.012,0),)</f>
        <v>0</v>
      </c>
      <c r="BO604" s="6" t="str">
        <f>IF(Table3[[#This Row],[ShoulderLength]]="","",IF(Table3[[#This Row],[ShoulderLength]]&lt;Table3[[#This Row],[LOC]],"FIX",""))</f>
        <v/>
      </c>
    </row>
    <row r="605" spans="1:67" x14ac:dyDescent="0.25">
      <c r="A605" s="7">
        <f>IF(Table3[[#This Row],[SoflexRule]]="",1,IF(Table3[[#This Row],[MinOHL]]="",1,IF(Table3[[#This Row],[Type]]="CT",1,IF(Table3[[#This Row],[I]]=1,0,1))))</f>
        <v>1</v>
      </c>
      <c r="B605" s="6" t="s">
        <v>149</v>
      </c>
      <c r="D605" s="6" t="s">
        <v>149</v>
      </c>
      <c r="E605" s="6">
        <v>604</v>
      </c>
      <c r="F605" s="8" t="s">
        <v>60</v>
      </c>
      <c r="H605" s="10" t="s">
        <v>679</v>
      </c>
      <c r="I605" s="11" t="s">
        <v>1242</v>
      </c>
      <c r="J605" s="12" t="s">
        <v>1243</v>
      </c>
      <c r="K605" s="11" t="str">
        <f>CONCATENATE(Table3[[#This Row],[Type]]," "&amp;TEXT(Table3[[#This Row],[Diameter]],".0000")&amp;""," "&amp;Table3[[#This Row],[NumFlutes]]&amp;"FL")</f>
        <v>DS .3390 2FL</v>
      </c>
      <c r="L605" s="17" t="s">
        <v>1241</v>
      </c>
      <c r="M605" s="13">
        <v>0.33900000000000002</v>
      </c>
      <c r="N605" s="13">
        <v>0.33900000000000002</v>
      </c>
      <c r="O605" s="6">
        <v>0.33900000000000002</v>
      </c>
      <c r="P605" s="6">
        <v>1.84</v>
      </c>
      <c r="R605" s="14">
        <f>IF(Table3[[#This Row],[ShoulderLenEnd]]="",0,90-(DEGREES(ATAN((Q605-P605)/((N605-O605)/2)))))</f>
        <v>0</v>
      </c>
      <c r="S605" s="15">
        <v>1.9</v>
      </c>
      <c r="T605" s="6">
        <v>2</v>
      </c>
      <c r="U605" s="6">
        <v>3.08</v>
      </c>
      <c r="V605" s="6">
        <v>1.4</v>
      </c>
      <c r="Z605" s="6">
        <v>118</v>
      </c>
      <c r="AA605" s="13">
        <f t="shared" si="9"/>
        <v>0.10184587492517147</v>
      </c>
      <c r="AE605" s="6" t="s">
        <v>49</v>
      </c>
      <c r="AF605" s="6" t="s">
        <v>545</v>
      </c>
      <c r="AH605" s="6" t="s">
        <v>682</v>
      </c>
      <c r="AI605" s="6">
        <v>0</v>
      </c>
      <c r="AJ605" s="6">
        <v>1</v>
      </c>
      <c r="AK605" s="6">
        <v>0</v>
      </c>
      <c r="AL605" s="6">
        <v>0</v>
      </c>
      <c r="AM605" s="6">
        <v>0</v>
      </c>
      <c r="AN605" s="6">
        <v>0</v>
      </c>
      <c r="AO605" s="6">
        <v>0</v>
      </c>
      <c r="AP605" s="6">
        <v>1</v>
      </c>
      <c r="AR605" s="6">
        <v>0</v>
      </c>
      <c r="AS605" s="6">
        <v>0</v>
      </c>
      <c r="AT605" s="6">
        <v>0</v>
      </c>
      <c r="AU605" s="6">
        <v>0</v>
      </c>
      <c r="AV605" s="6">
        <f>IF(Table3[[#This Row],[ShankDiameter]]&gt;0.5,0,2)</f>
        <v>2</v>
      </c>
      <c r="AW605" s="6">
        <v>0</v>
      </c>
      <c r="AX605" s="6">
        <v>0</v>
      </c>
      <c r="AY605" s="6">
        <v>2</v>
      </c>
      <c r="AZ605" s="6">
        <f>IF(Table3[[#This Row],[ShankDiameter]]=0.225,2,IF(Table3[[#This Row],[ShankDiameter]]=0.25,2,IF(Table3[[#This Row],[ShankDiameter]]=0.2875,2,0)))</f>
        <v>0</v>
      </c>
      <c r="BA605" s="6">
        <v>0</v>
      </c>
      <c r="BB605" s="6">
        <v>0</v>
      </c>
      <c r="BC605" s="6">
        <v>0</v>
      </c>
      <c r="BD605" s="6">
        <v>0</v>
      </c>
      <c r="BE605" s="6">
        <v>0</v>
      </c>
      <c r="BF605" s="6">
        <v>0</v>
      </c>
      <c r="BG605" s="6">
        <v>0</v>
      </c>
      <c r="BH605" s="6">
        <v>0</v>
      </c>
      <c r="BI605" s="6">
        <v>0</v>
      </c>
      <c r="BJ605" s="6">
        <v>0</v>
      </c>
      <c r="BK605" s="6">
        <v>0</v>
      </c>
      <c r="BL605" s="6">
        <v>0</v>
      </c>
      <c r="BM605" s="6">
        <f>IF(Table3[[#This Row],[Type]]="EM",IF((Table3[[#This Row],[Diameter]]/2)-Table3[[#This Row],[CornerRadius]]-0.012&gt;0,(Table3[[#This Row],[Diameter]]/2)-Table3[[#This Row],[CornerRadius]]-0.012,0),)</f>
        <v>0</v>
      </c>
      <c r="BO605" s="6" t="str">
        <f>IF(Table3[[#This Row],[ShoulderLength]]="","",IF(Table3[[#This Row],[ShoulderLength]]&lt;Table3[[#This Row],[LOC]],"FIX",""))</f>
        <v/>
      </c>
    </row>
    <row r="606" spans="1:67" x14ac:dyDescent="0.25">
      <c r="A606" s="7">
        <f>IF(Table3[[#This Row],[SoflexRule]]="",1,IF(Table3[[#This Row],[MinOHL]]="",1,IF(Table3[[#This Row],[Type]]="CT",1,IF(Table3[[#This Row],[I]]=1,0,1))))</f>
        <v>1</v>
      </c>
      <c r="B606" s="6" t="s">
        <v>149</v>
      </c>
      <c r="D606" s="6" t="s">
        <v>149</v>
      </c>
      <c r="E606" s="6">
        <v>605</v>
      </c>
      <c r="G606" s="9" t="s">
        <v>74</v>
      </c>
      <c r="H606" s="10" t="s">
        <v>679</v>
      </c>
      <c r="I606" s="11" t="s">
        <v>1244</v>
      </c>
      <c r="J606" s="12" t="s">
        <v>1245</v>
      </c>
      <c r="K606" s="11" t="str">
        <f>CONCATENATE(Table3[[#This Row],[Type]]," "&amp;TEXT(Table3[[#This Row],[Diameter]],".0000")&amp;""," "&amp;Table3[[#This Row],[NumFlutes]]&amp;"FL")</f>
        <v>DS .3438 2FL</v>
      </c>
      <c r="L606" s="17" t="s">
        <v>2428</v>
      </c>
      <c r="M606" s="13">
        <v>0.34379999999999999</v>
      </c>
      <c r="N606" s="13">
        <v>0.34379999999999999</v>
      </c>
      <c r="O606" s="6">
        <v>0.34379999999999999</v>
      </c>
      <c r="P606" s="6">
        <v>1.825</v>
      </c>
      <c r="R606" s="14">
        <f>IF(Table3[[#This Row],[ShoulderLenEnd]]="",0,90-(DEGREES(ATAN((Q606-P606)/((N606-O606)/2)))))</f>
        <v>0</v>
      </c>
      <c r="S606" s="15">
        <v>1.85</v>
      </c>
      <c r="T606" s="6">
        <v>2</v>
      </c>
      <c r="U606" s="6">
        <v>3.1</v>
      </c>
      <c r="V606" s="6">
        <v>1.27</v>
      </c>
      <c r="Z606" s="6">
        <v>118</v>
      </c>
      <c r="AA606" s="13">
        <f t="shared" si="9"/>
        <v>0.10328794041083761</v>
      </c>
      <c r="AE606" s="6" t="s">
        <v>49</v>
      </c>
      <c r="AF606" s="6" t="s">
        <v>545</v>
      </c>
      <c r="AH606" s="6" t="s">
        <v>682</v>
      </c>
      <c r="AI606" s="6">
        <v>0</v>
      </c>
      <c r="AJ606" s="6">
        <v>1</v>
      </c>
      <c r="AK606" s="6">
        <v>0</v>
      </c>
      <c r="AL606" s="6">
        <v>0</v>
      </c>
      <c r="AM606" s="6">
        <v>0</v>
      </c>
      <c r="AN606" s="6">
        <v>0</v>
      </c>
      <c r="AO606" s="6">
        <v>0</v>
      </c>
      <c r="AP606" s="6">
        <v>1</v>
      </c>
      <c r="AR606" s="6">
        <v>0</v>
      </c>
      <c r="AS606" s="6">
        <v>0</v>
      </c>
      <c r="AT606" s="6">
        <v>0</v>
      </c>
      <c r="AU606" s="6">
        <v>0</v>
      </c>
      <c r="AV606" s="6">
        <f>IF(Table3[[#This Row],[ShankDiameter]]&gt;0.5,0,2)</f>
        <v>2</v>
      </c>
      <c r="AW606" s="6">
        <v>0</v>
      </c>
      <c r="AX606" s="6">
        <v>0</v>
      </c>
      <c r="AY606" s="6">
        <v>2</v>
      </c>
      <c r="AZ606" s="6">
        <f>IF(Table3[[#This Row],[ShankDiameter]]=0.225,2,IF(Table3[[#This Row],[ShankDiameter]]=0.25,2,IF(Table3[[#This Row],[ShankDiameter]]=0.2875,2,0)))</f>
        <v>0</v>
      </c>
      <c r="BA606" s="6">
        <v>0</v>
      </c>
      <c r="BB606" s="6">
        <v>0</v>
      </c>
      <c r="BC606" s="6">
        <v>0</v>
      </c>
      <c r="BD606" s="6">
        <v>0</v>
      </c>
      <c r="BE606" s="6">
        <v>0</v>
      </c>
      <c r="BF606" s="6">
        <v>0</v>
      </c>
      <c r="BG606" s="6">
        <v>0</v>
      </c>
      <c r="BH606" s="6">
        <v>0</v>
      </c>
      <c r="BI606" s="6">
        <v>0</v>
      </c>
      <c r="BJ606" s="6">
        <v>0</v>
      </c>
      <c r="BK606" s="6">
        <v>0</v>
      </c>
      <c r="BL606" s="6">
        <v>0</v>
      </c>
      <c r="BM606" s="6">
        <f>IF(Table3[[#This Row],[Type]]="EM",IF((Table3[[#This Row],[Diameter]]/2)-Table3[[#This Row],[CornerRadius]]-0.012&gt;0,(Table3[[#This Row],[Diameter]]/2)-Table3[[#This Row],[CornerRadius]]-0.012,0),)</f>
        <v>0</v>
      </c>
      <c r="BO606" s="6" t="str">
        <f>IF(Table3[[#This Row],[ShoulderLength]]="","",IF(Table3[[#This Row],[ShoulderLength]]&lt;Table3[[#This Row],[LOC]],"FIX",""))</f>
        <v/>
      </c>
    </row>
    <row r="607" spans="1:67" x14ac:dyDescent="0.25">
      <c r="A607" s="7">
        <f>IF(Table3[[#This Row],[SoflexRule]]="",1,IF(Table3[[#This Row],[MinOHL]]="",1,IF(Table3[[#This Row],[Type]]="CT",1,IF(Table3[[#This Row],[I]]=1,0,1))))</f>
        <v>1</v>
      </c>
      <c r="B607" s="6" t="s">
        <v>149</v>
      </c>
      <c r="D607" s="6" t="s">
        <v>149</v>
      </c>
      <c r="E607" s="6">
        <v>606</v>
      </c>
      <c r="F607" s="8" t="s">
        <v>60</v>
      </c>
      <c r="H607" s="10" t="s">
        <v>801</v>
      </c>
      <c r="I607" s="11" t="s">
        <v>1246</v>
      </c>
      <c r="K607" s="11" t="str">
        <f>CONCATENATE(Table3[[#This Row],[Type]]," "&amp;TEXT(Table3[[#This Row],[Diameter]],".0000")&amp;""," "&amp;Table3[[#This Row],[NumFlutes]]&amp;"FL")</f>
        <v>DJ .3438 2FL</v>
      </c>
      <c r="L607" s="17" t="s">
        <v>2428</v>
      </c>
      <c r="M607" s="13">
        <v>0.34379999999999999</v>
      </c>
      <c r="N607" s="13">
        <v>0.34379999999999999</v>
      </c>
      <c r="O607" s="6">
        <v>0.34379999999999999</v>
      </c>
      <c r="P607" s="6">
        <v>3.6</v>
      </c>
      <c r="R607" s="14">
        <f>IF(Table3[[#This Row],[ShoulderLenEnd]]="",0,90-(DEGREES(ATAN((Q607-P607)/((N607-O607)/2)))))</f>
        <v>0</v>
      </c>
      <c r="S607" s="15">
        <v>3.66</v>
      </c>
      <c r="T607" s="6">
        <v>2</v>
      </c>
      <c r="U607" s="6">
        <v>4.82</v>
      </c>
      <c r="V607" s="6">
        <v>2.93</v>
      </c>
      <c r="Z607" s="6">
        <v>118</v>
      </c>
      <c r="AA607" s="13">
        <f t="shared" si="9"/>
        <v>0.10328794041083761</v>
      </c>
      <c r="AE607" s="6" t="s">
        <v>49</v>
      </c>
      <c r="AF607" s="6" t="s">
        <v>545</v>
      </c>
      <c r="AH607" s="6" t="s">
        <v>635</v>
      </c>
      <c r="AI607" s="6">
        <v>0</v>
      </c>
      <c r="AJ607" s="6">
        <v>1</v>
      </c>
      <c r="AK607" s="6">
        <v>0</v>
      </c>
      <c r="AL607" s="6">
        <v>0</v>
      </c>
      <c r="AM607" s="6">
        <v>0</v>
      </c>
      <c r="AN607" s="6">
        <v>0</v>
      </c>
      <c r="AO607" s="6">
        <v>0</v>
      </c>
      <c r="AP607" s="6">
        <v>1</v>
      </c>
      <c r="AR607" s="6">
        <v>0</v>
      </c>
      <c r="AS607" s="6">
        <v>0</v>
      </c>
      <c r="AT607" s="6">
        <v>0</v>
      </c>
      <c r="AU607" s="6">
        <v>0</v>
      </c>
      <c r="AV607" s="6">
        <f>IF(Table3[[#This Row],[ShankDiameter]]&gt;0.5,0,2)</f>
        <v>2</v>
      </c>
      <c r="AW607" s="6">
        <v>0</v>
      </c>
      <c r="AX607" s="6">
        <v>0</v>
      </c>
      <c r="AY607" s="6">
        <v>2</v>
      </c>
      <c r="AZ607" s="6">
        <f>IF(Table3[[#This Row],[ShankDiameter]]=0.225,2,IF(Table3[[#This Row],[ShankDiameter]]=0.25,2,IF(Table3[[#This Row],[ShankDiameter]]=0.2875,2,0)))</f>
        <v>0</v>
      </c>
      <c r="BA607" s="6">
        <v>0</v>
      </c>
      <c r="BB607" s="6">
        <v>0</v>
      </c>
      <c r="BC607" s="6">
        <v>0</v>
      </c>
      <c r="BD607" s="6">
        <v>0</v>
      </c>
      <c r="BE607" s="6">
        <v>0</v>
      </c>
      <c r="BF607" s="6">
        <v>0</v>
      </c>
      <c r="BG607" s="6">
        <v>0</v>
      </c>
      <c r="BH607" s="6">
        <v>0</v>
      </c>
      <c r="BI607" s="6">
        <v>0</v>
      </c>
      <c r="BJ607" s="6">
        <v>0</v>
      </c>
      <c r="BK607" s="6">
        <v>0</v>
      </c>
      <c r="BL607" s="6">
        <v>0</v>
      </c>
      <c r="BM607" s="6">
        <f>IF(Table3[[#This Row],[Type]]="EM",IF((Table3[[#This Row],[Diameter]]/2)-Table3[[#This Row],[CornerRadius]]-0.012&gt;0,(Table3[[#This Row],[Diameter]]/2)-Table3[[#This Row],[CornerRadius]]-0.012,0),)</f>
        <v>0</v>
      </c>
      <c r="BO607" s="6" t="str">
        <f>IF(Table3[[#This Row],[ShoulderLength]]="","",IF(Table3[[#This Row],[ShoulderLength]]&lt;Table3[[#This Row],[LOC]],"FIX",""))</f>
        <v/>
      </c>
    </row>
    <row r="608" spans="1:67" x14ac:dyDescent="0.25">
      <c r="A608" s="7">
        <f>IF(Table3[[#This Row],[SoflexRule]]="",1,IF(Table3[[#This Row],[MinOHL]]="",1,IF(Table3[[#This Row],[Type]]="CT",1,IF(Table3[[#This Row],[I]]=1,0,1))))</f>
        <v>1</v>
      </c>
      <c r="B608" s="6" t="s">
        <v>149</v>
      </c>
      <c r="D608" s="6" t="s">
        <v>149</v>
      </c>
      <c r="E608" s="6">
        <v>607</v>
      </c>
      <c r="F608" s="8" t="s">
        <v>60</v>
      </c>
      <c r="H608" s="10" t="s">
        <v>801</v>
      </c>
      <c r="I608" s="11" t="s">
        <v>1247</v>
      </c>
      <c r="J608" s="12" t="s">
        <v>1248</v>
      </c>
      <c r="K608" s="11" t="str">
        <f>CONCATENATE(Table3[[#This Row],[Type]]," "&amp;TEXT(Table3[[#This Row],[Diameter]],".0000")&amp;""," "&amp;Table3[[#This Row],[NumFlutes]]&amp;"FL")</f>
        <v>DJ .3480 2FL</v>
      </c>
      <c r="L608" s="17" t="s">
        <v>1249</v>
      </c>
      <c r="M608" s="13">
        <v>0.34799999999999998</v>
      </c>
      <c r="N608" s="13">
        <v>0.34799999999999998</v>
      </c>
      <c r="O608" s="6">
        <v>0.34799999999999998</v>
      </c>
      <c r="P608" s="6">
        <v>3.67</v>
      </c>
      <c r="R608" s="14">
        <f>IF(Table3[[#This Row],[ShoulderLenEnd]]="",0,90-(DEGREES(ATAN((Q608-P608)/((N608-O608)/2)))))</f>
        <v>0</v>
      </c>
      <c r="S608" s="15">
        <v>3.73</v>
      </c>
      <c r="T608" s="6">
        <v>2</v>
      </c>
      <c r="U608" s="6">
        <v>5.0599999999999996</v>
      </c>
      <c r="V608" s="6">
        <v>3.16</v>
      </c>
      <c r="Z608" s="6">
        <v>118</v>
      </c>
      <c r="AA608" s="13">
        <f t="shared" si="9"/>
        <v>0.10454974771079548</v>
      </c>
      <c r="AE608" s="6" t="s">
        <v>49</v>
      </c>
      <c r="AF608" s="6" t="s">
        <v>545</v>
      </c>
      <c r="AH608" s="6" t="s">
        <v>635</v>
      </c>
      <c r="AI608" s="6">
        <v>0</v>
      </c>
      <c r="AJ608" s="6">
        <v>1</v>
      </c>
      <c r="AK608" s="6">
        <v>0</v>
      </c>
      <c r="AL608" s="6">
        <v>0</v>
      </c>
      <c r="AM608" s="6">
        <v>0</v>
      </c>
      <c r="AN608" s="6">
        <v>0</v>
      </c>
      <c r="AO608" s="6">
        <v>0</v>
      </c>
      <c r="AP608" s="6">
        <v>1</v>
      </c>
      <c r="AR608" s="6">
        <v>0</v>
      </c>
      <c r="AS608" s="6">
        <v>0</v>
      </c>
      <c r="AT608" s="6">
        <v>0</v>
      </c>
      <c r="AU608" s="6">
        <v>0</v>
      </c>
      <c r="AV608" s="6">
        <f>IF(Table3[[#This Row],[ShankDiameter]]&gt;0.5,0,2)</f>
        <v>2</v>
      </c>
      <c r="AW608" s="6">
        <v>0</v>
      </c>
      <c r="AX608" s="6">
        <v>0</v>
      </c>
      <c r="AY608" s="6">
        <v>2</v>
      </c>
      <c r="AZ608" s="6">
        <f>IF(Table3[[#This Row],[ShankDiameter]]=0.225,2,IF(Table3[[#This Row],[ShankDiameter]]=0.25,2,IF(Table3[[#This Row],[ShankDiameter]]=0.2875,2,0)))</f>
        <v>0</v>
      </c>
      <c r="BA608" s="6">
        <v>0</v>
      </c>
      <c r="BB608" s="6">
        <v>0</v>
      </c>
      <c r="BC608" s="6">
        <v>0</v>
      </c>
      <c r="BD608" s="6">
        <v>0</v>
      </c>
      <c r="BE608" s="6">
        <v>0</v>
      </c>
      <c r="BF608" s="6">
        <v>0</v>
      </c>
      <c r="BG608" s="6">
        <v>0</v>
      </c>
      <c r="BH608" s="6">
        <v>0</v>
      </c>
      <c r="BI608" s="6">
        <v>0</v>
      </c>
      <c r="BJ608" s="6">
        <v>0</v>
      </c>
      <c r="BK608" s="6">
        <v>0</v>
      </c>
      <c r="BL608" s="6">
        <v>0</v>
      </c>
      <c r="BM608" s="6">
        <f>IF(Table3[[#This Row],[Type]]="EM",IF((Table3[[#This Row],[Diameter]]/2)-Table3[[#This Row],[CornerRadius]]-0.012&gt;0,(Table3[[#This Row],[Diameter]]/2)-Table3[[#This Row],[CornerRadius]]-0.012,0),)</f>
        <v>0</v>
      </c>
      <c r="BO608" s="6" t="str">
        <f>IF(Table3[[#This Row],[ShoulderLength]]="","",IF(Table3[[#This Row],[ShoulderLength]]&lt;Table3[[#This Row],[LOC]],"FIX",""))</f>
        <v/>
      </c>
    </row>
    <row r="609" spans="1:67" x14ac:dyDescent="0.25">
      <c r="A609" s="7">
        <f>IF(Table3[[#This Row],[SoflexRule]]="",1,IF(Table3[[#This Row],[MinOHL]]="",1,IF(Table3[[#This Row],[Type]]="CT",1,IF(Table3[[#This Row],[I]]=1,0,1))))</f>
        <v>1</v>
      </c>
      <c r="B609" s="6" t="s">
        <v>149</v>
      </c>
      <c r="D609" s="6" t="s">
        <v>149</v>
      </c>
      <c r="E609" s="6">
        <v>608</v>
      </c>
      <c r="F609" s="8" t="s">
        <v>60</v>
      </c>
      <c r="H609" s="10" t="s">
        <v>679</v>
      </c>
      <c r="I609" s="11" t="s">
        <v>1250</v>
      </c>
      <c r="J609" s="12" t="s">
        <v>1251</v>
      </c>
      <c r="K609" s="11" t="str">
        <f>CONCATENATE(Table3[[#This Row],[Type]]," "&amp;TEXT(Table3[[#This Row],[Diameter]],".0000")&amp;""," "&amp;Table3[[#This Row],[NumFlutes]]&amp;"FL")</f>
        <v>DS .3480 2FL</v>
      </c>
      <c r="L609" s="17" t="s">
        <v>1249</v>
      </c>
      <c r="M609" s="13">
        <v>0.34799999999999998</v>
      </c>
      <c r="N609" s="13">
        <v>0.34799999999999998</v>
      </c>
      <c r="O609" s="6">
        <v>0.34799999999999998</v>
      </c>
      <c r="P609" s="6">
        <v>1.9</v>
      </c>
      <c r="R609" s="14">
        <f>IF(Table3[[#This Row],[ShoulderLenEnd]]="",0,90-(DEGREES(ATAN((Q609-P609)/((N609-O609)/2)))))</f>
        <v>0</v>
      </c>
      <c r="S609" s="15">
        <v>1.96</v>
      </c>
      <c r="T609" s="6">
        <v>2</v>
      </c>
      <c r="U609" s="6">
        <v>3.17</v>
      </c>
      <c r="V609" s="6">
        <v>1.4</v>
      </c>
      <c r="Z609" s="6">
        <v>118</v>
      </c>
      <c r="AA609" s="13">
        <f t="shared" si="9"/>
        <v>0.10454974771079548</v>
      </c>
      <c r="AE609" s="6" t="s">
        <v>49</v>
      </c>
      <c r="AF609" s="6" t="s">
        <v>545</v>
      </c>
      <c r="AH609" s="6" t="s">
        <v>682</v>
      </c>
      <c r="AI609" s="6">
        <v>0</v>
      </c>
      <c r="AJ609" s="6">
        <v>1</v>
      </c>
      <c r="AK609" s="6">
        <v>0</v>
      </c>
      <c r="AL609" s="6">
        <v>0</v>
      </c>
      <c r="AM609" s="6">
        <v>0</v>
      </c>
      <c r="AN609" s="6">
        <v>0</v>
      </c>
      <c r="AO609" s="6">
        <v>0</v>
      </c>
      <c r="AP609" s="6">
        <v>1</v>
      </c>
      <c r="AR609" s="6">
        <v>0</v>
      </c>
      <c r="AS609" s="6">
        <v>0</v>
      </c>
      <c r="AT609" s="6">
        <v>0</v>
      </c>
      <c r="AU609" s="6">
        <v>0</v>
      </c>
      <c r="AV609" s="6">
        <f>IF(Table3[[#This Row],[ShankDiameter]]&gt;0.5,0,2)</f>
        <v>2</v>
      </c>
      <c r="AW609" s="6">
        <v>0</v>
      </c>
      <c r="AX609" s="6">
        <v>0</v>
      </c>
      <c r="AY609" s="6">
        <v>2</v>
      </c>
      <c r="AZ609" s="6">
        <f>IF(Table3[[#This Row],[ShankDiameter]]=0.225,2,IF(Table3[[#This Row],[ShankDiameter]]=0.25,2,IF(Table3[[#This Row],[ShankDiameter]]=0.2875,2,0)))</f>
        <v>0</v>
      </c>
      <c r="BA609" s="6">
        <v>0</v>
      </c>
      <c r="BB609" s="6">
        <v>0</v>
      </c>
      <c r="BC609" s="6">
        <v>0</v>
      </c>
      <c r="BD609" s="6">
        <v>0</v>
      </c>
      <c r="BE609" s="6">
        <v>0</v>
      </c>
      <c r="BF609" s="6">
        <v>0</v>
      </c>
      <c r="BG609" s="6">
        <v>0</v>
      </c>
      <c r="BH609" s="6">
        <v>0</v>
      </c>
      <c r="BI609" s="6">
        <v>0</v>
      </c>
      <c r="BJ609" s="6">
        <v>0</v>
      </c>
      <c r="BK609" s="6">
        <v>0</v>
      </c>
      <c r="BL609" s="6">
        <v>0</v>
      </c>
      <c r="BM609" s="6">
        <f>IF(Table3[[#This Row],[Type]]="EM",IF((Table3[[#This Row],[Diameter]]/2)-Table3[[#This Row],[CornerRadius]]-0.012&gt;0,(Table3[[#This Row],[Diameter]]/2)-Table3[[#This Row],[CornerRadius]]-0.012,0),)</f>
        <v>0</v>
      </c>
      <c r="BO609" s="6" t="str">
        <f>IF(Table3[[#This Row],[ShoulderLength]]="","",IF(Table3[[#This Row],[ShoulderLength]]&lt;Table3[[#This Row],[LOC]],"FIX",""))</f>
        <v/>
      </c>
    </row>
    <row r="610" spans="1:67" x14ac:dyDescent="0.25">
      <c r="A610" s="7">
        <f>IF(Table3[[#This Row],[SoflexRule]]="",1,IF(Table3[[#This Row],[MinOHL]]="",1,IF(Table3[[#This Row],[Type]]="CT",1,IF(Table3[[#This Row],[I]]=1,0,1))))</f>
        <v>1</v>
      </c>
      <c r="B610" s="6" t="s">
        <v>149</v>
      </c>
      <c r="D610" s="6" t="s">
        <v>149</v>
      </c>
      <c r="E610" s="6">
        <v>609</v>
      </c>
      <c r="F610" s="8" t="s">
        <v>60</v>
      </c>
      <c r="H610" s="10" t="s">
        <v>801</v>
      </c>
      <c r="I610" s="11" t="s">
        <v>1252</v>
      </c>
      <c r="J610" s="12" t="s">
        <v>1253</v>
      </c>
      <c r="K610" s="11" t="str">
        <f>CONCATENATE(Table3[[#This Row],[Type]]," "&amp;TEXT(Table3[[#This Row],[Diameter]],".0000")&amp;""," "&amp;Table3[[#This Row],[NumFlutes]]&amp;"FL")</f>
        <v>DJ .3580 2FL</v>
      </c>
      <c r="L610" s="17" t="s">
        <v>471</v>
      </c>
      <c r="M610" s="13">
        <v>0.35799999999999998</v>
      </c>
      <c r="N610" s="13">
        <v>0.35799999999999998</v>
      </c>
      <c r="O610" s="6">
        <v>0.35799999999999998</v>
      </c>
      <c r="P610" s="6">
        <v>3.7</v>
      </c>
      <c r="R610" s="14">
        <f>IF(Table3[[#This Row],[ShoulderLenEnd]]="",0,90-(DEGREES(ATAN((Q610-P610)/((N610-O610)/2)))))</f>
        <v>0</v>
      </c>
      <c r="S610" s="15">
        <v>3.75</v>
      </c>
      <c r="T610" s="6">
        <v>2</v>
      </c>
      <c r="U610" s="6">
        <v>5.03</v>
      </c>
      <c r="V610" s="6">
        <v>3.2</v>
      </c>
      <c r="Z610" s="6">
        <v>118</v>
      </c>
      <c r="AA610" s="13">
        <f t="shared" si="9"/>
        <v>0.10755405080593329</v>
      </c>
      <c r="AE610" s="6" t="s">
        <v>49</v>
      </c>
      <c r="AF610" s="6" t="s">
        <v>545</v>
      </c>
      <c r="AH610" s="6" t="s">
        <v>635</v>
      </c>
      <c r="AI610" s="6">
        <v>0</v>
      </c>
      <c r="AJ610" s="6">
        <v>1</v>
      </c>
      <c r="AK610" s="6">
        <v>0</v>
      </c>
      <c r="AL610" s="6">
        <v>0</v>
      </c>
      <c r="AM610" s="6">
        <v>0</v>
      </c>
      <c r="AN610" s="6">
        <v>0</v>
      </c>
      <c r="AO610" s="6">
        <v>0</v>
      </c>
      <c r="AP610" s="6">
        <v>1</v>
      </c>
      <c r="AR610" s="6">
        <v>0</v>
      </c>
      <c r="AS610" s="6">
        <v>0</v>
      </c>
      <c r="AT610" s="6">
        <v>0</v>
      </c>
      <c r="AU610" s="6">
        <v>0</v>
      </c>
      <c r="AV610" s="6">
        <f>IF(Table3[[#This Row],[ShankDiameter]]&gt;0.5,0,2)</f>
        <v>2</v>
      </c>
      <c r="AW610" s="6">
        <v>0</v>
      </c>
      <c r="AX610" s="6">
        <v>0</v>
      </c>
      <c r="AY610" s="6">
        <v>2</v>
      </c>
      <c r="AZ610" s="6">
        <f>IF(Table3[[#This Row],[ShankDiameter]]=0.225,2,IF(Table3[[#This Row],[ShankDiameter]]=0.25,2,IF(Table3[[#This Row],[ShankDiameter]]=0.2875,2,0)))</f>
        <v>0</v>
      </c>
      <c r="BA610" s="6">
        <v>0</v>
      </c>
      <c r="BB610" s="6">
        <v>0</v>
      </c>
      <c r="BC610" s="6">
        <v>0</v>
      </c>
      <c r="BD610" s="6">
        <v>0</v>
      </c>
      <c r="BE610" s="6">
        <v>0</v>
      </c>
      <c r="BF610" s="6">
        <v>0</v>
      </c>
      <c r="BG610" s="6">
        <v>0</v>
      </c>
      <c r="BH610" s="6">
        <v>0</v>
      </c>
      <c r="BI610" s="6">
        <v>0</v>
      </c>
      <c r="BJ610" s="6">
        <v>0</v>
      </c>
      <c r="BK610" s="6">
        <v>0</v>
      </c>
      <c r="BL610" s="6">
        <v>0</v>
      </c>
      <c r="BM610" s="6">
        <f>IF(Table3[[#This Row],[Type]]="EM",IF((Table3[[#This Row],[Diameter]]/2)-Table3[[#This Row],[CornerRadius]]-0.012&gt;0,(Table3[[#This Row],[Diameter]]/2)-Table3[[#This Row],[CornerRadius]]-0.012,0),)</f>
        <v>0</v>
      </c>
      <c r="BO610" s="6" t="str">
        <f>IF(Table3[[#This Row],[ShoulderLength]]="","",IF(Table3[[#This Row],[ShoulderLength]]&lt;Table3[[#This Row],[LOC]],"FIX",""))</f>
        <v/>
      </c>
    </row>
    <row r="611" spans="1:67" x14ac:dyDescent="0.25">
      <c r="A611" s="7">
        <f>IF(Table3[[#This Row],[SoflexRule]]="",1,IF(Table3[[#This Row],[MinOHL]]="",1,IF(Table3[[#This Row],[Type]]="CT",1,IF(Table3[[#This Row],[I]]=1,0,1))))</f>
        <v>1</v>
      </c>
      <c r="B611" s="6" t="s">
        <v>149</v>
      </c>
      <c r="D611" s="6" t="s">
        <v>149</v>
      </c>
      <c r="E611" s="6">
        <v>610</v>
      </c>
      <c r="F611" s="8" t="s">
        <v>60</v>
      </c>
      <c r="H611" s="10" t="s">
        <v>679</v>
      </c>
      <c r="I611" s="11" t="s">
        <v>1254</v>
      </c>
      <c r="J611" s="12" t="s">
        <v>1255</v>
      </c>
      <c r="K611" s="11" t="str">
        <f>CONCATENATE(Table3[[#This Row],[Type]]," "&amp;TEXT(Table3[[#This Row],[Diameter]],".0000")&amp;""," "&amp;Table3[[#This Row],[NumFlutes]]&amp;"FL")</f>
        <v>DS .3580 2FL</v>
      </c>
      <c r="L611" s="17" t="s">
        <v>471</v>
      </c>
      <c r="M611" s="13">
        <v>0.35799999999999998</v>
      </c>
      <c r="N611" s="13">
        <v>0.35799999999999998</v>
      </c>
      <c r="O611" s="6">
        <v>0.35799999999999998</v>
      </c>
      <c r="P611" s="6">
        <v>1.95</v>
      </c>
      <c r="R611" s="14">
        <f>IF(Table3[[#This Row],[ShoulderLenEnd]]="",0,90-(DEGREES(ATAN((Q611-P611)/((N611-O611)/2)))))</f>
        <v>0</v>
      </c>
      <c r="S611" s="15">
        <v>2.0099999999999998</v>
      </c>
      <c r="T611" s="6">
        <v>2</v>
      </c>
      <c r="U611" s="6">
        <v>3.19</v>
      </c>
      <c r="V611" s="6">
        <v>1.32</v>
      </c>
      <c r="Z611" s="6">
        <v>118</v>
      </c>
      <c r="AA611" s="13">
        <f t="shared" si="9"/>
        <v>0.10755405080593329</v>
      </c>
      <c r="AE611" s="6" t="s">
        <v>49</v>
      </c>
      <c r="AF611" s="6" t="s">
        <v>545</v>
      </c>
      <c r="AH611" s="6" t="s">
        <v>682</v>
      </c>
      <c r="AI611" s="6">
        <v>0</v>
      </c>
      <c r="AJ611" s="6">
        <v>1</v>
      </c>
      <c r="AK611" s="6">
        <v>0</v>
      </c>
      <c r="AL611" s="6">
        <v>0</v>
      </c>
      <c r="AM611" s="6">
        <v>0</v>
      </c>
      <c r="AN611" s="6">
        <v>0</v>
      </c>
      <c r="AO611" s="6">
        <v>0</v>
      </c>
      <c r="AP611" s="6">
        <v>1</v>
      </c>
      <c r="AR611" s="6">
        <v>0</v>
      </c>
      <c r="AS611" s="6">
        <v>0</v>
      </c>
      <c r="AT611" s="6">
        <v>0</v>
      </c>
      <c r="AU611" s="6">
        <v>0</v>
      </c>
      <c r="AV611" s="6">
        <f>IF(Table3[[#This Row],[ShankDiameter]]&gt;0.5,0,2)</f>
        <v>2</v>
      </c>
      <c r="AW611" s="6">
        <v>0</v>
      </c>
      <c r="AX611" s="6">
        <v>0</v>
      </c>
      <c r="AY611" s="6">
        <v>2</v>
      </c>
      <c r="AZ611" s="6">
        <f>IF(Table3[[#This Row],[ShankDiameter]]=0.225,2,IF(Table3[[#This Row],[ShankDiameter]]=0.25,2,IF(Table3[[#This Row],[ShankDiameter]]=0.2875,2,0)))</f>
        <v>0</v>
      </c>
      <c r="BA611" s="6">
        <v>0</v>
      </c>
      <c r="BB611" s="6">
        <v>0</v>
      </c>
      <c r="BC611" s="6">
        <v>0</v>
      </c>
      <c r="BD611" s="6">
        <v>0</v>
      </c>
      <c r="BE611" s="6">
        <v>0</v>
      </c>
      <c r="BF611" s="6">
        <v>0</v>
      </c>
      <c r="BG611" s="6">
        <v>0</v>
      </c>
      <c r="BH611" s="6">
        <v>0</v>
      </c>
      <c r="BI611" s="6">
        <v>0</v>
      </c>
      <c r="BJ611" s="6">
        <v>0</v>
      </c>
      <c r="BK611" s="6">
        <v>0</v>
      </c>
      <c r="BL611" s="6">
        <v>0</v>
      </c>
      <c r="BM611" s="6">
        <f>IF(Table3[[#This Row],[Type]]="EM",IF((Table3[[#This Row],[Diameter]]/2)-Table3[[#This Row],[CornerRadius]]-0.012&gt;0,(Table3[[#This Row],[Diameter]]/2)-Table3[[#This Row],[CornerRadius]]-0.012,0),)</f>
        <v>0</v>
      </c>
      <c r="BO611" s="6" t="str">
        <f>IF(Table3[[#This Row],[ShoulderLength]]="","",IF(Table3[[#This Row],[ShoulderLength]]&lt;Table3[[#This Row],[LOC]],"FIX",""))</f>
        <v/>
      </c>
    </row>
    <row r="612" spans="1:67" x14ac:dyDescent="0.25">
      <c r="A612" s="7">
        <f>IF(Table3[[#This Row],[SoflexRule]]="",1,IF(Table3[[#This Row],[MinOHL]]="",1,IF(Table3[[#This Row],[Type]]="CT",1,IF(Table3[[#This Row],[I]]=1,0,1))))</f>
        <v>1</v>
      </c>
      <c r="B612" s="6" t="s">
        <v>149</v>
      </c>
      <c r="D612" s="6" t="s">
        <v>149</v>
      </c>
      <c r="E612" s="6">
        <v>611</v>
      </c>
      <c r="F612" s="8" t="s">
        <v>60</v>
      </c>
      <c r="H612" s="10" t="s">
        <v>679</v>
      </c>
      <c r="I612" s="11" t="s">
        <v>1256</v>
      </c>
      <c r="J612" s="12" t="s">
        <v>1257</v>
      </c>
      <c r="K612" s="11" t="str">
        <f>CONCATENATE(Table3[[#This Row],[Type]]," "&amp;TEXT(Table3[[#This Row],[Diameter]],".0000")&amp;""," "&amp;Table3[[#This Row],[NumFlutes]]&amp;"FL")</f>
        <v>DS .3594 2FL</v>
      </c>
      <c r="L612" s="17" t="s">
        <v>1258</v>
      </c>
      <c r="M612" s="13">
        <v>0.3594</v>
      </c>
      <c r="N612" s="13">
        <v>0.3594</v>
      </c>
      <c r="O612" s="6">
        <v>0.3594</v>
      </c>
      <c r="P612" s="6">
        <v>1.9</v>
      </c>
      <c r="R612" s="14">
        <f>IF(Table3[[#This Row],[ShoulderLenEnd]]="",0,90-(DEGREES(ATAN((Q612-P612)/((N612-O612)/2)))))</f>
        <v>0</v>
      </c>
      <c r="S612" s="15">
        <v>1.96</v>
      </c>
      <c r="T612" s="6">
        <v>2</v>
      </c>
      <c r="U612" s="6">
        <v>3.1</v>
      </c>
      <c r="V612" s="6">
        <v>1.32</v>
      </c>
      <c r="Z612" s="6">
        <v>118</v>
      </c>
      <c r="AA612" s="13">
        <f t="shared" si="9"/>
        <v>0.10797465323925258</v>
      </c>
      <c r="AE612" s="6" t="s">
        <v>49</v>
      </c>
      <c r="AF612" s="6" t="s">
        <v>545</v>
      </c>
      <c r="AH612" s="6" t="s">
        <v>682</v>
      </c>
      <c r="AI612" s="6">
        <v>0</v>
      </c>
      <c r="AJ612" s="6">
        <v>1</v>
      </c>
      <c r="AK612" s="6">
        <v>0</v>
      </c>
      <c r="AL612" s="6">
        <v>0</v>
      </c>
      <c r="AM612" s="6">
        <v>0</v>
      </c>
      <c r="AN612" s="6">
        <v>0</v>
      </c>
      <c r="AO612" s="6">
        <v>0</v>
      </c>
      <c r="AP612" s="6">
        <v>1</v>
      </c>
      <c r="AR612" s="6">
        <v>0</v>
      </c>
      <c r="AS612" s="6">
        <v>0</v>
      </c>
      <c r="AT612" s="6">
        <v>0</v>
      </c>
      <c r="AU612" s="6">
        <v>0</v>
      </c>
      <c r="AV612" s="6">
        <f>IF(Table3[[#This Row],[ShankDiameter]]&gt;0.5,0,2)</f>
        <v>2</v>
      </c>
      <c r="AW612" s="6">
        <v>0</v>
      </c>
      <c r="AX612" s="6">
        <v>0</v>
      </c>
      <c r="AY612" s="6">
        <v>2</v>
      </c>
      <c r="AZ612" s="6">
        <f>IF(Table3[[#This Row],[ShankDiameter]]=0.225,2,IF(Table3[[#This Row],[ShankDiameter]]=0.25,2,IF(Table3[[#This Row],[ShankDiameter]]=0.2875,2,0)))</f>
        <v>0</v>
      </c>
      <c r="BA612" s="6">
        <v>0</v>
      </c>
      <c r="BB612" s="6">
        <v>0</v>
      </c>
      <c r="BC612" s="6">
        <v>0</v>
      </c>
      <c r="BD612" s="6">
        <v>0</v>
      </c>
      <c r="BE612" s="6">
        <v>0</v>
      </c>
      <c r="BF612" s="6">
        <v>0</v>
      </c>
      <c r="BG612" s="6">
        <v>0</v>
      </c>
      <c r="BH612" s="6">
        <v>0</v>
      </c>
      <c r="BI612" s="6">
        <v>0</v>
      </c>
      <c r="BJ612" s="6">
        <v>0</v>
      </c>
      <c r="BK612" s="6">
        <v>0</v>
      </c>
      <c r="BL612" s="6">
        <v>0</v>
      </c>
      <c r="BM612" s="6">
        <f>IF(Table3[[#This Row],[Type]]="EM",IF((Table3[[#This Row],[Diameter]]/2)-Table3[[#This Row],[CornerRadius]]-0.012&gt;0,(Table3[[#This Row],[Diameter]]/2)-Table3[[#This Row],[CornerRadius]]-0.012,0),)</f>
        <v>0</v>
      </c>
      <c r="BO612" s="6" t="str">
        <f>IF(Table3[[#This Row],[ShoulderLength]]="","",IF(Table3[[#This Row],[ShoulderLength]]&lt;Table3[[#This Row],[LOC]],"FIX",""))</f>
        <v/>
      </c>
    </row>
    <row r="613" spans="1:67" x14ac:dyDescent="0.25">
      <c r="A613" s="7">
        <f>IF(Table3[[#This Row],[SoflexRule]]="",1,IF(Table3[[#This Row],[MinOHL]]="",1,IF(Table3[[#This Row],[Type]]="CT",1,IF(Table3[[#This Row],[I]]=1,0,1))))</f>
        <v>1</v>
      </c>
      <c r="B613" s="6" t="s">
        <v>149</v>
      </c>
      <c r="D613" s="6" t="s">
        <v>149</v>
      </c>
      <c r="E613" s="6">
        <v>612</v>
      </c>
      <c r="F613" s="8" t="s">
        <v>60</v>
      </c>
      <c r="H613" s="10" t="s">
        <v>801</v>
      </c>
      <c r="I613" s="11" t="s">
        <v>1259</v>
      </c>
      <c r="K613" s="11" t="str">
        <f>CONCATENATE(Table3[[#This Row],[Type]]," "&amp;TEXT(Table3[[#This Row],[Diameter]],".0000")&amp;""," "&amp;Table3[[#This Row],[NumFlutes]]&amp;"FL")</f>
        <v>DJ .3594 2FL</v>
      </c>
      <c r="L613" s="17" t="s">
        <v>1258</v>
      </c>
      <c r="M613" s="13">
        <v>0.3594</v>
      </c>
      <c r="N613" s="13">
        <v>0.3594</v>
      </c>
      <c r="O613" s="6">
        <v>0.3594</v>
      </c>
      <c r="P613" s="6">
        <v>3.68</v>
      </c>
      <c r="R613" s="14">
        <f>IF(Table3[[#This Row],[ShoulderLenEnd]]="",0,90-(DEGREES(ATAN((Q613-P613)/((N613-O613)/2)))))</f>
        <v>0</v>
      </c>
      <c r="S613" s="15">
        <v>3.74</v>
      </c>
      <c r="T613" s="6">
        <v>2</v>
      </c>
      <c r="U613" s="6">
        <v>5.03</v>
      </c>
      <c r="V613" s="6">
        <v>3.05</v>
      </c>
      <c r="Z613" s="6">
        <v>118</v>
      </c>
      <c r="AA613" s="13">
        <f t="shared" si="9"/>
        <v>0.10797465323925258</v>
      </c>
      <c r="AE613" s="6" t="s">
        <v>49</v>
      </c>
      <c r="AF613" s="6" t="s">
        <v>545</v>
      </c>
      <c r="AH613" s="6" t="s">
        <v>635</v>
      </c>
      <c r="AI613" s="6">
        <v>0</v>
      </c>
      <c r="AJ613" s="6">
        <v>1</v>
      </c>
      <c r="AK613" s="6">
        <v>0</v>
      </c>
      <c r="AL613" s="6">
        <v>0</v>
      </c>
      <c r="AM613" s="6">
        <v>0</v>
      </c>
      <c r="AN613" s="6">
        <v>0</v>
      </c>
      <c r="AO613" s="6">
        <v>0</v>
      </c>
      <c r="AP613" s="6">
        <v>1</v>
      </c>
      <c r="AR613" s="6">
        <v>0</v>
      </c>
      <c r="AS613" s="6">
        <v>0</v>
      </c>
      <c r="AT613" s="6">
        <v>0</v>
      </c>
      <c r="AU613" s="6">
        <v>0</v>
      </c>
      <c r="AV613" s="6">
        <f>IF(Table3[[#This Row],[ShankDiameter]]&gt;0.5,0,2)</f>
        <v>2</v>
      </c>
      <c r="AW613" s="6">
        <v>0</v>
      </c>
      <c r="AX613" s="6">
        <v>0</v>
      </c>
      <c r="AY613" s="6">
        <v>2</v>
      </c>
      <c r="AZ613" s="6">
        <f>IF(Table3[[#This Row],[ShankDiameter]]=0.225,2,IF(Table3[[#This Row],[ShankDiameter]]=0.25,2,IF(Table3[[#This Row],[ShankDiameter]]=0.2875,2,0)))</f>
        <v>0</v>
      </c>
      <c r="BA613" s="6">
        <v>0</v>
      </c>
      <c r="BB613" s="6">
        <v>0</v>
      </c>
      <c r="BC613" s="6">
        <v>0</v>
      </c>
      <c r="BD613" s="6">
        <v>0</v>
      </c>
      <c r="BE613" s="6">
        <v>0</v>
      </c>
      <c r="BF613" s="6">
        <v>0</v>
      </c>
      <c r="BG613" s="6">
        <v>0</v>
      </c>
      <c r="BH613" s="6">
        <v>0</v>
      </c>
      <c r="BI613" s="6">
        <v>0</v>
      </c>
      <c r="BJ613" s="6">
        <v>0</v>
      </c>
      <c r="BK613" s="6">
        <v>0</v>
      </c>
      <c r="BL613" s="6">
        <v>0</v>
      </c>
      <c r="BM613" s="6">
        <f>IF(Table3[[#This Row],[Type]]="EM",IF((Table3[[#This Row],[Diameter]]/2)-Table3[[#This Row],[CornerRadius]]-0.012&gt;0,(Table3[[#This Row],[Diameter]]/2)-Table3[[#This Row],[CornerRadius]]-0.012,0),)</f>
        <v>0</v>
      </c>
      <c r="BO613" s="6" t="str">
        <f>IF(Table3[[#This Row],[ShoulderLength]]="","",IF(Table3[[#This Row],[ShoulderLength]]&lt;Table3[[#This Row],[LOC]],"FIX",""))</f>
        <v/>
      </c>
    </row>
    <row r="614" spans="1:67" x14ac:dyDescent="0.25">
      <c r="A614" s="7">
        <f>IF(Table3[[#This Row],[SoflexRule]]="",1,IF(Table3[[#This Row],[MinOHL]]="",1,IF(Table3[[#This Row],[Type]]="CT",1,IF(Table3[[#This Row],[I]]=1,0,1))))</f>
        <v>1</v>
      </c>
      <c r="B614" s="6" t="s">
        <v>149</v>
      </c>
      <c r="D614" s="6" t="s">
        <v>149</v>
      </c>
      <c r="E614" s="6">
        <v>613</v>
      </c>
      <c r="F614" s="8" t="s">
        <v>60</v>
      </c>
      <c r="H614" s="10" t="s">
        <v>801</v>
      </c>
      <c r="I614" s="11" t="s">
        <v>1260</v>
      </c>
      <c r="J614" s="12" t="s">
        <v>1261</v>
      </c>
      <c r="K614" s="11" t="str">
        <f>CONCATENATE(Table3[[#This Row],[Type]]," "&amp;TEXT(Table3[[#This Row],[Diameter]],".0000")&amp;""," "&amp;Table3[[#This Row],[NumFlutes]]&amp;"FL")</f>
        <v>DJ .3680 2FL</v>
      </c>
      <c r="L614" s="17" t="s">
        <v>1262</v>
      </c>
      <c r="M614" s="13">
        <v>0.36799999999999999</v>
      </c>
      <c r="N614" s="13">
        <v>0.36799999999999999</v>
      </c>
      <c r="O614" s="6">
        <v>0.36799999999999999</v>
      </c>
      <c r="P614" s="6">
        <v>3.7</v>
      </c>
      <c r="R614" s="14">
        <f>IF(Table3[[#This Row],[ShoulderLenEnd]]="",0,90-(DEGREES(ATAN((Q614-P614)/((N614-O614)/2)))))</f>
        <v>0</v>
      </c>
      <c r="S614" s="15">
        <v>3.76</v>
      </c>
      <c r="T614" s="6">
        <v>2</v>
      </c>
      <c r="U614" s="6">
        <v>5.16</v>
      </c>
      <c r="V614" s="6">
        <v>3.17</v>
      </c>
      <c r="Z614" s="6">
        <v>118</v>
      </c>
      <c r="AA614" s="13">
        <f t="shared" si="9"/>
        <v>0.11055835390107109</v>
      </c>
      <c r="AE614" s="6" t="s">
        <v>49</v>
      </c>
      <c r="AF614" s="6" t="s">
        <v>545</v>
      </c>
      <c r="AH614" s="6" t="s">
        <v>635</v>
      </c>
      <c r="AI614" s="6">
        <v>0</v>
      </c>
      <c r="AJ614" s="6">
        <v>1</v>
      </c>
      <c r="AK614" s="6">
        <v>0</v>
      </c>
      <c r="AL614" s="6">
        <v>0</v>
      </c>
      <c r="AM614" s="6">
        <v>0</v>
      </c>
      <c r="AN614" s="6">
        <v>0</v>
      </c>
      <c r="AO614" s="6">
        <v>0</v>
      </c>
      <c r="AP614" s="6">
        <v>1</v>
      </c>
      <c r="AR614" s="6">
        <v>0</v>
      </c>
      <c r="AS614" s="6">
        <v>0</v>
      </c>
      <c r="AT614" s="6">
        <v>0</v>
      </c>
      <c r="AU614" s="6">
        <v>0</v>
      </c>
      <c r="AV614" s="6">
        <f>IF(Table3[[#This Row],[ShankDiameter]]&gt;0.5,0,2)</f>
        <v>2</v>
      </c>
      <c r="AW614" s="6">
        <v>0</v>
      </c>
      <c r="AX614" s="6">
        <v>0</v>
      </c>
      <c r="AY614" s="6">
        <v>2</v>
      </c>
      <c r="AZ614" s="6">
        <f>IF(Table3[[#This Row],[ShankDiameter]]=0.225,2,IF(Table3[[#This Row],[ShankDiameter]]=0.25,2,IF(Table3[[#This Row],[ShankDiameter]]=0.2875,2,0)))</f>
        <v>0</v>
      </c>
      <c r="BA614" s="6">
        <v>0</v>
      </c>
      <c r="BB614" s="6">
        <v>0</v>
      </c>
      <c r="BC614" s="6">
        <v>0</v>
      </c>
      <c r="BD614" s="6">
        <v>0</v>
      </c>
      <c r="BE614" s="6">
        <v>0</v>
      </c>
      <c r="BF614" s="6">
        <v>0</v>
      </c>
      <c r="BG614" s="6">
        <v>0</v>
      </c>
      <c r="BH614" s="6">
        <v>0</v>
      </c>
      <c r="BI614" s="6">
        <v>0</v>
      </c>
      <c r="BJ614" s="6">
        <v>0</v>
      </c>
      <c r="BK614" s="6">
        <v>0</v>
      </c>
      <c r="BL614" s="6">
        <v>0</v>
      </c>
      <c r="BM614" s="6">
        <f>IF(Table3[[#This Row],[Type]]="EM",IF((Table3[[#This Row],[Diameter]]/2)-Table3[[#This Row],[CornerRadius]]-0.012&gt;0,(Table3[[#This Row],[Diameter]]/2)-Table3[[#This Row],[CornerRadius]]-0.012,0),)</f>
        <v>0</v>
      </c>
      <c r="BO614" s="6" t="str">
        <f>IF(Table3[[#This Row],[ShoulderLength]]="","",IF(Table3[[#This Row],[ShoulderLength]]&lt;Table3[[#This Row],[LOC]],"FIX",""))</f>
        <v/>
      </c>
    </row>
    <row r="615" spans="1:67" x14ac:dyDescent="0.25">
      <c r="A615" s="7">
        <f>IF(Table3[[#This Row],[SoflexRule]]="",1,IF(Table3[[#This Row],[MinOHL]]="",1,IF(Table3[[#This Row],[Type]]="CT",1,IF(Table3[[#This Row],[I]]=1,0,1))))</f>
        <v>1</v>
      </c>
      <c r="B615" s="6" t="s">
        <v>149</v>
      </c>
      <c r="D615" s="6" t="s">
        <v>149</v>
      </c>
      <c r="E615" s="6">
        <v>614</v>
      </c>
      <c r="G615" s="9" t="s">
        <v>74</v>
      </c>
      <c r="H615" s="10" t="s">
        <v>679</v>
      </c>
      <c r="I615" s="11" t="s">
        <v>1263</v>
      </c>
      <c r="J615" s="12" t="s">
        <v>1264</v>
      </c>
      <c r="K615" s="11" t="str">
        <f>CONCATENATE(Table3[[#This Row],[Type]]," "&amp;TEXT(Table3[[#This Row],[Diameter]],".0000")&amp;""," "&amp;Table3[[#This Row],[NumFlutes]]&amp;"FL")</f>
        <v>DS .3680 2FL</v>
      </c>
      <c r="L615" s="17" t="s">
        <v>1262</v>
      </c>
      <c r="M615" s="13">
        <v>0.36799999999999999</v>
      </c>
      <c r="N615" s="13">
        <v>0.36799999999999999</v>
      </c>
      <c r="O615" s="6">
        <v>0.36799999999999999</v>
      </c>
      <c r="P615" s="6">
        <v>1.95</v>
      </c>
      <c r="R615" s="14">
        <f>IF(Table3[[#This Row],[ShoulderLenEnd]]="",0,90-(DEGREES(ATAN((Q615-P615)/((N615-O615)/2)))))</f>
        <v>0</v>
      </c>
      <c r="S615" s="15">
        <v>1.9750000000000001</v>
      </c>
      <c r="T615" s="6">
        <v>2</v>
      </c>
      <c r="U615" s="6">
        <v>3.21</v>
      </c>
      <c r="V615" s="6">
        <v>1.42</v>
      </c>
      <c r="Z615" s="6">
        <v>118</v>
      </c>
      <c r="AA615" s="13">
        <f t="shared" si="9"/>
        <v>0.11055835390107109</v>
      </c>
      <c r="AE615" s="6" t="s">
        <v>49</v>
      </c>
      <c r="AF615" s="6" t="s">
        <v>545</v>
      </c>
      <c r="AH615" s="6" t="s">
        <v>682</v>
      </c>
      <c r="AI615" s="6">
        <v>0</v>
      </c>
      <c r="AJ615" s="6">
        <v>1</v>
      </c>
      <c r="AK615" s="6">
        <v>0</v>
      </c>
      <c r="AL615" s="6">
        <v>0</v>
      </c>
      <c r="AM615" s="6">
        <v>0</v>
      </c>
      <c r="AN615" s="6">
        <v>0</v>
      </c>
      <c r="AO615" s="6">
        <v>0</v>
      </c>
      <c r="AP615" s="6">
        <v>1</v>
      </c>
      <c r="AR615" s="6">
        <v>0</v>
      </c>
      <c r="AS615" s="6">
        <v>0</v>
      </c>
      <c r="AT615" s="6">
        <v>0</v>
      </c>
      <c r="AU615" s="6">
        <v>0</v>
      </c>
      <c r="AV615" s="6">
        <f>IF(Table3[[#This Row],[ShankDiameter]]&gt;0.5,0,2)</f>
        <v>2</v>
      </c>
      <c r="AW615" s="6">
        <v>0</v>
      </c>
      <c r="AX615" s="6">
        <v>0</v>
      </c>
      <c r="AY615" s="6">
        <v>2</v>
      </c>
      <c r="AZ615" s="6">
        <f>IF(Table3[[#This Row],[ShankDiameter]]=0.225,2,IF(Table3[[#This Row],[ShankDiameter]]=0.25,2,IF(Table3[[#This Row],[ShankDiameter]]=0.2875,2,0)))</f>
        <v>0</v>
      </c>
      <c r="BA615" s="6">
        <v>0</v>
      </c>
      <c r="BB615" s="6">
        <v>0</v>
      </c>
      <c r="BC615" s="6">
        <v>0</v>
      </c>
      <c r="BD615" s="6">
        <v>0</v>
      </c>
      <c r="BE615" s="6">
        <v>0</v>
      </c>
      <c r="BF615" s="6">
        <v>0</v>
      </c>
      <c r="BG615" s="6">
        <v>0</v>
      </c>
      <c r="BH615" s="6">
        <v>0</v>
      </c>
      <c r="BI615" s="6">
        <v>0</v>
      </c>
      <c r="BJ615" s="6">
        <v>0</v>
      </c>
      <c r="BK615" s="6">
        <v>0</v>
      </c>
      <c r="BL615" s="6">
        <v>0</v>
      </c>
      <c r="BM615" s="6">
        <f>IF(Table3[[#This Row],[Type]]="EM",IF((Table3[[#This Row],[Diameter]]/2)-Table3[[#This Row],[CornerRadius]]-0.012&gt;0,(Table3[[#This Row],[Diameter]]/2)-Table3[[#This Row],[CornerRadius]]-0.012,0),)</f>
        <v>0</v>
      </c>
      <c r="BO615" s="6" t="str">
        <f>IF(Table3[[#This Row],[ShoulderLength]]="","",IF(Table3[[#This Row],[ShoulderLength]]&lt;Table3[[#This Row],[LOC]],"FIX",""))</f>
        <v/>
      </c>
    </row>
    <row r="616" spans="1:67" x14ac:dyDescent="0.25">
      <c r="A616" s="7">
        <f>IF(Table3[[#This Row],[SoflexRule]]="",1,IF(Table3[[#This Row],[MinOHL]]="",1,IF(Table3[[#This Row],[Type]]="CT",1,IF(Table3[[#This Row],[I]]=1,0,1))))</f>
        <v>1</v>
      </c>
      <c r="B616" s="6" t="s">
        <v>149</v>
      </c>
      <c r="D616" s="6" t="s">
        <v>149</v>
      </c>
      <c r="E616" s="6">
        <v>615</v>
      </c>
      <c r="G616" s="9" t="s">
        <v>74</v>
      </c>
      <c r="H616" s="10" t="s">
        <v>679</v>
      </c>
      <c r="I616" s="11" t="s">
        <v>1265</v>
      </c>
      <c r="J616" s="12" t="s">
        <v>1266</v>
      </c>
      <c r="K616" s="11" t="str">
        <f>CONCATENATE(Table3[[#This Row],[Type]]," "&amp;TEXT(Table3[[#This Row],[Diameter]],".0000")&amp;""," "&amp;Table3[[#This Row],[NumFlutes]]&amp;"FL")</f>
        <v>DS .3750 2FL</v>
      </c>
      <c r="L616" s="17" t="s">
        <v>2427</v>
      </c>
      <c r="M616" s="13">
        <v>0.375</v>
      </c>
      <c r="N616" s="13">
        <v>0.375</v>
      </c>
      <c r="O616" s="6">
        <v>0.375</v>
      </c>
      <c r="P616" s="6">
        <v>1.9750000000000001</v>
      </c>
      <c r="R616" s="14">
        <f>IF(Table3[[#This Row],[ShoulderLenEnd]]="",0,90-(DEGREES(ATAN((Q616-P616)/((N616-O616)/2)))))</f>
        <v>0</v>
      </c>
      <c r="S616" s="15">
        <v>2</v>
      </c>
      <c r="T616" s="6">
        <v>2</v>
      </c>
      <c r="U616" s="6">
        <v>3.24</v>
      </c>
      <c r="V616" s="6">
        <v>1.46</v>
      </c>
      <c r="Z616" s="6">
        <v>118</v>
      </c>
      <c r="AA616" s="13">
        <f t="shared" si="9"/>
        <v>0.11266136606766755</v>
      </c>
      <c r="AE616" s="6" t="s">
        <v>49</v>
      </c>
      <c r="AF616" s="6" t="s">
        <v>545</v>
      </c>
      <c r="AH616" s="6" t="s">
        <v>682</v>
      </c>
      <c r="AI616" s="6">
        <v>0</v>
      </c>
      <c r="AJ616" s="6">
        <v>1</v>
      </c>
      <c r="AK616" s="6">
        <v>0</v>
      </c>
      <c r="AL616" s="6">
        <v>0</v>
      </c>
      <c r="AM616" s="6">
        <v>0</v>
      </c>
      <c r="AN616" s="6">
        <v>0</v>
      </c>
      <c r="AO616" s="6">
        <v>0</v>
      </c>
      <c r="AP616" s="6">
        <v>1</v>
      </c>
      <c r="AR616" s="6">
        <v>0</v>
      </c>
      <c r="AS616" s="6">
        <v>0</v>
      </c>
      <c r="AT616" s="6">
        <v>0</v>
      </c>
      <c r="AU616" s="6">
        <v>0</v>
      </c>
      <c r="AV616" s="6">
        <f>IF(Table3[[#This Row],[ShankDiameter]]&gt;0.5,0,2)</f>
        <v>2</v>
      </c>
      <c r="AW616" s="6">
        <v>0</v>
      </c>
      <c r="AX616" s="6">
        <v>0</v>
      </c>
      <c r="AY616" s="6">
        <v>2</v>
      </c>
      <c r="AZ616" s="6">
        <f>IF(Table3[[#This Row],[ShankDiameter]]=0.225,2,IF(Table3[[#This Row],[ShankDiameter]]=0.25,2,IF(Table3[[#This Row],[ShankDiameter]]=0.2875,2,0)))</f>
        <v>0</v>
      </c>
      <c r="BA616" s="6">
        <v>0</v>
      </c>
      <c r="BB616" s="6">
        <v>0</v>
      </c>
      <c r="BC616" s="6">
        <v>0</v>
      </c>
      <c r="BD616" s="6">
        <v>0</v>
      </c>
      <c r="BE616" s="6">
        <v>0</v>
      </c>
      <c r="BF616" s="6">
        <v>0</v>
      </c>
      <c r="BG616" s="6">
        <v>0</v>
      </c>
      <c r="BH616" s="6">
        <v>0</v>
      </c>
      <c r="BI616" s="6">
        <v>0</v>
      </c>
      <c r="BJ616" s="6">
        <v>0</v>
      </c>
      <c r="BK616" s="6">
        <v>0</v>
      </c>
      <c r="BL616" s="6">
        <v>0</v>
      </c>
      <c r="BM616" s="6">
        <f>IF(Table3[[#This Row],[Type]]="EM",IF((Table3[[#This Row],[Diameter]]/2)-Table3[[#This Row],[CornerRadius]]-0.012&gt;0,(Table3[[#This Row],[Diameter]]/2)-Table3[[#This Row],[CornerRadius]]-0.012,0),)</f>
        <v>0</v>
      </c>
      <c r="BO616" s="6" t="str">
        <f>IF(Table3[[#This Row],[ShoulderLength]]="","",IF(Table3[[#This Row],[ShoulderLength]]&lt;Table3[[#This Row],[LOC]],"FIX",""))</f>
        <v/>
      </c>
    </row>
    <row r="617" spans="1:67" x14ac:dyDescent="0.25">
      <c r="A617" s="7">
        <f>IF(Table3[[#This Row],[SoflexRule]]="",1,IF(Table3[[#This Row],[MinOHL]]="",1,IF(Table3[[#This Row],[Type]]="CT",1,IF(Table3[[#This Row],[I]]=1,0,1))))</f>
        <v>1</v>
      </c>
      <c r="B617" s="6" t="s">
        <v>149</v>
      </c>
      <c r="D617" s="6" t="s">
        <v>149</v>
      </c>
      <c r="E617" s="6">
        <v>616</v>
      </c>
      <c r="F617" s="8" t="s">
        <v>60</v>
      </c>
      <c r="H617" s="10" t="s">
        <v>801</v>
      </c>
      <c r="I617" s="11" t="s">
        <v>1267</v>
      </c>
      <c r="K617" s="11" t="str">
        <f>CONCATENATE(Table3[[#This Row],[Type]]," "&amp;TEXT(Table3[[#This Row],[Diameter]],".0000")&amp;""," "&amp;Table3[[#This Row],[NumFlutes]]&amp;"FL")</f>
        <v>DJ .3750 2FL</v>
      </c>
      <c r="L617" s="17" t="s">
        <v>2427</v>
      </c>
      <c r="M617" s="13">
        <v>0.375</v>
      </c>
      <c r="N617" s="13">
        <v>0.375</v>
      </c>
      <c r="O617" s="6">
        <v>0.375</v>
      </c>
      <c r="P617" s="6">
        <v>3.89</v>
      </c>
      <c r="R617" s="14">
        <f>IF(Table3[[#This Row],[ShoulderLenEnd]]="",0,90-(DEGREES(ATAN((Q617-P617)/((N617-O617)/2)))))</f>
        <v>0</v>
      </c>
      <c r="S617" s="15">
        <v>3.96</v>
      </c>
      <c r="T617" s="6">
        <v>2</v>
      </c>
      <c r="U617" s="6">
        <v>5.2</v>
      </c>
      <c r="V617" s="6">
        <v>3.18</v>
      </c>
      <c r="Z617" s="6">
        <v>118</v>
      </c>
      <c r="AA617" s="13">
        <f t="shared" si="9"/>
        <v>0.11266136606766755</v>
      </c>
      <c r="AE617" s="6" t="s">
        <v>49</v>
      </c>
      <c r="AF617" s="6" t="s">
        <v>545</v>
      </c>
      <c r="AH617" s="6" t="s">
        <v>635</v>
      </c>
      <c r="AI617" s="6">
        <v>0</v>
      </c>
      <c r="AJ617" s="6">
        <v>1</v>
      </c>
      <c r="AK617" s="6">
        <v>0</v>
      </c>
      <c r="AL617" s="6">
        <v>0</v>
      </c>
      <c r="AM617" s="6">
        <v>0</v>
      </c>
      <c r="AN617" s="6">
        <v>0</v>
      </c>
      <c r="AO617" s="6">
        <v>0</v>
      </c>
      <c r="AP617" s="6">
        <v>1</v>
      </c>
      <c r="AR617" s="6">
        <v>0</v>
      </c>
      <c r="AS617" s="6">
        <v>0</v>
      </c>
      <c r="AT617" s="6">
        <v>0</v>
      </c>
      <c r="AU617" s="6">
        <v>0</v>
      </c>
      <c r="AV617" s="6">
        <f>IF(Table3[[#This Row],[ShankDiameter]]&gt;0.5,0,2)</f>
        <v>2</v>
      </c>
      <c r="AW617" s="6">
        <v>0</v>
      </c>
      <c r="AX617" s="6">
        <v>0</v>
      </c>
      <c r="AY617" s="6">
        <v>2</v>
      </c>
      <c r="AZ617" s="6">
        <f>IF(Table3[[#This Row],[ShankDiameter]]=0.225,2,IF(Table3[[#This Row],[ShankDiameter]]=0.25,2,IF(Table3[[#This Row],[ShankDiameter]]=0.2875,2,0)))</f>
        <v>0</v>
      </c>
      <c r="BA617" s="6">
        <v>0</v>
      </c>
      <c r="BB617" s="6">
        <v>0</v>
      </c>
      <c r="BC617" s="6">
        <v>0</v>
      </c>
      <c r="BD617" s="6">
        <v>0</v>
      </c>
      <c r="BE617" s="6">
        <v>0</v>
      </c>
      <c r="BF617" s="6">
        <v>0</v>
      </c>
      <c r="BG617" s="6">
        <v>0</v>
      </c>
      <c r="BH617" s="6">
        <v>0</v>
      </c>
      <c r="BI617" s="6">
        <v>0</v>
      </c>
      <c r="BJ617" s="6">
        <v>0</v>
      </c>
      <c r="BK617" s="6">
        <v>0</v>
      </c>
      <c r="BL617" s="6">
        <v>0</v>
      </c>
      <c r="BM617" s="6">
        <f>IF(Table3[[#This Row],[Type]]="EM",IF((Table3[[#This Row],[Diameter]]/2)-Table3[[#This Row],[CornerRadius]]-0.012&gt;0,(Table3[[#This Row],[Diameter]]/2)-Table3[[#This Row],[CornerRadius]]-0.012,0),)</f>
        <v>0</v>
      </c>
      <c r="BO617" s="6" t="str">
        <f>IF(Table3[[#This Row],[ShoulderLength]]="","",IF(Table3[[#This Row],[ShoulderLength]]&lt;Table3[[#This Row],[LOC]],"FIX",""))</f>
        <v/>
      </c>
    </row>
    <row r="618" spans="1:67" x14ac:dyDescent="0.25">
      <c r="A618" s="7">
        <f>IF(Table3[[#This Row],[SoflexRule]]="",1,IF(Table3[[#This Row],[MinOHL]]="",1,IF(Table3[[#This Row],[Type]]="CT",1,IF(Table3[[#This Row],[I]]=1,0,1))))</f>
        <v>1</v>
      </c>
      <c r="B618" s="6" t="s">
        <v>149</v>
      </c>
      <c r="D618" s="6" t="s">
        <v>149</v>
      </c>
      <c r="E618" s="6">
        <v>617</v>
      </c>
      <c r="F618" s="8" t="s">
        <v>60</v>
      </c>
      <c r="H618" s="10" t="s">
        <v>801</v>
      </c>
      <c r="I618" s="11" t="s">
        <v>1268</v>
      </c>
      <c r="J618" s="12" t="s">
        <v>1269</v>
      </c>
      <c r="K618" s="11" t="str">
        <f>CONCATENATE(Table3[[#This Row],[Type]]," "&amp;TEXT(Table3[[#This Row],[Diameter]],".0000")&amp;""," "&amp;Table3[[#This Row],[NumFlutes]]&amp;"FL")</f>
        <v>DJ .3770 2FL</v>
      </c>
      <c r="L618" s="17" t="s">
        <v>1270</v>
      </c>
      <c r="M618" s="13">
        <v>0.377</v>
      </c>
      <c r="N618" s="13">
        <v>0.377</v>
      </c>
      <c r="O618" s="6">
        <v>0.377</v>
      </c>
      <c r="P618" s="6">
        <v>3.82</v>
      </c>
      <c r="R618" s="14">
        <f>IF(Table3[[#This Row],[ShoulderLenEnd]]="",0,90-(DEGREES(ATAN((Q618-P618)/((N618-O618)/2)))))</f>
        <v>0</v>
      </c>
      <c r="S618" s="15">
        <v>3.89</v>
      </c>
      <c r="T618" s="6">
        <v>2</v>
      </c>
      <c r="U618" s="6">
        <v>5.17</v>
      </c>
      <c r="V618" s="6">
        <v>3.22</v>
      </c>
      <c r="Z618" s="6">
        <v>118</v>
      </c>
      <c r="AA618" s="13">
        <f t="shared" si="9"/>
        <v>0.11326222668669511</v>
      </c>
      <c r="AE618" s="6" t="s">
        <v>49</v>
      </c>
      <c r="AF618" s="6" t="s">
        <v>545</v>
      </c>
      <c r="AH618" s="6" t="s">
        <v>635</v>
      </c>
      <c r="AI618" s="6">
        <v>0</v>
      </c>
      <c r="AJ618" s="6">
        <v>1</v>
      </c>
      <c r="AK618" s="6">
        <v>0</v>
      </c>
      <c r="AL618" s="6">
        <v>0</v>
      </c>
      <c r="AM618" s="6">
        <v>0</v>
      </c>
      <c r="AN618" s="6">
        <v>0</v>
      </c>
      <c r="AO618" s="6">
        <v>0</v>
      </c>
      <c r="AP618" s="6">
        <v>1</v>
      </c>
      <c r="AR618" s="6">
        <v>0</v>
      </c>
      <c r="AS618" s="6">
        <v>0</v>
      </c>
      <c r="AT618" s="6">
        <v>0</v>
      </c>
      <c r="AU618" s="6">
        <v>0</v>
      </c>
      <c r="AV618" s="6">
        <f>IF(Table3[[#This Row],[ShankDiameter]]&gt;0.5,0,2)</f>
        <v>2</v>
      </c>
      <c r="AW618" s="6">
        <v>0</v>
      </c>
      <c r="AX618" s="6">
        <v>0</v>
      </c>
      <c r="AY618" s="6">
        <v>2</v>
      </c>
      <c r="AZ618" s="6">
        <f>IF(Table3[[#This Row],[ShankDiameter]]=0.225,2,IF(Table3[[#This Row],[ShankDiameter]]=0.25,2,IF(Table3[[#This Row],[ShankDiameter]]=0.2875,2,0)))</f>
        <v>0</v>
      </c>
      <c r="BA618" s="6">
        <v>0</v>
      </c>
      <c r="BB618" s="6">
        <v>0</v>
      </c>
      <c r="BC618" s="6">
        <v>0</v>
      </c>
      <c r="BD618" s="6">
        <v>0</v>
      </c>
      <c r="BE618" s="6">
        <v>0</v>
      </c>
      <c r="BF618" s="6">
        <v>0</v>
      </c>
      <c r="BG618" s="6">
        <v>0</v>
      </c>
      <c r="BH618" s="6">
        <v>0</v>
      </c>
      <c r="BI618" s="6">
        <v>0</v>
      </c>
      <c r="BJ618" s="6">
        <v>0</v>
      </c>
      <c r="BK618" s="6">
        <v>0</v>
      </c>
      <c r="BL618" s="6">
        <v>0</v>
      </c>
      <c r="BM618" s="6">
        <f>IF(Table3[[#This Row],[Type]]="EM",IF((Table3[[#This Row],[Diameter]]/2)-Table3[[#This Row],[CornerRadius]]-0.012&gt;0,(Table3[[#This Row],[Diameter]]/2)-Table3[[#This Row],[CornerRadius]]-0.012,0),)</f>
        <v>0</v>
      </c>
      <c r="BO618" s="6" t="str">
        <f>IF(Table3[[#This Row],[ShoulderLength]]="","",IF(Table3[[#This Row],[ShoulderLength]]&lt;Table3[[#This Row],[LOC]],"FIX",""))</f>
        <v/>
      </c>
    </row>
    <row r="619" spans="1:67" x14ac:dyDescent="0.25">
      <c r="A619" s="7">
        <f>IF(Table3[[#This Row],[SoflexRule]]="",1,IF(Table3[[#This Row],[MinOHL]]="",1,IF(Table3[[#This Row],[Type]]="CT",1,IF(Table3[[#This Row],[I]]=1,0,1))))</f>
        <v>1</v>
      </c>
      <c r="B619" s="6" t="s">
        <v>149</v>
      </c>
      <c r="D619" s="6" t="s">
        <v>149</v>
      </c>
      <c r="E619" s="6">
        <v>618</v>
      </c>
      <c r="F619" s="8" t="s">
        <v>60</v>
      </c>
      <c r="H619" s="10" t="s">
        <v>679</v>
      </c>
      <c r="I619" s="11" t="s">
        <v>1271</v>
      </c>
      <c r="J619" s="12" t="s">
        <v>1272</v>
      </c>
      <c r="K619" s="11" t="str">
        <f>CONCATENATE(Table3[[#This Row],[Type]]," "&amp;TEXT(Table3[[#This Row],[Diameter]],".0000")&amp;""," "&amp;Table3[[#This Row],[NumFlutes]]&amp;"FL")</f>
        <v>DS .3770 2FL</v>
      </c>
      <c r="L619" s="17" t="s">
        <v>1270</v>
      </c>
      <c r="M619" s="13">
        <v>0.377</v>
      </c>
      <c r="N619" s="13">
        <v>0.377</v>
      </c>
      <c r="O619" s="6">
        <v>0.377</v>
      </c>
      <c r="P619" s="6">
        <v>2.13</v>
      </c>
      <c r="R619" s="14">
        <f>IF(Table3[[#This Row],[ShoulderLenEnd]]="",0,90-(DEGREES(ATAN((Q619-P619)/((N619-O619)/2)))))</f>
        <v>0</v>
      </c>
      <c r="S619" s="15">
        <v>2.2000000000000002</v>
      </c>
      <c r="T619" s="6">
        <v>2</v>
      </c>
      <c r="U619" s="6">
        <v>3.39</v>
      </c>
      <c r="V619" s="6">
        <v>1.42</v>
      </c>
      <c r="Z619" s="6">
        <v>118</v>
      </c>
      <c r="AA619" s="13">
        <f t="shared" si="9"/>
        <v>0.11326222668669511</v>
      </c>
      <c r="AE619" s="6" t="s">
        <v>49</v>
      </c>
      <c r="AF619" s="6" t="s">
        <v>545</v>
      </c>
      <c r="AH619" s="6" t="s">
        <v>682</v>
      </c>
      <c r="AI619" s="6">
        <v>0</v>
      </c>
      <c r="AJ619" s="6">
        <v>1</v>
      </c>
      <c r="AK619" s="6">
        <v>0</v>
      </c>
      <c r="AL619" s="6">
        <v>0</v>
      </c>
      <c r="AM619" s="6">
        <v>0</v>
      </c>
      <c r="AN619" s="6">
        <v>0</v>
      </c>
      <c r="AO619" s="6">
        <v>0</v>
      </c>
      <c r="AP619" s="6">
        <v>1</v>
      </c>
      <c r="AR619" s="6">
        <v>0</v>
      </c>
      <c r="AS619" s="6">
        <v>0</v>
      </c>
      <c r="AT619" s="6">
        <v>0</v>
      </c>
      <c r="AU619" s="6">
        <v>0</v>
      </c>
      <c r="AV619" s="6">
        <f>IF(Table3[[#This Row],[ShankDiameter]]&gt;0.5,0,2)</f>
        <v>2</v>
      </c>
      <c r="AW619" s="6">
        <v>0</v>
      </c>
      <c r="AX619" s="6">
        <v>0</v>
      </c>
      <c r="AY619" s="6">
        <v>2</v>
      </c>
      <c r="AZ619" s="6">
        <f>IF(Table3[[#This Row],[ShankDiameter]]=0.225,2,IF(Table3[[#This Row],[ShankDiameter]]=0.25,2,IF(Table3[[#This Row],[ShankDiameter]]=0.2875,2,0)))</f>
        <v>0</v>
      </c>
      <c r="BA619" s="6">
        <v>0</v>
      </c>
      <c r="BB619" s="6">
        <v>0</v>
      </c>
      <c r="BC619" s="6">
        <v>0</v>
      </c>
      <c r="BD619" s="6">
        <v>0</v>
      </c>
      <c r="BE619" s="6">
        <v>0</v>
      </c>
      <c r="BF619" s="6">
        <v>0</v>
      </c>
      <c r="BG619" s="6">
        <v>0</v>
      </c>
      <c r="BH619" s="6">
        <v>0</v>
      </c>
      <c r="BI619" s="6">
        <v>0</v>
      </c>
      <c r="BJ619" s="6">
        <v>0</v>
      </c>
      <c r="BK619" s="6">
        <v>0</v>
      </c>
      <c r="BL619" s="6">
        <v>0</v>
      </c>
      <c r="BM619" s="6">
        <f>IF(Table3[[#This Row],[Type]]="EM",IF((Table3[[#This Row],[Diameter]]/2)-Table3[[#This Row],[CornerRadius]]-0.012&gt;0,(Table3[[#This Row],[Diameter]]/2)-Table3[[#This Row],[CornerRadius]]-0.012,0),)</f>
        <v>0</v>
      </c>
      <c r="BO619" s="6" t="str">
        <f>IF(Table3[[#This Row],[ShoulderLength]]="","",IF(Table3[[#This Row],[ShoulderLength]]&lt;Table3[[#This Row],[LOC]],"FIX",""))</f>
        <v/>
      </c>
    </row>
    <row r="620" spans="1:67" x14ac:dyDescent="0.25">
      <c r="A620" s="7">
        <f>IF(Table3[[#This Row],[SoflexRule]]="",1,IF(Table3[[#This Row],[MinOHL]]="",1,IF(Table3[[#This Row],[Type]]="CT",1,IF(Table3[[#This Row],[I]]=1,0,1))))</f>
        <v>1</v>
      </c>
      <c r="B620" s="6" t="s">
        <v>149</v>
      </c>
      <c r="D620" s="6" t="s">
        <v>149</v>
      </c>
      <c r="E620" s="6">
        <v>619</v>
      </c>
      <c r="F620" s="8" t="s">
        <v>60</v>
      </c>
      <c r="H620" s="10" t="s">
        <v>801</v>
      </c>
      <c r="I620" s="11" t="s">
        <v>1273</v>
      </c>
      <c r="J620" s="12" t="s">
        <v>1274</v>
      </c>
      <c r="K620" s="11" t="str">
        <f>CONCATENATE(Table3[[#This Row],[Type]]," "&amp;TEXT(Table3[[#This Row],[Diameter]],".0000")&amp;""," "&amp;Table3[[#This Row],[NumFlutes]]&amp;"FL")</f>
        <v>DJ .3860 2FL</v>
      </c>
      <c r="L620" s="17" t="s">
        <v>1275</v>
      </c>
      <c r="M620" s="13">
        <v>0.38600000000000001</v>
      </c>
      <c r="N620" s="13">
        <v>0.38600000000000001</v>
      </c>
      <c r="O620" s="6">
        <v>0.38600000000000001</v>
      </c>
      <c r="P620" s="6">
        <v>3.9</v>
      </c>
      <c r="R620" s="14">
        <f>IF(Table3[[#This Row],[ShoulderLenEnd]]="",0,90-(DEGREES(ATAN((Q620-P620)/((N620-O620)/2)))))</f>
        <v>0</v>
      </c>
      <c r="S620" s="15">
        <v>3.97</v>
      </c>
      <c r="T620" s="6">
        <v>2</v>
      </c>
      <c r="U620" s="6">
        <v>5.28</v>
      </c>
      <c r="V620" s="6">
        <v>3.31</v>
      </c>
      <c r="Z620" s="6">
        <v>118</v>
      </c>
      <c r="AA620" s="13">
        <f t="shared" si="9"/>
        <v>0.11596609947231915</v>
      </c>
      <c r="AE620" s="6" t="s">
        <v>49</v>
      </c>
      <c r="AF620" s="6" t="s">
        <v>545</v>
      </c>
      <c r="AH620" s="6" t="s">
        <v>635</v>
      </c>
      <c r="AI620" s="6">
        <v>0</v>
      </c>
      <c r="AJ620" s="6">
        <v>1</v>
      </c>
      <c r="AK620" s="6">
        <v>0</v>
      </c>
      <c r="AL620" s="6">
        <v>0</v>
      </c>
      <c r="AM620" s="6">
        <v>0</v>
      </c>
      <c r="AN620" s="6">
        <v>0</v>
      </c>
      <c r="AO620" s="6">
        <v>0</v>
      </c>
      <c r="AP620" s="6">
        <v>1</v>
      </c>
      <c r="AR620" s="6">
        <v>0</v>
      </c>
      <c r="AS620" s="6">
        <v>0</v>
      </c>
      <c r="AT620" s="6">
        <v>0</v>
      </c>
      <c r="AU620" s="6">
        <v>0</v>
      </c>
      <c r="AV620" s="6">
        <f>IF(Table3[[#This Row],[ShankDiameter]]&gt;0.5,0,2)</f>
        <v>2</v>
      </c>
      <c r="AW620" s="6">
        <v>0</v>
      </c>
      <c r="AX620" s="6">
        <v>0</v>
      </c>
      <c r="AY620" s="6">
        <v>2</v>
      </c>
      <c r="AZ620" s="6">
        <f>IF(Table3[[#This Row],[ShankDiameter]]=0.225,2,IF(Table3[[#This Row],[ShankDiameter]]=0.25,2,IF(Table3[[#This Row],[ShankDiameter]]=0.2875,2,0)))</f>
        <v>0</v>
      </c>
      <c r="BA620" s="6">
        <v>0</v>
      </c>
      <c r="BB620" s="6">
        <v>0</v>
      </c>
      <c r="BC620" s="6">
        <v>0</v>
      </c>
      <c r="BD620" s="6">
        <v>0</v>
      </c>
      <c r="BE620" s="6">
        <v>0</v>
      </c>
      <c r="BF620" s="6">
        <v>0</v>
      </c>
      <c r="BG620" s="6">
        <v>0</v>
      </c>
      <c r="BH620" s="6">
        <v>0</v>
      </c>
      <c r="BI620" s="6">
        <v>0</v>
      </c>
      <c r="BJ620" s="6">
        <v>0</v>
      </c>
      <c r="BK620" s="6">
        <v>0</v>
      </c>
      <c r="BL620" s="6">
        <v>0</v>
      </c>
      <c r="BM620" s="6">
        <f>IF(Table3[[#This Row],[Type]]="EM",IF((Table3[[#This Row],[Diameter]]/2)-Table3[[#This Row],[CornerRadius]]-0.012&gt;0,(Table3[[#This Row],[Diameter]]/2)-Table3[[#This Row],[CornerRadius]]-0.012,0),)</f>
        <v>0</v>
      </c>
      <c r="BO620" s="6" t="str">
        <f>IF(Table3[[#This Row],[ShoulderLength]]="","",IF(Table3[[#This Row],[ShoulderLength]]&lt;Table3[[#This Row],[LOC]],"FIX",""))</f>
        <v/>
      </c>
    </row>
    <row r="621" spans="1:67" x14ac:dyDescent="0.25">
      <c r="A621" s="7">
        <f>IF(Table3[[#This Row],[SoflexRule]]="",1,IF(Table3[[#This Row],[MinOHL]]="",1,IF(Table3[[#This Row],[Type]]="CT",1,IF(Table3[[#This Row],[I]]=1,0,1))))</f>
        <v>1</v>
      </c>
      <c r="B621" s="6" t="s">
        <v>149</v>
      </c>
      <c r="D621" s="6" t="s">
        <v>149</v>
      </c>
      <c r="E621" s="6">
        <v>620</v>
      </c>
      <c r="F621" s="8" t="s">
        <v>60</v>
      </c>
      <c r="H621" s="10" t="s">
        <v>679</v>
      </c>
      <c r="I621" s="11" t="s">
        <v>1276</v>
      </c>
      <c r="J621" s="12" t="s">
        <v>1277</v>
      </c>
      <c r="K621" s="11" t="str">
        <f>CONCATENATE(Table3[[#This Row],[Type]]," "&amp;TEXT(Table3[[#This Row],[Diameter]],".0000")&amp;""," "&amp;Table3[[#This Row],[NumFlutes]]&amp;"FL")</f>
        <v>DS .3860 2FL</v>
      </c>
      <c r="L621" s="17" t="s">
        <v>1275</v>
      </c>
      <c r="M621" s="13">
        <v>0.38600000000000001</v>
      </c>
      <c r="N621" s="13">
        <v>0.38600000000000001</v>
      </c>
      <c r="O621" s="6">
        <v>0.38600000000000001</v>
      </c>
      <c r="P621" s="6">
        <v>2.09</v>
      </c>
      <c r="R621" s="14">
        <f>IF(Table3[[#This Row],[ShoulderLenEnd]]="",0,90-(DEGREES(ATAN((Q621-P621)/((N621-O621)/2)))))</f>
        <v>0</v>
      </c>
      <c r="S621" s="15">
        <v>2.16</v>
      </c>
      <c r="T621" s="6">
        <v>2</v>
      </c>
      <c r="U621" s="6">
        <v>3.38</v>
      </c>
      <c r="V621" s="6">
        <v>1.46</v>
      </c>
      <c r="Z621" s="6">
        <v>118</v>
      </c>
      <c r="AA621" s="13">
        <f t="shared" si="9"/>
        <v>0.11596609947231915</v>
      </c>
      <c r="AE621" s="6" t="s">
        <v>49</v>
      </c>
      <c r="AF621" s="6" t="s">
        <v>545</v>
      </c>
      <c r="AH621" s="6" t="s">
        <v>682</v>
      </c>
      <c r="AI621" s="6">
        <v>0</v>
      </c>
      <c r="AJ621" s="6">
        <v>1</v>
      </c>
      <c r="AK621" s="6">
        <v>0</v>
      </c>
      <c r="AL621" s="6">
        <v>0</v>
      </c>
      <c r="AM621" s="6">
        <v>0</v>
      </c>
      <c r="AN621" s="6">
        <v>0</v>
      </c>
      <c r="AO621" s="6">
        <v>0</v>
      </c>
      <c r="AP621" s="6">
        <v>1</v>
      </c>
      <c r="AR621" s="6">
        <v>0</v>
      </c>
      <c r="AS621" s="6">
        <v>0</v>
      </c>
      <c r="AT621" s="6">
        <v>0</v>
      </c>
      <c r="AU621" s="6">
        <v>0</v>
      </c>
      <c r="AV621" s="6">
        <f>IF(Table3[[#This Row],[ShankDiameter]]&gt;0.5,0,2)</f>
        <v>2</v>
      </c>
      <c r="AW621" s="6">
        <v>0</v>
      </c>
      <c r="AX621" s="6">
        <v>0</v>
      </c>
      <c r="AY621" s="6">
        <v>2</v>
      </c>
      <c r="AZ621" s="6">
        <f>IF(Table3[[#This Row],[ShankDiameter]]=0.225,2,IF(Table3[[#This Row],[ShankDiameter]]=0.25,2,IF(Table3[[#This Row],[ShankDiameter]]=0.2875,2,0)))</f>
        <v>0</v>
      </c>
      <c r="BA621" s="6">
        <v>0</v>
      </c>
      <c r="BB621" s="6">
        <v>0</v>
      </c>
      <c r="BC621" s="6">
        <v>0</v>
      </c>
      <c r="BD621" s="6">
        <v>0</v>
      </c>
      <c r="BE621" s="6">
        <v>0</v>
      </c>
      <c r="BF621" s="6">
        <v>0</v>
      </c>
      <c r="BG621" s="6">
        <v>0</v>
      </c>
      <c r="BH621" s="6">
        <v>0</v>
      </c>
      <c r="BI621" s="6">
        <v>0</v>
      </c>
      <c r="BJ621" s="6">
        <v>0</v>
      </c>
      <c r="BK621" s="6">
        <v>0</v>
      </c>
      <c r="BL621" s="6">
        <v>0</v>
      </c>
      <c r="BM621" s="6">
        <f>IF(Table3[[#This Row],[Type]]="EM",IF((Table3[[#This Row],[Diameter]]/2)-Table3[[#This Row],[CornerRadius]]-0.012&gt;0,(Table3[[#This Row],[Diameter]]/2)-Table3[[#This Row],[CornerRadius]]-0.012,0),)</f>
        <v>0</v>
      </c>
      <c r="BO621" s="6" t="str">
        <f>IF(Table3[[#This Row],[ShoulderLength]]="","",IF(Table3[[#This Row],[ShoulderLength]]&lt;Table3[[#This Row],[LOC]],"FIX",""))</f>
        <v/>
      </c>
    </row>
    <row r="622" spans="1:67" x14ac:dyDescent="0.25">
      <c r="A622" s="7">
        <f>IF(Table3[[#This Row],[SoflexRule]]="",1,IF(Table3[[#This Row],[MinOHL]]="",1,IF(Table3[[#This Row],[Type]]="CT",1,IF(Table3[[#This Row],[I]]=1,0,1))))</f>
        <v>1</v>
      </c>
      <c r="B622" s="6" t="s">
        <v>149</v>
      </c>
      <c r="D622" s="6" t="s">
        <v>149</v>
      </c>
      <c r="E622" s="6">
        <v>621</v>
      </c>
      <c r="F622" s="8" t="s">
        <v>60</v>
      </c>
      <c r="H622" s="10" t="s">
        <v>679</v>
      </c>
      <c r="I622" s="11" t="s">
        <v>1278</v>
      </c>
      <c r="J622" s="12" t="s">
        <v>1279</v>
      </c>
      <c r="K622" s="11" t="str">
        <f>CONCATENATE(Table3[[#This Row],[Type]]," "&amp;TEXT(Table3[[#This Row],[Diameter]],".0000")&amp;""," "&amp;Table3[[#This Row],[NumFlutes]]&amp;"FL")</f>
        <v>DS .3906 2FL</v>
      </c>
      <c r="L622" s="17" t="s">
        <v>1280</v>
      </c>
      <c r="M622" s="13">
        <v>0.3906</v>
      </c>
      <c r="N622" s="13">
        <v>0.3906</v>
      </c>
      <c r="O622" s="6">
        <v>0.3906</v>
      </c>
      <c r="P622" s="6">
        <v>2.0299999999999998</v>
      </c>
      <c r="R622" s="14">
        <f>IF(Table3[[#This Row],[ShoulderLenEnd]]="",0,90-(DEGREES(ATAN((Q622-P622)/((N622-O622)/2)))))</f>
        <v>0</v>
      </c>
      <c r="S622" s="15">
        <v>2.1</v>
      </c>
      <c r="T622" s="6">
        <v>2</v>
      </c>
      <c r="U622" s="6">
        <v>3.4</v>
      </c>
      <c r="V622" s="6">
        <v>1.5</v>
      </c>
      <c r="Z622" s="6">
        <v>118</v>
      </c>
      <c r="AA622" s="13">
        <f t="shared" si="9"/>
        <v>0.11734807889608252</v>
      </c>
      <c r="AE622" s="6" t="s">
        <v>49</v>
      </c>
      <c r="AF622" s="6" t="s">
        <v>545</v>
      </c>
      <c r="AH622" s="6" t="s">
        <v>682</v>
      </c>
      <c r="AI622" s="6">
        <v>0</v>
      </c>
      <c r="AJ622" s="6">
        <v>1</v>
      </c>
      <c r="AK622" s="6">
        <v>0</v>
      </c>
      <c r="AL622" s="6">
        <v>0</v>
      </c>
      <c r="AM622" s="6">
        <v>0</v>
      </c>
      <c r="AN622" s="6">
        <v>0</v>
      </c>
      <c r="AO622" s="6">
        <v>0</v>
      </c>
      <c r="AP622" s="6">
        <v>1</v>
      </c>
      <c r="AR622" s="6">
        <v>0</v>
      </c>
      <c r="AS622" s="6">
        <v>0</v>
      </c>
      <c r="AT622" s="6">
        <v>0</v>
      </c>
      <c r="AU622" s="6">
        <v>0</v>
      </c>
      <c r="AV622" s="6">
        <f>IF(Table3[[#This Row],[ShankDiameter]]&gt;0.5,0,2)</f>
        <v>2</v>
      </c>
      <c r="AW622" s="6">
        <v>0</v>
      </c>
      <c r="AX622" s="6">
        <v>0</v>
      </c>
      <c r="AY622" s="6">
        <v>2</v>
      </c>
      <c r="AZ622" s="6">
        <f>IF(Table3[[#This Row],[ShankDiameter]]=0.225,2,IF(Table3[[#This Row],[ShankDiameter]]=0.25,2,IF(Table3[[#This Row],[ShankDiameter]]=0.2875,2,0)))</f>
        <v>0</v>
      </c>
      <c r="BA622" s="6">
        <v>0</v>
      </c>
      <c r="BB622" s="6">
        <v>0</v>
      </c>
      <c r="BC622" s="6">
        <v>0</v>
      </c>
      <c r="BD622" s="6">
        <v>0</v>
      </c>
      <c r="BE622" s="6">
        <v>0</v>
      </c>
      <c r="BF622" s="6">
        <v>0</v>
      </c>
      <c r="BG622" s="6">
        <v>0</v>
      </c>
      <c r="BH622" s="6">
        <v>0</v>
      </c>
      <c r="BI622" s="6">
        <v>0</v>
      </c>
      <c r="BJ622" s="6">
        <v>0</v>
      </c>
      <c r="BK622" s="6">
        <v>0</v>
      </c>
      <c r="BL622" s="6">
        <v>0</v>
      </c>
      <c r="BM622" s="6">
        <f>IF(Table3[[#This Row],[Type]]="EM",IF((Table3[[#This Row],[Diameter]]/2)-Table3[[#This Row],[CornerRadius]]-0.012&gt;0,(Table3[[#This Row],[Diameter]]/2)-Table3[[#This Row],[CornerRadius]]-0.012,0),)</f>
        <v>0</v>
      </c>
      <c r="BO622" s="6" t="str">
        <f>IF(Table3[[#This Row],[ShoulderLength]]="","",IF(Table3[[#This Row],[ShoulderLength]]&lt;Table3[[#This Row],[LOC]],"FIX",""))</f>
        <v/>
      </c>
    </row>
    <row r="623" spans="1:67" x14ac:dyDescent="0.25">
      <c r="A623" s="7">
        <f>IF(Table3[[#This Row],[SoflexRule]]="",1,IF(Table3[[#This Row],[MinOHL]]="",1,IF(Table3[[#This Row],[Type]]="CT",1,IF(Table3[[#This Row],[I]]=1,0,1))))</f>
        <v>1</v>
      </c>
      <c r="B623" s="6" t="s">
        <v>149</v>
      </c>
      <c r="D623" s="6" t="s">
        <v>149</v>
      </c>
      <c r="E623" s="6">
        <v>622</v>
      </c>
      <c r="F623" s="8" t="s">
        <v>60</v>
      </c>
      <c r="H623" s="10" t="s">
        <v>801</v>
      </c>
      <c r="I623" s="11" t="s">
        <v>1281</v>
      </c>
      <c r="K623" s="11" t="str">
        <f>CONCATENATE(Table3[[#This Row],[Type]]," "&amp;TEXT(Table3[[#This Row],[Diameter]],".0000")&amp;""," "&amp;Table3[[#This Row],[NumFlutes]]&amp;"FL")</f>
        <v>DJ .3906 2FL</v>
      </c>
      <c r="L623" s="17" t="s">
        <v>1280</v>
      </c>
      <c r="M623" s="13">
        <v>0.3906</v>
      </c>
      <c r="N623" s="13">
        <v>0.3906</v>
      </c>
      <c r="O623" s="6">
        <v>0.3906</v>
      </c>
      <c r="P623" s="6">
        <v>3.97</v>
      </c>
      <c r="R623" s="14">
        <f>IF(Table3[[#This Row],[ShoulderLenEnd]]="",0,90-(DEGREES(ATAN((Q623-P623)/((N623-O623)/2)))))</f>
        <v>0</v>
      </c>
      <c r="S623" s="15">
        <v>4.03</v>
      </c>
      <c r="T623" s="6">
        <v>2</v>
      </c>
      <c r="U623" s="6">
        <v>5.3</v>
      </c>
      <c r="V623" s="6">
        <v>3.26</v>
      </c>
      <c r="Z623" s="6">
        <v>118</v>
      </c>
      <c r="AA623" s="13">
        <f t="shared" si="9"/>
        <v>0.11734807889608252</v>
      </c>
      <c r="AE623" s="6" t="s">
        <v>49</v>
      </c>
      <c r="AF623" s="6" t="s">
        <v>545</v>
      </c>
      <c r="AH623" s="6" t="s">
        <v>635</v>
      </c>
      <c r="AI623" s="6">
        <v>0</v>
      </c>
      <c r="AJ623" s="6">
        <v>1</v>
      </c>
      <c r="AK623" s="6">
        <v>0</v>
      </c>
      <c r="AL623" s="6">
        <v>0</v>
      </c>
      <c r="AM623" s="6">
        <v>0</v>
      </c>
      <c r="AN623" s="6">
        <v>0</v>
      </c>
      <c r="AO623" s="6">
        <v>0</v>
      </c>
      <c r="AP623" s="6">
        <v>1</v>
      </c>
      <c r="AR623" s="6">
        <v>0</v>
      </c>
      <c r="AS623" s="6">
        <v>0</v>
      </c>
      <c r="AT623" s="6">
        <v>0</v>
      </c>
      <c r="AU623" s="6">
        <v>0</v>
      </c>
      <c r="AV623" s="6">
        <f>IF(Table3[[#This Row],[ShankDiameter]]&gt;0.5,0,2)</f>
        <v>2</v>
      </c>
      <c r="AW623" s="6">
        <v>0</v>
      </c>
      <c r="AX623" s="6">
        <v>0</v>
      </c>
      <c r="AY623" s="6">
        <v>2</v>
      </c>
      <c r="AZ623" s="6">
        <f>IF(Table3[[#This Row],[ShankDiameter]]=0.225,2,IF(Table3[[#This Row],[ShankDiameter]]=0.25,2,IF(Table3[[#This Row],[ShankDiameter]]=0.2875,2,0)))</f>
        <v>0</v>
      </c>
      <c r="BA623" s="6">
        <v>0</v>
      </c>
      <c r="BB623" s="6">
        <v>0</v>
      </c>
      <c r="BC623" s="6">
        <v>0</v>
      </c>
      <c r="BD623" s="6">
        <v>0</v>
      </c>
      <c r="BE623" s="6">
        <v>0</v>
      </c>
      <c r="BF623" s="6">
        <v>0</v>
      </c>
      <c r="BG623" s="6">
        <v>0</v>
      </c>
      <c r="BH623" s="6">
        <v>0</v>
      </c>
      <c r="BI623" s="6">
        <v>0</v>
      </c>
      <c r="BJ623" s="6">
        <v>0</v>
      </c>
      <c r="BK623" s="6">
        <v>0</v>
      </c>
      <c r="BL623" s="6">
        <v>0</v>
      </c>
      <c r="BM623" s="6">
        <f>IF(Table3[[#This Row],[Type]]="EM",IF((Table3[[#This Row],[Diameter]]/2)-Table3[[#This Row],[CornerRadius]]-0.012&gt;0,(Table3[[#This Row],[Diameter]]/2)-Table3[[#This Row],[CornerRadius]]-0.012,0),)</f>
        <v>0</v>
      </c>
      <c r="BO623" s="6" t="str">
        <f>IF(Table3[[#This Row],[ShoulderLength]]="","",IF(Table3[[#This Row],[ShoulderLength]]&lt;Table3[[#This Row],[LOC]],"FIX",""))</f>
        <v/>
      </c>
    </row>
    <row r="624" spans="1:67" x14ac:dyDescent="0.25">
      <c r="A624" s="7">
        <f>IF(Table3[[#This Row],[SoflexRule]]="",1,IF(Table3[[#This Row],[MinOHL]]="",1,IF(Table3[[#This Row],[Type]]="CT",1,IF(Table3[[#This Row],[I]]=1,0,1))))</f>
        <v>1</v>
      </c>
      <c r="B624" s="6" t="s">
        <v>149</v>
      </c>
      <c r="D624" s="6" t="s">
        <v>149</v>
      </c>
      <c r="E624" s="6">
        <v>623</v>
      </c>
      <c r="F624" s="8" t="s">
        <v>60</v>
      </c>
      <c r="H624" s="10" t="s">
        <v>801</v>
      </c>
      <c r="I624" s="11" t="s">
        <v>1282</v>
      </c>
      <c r="J624" s="12" t="s">
        <v>1283</v>
      </c>
      <c r="K624" s="11" t="str">
        <f>CONCATENATE(Table3[[#This Row],[Type]]," "&amp;TEXT(Table3[[#This Row],[Diameter]],".0000")&amp;""," "&amp;Table3[[#This Row],[NumFlutes]]&amp;"FL")</f>
        <v>DJ .3970 2FL</v>
      </c>
      <c r="L624" s="17" t="s">
        <v>74</v>
      </c>
      <c r="M624" s="13">
        <v>0.39700000000000002</v>
      </c>
      <c r="N624" s="13">
        <v>0.39700000000000002</v>
      </c>
      <c r="O624" s="6">
        <v>0.39700000000000002</v>
      </c>
      <c r="P624" s="6">
        <v>4</v>
      </c>
      <c r="R624" s="14">
        <f>IF(Table3[[#This Row],[ShoulderLenEnd]]="",0,90-(DEGREES(ATAN((Q624-P624)/((N624-O624)/2)))))</f>
        <v>0</v>
      </c>
      <c r="S624" s="15">
        <v>4.07</v>
      </c>
      <c r="T624" s="6">
        <v>2</v>
      </c>
      <c r="U624" s="6">
        <v>5.37</v>
      </c>
      <c r="V624" s="6">
        <v>3.27</v>
      </c>
      <c r="Z624" s="6">
        <v>118</v>
      </c>
      <c r="AA624" s="13">
        <f t="shared" si="9"/>
        <v>0.11927083287697073</v>
      </c>
      <c r="AE624" s="6" t="s">
        <v>49</v>
      </c>
      <c r="AF624" s="6" t="s">
        <v>545</v>
      </c>
      <c r="AH624" s="6" t="s">
        <v>635</v>
      </c>
      <c r="AI624" s="6">
        <v>0</v>
      </c>
      <c r="AJ624" s="6">
        <v>1</v>
      </c>
      <c r="AK624" s="6">
        <v>0</v>
      </c>
      <c r="AL624" s="6">
        <v>0</v>
      </c>
      <c r="AM624" s="6">
        <v>0</v>
      </c>
      <c r="AN624" s="6">
        <v>0</v>
      </c>
      <c r="AO624" s="6">
        <v>0</v>
      </c>
      <c r="AP624" s="6">
        <v>1</v>
      </c>
      <c r="AR624" s="6">
        <v>0</v>
      </c>
      <c r="AS624" s="6">
        <v>0</v>
      </c>
      <c r="AT624" s="6">
        <v>0</v>
      </c>
      <c r="AU624" s="6">
        <v>0</v>
      </c>
      <c r="AV624" s="6">
        <f>IF(Table3[[#This Row],[ShankDiameter]]&gt;0.5,0,2)</f>
        <v>2</v>
      </c>
      <c r="AW624" s="6">
        <v>0</v>
      </c>
      <c r="AX624" s="6">
        <v>0</v>
      </c>
      <c r="AY624" s="6">
        <v>2</v>
      </c>
      <c r="AZ624" s="6">
        <f>IF(Table3[[#This Row],[ShankDiameter]]=0.225,2,IF(Table3[[#This Row],[ShankDiameter]]=0.25,2,IF(Table3[[#This Row],[ShankDiameter]]=0.2875,2,0)))</f>
        <v>0</v>
      </c>
      <c r="BA624" s="6">
        <v>0</v>
      </c>
      <c r="BB624" s="6">
        <v>0</v>
      </c>
      <c r="BC624" s="6">
        <v>0</v>
      </c>
      <c r="BD624" s="6">
        <v>0</v>
      </c>
      <c r="BE624" s="6">
        <v>0</v>
      </c>
      <c r="BF624" s="6">
        <v>0</v>
      </c>
      <c r="BG624" s="6">
        <v>0</v>
      </c>
      <c r="BH624" s="6">
        <v>0</v>
      </c>
      <c r="BI624" s="6">
        <v>0</v>
      </c>
      <c r="BJ624" s="6">
        <v>0</v>
      </c>
      <c r="BK624" s="6">
        <v>0</v>
      </c>
      <c r="BL624" s="6">
        <v>0</v>
      </c>
      <c r="BM624" s="6">
        <f>IF(Table3[[#This Row],[Type]]="EM",IF((Table3[[#This Row],[Diameter]]/2)-Table3[[#This Row],[CornerRadius]]-0.012&gt;0,(Table3[[#This Row],[Diameter]]/2)-Table3[[#This Row],[CornerRadius]]-0.012,0),)</f>
        <v>0</v>
      </c>
      <c r="BO624" s="6" t="str">
        <f>IF(Table3[[#This Row],[ShoulderLength]]="","",IF(Table3[[#This Row],[ShoulderLength]]&lt;Table3[[#This Row],[LOC]],"FIX",""))</f>
        <v/>
      </c>
    </row>
    <row r="625" spans="1:67" x14ac:dyDescent="0.25">
      <c r="A625" s="7">
        <f>IF(Table3[[#This Row],[SoflexRule]]="",1,IF(Table3[[#This Row],[MinOHL]]="",1,IF(Table3[[#This Row],[Type]]="CT",1,IF(Table3[[#This Row],[I]]=1,0,1))))</f>
        <v>1</v>
      </c>
      <c r="B625" s="6" t="s">
        <v>149</v>
      </c>
      <c r="D625" s="6" t="s">
        <v>149</v>
      </c>
      <c r="E625" s="6">
        <v>624</v>
      </c>
      <c r="F625" s="8" t="s">
        <v>60</v>
      </c>
      <c r="H625" s="10" t="s">
        <v>679</v>
      </c>
      <c r="I625" s="11" t="s">
        <v>1284</v>
      </c>
      <c r="J625" s="12" t="s">
        <v>1285</v>
      </c>
      <c r="K625" s="11" t="str">
        <f>CONCATENATE(Table3[[#This Row],[Type]]," "&amp;TEXT(Table3[[#This Row],[Diameter]],".0000")&amp;""," "&amp;Table3[[#This Row],[NumFlutes]]&amp;"FL")</f>
        <v>DS .3970 2FL</v>
      </c>
      <c r="L625" s="17" t="s">
        <v>74</v>
      </c>
      <c r="M625" s="13">
        <v>0.39700000000000002</v>
      </c>
      <c r="N625" s="13">
        <v>0.39700000000000002</v>
      </c>
      <c r="O625" s="6">
        <v>0.39700000000000002</v>
      </c>
      <c r="P625" s="6">
        <v>2.09</v>
      </c>
      <c r="R625" s="14">
        <f>IF(Table3[[#This Row],[ShoulderLenEnd]]="",0,90-(DEGREES(ATAN((Q625-P625)/((N625-O625)/2)))))</f>
        <v>0</v>
      </c>
      <c r="S625" s="15">
        <v>2.16</v>
      </c>
      <c r="T625" s="6">
        <v>2</v>
      </c>
      <c r="U625" s="6">
        <v>3.43</v>
      </c>
      <c r="V625" s="6">
        <v>1.53</v>
      </c>
      <c r="Z625" s="6">
        <v>118</v>
      </c>
      <c r="AA625" s="13">
        <f t="shared" si="9"/>
        <v>0.11927083287697073</v>
      </c>
      <c r="AE625" s="6" t="s">
        <v>49</v>
      </c>
      <c r="AF625" s="6" t="s">
        <v>545</v>
      </c>
      <c r="AH625" s="6" t="s">
        <v>682</v>
      </c>
      <c r="AI625" s="6">
        <v>0</v>
      </c>
      <c r="AJ625" s="6">
        <v>1</v>
      </c>
      <c r="AK625" s="6">
        <v>0</v>
      </c>
      <c r="AL625" s="6">
        <v>0</v>
      </c>
      <c r="AM625" s="6">
        <v>0</v>
      </c>
      <c r="AN625" s="6">
        <v>0</v>
      </c>
      <c r="AO625" s="6">
        <v>0</v>
      </c>
      <c r="AP625" s="6">
        <v>1</v>
      </c>
      <c r="AR625" s="6">
        <v>0</v>
      </c>
      <c r="AS625" s="6">
        <v>0</v>
      </c>
      <c r="AT625" s="6">
        <v>0</v>
      </c>
      <c r="AU625" s="6">
        <v>0</v>
      </c>
      <c r="AV625" s="6">
        <f>IF(Table3[[#This Row],[ShankDiameter]]&gt;0.5,0,2)</f>
        <v>2</v>
      </c>
      <c r="AW625" s="6">
        <v>0</v>
      </c>
      <c r="AX625" s="6">
        <v>0</v>
      </c>
      <c r="AY625" s="6">
        <v>2</v>
      </c>
      <c r="AZ625" s="6">
        <f>IF(Table3[[#This Row],[ShankDiameter]]=0.225,2,IF(Table3[[#This Row],[ShankDiameter]]=0.25,2,IF(Table3[[#This Row],[ShankDiameter]]=0.2875,2,0)))</f>
        <v>0</v>
      </c>
      <c r="BA625" s="6">
        <v>0</v>
      </c>
      <c r="BB625" s="6">
        <v>0</v>
      </c>
      <c r="BC625" s="6">
        <v>0</v>
      </c>
      <c r="BD625" s="6">
        <v>0</v>
      </c>
      <c r="BE625" s="6">
        <v>0</v>
      </c>
      <c r="BF625" s="6">
        <v>0</v>
      </c>
      <c r="BG625" s="6">
        <v>0</v>
      </c>
      <c r="BH625" s="6">
        <v>0</v>
      </c>
      <c r="BI625" s="6">
        <v>0</v>
      </c>
      <c r="BJ625" s="6">
        <v>0</v>
      </c>
      <c r="BK625" s="6">
        <v>0</v>
      </c>
      <c r="BL625" s="6">
        <v>0</v>
      </c>
      <c r="BM625" s="6">
        <f>IF(Table3[[#This Row],[Type]]="EM",IF((Table3[[#This Row],[Diameter]]/2)-Table3[[#This Row],[CornerRadius]]-0.012&gt;0,(Table3[[#This Row],[Diameter]]/2)-Table3[[#This Row],[CornerRadius]]-0.012,0),)</f>
        <v>0</v>
      </c>
      <c r="BO625" s="6" t="str">
        <f>IF(Table3[[#This Row],[ShoulderLength]]="","",IF(Table3[[#This Row],[ShoulderLength]]&lt;Table3[[#This Row],[LOC]],"FIX",""))</f>
        <v/>
      </c>
    </row>
    <row r="626" spans="1:67" x14ac:dyDescent="0.25">
      <c r="A626" s="7">
        <f>IF(Table3[[#This Row],[SoflexRule]]="",1,IF(Table3[[#This Row],[MinOHL]]="",1,IF(Table3[[#This Row],[Type]]="CT",1,IF(Table3[[#This Row],[I]]=1,0,1))))</f>
        <v>1</v>
      </c>
      <c r="B626" s="6" t="s">
        <v>149</v>
      </c>
      <c r="D626" s="6" t="s">
        <v>149</v>
      </c>
      <c r="E626" s="6">
        <v>625</v>
      </c>
      <c r="F626" s="8" t="s">
        <v>60</v>
      </c>
      <c r="H626" s="10" t="s">
        <v>801</v>
      </c>
      <c r="I626" s="11" t="s">
        <v>1286</v>
      </c>
      <c r="J626" s="12" t="s">
        <v>1287</v>
      </c>
      <c r="K626" s="11" t="str">
        <f>CONCATENATE(Table3[[#This Row],[Type]]," "&amp;TEXT(Table3[[#This Row],[Diameter]],".0000")&amp;""," "&amp;Table3[[#This Row],[NumFlutes]]&amp;"FL")</f>
        <v>DJ .4040 2FL</v>
      </c>
      <c r="L626" s="17" t="s">
        <v>1288</v>
      </c>
      <c r="M626" s="13">
        <v>0.40400000000000003</v>
      </c>
      <c r="N626" s="13">
        <v>0.40400000000000003</v>
      </c>
      <c r="O626" s="6">
        <v>0.40400000000000003</v>
      </c>
      <c r="P626" s="6">
        <v>4.07</v>
      </c>
      <c r="R626" s="14">
        <f>IF(Table3[[#This Row],[ShoulderLenEnd]]="",0,90-(DEGREES(ATAN((Q626-P626)/((N626-O626)/2)))))</f>
        <v>0</v>
      </c>
      <c r="S626" s="15">
        <v>4.1399999999999997</v>
      </c>
      <c r="T626" s="6">
        <v>2</v>
      </c>
      <c r="U626" s="6">
        <v>5.34</v>
      </c>
      <c r="V626" s="6">
        <v>3.45</v>
      </c>
      <c r="Z626" s="6">
        <v>118</v>
      </c>
      <c r="AA626" s="13">
        <f t="shared" si="9"/>
        <v>0.12137384504356719</v>
      </c>
      <c r="AE626" s="6" t="s">
        <v>49</v>
      </c>
      <c r="AF626" s="6" t="s">
        <v>545</v>
      </c>
      <c r="AH626" s="6" t="s">
        <v>635</v>
      </c>
      <c r="AI626" s="6">
        <v>0</v>
      </c>
      <c r="AJ626" s="6">
        <v>1</v>
      </c>
      <c r="AK626" s="6">
        <v>0</v>
      </c>
      <c r="AL626" s="6">
        <v>0</v>
      </c>
      <c r="AM626" s="6">
        <v>0</v>
      </c>
      <c r="AN626" s="6">
        <v>0</v>
      </c>
      <c r="AO626" s="6">
        <v>0</v>
      </c>
      <c r="AP626" s="6">
        <v>1</v>
      </c>
      <c r="AR626" s="6">
        <v>0</v>
      </c>
      <c r="AS626" s="6">
        <v>0</v>
      </c>
      <c r="AT626" s="6">
        <v>0</v>
      </c>
      <c r="AU626" s="6">
        <v>0</v>
      </c>
      <c r="AV626" s="6">
        <f>IF(Table3[[#This Row],[ShankDiameter]]&gt;0.5,0,2)</f>
        <v>2</v>
      </c>
      <c r="AW626" s="6">
        <v>0</v>
      </c>
      <c r="AX626" s="6">
        <v>0</v>
      </c>
      <c r="AY626" s="6">
        <v>2</v>
      </c>
      <c r="AZ626" s="6">
        <f>IF(Table3[[#This Row],[ShankDiameter]]=0.225,2,IF(Table3[[#This Row],[ShankDiameter]]=0.25,2,IF(Table3[[#This Row],[ShankDiameter]]=0.2875,2,0)))</f>
        <v>0</v>
      </c>
      <c r="BA626" s="6">
        <v>0</v>
      </c>
      <c r="BB626" s="6">
        <v>0</v>
      </c>
      <c r="BC626" s="6">
        <v>0</v>
      </c>
      <c r="BD626" s="6">
        <v>0</v>
      </c>
      <c r="BE626" s="6">
        <v>0</v>
      </c>
      <c r="BF626" s="6">
        <v>0</v>
      </c>
      <c r="BG626" s="6">
        <v>0</v>
      </c>
      <c r="BH626" s="6">
        <v>0</v>
      </c>
      <c r="BI626" s="6">
        <v>0</v>
      </c>
      <c r="BJ626" s="6">
        <v>0</v>
      </c>
      <c r="BK626" s="6">
        <v>0</v>
      </c>
      <c r="BL626" s="6">
        <v>0</v>
      </c>
      <c r="BM626" s="6">
        <f>IF(Table3[[#This Row],[Type]]="EM",IF((Table3[[#This Row],[Diameter]]/2)-Table3[[#This Row],[CornerRadius]]-0.012&gt;0,(Table3[[#This Row],[Diameter]]/2)-Table3[[#This Row],[CornerRadius]]-0.012,0),)</f>
        <v>0</v>
      </c>
      <c r="BO626" s="6" t="str">
        <f>IF(Table3[[#This Row],[ShoulderLength]]="","",IF(Table3[[#This Row],[ShoulderLength]]&lt;Table3[[#This Row],[LOC]],"FIX",""))</f>
        <v/>
      </c>
    </row>
    <row r="627" spans="1:67" x14ac:dyDescent="0.25">
      <c r="A627" s="7">
        <f>IF(Table3[[#This Row],[SoflexRule]]="",1,IF(Table3[[#This Row],[MinOHL]]="",1,IF(Table3[[#This Row],[Type]]="CT",1,IF(Table3[[#This Row],[I]]=1,0,1))))</f>
        <v>1</v>
      </c>
      <c r="B627" s="6" t="s">
        <v>149</v>
      </c>
      <c r="D627" s="6" t="s">
        <v>149</v>
      </c>
      <c r="E627" s="6">
        <v>626</v>
      </c>
      <c r="F627" s="8" t="s">
        <v>60</v>
      </c>
      <c r="H627" s="10" t="s">
        <v>679</v>
      </c>
      <c r="I627" s="11" t="s">
        <v>1289</v>
      </c>
      <c r="J627" s="12" t="s">
        <v>1290</v>
      </c>
      <c r="K627" s="11" t="str">
        <f>CONCATENATE(Table3[[#This Row],[Type]]," "&amp;TEXT(Table3[[#This Row],[Diameter]],".0000")&amp;""," "&amp;Table3[[#This Row],[NumFlutes]]&amp;"FL")</f>
        <v>DS .4040 2FL</v>
      </c>
      <c r="L627" s="17" t="s">
        <v>1288</v>
      </c>
      <c r="M627" s="13">
        <v>0.40400000000000003</v>
      </c>
      <c r="N627" s="13">
        <v>0.40400000000000003</v>
      </c>
      <c r="O627" s="6">
        <v>0.40400000000000003</v>
      </c>
      <c r="P627" s="6">
        <v>2.0299999999999998</v>
      </c>
      <c r="R627" s="14">
        <f>IF(Table3[[#This Row],[ShoulderLenEnd]]="",0,90-(DEGREES(ATAN((Q627-P627)/((N627-O627)/2)))))</f>
        <v>0</v>
      </c>
      <c r="S627" s="15">
        <v>2.1</v>
      </c>
      <c r="T627" s="6">
        <v>2</v>
      </c>
      <c r="U627" s="6">
        <v>3.4</v>
      </c>
      <c r="V627" s="6">
        <v>1.58</v>
      </c>
      <c r="Z627" s="6">
        <v>118</v>
      </c>
      <c r="AA627" s="13">
        <f t="shared" si="9"/>
        <v>0.12137384504356719</v>
      </c>
      <c r="AE627" s="6" t="s">
        <v>49</v>
      </c>
      <c r="AF627" s="6" t="s">
        <v>545</v>
      </c>
      <c r="AH627" s="6" t="s">
        <v>682</v>
      </c>
      <c r="AI627" s="6">
        <v>0</v>
      </c>
      <c r="AJ627" s="6">
        <v>1</v>
      </c>
      <c r="AK627" s="6">
        <v>0</v>
      </c>
      <c r="AL627" s="6">
        <v>0</v>
      </c>
      <c r="AM627" s="6">
        <v>0</v>
      </c>
      <c r="AN627" s="6">
        <v>0</v>
      </c>
      <c r="AO627" s="6">
        <v>0</v>
      </c>
      <c r="AP627" s="6">
        <v>1</v>
      </c>
      <c r="AR627" s="6">
        <v>0</v>
      </c>
      <c r="AS627" s="6">
        <v>0</v>
      </c>
      <c r="AT627" s="6">
        <v>0</v>
      </c>
      <c r="AU627" s="6">
        <v>0</v>
      </c>
      <c r="AV627" s="6">
        <f>IF(Table3[[#This Row],[ShankDiameter]]&gt;0.5,0,2)</f>
        <v>2</v>
      </c>
      <c r="AW627" s="6">
        <v>0</v>
      </c>
      <c r="AX627" s="6">
        <v>0</v>
      </c>
      <c r="AY627" s="6">
        <v>2</v>
      </c>
      <c r="AZ627" s="6">
        <f>IF(Table3[[#This Row],[ShankDiameter]]=0.225,2,IF(Table3[[#This Row],[ShankDiameter]]=0.25,2,IF(Table3[[#This Row],[ShankDiameter]]=0.2875,2,0)))</f>
        <v>0</v>
      </c>
      <c r="BA627" s="6">
        <v>0</v>
      </c>
      <c r="BB627" s="6">
        <v>0</v>
      </c>
      <c r="BC627" s="6">
        <v>0</v>
      </c>
      <c r="BD627" s="6">
        <v>0</v>
      </c>
      <c r="BE627" s="6">
        <v>0</v>
      </c>
      <c r="BF627" s="6">
        <v>0</v>
      </c>
      <c r="BG627" s="6">
        <v>0</v>
      </c>
      <c r="BH627" s="6">
        <v>0</v>
      </c>
      <c r="BI627" s="6">
        <v>0</v>
      </c>
      <c r="BJ627" s="6">
        <v>0</v>
      </c>
      <c r="BK627" s="6">
        <v>0</v>
      </c>
      <c r="BL627" s="6">
        <v>0</v>
      </c>
      <c r="BM627" s="6">
        <f>IF(Table3[[#This Row],[Type]]="EM",IF((Table3[[#This Row],[Diameter]]/2)-Table3[[#This Row],[CornerRadius]]-0.012&gt;0,(Table3[[#This Row],[Diameter]]/2)-Table3[[#This Row],[CornerRadius]]-0.012,0),)</f>
        <v>0</v>
      </c>
      <c r="BO627" s="6" t="str">
        <f>IF(Table3[[#This Row],[ShoulderLength]]="","",IF(Table3[[#This Row],[ShoulderLength]]&lt;Table3[[#This Row],[LOC]],"FIX",""))</f>
        <v/>
      </c>
    </row>
    <row r="628" spans="1:67" x14ac:dyDescent="0.25">
      <c r="A628" s="7">
        <f>IF(Table3[[#This Row],[SoflexRule]]="",1,IF(Table3[[#This Row],[MinOHL]]="",1,IF(Table3[[#This Row],[Type]]="CT",1,IF(Table3[[#This Row],[I]]=1,0,1))))</f>
        <v>1</v>
      </c>
      <c r="B628" s="6" t="s">
        <v>149</v>
      </c>
      <c r="D628" s="6" t="s">
        <v>149</v>
      </c>
      <c r="E628" s="6">
        <v>627</v>
      </c>
      <c r="G628" s="9" t="s">
        <v>74</v>
      </c>
      <c r="H628" s="10" t="s">
        <v>679</v>
      </c>
      <c r="I628" s="11" t="s">
        <v>1291</v>
      </c>
      <c r="J628" s="12" t="s">
        <v>1292</v>
      </c>
      <c r="K628" s="11" t="str">
        <f>CONCATENATE(Table3[[#This Row],[Type]]," "&amp;TEXT(Table3[[#This Row],[Diameter]],".0000")&amp;""," "&amp;Table3[[#This Row],[NumFlutes]]&amp;"FL")</f>
        <v>DS .4063 2FL</v>
      </c>
      <c r="L628" s="17" t="s">
        <v>1293</v>
      </c>
      <c r="M628" s="13">
        <v>0.40629999999999999</v>
      </c>
      <c r="N628" s="13">
        <v>0.40629999999999999</v>
      </c>
      <c r="O628" s="6">
        <v>0.40629999999999999</v>
      </c>
      <c r="P628" s="6">
        <v>2.0499999999999998</v>
      </c>
      <c r="R628" s="14">
        <f>IF(Table3[[#This Row],[ShoulderLenEnd]]="",0,90-(DEGREES(ATAN((Q628-P628)/((N628-O628)/2)))))</f>
        <v>0</v>
      </c>
      <c r="S628" s="15">
        <v>2.0750000000000002</v>
      </c>
      <c r="T628" s="6">
        <v>2</v>
      </c>
      <c r="U628" s="6">
        <v>3.42</v>
      </c>
      <c r="V628" s="6">
        <v>1.48</v>
      </c>
      <c r="Z628" s="6">
        <v>118</v>
      </c>
      <c r="AA628" s="13">
        <f t="shared" si="9"/>
        <v>0.12206483475544887</v>
      </c>
      <c r="AE628" s="6" t="s">
        <v>49</v>
      </c>
      <c r="AF628" s="6" t="s">
        <v>545</v>
      </c>
      <c r="AH628" s="6" t="s">
        <v>682</v>
      </c>
      <c r="AI628" s="6">
        <v>0</v>
      </c>
      <c r="AJ628" s="6">
        <v>1</v>
      </c>
      <c r="AK628" s="6">
        <v>0</v>
      </c>
      <c r="AL628" s="6">
        <v>0</v>
      </c>
      <c r="AM628" s="6">
        <v>0</v>
      </c>
      <c r="AN628" s="6">
        <v>0</v>
      </c>
      <c r="AO628" s="6">
        <v>0</v>
      </c>
      <c r="AP628" s="6">
        <v>1</v>
      </c>
      <c r="AR628" s="6">
        <v>0</v>
      </c>
      <c r="AS628" s="6">
        <v>0</v>
      </c>
      <c r="AT628" s="6">
        <v>0</v>
      </c>
      <c r="AU628" s="6">
        <v>0</v>
      </c>
      <c r="AV628" s="6">
        <f>IF(Table3[[#This Row],[ShankDiameter]]&gt;0.5,0,2)</f>
        <v>2</v>
      </c>
      <c r="AW628" s="6">
        <v>0</v>
      </c>
      <c r="AX628" s="6">
        <v>0</v>
      </c>
      <c r="AY628" s="6">
        <v>2</v>
      </c>
      <c r="AZ628" s="6">
        <f>IF(Table3[[#This Row],[ShankDiameter]]=0.225,2,IF(Table3[[#This Row],[ShankDiameter]]=0.25,2,IF(Table3[[#This Row],[ShankDiameter]]=0.2875,2,0)))</f>
        <v>0</v>
      </c>
      <c r="BA628" s="6">
        <v>0</v>
      </c>
      <c r="BB628" s="6">
        <v>0</v>
      </c>
      <c r="BC628" s="6">
        <v>0</v>
      </c>
      <c r="BD628" s="6">
        <v>0</v>
      </c>
      <c r="BE628" s="6">
        <v>0</v>
      </c>
      <c r="BF628" s="6">
        <v>0</v>
      </c>
      <c r="BG628" s="6">
        <v>0</v>
      </c>
      <c r="BH628" s="6">
        <v>0</v>
      </c>
      <c r="BI628" s="6">
        <v>0</v>
      </c>
      <c r="BJ628" s="6">
        <v>0</v>
      </c>
      <c r="BK628" s="6">
        <v>0</v>
      </c>
      <c r="BL628" s="6">
        <v>0</v>
      </c>
      <c r="BM628" s="6">
        <f>IF(Table3[[#This Row],[Type]]="EM",IF((Table3[[#This Row],[Diameter]]/2)-Table3[[#This Row],[CornerRadius]]-0.012&gt;0,(Table3[[#This Row],[Diameter]]/2)-Table3[[#This Row],[CornerRadius]]-0.012,0),)</f>
        <v>0</v>
      </c>
      <c r="BO628" s="6" t="str">
        <f>IF(Table3[[#This Row],[ShoulderLength]]="","",IF(Table3[[#This Row],[ShoulderLength]]&lt;Table3[[#This Row],[LOC]],"FIX",""))</f>
        <v/>
      </c>
    </row>
    <row r="629" spans="1:67" x14ac:dyDescent="0.25">
      <c r="A629" s="7">
        <f>IF(Table3[[#This Row],[SoflexRule]]="",1,IF(Table3[[#This Row],[MinOHL]]="",1,IF(Table3[[#This Row],[Type]]="CT",1,IF(Table3[[#This Row],[I]]=1,0,1))))</f>
        <v>1</v>
      </c>
      <c r="B629" s="6" t="s">
        <v>149</v>
      </c>
      <c r="D629" s="6" t="s">
        <v>149</v>
      </c>
      <c r="E629" s="6">
        <v>628</v>
      </c>
      <c r="F629" s="8" t="s">
        <v>60</v>
      </c>
      <c r="H629" s="10" t="s">
        <v>801</v>
      </c>
      <c r="I629" s="11" t="s">
        <v>1294</v>
      </c>
      <c r="K629" s="11" t="str">
        <f>CONCATENATE(Table3[[#This Row],[Type]]," "&amp;TEXT(Table3[[#This Row],[Diameter]],".0000")&amp;""," "&amp;Table3[[#This Row],[NumFlutes]]&amp;"FL")</f>
        <v>DJ .4063 2FL</v>
      </c>
      <c r="L629" s="17" t="s">
        <v>1293</v>
      </c>
      <c r="M629" s="13">
        <v>0.40629999999999999</v>
      </c>
      <c r="N629" s="13">
        <v>0.40629999999999999</v>
      </c>
      <c r="O629" s="6">
        <v>0.40629999999999999</v>
      </c>
      <c r="P629" s="6">
        <v>4</v>
      </c>
      <c r="R629" s="14">
        <f>IF(Table3[[#This Row],[ShoulderLenEnd]]="",0,90-(DEGREES(ATAN((Q629-P629)/((N629-O629)/2)))))</f>
        <v>0</v>
      </c>
      <c r="S629" s="15">
        <v>4.07</v>
      </c>
      <c r="T629" s="6">
        <v>2</v>
      </c>
      <c r="U629" s="6">
        <v>5.38</v>
      </c>
      <c r="V629" s="6">
        <v>3.33</v>
      </c>
      <c r="Z629" s="6">
        <v>118</v>
      </c>
      <c r="AA629" s="13">
        <f t="shared" si="9"/>
        <v>0.12206483475544887</v>
      </c>
      <c r="AE629" s="6" t="s">
        <v>49</v>
      </c>
      <c r="AF629" s="6" t="s">
        <v>545</v>
      </c>
      <c r="AH629" s="6" t="s">
        <v>635</v>
      </c>
      <c r="AI629" s="6">
        <v>0</v>
      </c>
      <c r="AJ629" s="6">
        <v>1</v>
      </c>
      <c r="AK629" s="6">
        <v>0</v>
      </c>
      <c r="AL629" s="6">
        <v>0</v>
      </c>
      <c r="AM629" s="6">
        <v>0</v>
      </c>
      <c r="AN629" s="6">
        <v>0</v>
      </c>
      <c r="AO629" s="6">
        <v>0</v>
      </c>
      <c r="AP629" s="6">
        <v>1</v>
      </c>
      <c r="AR629" s="6">
        <v>0</v>
      </c>
      <c r="AS629" s="6">
        <v>0</v>
      </c>
      <c r="AT629" s="6">
        <v>0</v>
      </c>
      <c r="AU629" s="6">
        <v>0</v>
      </c>
      <c r="AV629" s="6">
        <f>IF(Table3[[#This Row],[ShankDiameter]]&gt;0.5,0,2)</f>
        <v>2</v>
      </c>
      <c r="AW629" s="6">
        <v>0</v>
      </c>
      <c r="AX629" s="6">
        <v>0</v>
      </c>
      <c r="AY629" s="6">
        <v>2</v>
      </c>
      <c r="AZ629" s="6">
        <f>IF(Table3[[#This Row],[ShankDiameter]]=0.225,2,IF(Table3[[#This Row],[ShankDiameter]]=0.25,2,IF(Table3[[#This Row],[ShankDiameter]]=0.2875,2,0)))</f>
        <v>0</v>
      </c>
      <c r="BA629" s="6">
        <v>0</v>
      </c>
      <c r="BB629" s="6">
        <v>0</v>
      </c>
      <c r="BC629" s="6">
        <v>0</v>
      </c>
      <c r="BD629" s="6">
        <v>0</v>
      </c>
      <c r="BE629" s="6">
        <v>0</v>
      </c>
      <c r="BF629" s="6">
        <v>0</v>
      </c>
      <c r="BG629" s="6">
        <v>0</v>
      </c>
      <c r="BH629" s="6">
        <v>0</v>
      </c>
      <c r="BI629" s="6">
        <v>0</v>
      </c>
      <c r="BJ629" s="6">
        <v>0</v>
      </c>
      <c r="BK629" s="6">
        <v>0</v>
      </c>
      <c r="BL629" s="6">
        <v>0</v>
      </c>
      <c r="BM629" s="6">
        <f>IF(Table3[[#This Row],[Type]]="EM",IF((Table3[[#This Row],[Diameter]]/2)-Table3[[#This Row],[CornerRadius]]-0.012&gt;0,(Table3[[#This Row],[Diameter]]/2)-Table3[[#This Row],[CornerRadius]]-0.012,0),)</f>
        <v>0</v>
      </c>
      <c r="BO629" s="6" t="str">
        <f>IF(Table3[[#This Row],[ShoulderLength]]="","",IF(Table3[[#This Row],[ShoulderLength]]&lt;Table3[[#This Row],[LOC]],"FIX",""))</f>
        <v/>
      </c>
    </row>
    <row r="630" spans="1:67" x14ac:dyDescent="0.25">
      <c r="A630" s="7">
        <f>IF(Table3[[#This Row],[SoflexRule]]="",1,IF(Table3[[#This Row],[MinOHL]]="",1,IF(Table3[[#This Row],[Type]]="CT",1,IF(Table3[[#This Row],[I]]=1,0,1))))</f>
        <v>1</v>
      </c>
      <c r="B630" s="6" t="s">
        <v>149</v>
      </c>
      <c r="D630" s="6" t="s">
        <v>149</v>
      </c>
      <c r="E630" s="6">
        <v>629</v>
      </c>
      <c r="F630" s="8" t="s">
        <v>60</v>
      </c>
      <c r="H630" s="10" t="s">
        <v>801</v>
      </c>
      <c r="I630" s="11" t="s">
        <v>1295</v>
      </c>
      <c r="J630" s="12" t="s">
        <v>1296</v>
      </c>
      <c r="K630" s="11" t="str">
        <f>CONCATENATE(Table3[[#This Row],[Type]]," "&amp;TEXT(Table3[[#This Row],[Diameter]],".0000")&amp;""," "&amp;Table3[[#This Row],[NumFlutes]]&amp;"FL")</f>
        <v>DJ .4130 2FL</v>
      </c>
      <c r="L630" s="17" t="s">
        <v>1297</v>
      </c>
      <c r="M630" s="13">
        <v>0.41299999999999998</v>
      </c>
      <c r="N630" s="13">
        <v>0.41299999999999998</v>
      </c>
      <c r="O630" s="6">
        <v>0.41299999999999998</v>
      </c>
      <c r="P630" s="6">
        <v>4.07</v>
      </c>
      <c r="R630" s="14">
        <f>IF(Table3[[#This Row],[ShoulderLenEnd]]="",0,90-(DEGREES(ATAN((Q630-P630)/((N630-O630)/2)))))</f>
        <v>0</v>
      </c>
      <c r="S630" s="15">
        <v>4.1399999999999997</v>
      </c>
      <c r="T630" s="6">
        <v>2</v>
      </c>
      <c r="U630" s="6">
        <v>5.37</v>
      </c>
      <c r="V630" s="6">
        <v>3.5</v>
      </c>
      <c r="Z630" s="6">
        <v>118</v>
      </c>
      <c r="AA630" s="13">
        <f t="shared" si="9"/>
        <v>0.12407771782919119</v>
      </c>
      <c r="AE630" s="6" t="s">
        <v>49</v>
      </c>
      <c r="AF630" s="6" t="s">
        <v>545</v>
      </c>
      <c r="AH630" s="6" t="s">
        <v>635</v>
      </c>
      <c r="AI630" s="6">
        <v>0</v>
      </c>
      <c r="AJ630" s="6">
        <v>1</v>
      </c>
      <c r="AK630" s="6">
        <v>0</v>
      </c>
      <c r="AL630" s="6">
        <v>0</v>
      </c>
      <c r="AM630" s="6">
        <v>0</v>
      </c>
      <c r="AN630" s="6">
        <v>0</v>
      </c>
      <c r="AO630" s="6">
        <v>0</v>
      </c>
      <c r="AP630" s="6">
        <v>1</v>
      </c>
      <c r="AR630" s="6">
        <v>0</v>
      </c>
      <c r="AS630" s="6">
        <v>0</v>
      </c>
      <c r="AT630" s="6">
        <v>0</v>
      </c>
      <c r="AU630" s="6">
        <v>0</v>
      </c>
      <c r="AV630" s="6">
        <f>IF(Table3[[#This Row],[ShankDiameter]]&gt;0.5,0,2)</f>
        <v>2</v>
      </c>
      <c r="AW630" s="6">
        <v>0</v>
      </c>
      <c r="AX630" s="6">
        <v>0</v>
      </c>
      <c r="AY630" s="6">
        <v>2</v>
      </c>
      <c r="AZ630" s="6">
        <f>IF(Table3[[#This Row],[ShankDiameter]]=0.225,2,IF(Table3[[#This Row],[ShankDiameter]]=0.25,2,IF(Table3[[#This Row],[ShankDiameter]]=0.2875,2,0)))</f>
        <v>0</v>
      </c>
      <c r="BA630" s="6">
        <v>0</v>
      </c>
      <c r="BB630" s="6">
        <v>0</v>
      </c>
      <c r="BC630" s="6">
        <v>0</v>
      </c>
      <c r="BD630" s="6">
        <v>0</v>
      </c>
      <c r="BE630" s="6">
        <v>0</v>
      </c>
      <c r="BF630" s="6">
        <v>0</v>
      </c>
      <c r="BG630" s="6">
        <v>0</v>
      </c>
      <c r="BH630" s="6">
        <v>0</v>
      </c>
      <c r="BI630" s="6">
        <v>0</v>
      </c>
      <c r="BJ630" s="6">
        <v>0</v>
      </c>
      <c r="BK630" s="6">
        <v>0</v>
      </c>
      <c r="BL630" s="6">
        <v>0</v>
      </c>
      <c r="BM630" s="6">
        <f>IF(Table3[[#This Row],[Type]]="EM",IF((Table3[[#This Row],[Diameter]]/2)-Table3[[#This Row],[CornerRadius]]-0.012&gt;0,(Table3[[#This Row],[Diameter]]/2)-Table3[[#This Row],[CornerRadius]]-0.012,0),)</f>
        <v>0</v>
      </c>
      <c r="BO630" s="6" t="str">
        <f>IF(Table3[[#This Row],[ShoulderLength]]="","",IF(Table3[[#This Row],[ShoulderLength]]&lt;Table3[[#This Row],[LOC]],"FIX",""))</f>
        <v/>
      </c>
    </row>
    <row r="631" spans="1:67" x14ac:dyDescent="0.25">
      <c r="A631" s="7">
        <f>IF(Table3[[#This Row],[SoflexRule]]="",1,IF(Table3[[#This Row],[MinOHL]]="",1,IF(Table3[[#This Row],[Type]]="CT",1,IF(Table3[[#This Row],[I]]=1,0,1))))</f>
        <v>1</v>
      </c>
      <c r="B631" s="6" t="s">
        <v>149</v>
      </c>
      <c r="D631" s="6" t="s">
        <v>149</v>
      </c>
      <c r="E631" s="6">
        <v>630</v>
      </c>
      <c r="F631" s="8" t="s">
        <v>60</v>
      </c>
      <c r="H631" s="10" t="s">
        <v>679</v>
      </c>
      <c r="I631" s="11" t="s">
        <v>1298</v>
      </c>
      <c r="J631" s="12" t="s">
        <v>1299</v>
      </c>
      <c r="K631" s="11" t="str">
        <f>CONCATENATE(Table3[[#This Row],[Type]]," "&amp;TEXT(Table3[[#This Row],[Diameter]],".0000")&amp;""," "&amp;Table3[[#This Row],[NumFlutes]]&amp;"FL")</f>
        <v>DS .4130 2FL</v>
      </c>
      <c r="L631" s="17" t="s">
        <v>1297</v>
      </c>
      <c r="M631" s="13">
        <v>0.41299999999999998</v>
      </c>
      <c r="N631" s="13">
        <v>0.41299999999999998</v>
      </c>
      <c r="O631" s="6">
        <v>0.41299999999999998</v>
      </c>
      <c r="P631" s="6">
        <v>2.16</v>
      </c>
      <c r="R631" s="14">
        <f>IF(Table3[[#This Row],[ShoulderLenEnd]]="",0,90-(DEGREES(ATAN((Q631-P631)/((N631-O631)/2)))))</f>
        <v>0</v>
      </c>
      <c r="S631" s="15">
        <v>2.23</v>
      </c>
      <c r="T631" s="6">
        <v>2</v>
      </c>
      <c r="U631" s="6">
        <v>3.52</v>
      </c>
      <c r="V631" s="6">
        <v>1.53</v>
      </c>
      <c r="Z631" s="6">
        <v>118</v>
      </c>
      <c r="AA631" s="13">
        <f t="shared" si="9"/>
        <v>0.12407771782919119</v>
      </c>
      <c r="AE631" s="6" t="s">
        <v>49</v>
      </c>
      <c r="AF631" s="6" t="s">
        <v>545</v>
      </c>
      <c r="AH631" s="6" t="s">
        <v>682</v>
      </c>
      <c r="AI631" s="6">
        <v>0</v>
      </c>
      <c r="AJ631" s="6">
        <v>1</v>
      </c>
      <c r="AK631" s="6">
        <v>0</v>
      </c>
      <c r="AL631" s="6">
        <v>0</v>
      </c>
      <c r="AM631" s="6">
        <v>0</v>
      </c>
      <c r="AN631" s="6">
        <v>0</v>
      </c>
      <c r="AO631" s="6">
        <v>0</v>
      </c>
      <c r="AP631" s="6">
        <v>1</v>
      </c>
      <c r="AR631" s="6">
        <v>0</v>
      </c>
      <c r="AS631" s="6">
        <v>0</v>
      </c>
      <c r="AT631" s="6">
        <v>0</v>
      </c>
      <c r="AU631" s="6">
        <v>0</v>
      </c>
      <c r="AV631" s="6">
        <f>IF(Table3[[#This Row],[ShankDiameter]]&gt;0.5,0,2)</f>
        <v>2</v>
      </c>
      <c r="AW631" s="6">
        <v>0</v>
      </c>
      <c r="AX631" s="6">
        <v>0</v>
      </c>
      <c r="AY631" s="6">
        <v>2</v>
      </c>
      <c r="AZ631" s="6">
        <f>IF(Table3[[#This Row],[ShankDiameter]]=0.225,2,IF(Table3[[#This Row],[ShankDiameter]]=0.25,2,IF(Table3[[#This Row],[ShankDiameter]]=0.2875,2,0)))</f>
        <v>0</v>
      </c>
      <c r="BA631" s="6">
        <v>0</v>
      </c>
      <c r="BB631" s="6">
        <v>0</v>
      </c>
      <c r="BC631" s="6">
        <v>0</v>
      </c>
      <c r="BD631" s="6">
        <v>0</v>
      </c>
      <c r="BE631" s="6">
        <v>0</v>
      </c>
      <c r="BF631" s="6">
        <v>0</v>
      </c>
      <c r="BG631" s="6">
        <v>0</v>
      </c>
      <c r="BH631" s="6">
        <v>0</v>
      </c>
      <c r="BI631" s="6">
        <v>0</v>
      </c>
      <c r="BJ631" s="6">
        <v>0</v>
      </c>
      <c r="BK631" s="6">
        <v>0</v>
      </c>
      <c r="BL631" s="6">
        <v>0</v>
      </c>
      <c r="BM631" s="6">
        <f>IF(Table3[[#This Row],[Type]]="EM",IF((Table3[[#This Row],[Diameter]]/2)-Table3[[#This Row],[CornerRadius]]-0.012&gt;0,(Table3[[#This Row],[Diameter]]/2)-Table3[[#This Row],[CornerRadius]]-0.012,0),)</f>
        <v>0</v>
      </c>
      <c r="BO631" s="6" t="str">
        <f>IF(Table3[[#This Row],[ShoulderLength]]="","",IF(Table3[[#This Row],[ShoulderLength]]&lt;Table3[[#This Row],[LOC]],"FIX",""))</f>
        <v/>
      </c>
    </row>
    <row r="632" spans="1:67" x14ac:dyDescent="0.25">
      <c r="A632" s="7">
        <f>IF(Table3[[#This Row],[SoflexRule]]="",1,IF(Table3[[#This Row],[MinOHL]]="",1,IF(Table3[[#This Row],[Type]]="CT",1,IF(Table3[[#This Row],[I]]=1,0,1))))</f>
        <v>1</v>
      </c>
      <c r="B632" s="6" t="s">
        <v>149</v>
      </c>
      <c r="D632" s="6" t="s">
        <v>149</v>
      </c>
      <c r="E632" s="6">
        <v>631</v>
      </c>
      <c r="G632" s="9" t="s">
        <v>74</v>
      </c>
      <c r="H632" s="10" t="s">
        <v>679</v>
      </c>
      <c r="I632" s="11" t="s">
        <v>1300</v>
      </c>
      <c r="J632" s="12" t="s">
        <v>1301</v>
      </c>
      <c r="K632" s="11" t="str">
        <f>CONCATENATE(Table3[[#This Row],[Type]]," "&amp;TEXT(Table3[[#This Row],[Diameter]],".0000")&amp;""," "&amp;Table3[[#This Row],[NumFlutes]]&amp;"FL")</f>
        <v>DS .4219 2FL</v>
      </c>
      <c r="L632" s="17" t="s">
        <v>1302</v>
      </c>
      <c r="M632" s="13">
        <v>0.4219</v>
      </c>
      <c r="N632" s="13">
        <v>0.4219</v>
      </c>
      <c r="O632" s="6">
        <v>0.4219</v>
      </c>
      <c r="P632" s="6">
        <v>2.15</v>
      </c>
      <c r="R632" s="14">
        <f>IF(Table3[[#This Row],[ShoulderLenEnd]]="",0,90-(DEGREES(ATAN((Q632-P632)/((N632-O632)/2)))))</f>
        <v>0</v>
      </c>
      <c r="S632" s="15">
        <v>2.1749999999999998</v>
      </c>
      <c r="T632" s="6">
        <v>2</v>
      </c>
      <c r="U632" s="6">
        <v>3.48</v>
      </c>
      <c r="V632" s="6">
        <v>1.52</v>
      </c>
      <c r="Z632" s="6">
        <v>118</v>
      </c>
      <c r="AA632" s="13">
        <f t="shared" si="9"/>
        <v>0.12675154758386384</v>
      </c>
      <c r="AE632" s="6" t="s">
        <v>49</v>
      </c>
      <c r="AF632" s="6" t="s">
        <v>545</v>
      </c>
      <c r="AH632" s="6" t="s">
        <v>682</v>
      </c>
      <c r="AI632" s="6">
        <v>0</v>
      </c>
      <c r="AJ632" s="6">
        <v>1</v>
      </c>
      <c r="AK632" s="6">
        <v>0</v>
      </c>
      <c r="AL632" s="6">
        <v>0</v>
      </c>
      <c r="AM632" s="6">
        <v>0</v>
      </c>
      <c r="AN632" s="6">
        <v>0</v>
      </c>
      <c r="AO632" s="6">
        <v>0</v>
      </c>
      <c r="AP632" s="6">
        <v>1</v>
      </c>
      <c r="AR632" s="6">
        <v>0</v>
      </c>
      <c r="AS632" s="6">
        <v>0</v>
      </c>
      <c r="AT632" s="6">
        <v>0</v>
      </c>
      <c r="AU632" s="6">
        <v>0</v>
      </c>
      <c r="AV632" s="6">
        <f>IF(Table3[[#This Row],[ShankDiameter]]&gt;0.5,0,2)</f>
        <v>2</v>
      </c>
      <c r="AW632" s="6">
        <v>0</v>
      </c>
      <c r="AX632" s="6">
        <v>0</v>
      </c>
      <c r="AY632" s="6">
        <v>2</v>
      </c>
      <c r="AZ632" s="6">
        <f>IF(Table3[[#This Row],[ShankDiameter]]=0.225,2,IF(Table3[[#This Row],[ShankDiameter]]=0.25,2,IF(Table3[[#This Row],[ShankDiameter]]=0.2875,2,0)))</f>
        <v>0</v>
      </c>
      <c r="BA632" s="6">
        <v>0</v>
      </c>
      <c r="BB632" s="6">
        <v>0</v>
      </c>
      <c r="BC632" s="6">
        <v>0</v>
      </c>
      <c r="BD632" s="6">
        <v>0</v>
      </c>
      <c r="BE632" s="6">
        <v>0</v>
      </c>
      <c r="BF632" s="6">
        <v>0</v>
      </c>
      <c r="BG632" s="6">
        <v>0</v>
      </c>
      <c r="BH632" s="6">
        <v>0</v>
      </c>
      <c r="BI632" s="6">
        <v>0</v>
      </c>
      <c r="BJ632" s="6">
        <v>0</v>
      </c>
      <c r="BK632" s="6">
        <v>0</v>
      </c>
      <c r="BL632" s="6">
        <v>0</v>
      </c>
      <c r="BM632" s="6">
        <f>IF(Table3[[#This Row],[Type]]="EM",IF((Table3[[#This Row],[Diameter]]/2)-Table3[[#This Row],[CornerRadius]]-0.012&gt;0,(Table3[[#This Row],[Diameter]]/2)-Table3[[#This Row],[CornerRadius]]-0.012,0),)</f>
        <v>0</v>
      </c>
      <c r="BO632" s="6" t="str">
        <f>IF(Table3[[#This Row],[ShoulderLength]]="","",IF(Table3[[#This Row],[ShoulderLength]]&lt;Table3[[#This Row],[LOC]],"FIX",""))</f>
        <v/>
      </c>
    </row>
    <row r="633" spans="1:67" x14ac:dyDescent="0.25">
      <c r="A633" s="7">
        <f>IF(Table3[[#This Row],[SoflexRule]]="",1,IF(Table3[[#This Row],[MinOHL]]="",1,IF(Table3[[#This Row],[Type]]="CT",1,IF(Table3[[#This Row],[I]]=1,0,1))))</f>
        <v>1</v>
      </c>
      <c r="B633" s="6" t="s">
        <v>149</v>
      </c>
      <c r="D633" s="6" t="s">
        <v>149</v>
      </c>
      <c r="E633" s="6">
        <v>632</v>
      </c>
      <c r="F633" s="8" t="s">
        <v>60</v>
      </c>
      <c r="H633" s="10" t="s">
        <v>801</v>
      </c>
      <c r="I633" s="11" t="s">
        <v>1303</v>
      </c>
      <c r="K633" s="11" t="str">
        <f>CONCATENATE(Table3[[#This Row],[Type]]," "&amp;TEXT(Table3[[#This Row],[Diameter]],".0000")&amp;""," "&amp;Table3[[#This Row],[NumFlutes]]&amp;"FL")</f>
        <v>DJ .4219 2FL</v>
      </c>
      <c r="L633" s="17" t="s">
        <v>1302</v>
      </c>
      <c r="M633" s="13">
        <v>0.4219</v>
      </c>
      <c r="N633" s="13">
        <v>0.4219</v>
      </c>
      <c r="O633" s="6">
        <v>0.4219</v>
      </c>
      <c r="P633" s="6">
        <v>4.0599999999999996</v>
      </c>
      <c r="R633" s="14">
        <f>IF(Table3[[#This Row],[ShoulderLenEnd]]="",0,90-(DEGREES(ATAN((Q633-P633)/((N633-O633)/2)))))</f>
        <v>0</v>
      </c>
      <c r="S633" s="15">
        <v>4.1500000000000004</v>
      </c>
      <c r="T633" s="6">
        <v>2</v>
      </c>
      <c r="U633" s="6">
        <v>5.6</v>
      </c>
      <c r="V633" s="6">
        <v>3.37</v>
      </c>
      <c r="Z633" s="6">
        <v>118</v>
      </c>
      <c r="AA633" s="13">
        <f t="shared" si="9"/>
        <v>0.12675154758386384</v>
      </c>
      <c r="AE633" s="6" t="s">
        <v>49</v>
      </c>
      <c r="AF633" s="6" t="s">
        <v>545</v>
      </c>
      <c r="AH633" s="6" t="s">
        <v>635</v>
      </c>
      <c r="AI633" s="6">
        <v>0</v>
      </c>
      <c r="AJ633" s="6">
        <v>1</v>
      </c>
      <c r="AK633" s="6">
        <v>0</v>
      </c>
      <c r="AL633" s="6">
        <v>0</v>
      </c>
      <c r="AM633" s="6">
        <v>0</v>
      </c>
      <c r="AN633" s="6">
        <v>0</v>
      </c>
      <c r="AO633" s="6">
        <v>0</v>
      </c>
      <c r="AP633" s="6">
        <v>1</v>
      </c>
      <c r="AR633" s="6">
        <v>0</v>
      </c>
      <c r="AS633" s="6">
        <v>0</v>
      </c>
      <c r="AT633" s="6">
        <v>0</v>
      </c>
      <c r="AU633" s="6">
        <v>0</v>
      </c>
      <c r="AV633" s="6">
        <f>IF(Table3[[#This Row],[ShankDiameter]]&gt;0.5,0,2)</f>
        <v>2</v>
      </c>
      <c r="AW633" s="6">
        <v>0</v>
      </c>
      <c r="AX633" s="6">
        <v>0</v>
      </c>
      <c r="AY633" s="6">
        <v>2</v>
      </c>
      <c r="AZ633" s="6">
        <f>IF(Table3[[#This Row],[ShankDiameter]]=0.225,2,IF(Table3[[#This Row],[ShankDiameter]]=0.25,2,IF(Table3[[#This Row],[ShankDiameter]]=0.2875,2,0)))</f>
        <v>0</v>
      </c>
      <c r="BA633" s="6">
        <v>0</v>
      </c>
      <c r="BB633" s="6">
        <v>0</v>
      </c>
      <c r="BC633" s="6">
        <v>0</v>
      </c>
      <c r="BD633" s="6">
        <v>0</v>
      </c>
      <c r="BE633" s="6">
        <v>0</v>
      </c>
      <c r="BF633" s="6">
        <v>0</v>
      </c>
      <c r="BG633" s="6">
        <v>0</v>
      </c>
      <c r="BH633" s="6">
        <v>0</v>
      </c>
      <c r="BI633" s="6">
        <v>0</v>
      </c>
      <c r="BJ633" s="6">
        <v>0</v>
      </c>
      <c r="BK633" s="6">
        <v>0</v>
      </c>
      <c r="BL633" s="6">
        <v>0</v>
      </c>
      <c r="BM633" s="6">
        <f>IF(Table3[[#This Row],[Type]]="EM",IF((Table3[[#This Row],[Diameter]]/2)-Table3[[#This Row],[CornerRadius]]-0.012&gt;0,(Table3[[#This Row],[Diameter]]/2)-Table3[[#This Row],[CornerRadius]]-0.012,0),)</f>
        <v>0</v>
      </c>
      <c r="BO633" s="6" t="str">
        <f>IF(Table3[[#This Row],[ShoulderLength]]="","",IF(Table3[[#This Row],[ShoulderLength]]&lt;Table3[[#This Row],[LOC]],"FIX",""))</f>
        <v/>
      </c>
    </row>
    <row r="634" spans="1:67" x14ac:dyDescent="0.25">
      <c r="A634" s="7">
        <f>IF(Table3[[#This Row],[SoflexRule]]="",1,IF(Table3[[#This Row],[MinOHL]]="",1,IF(Table3[[#This Row],[Type]]="CT",1,IF(Table3[[#This Row],[I]]=1,0,1))))</f>
        <v>1</v>
      </c>
      <c r="B634" s="6" t="s">
        <v>149</v>
      </c>
      <c r="D634" s="6" t="s">
        <v>149</v>
      </c>
      <c r="E634" s="6">
        <v>633</v>
      </c>
      <c r="F634" s="8" t="s">
        <v>60</v>
      </c>
      <c r="H634" s="10" t="s">
        <v>679</v>
      </c>
      <c r="I634" s="11" t="s">
        <v>1304</v>
      </c>
      <c r="J634" s="12" t="s">
        <v>1305</v>
      </c>
      <c r="K634" s="11" t="str">
        <f>CONCATENATE(Table3[[#This Row],[Type]]," "&amp;TEXT(Table3[[#This Row],[Diameter]],".0000")&amp;""," "&amp;Table3[[#This Row],[NumFlutes]]&amp;"FL")</f>
        <v>DS .4375 2FL</v>
      </c>
      <c r="L634" s="17" t="s">
        <v>2415</v>
      </c>
      <c r="M634" s="13">
        <v>0.4375</v>
      </c>
      <c r="N634" s="13">
        <v>0.4375</v>
      </c>
      <c r="O634" s="6">
        <v>0.4375</v>
      </c>
      <c r="P634" s="6">
        <v>2.27</v>
      </c>
      <c r="R634" s="14">
        <f>IF(Table3[[#This Row],[ShoulderLenEnd]]="",0,90-(DEGREES(ATAN((Q634-P634)/((N634-O634)/2)))))</f>
        <v>0</v>
      </c>
      <c r="S634" s="15">
        <v>2.34</v>
      </c>
      <c r="T634" s="6">
        <v>2</v>
      </c>
      <c r="U634" s="6">
        <v>3.56</v>
      </c>
      <c r="V634" s="6">
        <v>1.6</v>
      </c>
      <c r="Z634" s="6">
        <v>118</v>
      </c>
      <c r="AA634" s="13">
        <f t="shared" si="9"/>
        <v>0.13143826041227882</v>
      </c>
      <c r="AE634" s="6" t="s">
        <v>49</v>
      </c>
      <c r="AF634" s="6" t="s">
        <v>545</v>
      </c>
      <c r="AH634" s="6" t="s">
        <v>682</v>
      </c>
      <c r="AI634" s="6">
        <v>0</v>
      </c>
      <c r="AJ634" s="6">
        <v>1</v>
      </c>
      <c r="AK634" s="6">
        <v>0</v>
      </c>
      <c r="AL634" s="6">
        <v>0</v>
      </c>
      <c r="AM634" s="6">
        <v>0</v>
      </c>
      <c r="AN634" s="6">
        <v>0</v>
      </c>
      <c r="AO634" s="6">
        <v>0</v>
      </c>
      <c r="AP634" s="6">
        <v>1</v>
      </c>
      <c r="AR634" s="6">
        <v>0</v>
      </c>
      <c r="AS634" s="6">
        <v>0</v>
      </c>
      <c r="AT634" s="6">
        <v>0</v>
      </c>
      <c r="AU634" s="6">
        <v>0</v>
      </c>
      <c r="AV634" s="6">
        <f>IF(Table3[[#This Row],[ShankDiameter]]&gt;0.5,0,2)</f>
        <v>2</v>
      </c>
      <c r="AW634" s="6">
        <v>0</v>
      </c>
      <c r="AX634" s="6">
        <v>0</v>
      </c>
      <c r="AY634" s="6">
        <v>2</v>
      </c>
      <c r="AZ634" s="6">
        <f>IF(Table3[[#This Row],[ShankDiameter]]=0.225,2,IF(Table3[[#This Row],[ShankDiameter]]=0.25,2,IF(Table3[[#This Row],[ShankDiameter]]=0.2875,2,0)))</f>
        <v>0</v>
      </c>
      <c r="BA634" s="6">
        <v>0</v>
      </c>
      <c r="BB634" s="6">
        <v>0</v>
      </c>
      <c r="BC634" s="6">
        <v>0</v>
      </c>
      <c r="BD634" s="6">
        <v>0</v>
      </c>
      <c r="BE634" s="6">
        <v>0</v>
      </c>
      <c r="BF634" s="6">
        <v>0</v>
      </c>
      <c r="BG634" s="6">
        <v>0</v>
      </c>
      <c r="BH634" s="6">
        <v>0</v>
      </c>
      <c r="BI634" s="6">
        <v>0</v>
      </c>
      <c r="BJ634" s="6">
        <v>0</v>
      </c>
      <c r="BK634" s="6">
        <v>0</v>
      </c>
      <c r="BL634" s="6">
        <v>0</v>
      </c>
      <c r="BM634" s="6">
        <f>IF(Table3[[#This Row],[Type]]="EM",IF((Table3[[#This Row],[Diameter]]/2)-Table3[[#This Row],[CornerRadius]]-0.012&gt;0,(Table3[[#This Row],[Diameter]]/2)-Table3[[#This Row],[CornerRadius]]-0.012,0),)</f>
        <v>0</v>
      </c>
      <c r="BO634" s="6" t="str">
        <f>IF(Table3[[#This Row],[ShoulderLength]]="","",IF(Table3[[#This Row],[ShoulderLength]]&lt;Table3[[#This Row],[LOC]],"FIX",""))</f>
        <v/>
      </c>
    </row>
    <row r="635" spans="1:67" x14ac:dyDescent="0.25">
      <c r="A635" s="7">
        <f>IF(Table3[[#This Row],[SoflexRule]]="",1,IF(Table3[[#This Row],[MinOHL]]="",1,IF(Table3[[#This Row],[Type]]="CT",1,IF(Table3[[#This Row],[I]]=1,0,1))))</f>
        <v>1</v>
      </c>
      <c r="B635" s="6" t="s">
        <v>149</v>
      </c>
      <c r="D635" s="6" t="s">
        <v>149</v>
      </c>
      <c r="E635" s="6">
        <v>634</v>
      </c>
      <c r="F635" s="8" t="s">
        <v>60</v>
      </c>
      <c r="H635" s="10" t="s">
        <v>801</v>
      </c>
      <c r="I635" s="11" t="s">
        <v>1306</v>
      </c>
      <c r="K635" s="11" t="str">
        <f>CONCATENATE(Table3[[#This Row],[Type]]," "&amp;TEXT(Table3[[#This Row],[Diameter]],".0000")&amp;""," "&amp;Table3[[#This Row],[NumFlutes]]&amp;"FL")</f>
        <v>DJ .4375 2FL</v>
      </c>
      <c r="L635" s="17" t="s">
        <v>2415</v>
      </c>
      <c r="M635" s="13">
        <v>0.4375</v>
      </c>
      <c r="N635" s="13">
        <v>0.4375</v>
      </c>
      <c r="O635" s="6">
        <v>0.4375</v>
      </c>
      <c r="P635" s="6">
        <v>4.2699999999999996</v>
      </c>
      <c r="R635" s="14">
        <f>IF(Table3[[#This Row],[ShoulderLenEnd]]="",0,90-(DEGREES(ATAN((Q635-P635)/((N635-O635)/2)))))</f>
        <v>0</v>
      </c>
      <c r="S635" s="15">
        <v>4.3600000000000003</v>
      </c>
      <c r="T635" s="6">
        <v>2</v>
      </c>
      <c r="U635" s="6">
        <v>5.66</v>
      </c>
      <c r="V635" s="6">
        <v>3.6</v>
      </c>
      <c r="Z635" s="6">
        <v>118</v>
      </c>
      <c r="AA635" s="13">
        <f t="shared" si="9"/>
        <v>0.13143826041227882</v>
      </c>
      <c r="AE635" s="6" t="s">
        <v>49</v>
      </c>
      <c r="AF635" s="6" t="s">
        <v>545</v>
      </c>
      <c r="AH635" s="6" t="s">
        <v>635</v>
      </c>
      <c r="AI635" s="6">
        <v>0</v>
      </c>
      <c r="AJ635" s="6">
        <v>1</v>
      </c>
      <c r="AK635" s="6">
        <v>0</v>
      </c>
      <c r="AL635" s="6">
        <v>0</v>
      </c>
      <c r="AM635" s="6">
        <v>0</v>
      </c>
      <c r="AN635" s="6">
        <v>0</v>
      </c>
      <c r="AO635" s="6">
        <v>0</v>
      </c>
      <c r="AP635" s="6">
        <v>1</v>
      </c>
      <c r="AR635" s="6">
        <v>0</v>
      </c>
      <c r="AS635" s="6">
        <v>0</v>
      </c>
      <c r="AT635" s="6">
        <v>0</v>
      </c>
      <c r="AU635" s="6">
        <v>0</v>
      </c>
      <c r="AV635" s="6">
        <f>IF(Table3[[#This Row],[ShankDiameter]]&gt;0.5,0,2)</f>
        <v>2</v>
      </c>
      <c r="AW635" s="6">
        <v>0</v>
      </c>
      <c r="AX635" s="6">
        <v>0</v>
      </c>
      <c r="AY635" s="6">
        <v>2</v>
      </c>
      <c r="AZ635" s="6">
        <f>IF(Table3[[#This Row],[ShankDiameter]]=0.225,2,IF(Table3[[#This Row],[ShankDiameter]]=0.25,2,IF(Table3[[#This Row],[ShankDiameter]]=0.2875,2,0)))</f>
        <v>0</v>
      </c>
      <c r="BA635" s="6">
        <v>0</v>
      </c>
      <c r="BB635" s="6">
        <v>0</v>
      </c>
      <c r="BC635" s="6">
        <v>0</v>
      </c>
      <c r="BD635" s="6">
        <v>0</v>
      </c>
      <c r="BE635" s="6">
        <v>0</v>
      </c>
      <c r="BF635" s="6">
        <v>0</v>
      </c>
      <c r="BG635" s="6">
        <v>0</v>
      </c>
      <c r="BH635" s="6">
        <v>0</v>
      </c>
      <c r="BI635" s="6">
        <v>0</v>
      </c>
      <c r="BJ635" s="6">
        <v>0</v>
      </c>
      <c r="BK635" s="6">
        <v>0</v>
      </c>
      <c r="BL635" s="6">
        <v>0</v>
      </c>
      <c r="BM635" s="6">
        <f>IF(Table3[[#This Row],[Type]]="EM",IF((Table3[[#This Row],[Diameter]]/2)-Table3[[#This Row],[CornerRadius]]-0.012&gt;0,(Table3[[#This Row],[Diameter]]/2)-Table3[[#This Row],[CornerRadius]]-0.012,0),)</f>
        <v>0</v>
      </c>
      <c r="BO635" s="6" t="str">
        <f>IF(Table3[[#This Row],[ShoulderLength]]="","",IF(Table3[[#This Row],[ShoulderLength]]&lt;Table3[[#This Row],[LOC]],"FIX",""))</f>
        <v/>
      </c>
    </row>
    <row r="636" spans="1:67" x14ac:dyDescent="0.25">
      <c r="A636" s="7">
        <f>IF(Table3[[#This Row],[SoflexRule]]="",1,IF(Table3[[#This Row],[MinOHL]]="",1,IF(Table3[[#This Row],[Type]]="CT",1,IF(Table3[[#This Row],[I]]=1,0,1))))</f>
        <v>1</v>
      </c>
      <c r="B636" s="6" t="s">
        <v>149</v>
      </c>
      <c r="D636" s="6" t="s">
        <v>149</v>
      </c>
      <c r="E636" s="6">
        <v>635</v>
      </c>
      <c r="F636" s="8" t="s">
        <v>60</v>
      </c>
      <c r="H636" s="10" t="s">
        <v>679</v>
      </c>
      <c r="I636" s="11" t="s">
        <v>1307</v>
      </c>
      <c r="J636" s="12" t="s">
        <v>1308</v>
      </c>
      <c r="K636" s="11" t="str">
        <f>CONCATENATE(Table3[[#This Row],[Type]]," "&amp;TEXT(Table3[[#This Row],[Diameter]],".0000")&amp;""," "&amp;Table3[[#This Row],[NumFlutes]]&amp;"FL")</f>
        <v>DS .4531 2FL</v>
      </c>
      <c r="L636" s="17" t="s">
        <v>1309</v>
      </c>
      <c r="M636" s="13">
        <v>0.4531</v>
      </c>
      <c r="N636" s="13">
        <v>0.4531</v>
      </c>
      <c r="O636" s="6">
        <v>0.4531</v>
      </c>
      <c r="P636" s="6">
        <v>2.3199999999999998</v>
      </c>
      <c r="R636" s="14">
        <f>IF(Table3[[#This Row],[ShoulderLenEnd]]="",0,90-(DEGREES(ATAN((Q636-P636)/((N636-O636)/2)))))</f>
        <v>0</v>
      </c>
      <c r="S636" s="15">
        <v>2.39</v>
      </c>
      <c r="T636" s="6">
        <v>2</v>
      </c>
      <c r="U636" s="6">
        <v>3.68</v>
      </c>
      <c r="V636" s="6">
        <v>1.57</v>
      </c>
      <c r="Z636" s="6">
        <v>118</v>
      </c>
      <c r="AA636" s="13">
        <f t="shared" si="9"/>
        <v>0.13612497324069378</v>
      </c>
      <c r="AE636" s="6" t="s">
        <v>49</v>
      </c>
      <c r="AF636" s="6" t="s">
        <v>545</v>
      </c>
      <c r="AH636" s="6" t="s">
        <v>682</v>
      </c>
      <c r="AI636" s="6">
        <v>0</v>
      </c>
      <c r="AJ636" s="6">
        <v>1</v>
      </c>
      <c r="AK636" s="6">
        <v>0</v>
      </c>
      <c r="AL636" s="6">
        <v>0</v>
      </c>
      <c r="AM636" s="6">
        <v>0</v>
      </c>
      <c r="AN636" s="6">
        <v>0</v>
      </c>
      <c r="AO636" s="6">
        <v>0</v>
      </c>
      <c r="AP636" s="6">
        <v>1</v>
      </c>
      <c r="AR636" s="6">
        <v>0</v>
      </c>
      <c r="AS636" s="6">
        <v>0</v>
      </c>
      <c r="AT636" s="6">
        <v>0</v>
      </c>
      <c r="AU636" s="6">
        <v>0</v>
      </c>
      <c r="AV636" s="6">
        <f>IF(Table3[[#This Row],[ShankDiameter]]&gt;0.5,0,2)</f>
        <v>2</v>
      </c>
      <c r="AW636" s="6">
        <v>0</v>
      </c>
      <c r="AX636" s="6">
        <v>0</v>
      </c>
      <c r="AY636" s="6">
        <v>2</v>
      </c>
      <c r="AZ636" s="6">
        <f>IF(Table3[[#This Row],[ShankDiameter]]=0.225,2,IF(Table3[[#This Row],[ShankDiameter]]=0.25,2,IF(Table3[[#This Row],[ShankDiameter]]=0.2875,2,0)))</f>
        <v>0</v>
      </c>
      <c r="BA636" s="6">
        <v>0</v>
      </c>
      <c r="BB636" s="6">
        <v>0</v>
      </c>
      <c r="BC636" s="6">
        <v>0</v>
      </c>
      <c r="BD636" s="6">
        <v>0</v>
      </c>
      <c r="BE636" s="6">
        <v>0</v>
      </c>
      <c r="BF636" s="6">
        <v>0</v>
      </c>
      <c r="BG636" s="6">
        <v>0</v>
      </c>
      <c r="BH636" s="6">
        <v>0</v>
      </c>
      <c r="BI636" s="6">
        <v>0</v>
      </c>
      <c r="BJ636" s="6">
        <v>0</v>
      </c>
      <c r="BK636" s="6">
        <v>0</v>
      </c>
      <c r="BL636" s="6">
        <v>0</v>
      </c>
      <c r="BM636" s="6">
        <f>IF(Table3[[#This Row],[Type]]="EM",IF((Table3[[#This Row],[Diameter]]/2)-Table3[[#This Row],[CornerRadius]]-0.012&gt;0,(Table3[[#This Row],[Diameter]]/2)-Table3[[#This Row],[CornerRadius]]-0.012,0),)</f>
        <v>0</v>
      </c>
      <c r="BO636" s="6" t="str">
        <f>IF(Table3[[#This Row],[ShoulderLength]]="","",IF(Table3[[#This Row],[ShoulderLength]]&lt;Table3[[#This Row],[LOC]],"FIX",""))</f>
        <v/>
      </c>
    </row>
    <row r="637" spans="1:67" x14ac:dyDescent="0.25">
      <c r="A637" s="7">
        <f>IF(Table3[[#This Row],[SoflexRule]]="",1,IF(Table3[[#This Row],[MinOHL]]="",1,IF(Table3[[#This Row],[Type]]="CT",1,IF(Table3[[#This Row],[I]]=1,0,1))))</f>
        <v>1</v>
      </c>
      <c r="B637" s="6" t="s">
        <v>149</v>
      </c>
      <c r="D637" s="6" t="s">
        <v>149</v>
      </c>
      <c r="E637" s="6">
        <v>636</v>
      </c>
      <c r="F637" s="8" t="s">
        <v>60</v>
      </c>
      <c r="H637" s="10" t="s">
        <v>801</v>
      </c>
      <c r="I637" s="11" t="s">
        <v>1310</v>
      </c>
      <c r="K637" s="11" t="str">
        <f>CONCATENATE(Table3[[#This Row],[Type]]," "&amp;TEXT(Table3[[#This Row],[Diameter]],".0000")&amp;""," "&amp;Table3[[#This Row],[NumFlutes]]&amp;"FL")</f>
        <v>DJ .4531 2FL</v>
      </c>
      <c r="L637" s="17" t="s">
        <v>1309</v>
      </c>
      <c r="M637" s="13">
        <v>0.4531</v>
      </c>
      <c r="N637" s="13">
        <v>0.4531</v>
      </c>
      <c r="O637" s="6">
        <v>0.4531</v>
      </c>
      <c r="P637" s="6">
        <v>4.37</v>
      </c>
      <c r="R637" s="14">
        <f>IF(Table3[[#This Row],[ShoulderLenEnd]]="",0,90-(DEGREES(ATAN((Q637-P637)/((N637-O637)/2)))))</f>
        <v>0</v>
      </c>
      <c r="S637" s="15">
        <v>4.45</v>
      </c>
      <c r="T637" s="6">
        <v>2</v>
      </c>
      <c r="U637" s="6">
        <v>5.72</v>
      </c>
      <c r="V637" s="6">
        <v>3.7</v>
      </c>
      <c r="Z637" s="6">
        <v>118</v>
      </c>
      <c r="AA637" s="13">
        <f t="shared" si="9"/>
        <v>0.13612497324069378</v>
      </c>
      <c r="AE637" s="6" t="s">
        <v>49</v>
      </c>
      <c r="AF637" s="6" t="s">
        <v>545</v>
      </c>
      <c r="AH637" s="6" t="s">
        <v>635</v>
      </c>
      <c r="AI637" s="6">
        <v>0</v>
      </c>
      <c r="AJ637" s="6">
        <v>1</v>
      </c>
      <c r="AK637" s="6">
        <v>0</v>
      </c>
      <c r="AL637" s="6">
        <v>0</v>
      </c>
      <c r="AM637" s="6">
        <v>0</v>
      </c>
      <c r="AN637" s="6">
        <v>0</v>
      </c>
      <c r="AO637" s="6">
        <v>0</v>
      </c>
      <c r="AP637" s="6">
        <v>1</v>
      </c>
      <c r="AR637" s="6">
        <v>0</v>
      </c>
      <c r="AS637" s="6">
        <v>0</v>
      </c>
      <c r="AT637" s="6">
        <v>0</v>
      </c>
      <c r="AU637" s="6">
        <v>0</v>
      </c>
      <c r="AV637" s="6">
        <f>IF(Table3[[#This Row],[ShankDiameter]]&gt;0.5,0,2)</f>
        <v>2</v>
      </c>
      <c r="AW637" s="6">
        <v>0</v>
      </c>
      <c r="AX637" s="6">
        <v>0</v>
      </c>
      <c r="AY637" s="6">
        <v>2</v>
      </c>
      <c r="AZ637" s="6">
        <f>IF(Table3[[#This Row],[ShankDiameter]]=0.225,2,IF(Table3[[#This Row],[ShankDiameter]]=0.25,2,IF(Table3[[#This Row],[ShankDiameter]]=0.2875,2,0)))</f>
        <v>0</v>
      </c>
      <c r="BA637" s="6">
        <v>0</v>
      </c>
      <c r="BB637" s="6">
        <v>0</v>
      </c>
      <c r="BC637" s="6">
        <v>0</v>
      </c>
      <c r="BD637" s="6">
        <v>0</v>
      </c>
      <c r="BE637" s="6">
        <v>0</v>
      </c>
      <c r="BF637" s="6">
        <v>0</v>
      </c>
      <c r="BG637" s="6">
        <v>0</v>
      </c>
      <c r="BH637" s="6">
        <v>0</v>
      </c>
      <c r="BI637" s="6">
        <v>0</v>
      </c>
      <c r="BJ637" s="6">
        <v>0</v>
      </c>
      <c r="BK637" s="6">
        <v>0</v>
      </c>
      <c r="BL637" s="6">
        <v>0</v>
      </c>
      <c r="BM637" s="6">
        <f>IF(Table3[[#This Row],[Type]]="EM",IF((Table3[[#This Row],[Diameter]]/2)-Table3[[#This Row],[CornerRadius]]-0.012&gt;0,(Table3[[#This Row],[Diameter]]/2)-Table3[[#This Row],[CornerRadius]]-0.012,0),)</f>
        <v>0</v>
      </c>
      <c r="BO637" s="6" t="str">
        <f>IF(Table3[[#This Row],[ShoulderLength]]="","",IF(Table3[[#This Row],[ShoulderLength]]&lt;Table3[[#This Row],[LOC]],"FIX",""))</f>
        <v/>
      </c>
    </row>
    <row r="638" spans="1:67" x14ac:dyDescent="0.25">
      <c r="A638" s="7">
        <f>IF(Table3[[#This Row],[SoflexRule]]="",1,IF(Table3[[#This Row],[MinOHL]]="",1,IF(Table3[[#This Row],[Type]]="CT",1,IF(Table3[[#This Row],[I]]=1,0,1))))</f>
        <v>1</v>
      </c>
      <c r="B638" s="6" t="s">
        <v>149</v>
      </c>
      <c r="D638" s="6" t="s">
        <v>149</v>
      </c>
      <c r="E638" s="6">
        <v>637</v>
      </c>
      <c r="F638" s="8" t="s">
        <v>60</v>
      </c>
      <c r="H638" s="10" t="s">
        <v>679</v>
      </c>
      <c r="I638" s="11" t="s">
        <v>1311</v>
      </c>
      <c r="J638" s="12" t="s">
        <v>1312</v>
      </c>
      <c r="K638" s="11" t="str">
        <f>CONCATENATE(Table3[[#This Row],[Type]]," "&amp;TEXT(Table3[[#This Row],[Diameter]],".0000")&amp;""," "&amp;Table3[[#This Row],[NumFlutes]]&amp;"FL")</f>
        <v>DS .4688 2FL</v>
      </c>
      <c r="L638" s="17" t="s">
        <v>1313</v>
      </c>
      <c r="M638" s="13">
        <v>0.46879999999999999</v>
      </c>
      <c r="N638" s="13">
        <v>0.46879999999999999</v>
      </c>
      <c r="O638" s="6">
        <v>0.46879999999999999</v>
      </c>
      <c r="P638" s="6">
        <v>2.36</v>
      </c>
      <c r="R638" s="14">
        <f>IF(Table3[[#This Row],[ShoulderLenEnd]]="",0,90-(DEGREES(ATAN((Q638-P638)/((N638-O638)/2)))))</f>
        <v>0</v>
      </c>
      <c r="S638" s="15">
        <v>2.4300000000000002</v>
      </c>
      <c r="T638" s="6">
        <v>2</v>
      </c>
      <c r="U638" s="6">
        <v>3.8</v>
      </c>
      <c r="V638" s="6">
        <v>1.59</v>
      </c>
      <c r="Z638" s="6">
        <v>118</v>
      </c>
      <c r="AA638" s="13">
        <f t="shared" si="9"/>
        <v>0.14084172910006013</v>
      </c>
      <c r="AE638" s="6" t="s">
        <v>49</v>
      </c>
      <c r="AF638" s="6" t="s">
        <v>545</v>
      </c>
      <c r="AH638" s="6" t="s">
        <v>682</v>
      </c>
      <c r="AI638" s="6">
        <v>0</v>
      </c>
      <c r="AJ638" s="6">
        <v>1</v>
      </c>
      <c r="AK638" s="6">
        <v>0</v>
      </c>
      <c r="AL638" s="6">
        <v>0</v>
      </c>
      <c r="AM638" s="6">
        <v>0</v>
      </c>
      <c r="AN638" s="6">
        <v>0</v>
      </c>
      <c r="AO638" s="6">
        <v>0</v>
      </c>
      <c r="AP638" s="6">
        <v>1</v>
      </c>
      <c r="AR638" s="6">
        <v>0</v>
      </c>
      <c r="AS638" s="6">
        <v>0</v>
      </c>
      <c r="AT638" s="6">
        <v>0</v>
      </c>
      <c r="AU638" s="6">
        <v>0</v>
      </c>
      <c r="AV638" s="6">
        <f>IF(Table3[[#This Row],[ShankDiameter]]&gt;0.5,0,2)</f>
        <v>2</v>
      </c>
      <c r="AW638" s="6">
        <v>0</v>
      </c>
      <c r="AX638" s="6">
        <v>0</v>
      </c>
      <c r="AY638" s="6">
        <v>2</v>
      </c>
      <c r="AZ638" s="6">
        <f>IF(Table3[[#This Row],[ShankDiameter]]=0.225,2,IF(Table3[[#This Row],[ShankDiameter]]=0.25,2,IF(Table3[[#This Row],[ShankDiameter]]=0.2875,2,0)))</f>
        <v>0</v>
      </c>
      <c r="BA638" s="6">
        <v>0</v>
      </c>
      <c r="BB638" s="6">
        <v>0</v>
      </c>
      <c r="BC638" s="6">
        <v>0</v>
      </c>
      <c r="BD638" s="6">
        <v>0</v>
      </c>
      <c r="BE638" s="6">
        <v>0</v>
      </c>
      <c r="BF638" s="6">
        <v>0</v>
      </c>
      <c r="BG638" s="6">
        <v>0</v>
      </c>
      <c r="BH638" s="6">
        <v>0</v>
      </c>
      <c r="BI638" s="6">
        <v>0</v>
      </c>
      <c r="BJ638" s="6">
        <v>0</v>
      </c>
      <c r="BK638" s="6">
        <v>0</v>
      </c>
      <c r="BL638" s="6">
        <v>0</v>
      </c>
      <c r="BM638" s="6">
        <f>IF(Table3[[#This Row],[Type]]="EM",IF((Table3[[#This Row],[Diameter]]/2)-Table3[[#This Row],[CornerRadius]]-0.012&gt;0,(Table3[[#This Row],[Diameter]]/2)-Table3[[#This Row],[CornerRadius]]-0.012,0),)</f>
        <v>0</v>
      </c>
      <c r="BO638" s="6" t="str">
        <f>IF(Table3[[#This Row],[ShoulderLength]]="","",IF(Table3[[#This Row],[ShoulderLength]]&lt;Table3[[#This Row],[LOC]],"FIX",""))</f>
        <v/>
      </c>
    </row>
    <row r="639" spans="1:67" x14ac:dyDescent="0.25">
      <c r="A639" s="7">
        <f>IF(Table3[[#This Row],[SoflexRule]]="",1,IF(Table3[[#This Row],[MinOHL]]="",1,IF(Table3[[#This Row],[Type]]="CT",1,IF(Table3[[#This Row],[I]]=1,0,1))))</f>
        <v>1</v>
      </c>
      <c r="B639" s="6" t="s">
        <v>149</v>
      </c>
      <c r="D639" s="6" t="s">
        <v>149</v>
      </c>
      <c r="E639" s="6">
        <v>638</v>
      </c>
      <c r="F639" s="8" t="s">
        <v>60</v>
      </c>
      <c r="H639" s="10" t="s">
        <v>801</v>
      </c>
      <c r="I639" s="11" t="s">
        <v>1314</v>
      </c>
      <c r="K639" s="11" t="str">
        <f>CONCATENATE(Table3[[#This Row],[Type]]," "&amp;TEXT(Table3[[#This Row],[Diameter]],".0000")&amp;""," "&amp;Table3[[#This Row],[NumFlutes]]&amp;"FL")</f>
        <v>DJ .4688 2FL</v>
      </c>
      <c r="L639" s="17" t="s">
        <v>1313</v>
      </c>
      <c r="M639" s="13">
        <v>0.46879999999999999</v>
      </c>
      <c r="N639" s="13">
        <v>0.46879999999999999</v>
      </c>
      <c r="O639" s="6">
        <v>0.46879999999999999</v>
      </c>
      <c r="P639" s="6">
        <v>4.5</v>
      </c>
      <c r="R639" s="14">
        <f>IF(Table3[[#This Row],[ShoulderLenEnd]]="",0,90-(DEGREES(ATAN((Q639-P639)/((N639-O639)/2)))))</f>
        <v>0</v>
      </c>
      <c r="S639" s="15">
        <v>4.58</v>
      </c>
      <c r="T639" s="6">
        <v>2</v>
      </c>
      <c r="U639" s="6">
        <v>5.94</v>
      </c>
      <c r="V639" s="6">
        <v>3.9</v>
      </c>
      <c r="Z639" s="6">
        <v>118</v>
      </c>
      <c r="AA639" s="13">
        <f t="shared" si="9"/>
        <v>0.14084172910006013</v>
      </c>
      <c r="AE639" s="6" t="s">
        <v>49</v>
      </c>
      <c r="AF639" s="6" t="s">
        <v>545</v>
      </c>
      <c r="AH639" s="6" t="s">
        <v>635</v>
      </c>
      <c r="AI639" s="6">
        <v>0</v>
      </c>
      <c r="AJ639" s="6">
        <v>1</v>
      </c>
      <c r="AK639" s="6">
        <v>0</v>
      </c>
      <c r="AL639" s="6">
        <v>0</v>
      </c>
      <c r="AM639" s="6">
        <v>0</v>
      </c>
      <c r="AN639" s="6">
        <v>0</v>
      </c>
      <c r="AO639" s="6">
        <v>0</v>
      </c>
      <c r="AP639" s="6">
        <v>1</v>
      </c>
      <c r="AR639" s="6">
        <v>0</v>
      </c>
      <c r="AS639" s="6">
        <v>0</v>
      </c>
      <c r="AT639" s="6">
        <v>0</v>
      </c>
      <c r="AU639" s="6">
        <v>0</v>
      </c>
      <c r="AV639" s="6">
        <f>IF(Table3[[#This Row],[ShankDiameter]]&gt;0.5,0,2)</f>
        <v>2</v>
      </c>
      <c r="AW639" s="6">
        <v>0</v>
      </c>
      <c r="AX639" s="6">
        <v>0</v>
      </c>
      <c r="AY639" s="6">
        <v>2</v>
      </c>
      <c r="AZ639" s="6">
        <f>IF(Table3[[#This Row],[ShankDiameter]]=0.225,2,IF(Table3[[#This Row],[ShankDiameter]]=0.25,2,IF(Table3[[#This Row],[ShankDiameter]]=0.2875,2,0)))</f>
        <v>0</v>
      </c>
      <c r="BA639" s="6">
        <v>0</v>
      </c>
      <c r="BB639" s="6">
        <v>0</v>
      </c>
      <c r="BC639" s="6">
        <v>0</v>
      </c>
      <c r="BD639" s="6">
        <v>0</v>
      </c>
      <c r="BE639" s="6">
        <v>0</v>
      </c>
      <c r="BF639" s="6">
        <v>0</v>
      </c>
      <c r="BG639" s="6">
        <v>0</v>
      </c>
      <c r="BH639" s="6">
        <v>0</v>
      </c>
      <c r="BI639" s="6">
        <v>0</v>
      </c>
      <c r="BJ639" s="6">
        <v>0</v>
      </c>
      <c r="BK639" s="6">
        <v>0</v>
      </c>
      <c r="BL639" s="6">
        <v>0</v>
      </c>
      <c r="BM639" s="6">
        <f>IF(Table3[[#This Row],[Type]]="EM",IF((Table3[[#This Row],[Diameter]]/2)-Table3[[#This Row],[CornerRadius]]-0.012&gt;0,(Table3[[#This Row],[Diameter]]/2)-Table3[[#This Row],[CornerRadius]]-0.012,0),)</f>
        <v>0</v>
      </c>
      <c r="BO639" s="6" t="str">
        <f>IF(Table3[[#This Row],[ShoulderLength]]="","",IF(Table3[[#This Row],[ShoulderLength]]&lt;Table3[[#This Row],[LOC]],"FIX",""))</f>
        <v/>
      </c>
    </row>
    <row r="640" spans="1:67" x14ac:dyDescent="0.25">
      <c r="A640" s="7">
        <f>IF(Table3[[#This Row],[SoflexRule]]="",1,IF(Table3[[#This Row],[MinOHL]]="",1,IF(Table3[[#This Row],[Type]]="CT",1,IF(Table3[[#This Row],[I]]=1,0,1))))</f>
        <v>1</v>
      </c>
      <c r="B640" s="6" t="s">
        <v>149</v>
      </c>
      <c r="D640" s="6" t="s">
        <v>149</v>
      </c>
      <c r="E640" s="6">
        <v>639</v>
      </c>
      <c r="F640" s="8" t="s">
        <v>60</v>
      </c>
      <c r="H640" s="10" t="s">
        <v>679</v>
      </c>
      <c r="I640" s="11" t="s">
        <v>1315</v>
      </c>
      <c r="J640" s="12" t="s">
        <v>1316</v>
      </c>
      <c r="K640" s="11" t="str">
        <f>CONCATENATE(Table3[[#This Row],[Type]]," "&amp;TEXT(Table3[[#This Row],[Diameter]],".0000")&amp;""," "&amp;Table3[[#This Row],[NumFlutes]]&amp;"FL")</f>
        <v>DS .4844 2FL</v>
      </c>
      <c r="L640" s="17" t="s">
        <v>1317</v>
      </c>
      <c r="M640" s="13">
        <v>0.4844</v>
      </c>
      <c r="N640" s="13">
        <v>0.4844</v>
      </c>
      <c r="O640" s="6">
        <v>0.4844</v>
      </c>
      <c r="P640" s="6">
        <v>2.34</v>
      </c>
      <c r="R640" s="14">
        <f>IF(Table3[[#This Row],[ShoulderLenEnd]]="",0,90-(DEGREES(ATAN((Q640-P640)/((N640-O640)/2)))))</f>
        <v>0</v>
      </c>
      <c r="S640" s="15">
        <v>2.41</v>
      </c>
      <c r="T640" s="6">
        <v>2</v>
      </c>
      <c r="U640" s="6">
        <v>3.79</v>
      </c>
      <c r="V640" s="6">
        <v>1.58</v>
      </c>
      <c r="Z640" s="6">
        <v>118</v>
      </c>
      <c r="AA640" s="13">
        <f t="shared" si="9"/>
        <v>0.14552844192847511</v>
      </c>
      <c r="AE640" s="6" t="s">
        <v>49</v>
      </c>
      <c r="AF640" s="6" t="s">
        <v>545</v>
      </c>
      <c r="AH640" s="6" t="s">
        <v>682</v>
      </c>
      <c r="AI640" s="6">
        <v>0</v>
      </c>
      <c r="AJ640" s="6">
        <v>1</v>
      </c>
      <c r="AK640" s="6">
        <v>0</v>
      </c>
      <c r="AL640" s="6">
        <v>0</v>
      </c>
      <c r="AM640" s="6">
        <v>0</v>
      </c>
      <c r="AN640" s="6">
        <v>0</v>
      </c>
      <c r="AO640" s="6">
        <v>0</v>
      </c>
      <c r="AP640" s="6">
        <v>1</v>
      </c>
      <c r="AR640" s="6">
        <v>0</v>
      </c>
      <c r="AS640" s="6">
        <v>0</v>
      </c>
      <c r="AT640" s="6">
        <v>0</v>
      </c>
      <c r="AU640" s="6">
        <v>0</v>
      </c>
      <c r="AV640" s="6">
        <f>IF(Table3[[#This Row],[ShankDiameter]]&gt;0.5,0,2)</f>
        <v>2</v>
      </c>
      <c r="AW640" s="6">
        <v>0</v>
      </c>
      <c r="AX640" s="6">
        <v>0</v>
      </c>
      <c r="AY640" s="6">
        <v>2</v>
      </c>
      <c r="AZ640" s="6">
        <f>IF(Table3[[#This Row],[ShankDiameter]]=0.225,2,IF(Table3[[#This Row],[ShankDiameter]]=0.25,2,IF(Table3[[#This Row],[ShankDiameter]]=0.2875,2,0)))</f>
        <v>0</v>
      </c>
      <c r="BA640" s="6">
        <v>0</v>
      </c>
      <c r="BB640" s="6">
        <v>0</v>
      </c>
      <c r="BC640" s="6">
        <v>0</v>
      </c>
      <c r="BD640" s="6">
        <v>0</v>
      </c>
      <c r="BE640" s="6">
        <v>0</v>
      </c>
      <c r="BF640" s="6">
        <v>0</v>
      </c>
      <c r="BG640" s="6">
        <v>0</v>
      </c>
      <c r="BH640" s="6">
        <v>0</v>
      </c>
      <c r="BI640" s="6">
        <v>0</v>
      </c>
      <c r="BJ640" s="6">
        <v>0</v>
      </c>
      <c r="BK640" s="6">
        <v>0</v>
      </c>
      <c r="BL640" s="6">
        <v>0</v>
      </c>
      <c r="BM640" s="6">
        <f>IF(Table3[[#This Row],[Type]]="EM",IF((Table3[[#This Row],[Diameter]]/2)-Table3[[#This Row],[CornerRadius]]-0.012&gt;0,(Table3[[#This Row],[Diameter]]/2)-Table3[[#This Row],[CornerRadius]]-0.012,0),)</f>
        <v>0</v>
      </c>
      <c r="BO640" s="6" t="str">
        <f>IF(Table3[[#This Row],[ShoulderLength]]="","",IF(Table3[[#This Row],[ShoulderLength]]&lt;Table3[[#This Row],[LOC]],"FIX",""))</f>
        <v/>
      </c>
    </row>
    <row r="641" spans="1:67" x14ac:dyDescent="0.25">
      <c r="A641" s="7">
        <f>IF(Table3[[#This Row],[SoflexRule]]="",1,IF(Table3[[#This Row],[MinOHL]]="",1,IF(Table3[[#This Row],[Type]]="CT",1,IF(Table3[[#This Row],[I]]=1,0,1))))</f>
        <v>1</v>
      </c>
      <c r="B641" s="6" t="s">
        <v>149</v>
      </c>
      <c r="D641" s="6" t="s">
        <v>149</v>
      </c>
      <c r="E641" s="6">
        <v>640</v>
      </c>
      <c r="F641" s="8" t="s">
        <v>60</v>
      </c>
      <c r="H641" s="10" t="s">
        <v>801</v>
      </c>
      <c r="I641" s="11" t="s">
        <v>1318</v>
      </c>
      <c r="K641" s="11" t="str">
        <f>CONCATENATE(Table3[[#This Row],[Type]]," "&amp;TEXT(Table3[[#This Row],[Diameter]],".0000")&amp;""," "&amp;Table3[[#This Row],[NumFlutes]]&amp;"FL")</f>
        <v>DJ .4844 2FL</v>
      </c>
      <c r="L641" s="17" t="s">
        <v>1317</v>
      </c>
      <c r="M641" s="13">
        <v>0.4844</v>
      </c>
      <c r="N641" s="13">
        <v>0.4844</v>
      </c>
      <c r="O641" s="6">
        <v>0.4844</v>
      </c>
      <c r="P641" s="6">
        <v>4.53</v>
      </c>
      <c r="R641" s="14">
        <f>IF(Table3[[#This Row],[ShoulderLenEnd]]="",0,90-(DEGREES(ATAN((Q641-P641)/((N641-O641)/2)))))</f>
        <v>0</v>
      </c>
      <c r="S641" s="15">
        <v>4.62</v>
      </c>
      <c r="T641" s="6">
        <v>2</v>
      </c>
      <c r="Z641" s="6">
        <v>118</v>
      </c>
      <c r="AA641" s="13">
        <f t="shared" si="9"/>
        <v>0.14552844192847511</v>
      </c>
      <c r="AE641" s="6" t="s">
        <v>49</v>
      </c>
      <c r="AF641" s="6" t="s">
        <v>545</v>
      </c>
      <c r="AH641" s="6" t="s">
        <v>635</v>
      </c>
      <c r="AI641" s="6">
        <v>0</v>
      </c>
      <c r="AJ641" s="6">
        <v>1</v>
      </c>
      <c r="AK641" s="6">
        <v>0</v>
      </c>
      <c r="AL641" s="6">
        <v>0</v>
      </c>
      <c r="AM641" s="6">
        <v>0</v>
      </c>
      <c r="AN641" s="6">
        <v>0</v>
      </c>
      <c r="AO641" s="6">
        <v>0</v>
      </c>
      <c r="AP641" s="6">
        <v>1</v>
      </c>
      <c r="AR641" s="6">
        <v>0</v>
      </c>
      <c r="AS641" s="6">
        <v>0</v>
      </c>
      <c r="AT641" s="6">
        <v>0</v>
      </c>
      <c r="AU641" s="6">
        <v>0</v>
      </c>
      <c r="AV641" s="6">
        <f>IF(Table3[[#This Row],[ShankDiameter]]&gt;0.5,0,2)</f>
        <v>2</v>
      </c>
      <c r="AW641" s="6">
        <v>0</v>
      </c>
      <c r="AX641" s="6">
        <v>0</v>
      </c>
      <c r="AY641" s="6">
        <v>2</v>
      </c>
      <c r="AZ641" s="6">
        <f>IF(Table3[[#This Row],[ShankDiameter]]=0.225,2,IF(Table3[[#This Row],[ShankDiameter]]=0.25,2,IF(Table3[[#This Row],[ShankDiameter]]=0.2875,2,0)))</f>
        <v>0</v>
      </c>
      <c r="BA641" s="6">
        <v>0</v>
      </c>
      <c r="BB641" s="6">
        <v>0</v>
      </c>
      <c r="BC641" s="6">
        <v>0</v>
      </c>
      <c r="BD641" s="6">
        <v>0</v>
      </c>
      <c r="BE641" s="6">
        <v>0</v>
      </c>
      <c r="BF641" s="6">
        <v>0</v>
      </c>
      <c r="BG641" s="6">
        <v>0</v>
      </c>
      <c r="BH641" s="6">
        <v>0</v>
      </c>
      <c r="BI641" s="6">
        <v>0</v>
      </c>
      <c r="BJ641" s="6">
        <v>0</v>
      </c>
      <c r="BK641" s="6">
        <v>0</v>
      </c>
      <c r="BL641" s="6">
        <v>0</v>
      </c>
      <c r="BM641" s="6">
        <f>IF(Table3[[#This Row],[Type]]="EM",IF((Table3[[#This Row],[Diameter]]/2)-Table3[[#This Row],[CornerRadius]]-0.012&gt;0,(Table3[[#This Row],[Diameter]]/2)-Table3[[#This Row],[CornerRadius]]-0.012,0),)</f>
        <v>0</v>
      </c>
      <c r="BO641" s="6" t="str">
        <f>IF(Table3[[#This Row],[ShoulderLength]]="","",IF(Table3[[#This Row],[ShoulderLength]]&lt;Table3[[#This Row],[LOC]],"FIX",""))</f>
        <v/>
      </c>
    </row>
    <row r="642" spans="1:67" x14ac:dyDescent="0.25">
      <c r="A642" s="7">
        <f>IF(Table3[[#This Row],[SoflexRule]]="",1,IF(Table3[[#This Row],[MinOHL]]="",1,IF(Table3[[#This Row],[Type]]="CT",1,IF(Table3[[#This Row],[I]]=1,0,1))))</f>
        <v>1</v>
      </c>
      <c r="B642" s="6" t="s">
        <v>149</v>
      </c>
      <c r="D642" s="6" t="s">
        <v>149</v>
      </c>
      <c r="E642" s="6">
        <v>641</v>
      </c>
      <c r="G642" s="9" t="s">
        <v>74</v>
      </c>
      <c r="H642" s="10" t="s">
        <v>679</v>
      </c>
      <c r="I642" s="11" t="s">
        <v>1319</v>
      </c>
      <c r="J642" s="12" t="s">
        <v>1320</v>
      </c>
      <c r="K642" s="11" t="str">
        <f>CONCATENATE(Table3[[#This Row],[Type]]," "&amp;TEXT(Table3[[#This Row],[Diameter]],".0000")&amp;""," "&amp;Table3[[#This Row],[NumFlutes]]&amp;"FL")</f>
        <v>DS .5000 2FL</v>
      </c>
      <c r="L642" s="17" t="s">
        <v>1321</v>
      </c>
      <c r="M642" s="13">
        <v>0.5</v>
      </c>
      <c r="N642" s="13">
        <v>0.5</v>
      </c>
      <c r="O642" s="6">
        <v>0.5</v>
      </c>
      <c r="P642" s="6">
        <v>2.4249999999999998</v>
      </c>
      <c r="R642" s="14">
        <f>IF(Table3[[#This Row],[ShoulderLenEnd]]="",0,90-(DEGREES(ATAN((Q642-P642)/((N642-O642)/2)))))</f>
        <v>0</v>
      </c>
      <c r="S642" s="15">
        <v>2.4500000000000002</v>
      </c>
      <c r="T642" s="6">
        <v>2</v>
      </c>
      <c r="U642" s="6">
        <v>3.9</v>
      </c>
      <c r="V642" s="6">
        <v>1.73</v>
      </c>
      <c r="Z642" s="6">
        <v>118</v>
      </c>
      <c r="AA642" s="13">
        <f t="shared" ref="AA642:AA705" si="10">IF(Z642 &lt; 1, "", (M642/2)/TAN(RADIANS(Z642/2)))</f>
        <v>0.15021515475689007</v>
      </c>
      <c r="AE642" s="6" t="s">
        <v>49</v>
      </c>
      <c r="AF642" s="6" t="s">
        <v>545</v>
      </c>
      <c r="AH642" s="6" t="s">
        <v>682</v>
      </c>
      <c r="AI642" s="6">
        <v>0</v>
      </c>
      <c r="AJ642" s="6">
        <v>1</v>
      </c>
      <c r="AK642" s="6">
        <v>0</v>
      </c>
      <c r="AL642" s="6">
        <v>0</v>
      </c>
      <c r="AM642" s="6">
        <v>0</v>
      </c>
      <c r="AN642" s="6">
        <v>0</v>
      </c>
      <c r="AO642" s="6">
        <v>0</v>
      </c>
      <c r="AP642" s="6">
        <v>1</v>
      </c>
      <c r="AR642" s="6">
        <v>0</v>
      </c>
      <c r="AS642" s="6">
        <v>0</v>
      </c>
      <c r="AT642" s="6">
        <v>0</v>
      </c>
      <c r="AU642" s="6">
        <v>0</v>
      </c>
      <c r="AV642" s="6">
        <f>IF(Table3[[#This Row],[ShankDiameter]]&gt;0.5,0,2)</f>
        <v>2</v>
      </c>
      <c r="AW642" s="6">
        <v>0</v>
      </c>
      <c r="AX642" s="6">
        <v>0</v>
      </c>
      <c r="AY642" s="6">
        <v>2</v>
      </c>
      <c r="AZ642" s="6">
        <f>IF(Table3[[#This Row],[ShankDiameter]]=0.225,2,IF(Table3[[#This Row],[ShankDiameter]]=0.25,2,IF(Table3[[#This Row],[ShankDiameter]]=0.2875,2,0)))</f>
        <v>0</v>
      </c>
      <c r="BA642" s="6">
        <v>0</v>
      </c>
      <c r="BB642" s="6">
        <v>0</v>
      </c>
      <c r="BC642" s="6">
        <v>0</v>
      </c>
      <c r="BD642" s="6">
        <v>0</v>
      </c>
      <c r="BE642" s="6">
        <v>0</v>
      </c>
      <c r="BF642" s="6">
        <v>0</v>
      </c>
      <c r="BG642" s="6">
        <v>0</v>
      </c>
      <c r="BH642" s="6">
        <v>0</v>
      </c>
      <c r="BI642" s="6">
        <v>0</v>
      </c>
      <c r="BJ642" s="6">
        <v>0</v>
      </c>
      <c r="BK642" s="6">
        <v>0</v>
      </c>
      <c r="BL642" s="6">
        <v>0</v>
      </c>
      <c r="BM642" s="6">
        <f>IF(Table3[[#This Row],[Type]]="EM",IF((Table3[[#This Row],[Diameter]]/2)-Table3[[#This Row],[CornerRadius]]-0.012&gt;0,(Table3[[#This Row],[Diameter]]/2)-Table3[[#This Row],[CornerRadius]]-0.012,0),)</f>
        <v>0</v>
      </c>
      <c r="BO642" s="6" t="str">
        <f>IF(Table3[[#This Row],[ShoulderLength]]="","",IF(Table3[[#This Row],[ShoulderLength]]&lt;Table3[[#This Row],[LOC]],"FIX",""))</f>
        <v/>
      </c>
    </row>
    <row r="643" spans="1:67" x14ac:dyDescent="0.25">
      <c r="A643" s="7">
        <f>IF(Table3[[#This Row],[SoflexRule]]="",1,IF(Table3[[#This Row],[MinOHL]]="",1,IF(Table3[[#This Row],[Type]]="CT",1,IF(Table3[[#This Row],[I]]=1,0,1))))</f>
        <v>1</v>
      </c>
      <c r="B643" s="6" t="s">
        <v>149</v>
      </c>
      <c r="D643" s="6" t="s">
        <v>149</v>
      </c>
      <c r="E643" s="6">
        <v>642</v>
      </c>
      <c r="F643" s="8" t="s">
        <v>60</v>
      </c>
      <c r="H643" s="10" t="s">
        <v>801</v>
      </c>
      <c r="I643" s="11" t="s">
        <v>1322</v>
      </c>
      <c r="K643" s="11" t="str">
        <f>CONCATENATE(Table3[[#This Row],[Type]]," "&amp;TEXT(Table3[[#This Row],[Diameter]],".0000")&amp;""," "&amp;Table3[[#This Row],[NumFlutes]]&amp;"FL")</f>
        <v>DJ .5000 2FL</v>
      </c>
      <c r="L643" s="17" t="s">
        <v>1321</v>
      </c>
      <c r="M643" s="13">
        <v>0.5</v>
      </c>
      <c r="N643" s="13">
        <v>0.5</v>
      </c>
      <c r="O643" s="6">
        <v>0.5</v>
      </c>
      <c r="P643" s="6">
        <v>4.6500000000000004</v>
      </c>
      <c r="R643" s="14">
        <f>IF(Table3[[#This Row],[ShoulderLenEnd]]="",0,90-(DEGREES(ATAN((Q643-P643)/((N643-O643)/2)))))</f>
        <v>0</v>
      </c>
      <c r="S643" s="15">
        <v>4.7300000000000004</v>
      </c>
      <c r="T643" s="6">
        <v>2</v>
      </c>
      <c r="U643" s="6">
        <v>6.2</v>
      </c>
      <c r="V643" s="6">
        <v>3.85</v>
      </c>
      <c r="Z643" s="6">
        <v>118</v>
      </c>
      <c r="AA643" s="13">
        <f t="shared" si="10"/>
        <v>0.15021515475689007</v>
      </c>
      <c r="AE643" s="6" t="s">
        <v>49</v>
      </c>
      <c r="AF643" s="6" t="s">
        <v>545</v>
      </c>
      <c r="AH643" s="6" t="s">
        <v>635</v>
      </c>
      <c r="AI643" s="6">
        <v>0</v>
      </c>
      <c r="AJ643" s="6">
        <v>1</v>
      </c>
      <c r="AK643" s="6">
        <v>0</v>
      </c>
      <c r="AL643" s="6">
        <v>0</v>
      </c>
      <c r="AM643" s="6">
        <v>0</v>
      </c>
      <c r="AN643" s="6">
        <v>0</v>
      </c>
      <c r="AO643" s="6">
        <v>0</v>
      </c>
      <c r="AP643" s="6">
        <v>1</v>
      </c>
      <c r="AR643" s="6">
        <v>0</v>
      </c>
      <c r="AS643" s="6">
        <v>0</v>
      </c>
      <c r="AT643" s="6">
        <v>0</v>
      </c>
      <c r="AU643" s="6">
        <v>0</v>
      </c>
      <c r="AV643" s="6">
        <f>IF(Table3[[#This Row],[ShankDiameter]]&gt;0.5,0,2)</f>
        <v>2</v>
      </c>
      <c r="AW643" s="6">
        <v>0</v>
      </c>
      <c r="AX643" s="6">
        <v>0</v>
      </c>
      <c r="AY643" s="6">
        <v>2</v>
      </c>
      <c r="AZ643" s="6">
        <f>IF(Table3[[#This Row],[ShankDiameter]]=0.225,2,IF(Table3[[#This Row],[ShankDiameter]]=0.25,2,IF(Table3[[#This Row],[ShankDiameter]]=0.2875,2,0)))</f>
        <v>0</v>
      </c>
      <c r="BA643" s="6">
        <v>0</v>
      </c>
      <c r="BB643" s="6">
        <v>0</v>
      </c>
      <c r="BC643" s="6">
        <v>0</v>
      </c>
      <c r="BD643" s="6">
        <v>0</v>
      </c>
      <c r="BE643" s="6">
        <v>0</v>
      </c>
      <c r="BF643" s="6">
        <v>0</v>
      </c>
      <c r="BG643" s="6">
        <v>0</v>
      </c>
      <c r="BH643" s="6">
        <v>0</v>
      </c>
      <c r="BI643" s="6">
        <v>0</v>
      </c>
      <c r="BJ643" s="6">
        <v>0</v>
      </c>
      <c r="BK643" s="6">
        <v>0</v>
      </c>
      <c r="BL643" s="6">
        <v>0</v>
      </c>
      <c r="BM643" s="6">
        <f>IF(Table3[[#This Row],[Type]]="EM",IF((Table3[[#This Row],[Diameter]]/2)-Table3[[#This Row],[CornerRadius]]-0.012&gt;0,(Table3[[#This Row],[Diameter]]/2)-Table3[[#This Row],[CornerRadius]]-0.012,0),)</f>
        <v>0</v>
      </c>
      <c r="BO643" s="6" t="str">
        <f>IF(Table3[[#This Row],[ShoulderLength]]="","",IF(Table3[[#This Row],[ShoulderLength]]&lt;Table3[[#This Row],[LOC]],"FIX",""))</f>
        <v/>
      </c>
    </row>
    <row r="644" spans="1:67" x14ac:dyDescent="0.25">
      <c r="A644" s="7">
        <f>IF(Table3[[#This Row],[SoflexRule]]="",1,IF(Table3[[#This Row],[MinOHL]]="",1,IF(Table3[[#This Row],[Type]]="CT",1,IF(Table3[[#This Row],[I]]=1,0,1))))</f>
        <v>1</v>
      </c>
      <c r="B644" s="6" t="s">
        <v>149</v>
      </c>
      <c r="D644" s="6" t="s">
        <v>149</v>
      </c>
      <c r="E644" s="6">
        <v>643</v>
      </c>
      <c r="F644" s="22"/>
      <c r="G644" s="23"/>
      <c r="H644" s="10" t="s">
        <v>801</v>
      </c>
      <c r="I644" s="11" t="s">
        <v>1323</v>
      </c>
      <c r="J644" s="12" t="s">
        <v>1324</v>
      </c>
      <c r="K644" s="11" t="str">
        <f>CONCATENATE(Table3[[#This Row],[Type]]," "&amp;TEXT(Table3[[#This Row],[Diameter]],".0000")&amp;""," "&amp;Table3[[#This Row],[NumFlutes]]&amp;"FL")</f>
        <v>DJ .0410 2FL</v>
      </c>
      <c r="L644" s="17" t="s">
        <v>733</v>
      </c>
      <c r="M644" s="13">
        <v>4.1000000000000002E-2</v>
      </c>
      <c r="N644" s="13">
        <v>4.1000000000000002E-2</v>
      </c>
      <c r="R644" s="14">
        <f>IF(Table3[[#This Row],[ShoulderLenEnd]]="",0,90-(DEGREES(ATAN((Q644-P644)/((N644-O644)/2)))))</f>
        <v>0</v>
      </c>
      <c r="T644" s="6">
        <v>2</v>
      </c>
      <c r="U644" s="6">
        <v>1.46</v>
      </c>
      <c r="V644" s="6">
        <v>0.5</v>
      </c>
      <c r="Z644" s="6">
        <v>135</v>
      </c>
      <c r="AA644" s="13">
        <f t="shared" si="10"/>
        <v>8.491378028648449E-3</v>
      </c>
      <c r="AE644" s="6" t="s">
        <v>471</v>
      </c>
      <c r="AF644" s="6" t="s">
        <v>62</v>
      </c>
      <c r="AH644" s="6" t="s">
        <v>635</v>
      </c>
      <c r="AI644" s="6">
        <v>0</v>
      </c>
      <c r="AJ644" s="6">
        <v>0</v>
      </c>
      <c r="AK644" s="6">
        <v>1</v>
      </c>
      <c r="AL644" s="6">
        <v>0</v>
      </c>
      <c r="AM644" s="6">
        <v>0</v>
      </c>
      <c r="AN644" s="6">
        <v>0</v>
      </c>
      <c r="AO644" s="6">
        <v>0</v>
      </c>
      <c r="AP644" s="6">
        <v>1</v>
      </c>
      <c r="AR644" s="6">
        <v>0</v>
      </c>
      <c r="AS644" s="6">
        <v>0</v>
      </c>
      <c r="AT644" s="6">
        <v>0</v>
      </c>
      <c r="AU644" s="6">
        <v>0</v>
      </c>
      <c r="AV644" s="6">
        <f>IF(Table3[[#This Row],[ShankDiameter]]&gt;0.5,0,2)</f>
        <v>2</v>
      </c>
      <c r="AW644" s="6">
        <v>0</v>
      </c>
      <c r="AX644" s="6">
        <v>0</v>
      </c>
      <c r="AY644" s="6">
        <v>2</v>
      </c>
      <c r="AZ644" s="6">
        <f>IF(Table3[[#This Row],[ShankDiameter]]=0.225,2,IF(Table3[[#This Row],[ShankDiameter]]=0.25,2,IF(Table3[[#This Row],[ShankDiameter]]=0.2875,2,0)))</f>
        <v>0</v>
      </c>
      <c r="BA644" s="6">
        <v>0</v>
      </c>
      <c r="BB644" s="6">
        <v>0</v>
      </c>
      <c r="BC644" s="6">
        <v>0</v>
      </c>
      <c r="BD644" s="6">
        <v>0</v>
      </c>
      <c r="BE644" s="6">
        <v>0</v>
      </c>
      <c r="BF644" s="6">
        <v>0</v>
      </c>
      <c r="BG644" s="6">
        <v>0</v>
      </c>
      <c r="BH644" s="6">
        <v>0</v>
      </c>
      <c r="BI644" s="6">
        <v>0</v>
      </c>
      <c r="BJ644" s="6">
        <v>0</v>
      </c>
      <c r="BK644" s="6">
        <v>0</v>
      </c>
      <c r="BL644" s="6">
        <v>0</v>
      </c>
      <c r="BM644" s="6">
        <f>IF(Table3[[#This Row],[Type]]="EM",IF((Table3[[#This Row],[Diameter]]/2)-Table3[[#This Row],[CornerRadius]]-0.012&gt;0,(Table3[[#This Row],[Diameter]]/2)-Table3[[#This Row],[CornerRadius]]-0.012,0),)</f>
        <v>0</v>
      </c>
      <c r="BO644" s="6" t="str">
        <f>IF(Table3[[#This Row],[ShoulderLength]]="","",IF(Table3[[#This Row],[ShoulderLength]]&lt;Table3[[#This Row],[LOC]],"FIX",""))</f>
        <v/>
      </c>
    </row>
    <row r="645" spans="1:67" x14ac:dyDescent="0.25">
      <c r="A645" s="7">
        <f>IF(Table3[[#This Row],[SoflexRule]]="",1,IF(Table3[[#This Row],[MinOHL]]="",1,IF(Table3[[#This Row],[Type]]="CT",1,IF(Table3[[#This Row],[I]]=1,0,1))))</f>
        <v>1</v>
      </c>
      <c r="B645" s="6" t="s">
        <v>149</v>
      </c>
      <c r="D645" s="6" t="s">
        <v>149</v>
      </c>
      <c r="E645" s="6">
        <v>644</v>
      </c>
      <c r="F645" s="8" t="s">
        <v>60</v>
      </c>
      <c r="H645" s="10" t="s">
        <v>679</v>
      </c>
      <c r="I645" s="11" t="s">
        <v>1325</v>
      </c>
      <c r="J645" s="12" t="s">
        <v>1326</v>
      </c>
      <c r="K645" s="11" t="str">
        <f>CONCATENATE(Table3[[#This Row],[Type]]," "&amp;TEXT(Table3[[#This Row],[Diameter]],".0000")&amp;""," "&amp;Table3[[#This Row],[NumFlutes]]&amp;"FL")</f>
        <v>DS .0410 2FL</v>
      </c>
      <c r="L645" s="17" t="s">
        <v>733</v>
      </c>
      <c r="M645" s="13">
        <v>4.1000000000000002E-2</v>
      </c>
      <c r="N645" s="13">
        <v>4.1000000000000002E-2</v>
      </c>
      <c r="O645" s="6">
        <v>4.1000000000000002E-2</v>
      </c>
      <c r="P645" s="6">
        <v>0.57999999999999996</v>
      </c>
      <c r="R645" s="14">
        <f>IF(Table3[[#This Row],[ShoulderLenEnd]]="",0,90-(DEGREES(ATAN((Q645-P645)/((N645-O645)/2)))))</f>
        <v>0</v>
      </c>
      <c r="S645" s="15">
        <v>0.61</v>
      </c>
      <c r="T645" s="6">
        <v>2</v>
      </c>
      <c r="U645" s="6">
        <v>1.45</v>
      </c>
      <c r="V645" s="6">
        <v>0.45</v>
      </c>
      <c r="Z645" s="6">
        <v>135</v>
      </c>
      <c r="AA645" s="13">
        <f t="shared" si="10"/>
        <v>8.491378028648449E-3</v>
      </c>
      <c r="AE645" s="6" t="s">
        <v>471</v>
      </c>
      <c r="AF645" s="6" t="s">
        <v>62</v>
      </c>
      <c r="AH645" s="6" t="s">
        <v>682</v>
      </c>
      <c r="AI645" s="6">
        <v>0</v>
      </c>
      <c r="AJ645" s="6">
        <v>0</v>
      </c>
      <c r="AK645" s="6">
        <v>1</v>
      </c>
      <c r="AL645" s="6">
        <v>0</v>
      </c>
      <c r="AM645" s="6">
        <v>0</v>
      </c>
      <c r="AN645" s="6">
        <v>0</v>
      </c>
      <c r="AO645" s="6">
        <v>0</v>
      </c>
      <c r="AP645" s="6">
        <v>1</v>
      </c>
      <c r="AR645" s="6">
        <v>0</v>
      </c>
      <c r="AS645" s="6">
        <v>0</v>
      </c>
      <c r="AT645" s="6">
        <v>0</v>
      </c>
      <c r="AU645" s="6">
        <v>0</v>
      </c>
      <c r="AV645" s="6">
        <f>IF(Table3[[#This Row],[ShankDiameter]]&gt;0.5,0,2)</f>
        <v>2</v>
      </c>
      <c r="AW645" s="6">
        <v>0</v>
      </c>
      <c r="AX645" s="6">
        <v>0</v>
      </c>
      <c r="AY645" s="6">
        <v>2</v>
      </c>
      <c r="AZ645" s="6">
        <f>IF(Table3[[#This Row],[ShankDiameter]]=0.225,2,IF(Table3[[#This Row],[ShankDiameter]]=0.25,2,IF(Table3[[#This Row],[ShankDiameter]]=0.2875,2,0)))</f>
        <v>0</v>
      </c>
      <c r="BA645" s="6">
        <v>0</v>
      </c>
      <c r="BB645" s="6">
        <v>0</v>
      </c>
      <c r="BC645" s="6">
        <v>0</v>
      </c>
      <c r="BD645" s="6">
        <v>0</v>
      </c>
      <c r="BE645" s="6">
        <v>0</v>
      </c>
      <c r="BF645" s="6">
        <v>0</v>
      </c>
      <c r="BG645" s="6">
        <v>0</v>
      </c>
      <c r="BH645" s="6">
        <v>0</v>
      </c>
      <c r="BI645" s="6">
        <v>0</v>
      </c>
      <c r="BJ645" s="6">
        <v>0</v>
      </c>
      <c r="BK645" s="6">
        <v>0</v>
      </c>
      <c r="BL645" s="6">
        <v>0</v>
      </c>
      <c r="BM645" s="6">
        <f>IF(Table3[[#This Row],[Type]]="EM",IF((Table3[[#This Row],[Diameter]]/2)-Table3[[#This Row],[CornerRadius]]-0.012&gt;0,(Table3[[#This Row],[Diameter]]/2)-Table3[[#This Row],[CornerRadius]]-0.012,0),)</f>
        <v>0</v>
      </c>
      <c r="BO645" s="6" t="str">
        <f>IF(Table3[[#This Row],[ShoulderLength]]="","",IF(Table3[[#This Row],[ShoulderLength]]&lt;Table3[[#This Row],[LOC]],"FIX",""))</f>
        <v/>
      </c>
    </row>
    <row r="646" spans="1:67" x14ac:dyDescent="0.25">
      <c r="A646" s="7">
        <f>IF(Table3[[#This Row],[SoflexRule]]="",1,IF(Table3[[#This Row],[MinOHL]]="",1,IF(Table3[[#This Row],[Type]]="CT",1,IF(Table3[[#This Row],[I]]=1,0,1))))</f>
        <v>1</v>
      </c>
      <c r="B646" s="6" t="s">
        <v>149</v>
      </c>
      <c r="D646" s="6" t="s">
        <v>149</v>
      </c>
      <c r="E646" s="6">
        <v>645</v>
      </c>
      <c r="F646" s="8" t="s">
        <v>60</v>
      </c>
      <c r="H646" s="10" t="s">
        <v>679</v>
      </c>
      <c r="I646" s="11" t="s">
        <v>1327</v>
      </c>
      <c r="J646" s="12" t="s">
        <v>1328</v>
      </c>
      <c r="K646" s="11" t="str">
        <f>CONCATENATE(Table3[[#This Row],[Type]]," "&amp;TEXT(Table3[[#This Row],[Diameter]],".0000")&amp;""," "&amp;Table3[[#This Row],[NumFlutes]]&amp;"FL")</f>
        <v>DS .0430 2FL</v>
      </c>
      <c r="L646" s="17" t="s">
        <v>737</v>
      </c>
      <c r="M646" s="13">
        <v>4.2999999999999997E-2</v>
      </c>
      <c r="N646" s="13">
        <v>4.2999999999999997E-2</v>
      </c>
      <c r="O646" s="6">
        <v>4.2999999999999997E-2</v>
      </c>
      <c r="P646" s="6">
        <v>0.53</v>
      </c>
      <c r="R646" s="14">
        <f>IF(Table3[[#This Row],[ShoulderLenEnd]]="",0,90-(DEGREES(ATAN((Q646-P646)/((N646-O646)/2)))))</f>
        <v>0</v>
      </c>
      <c r="S646" s="15">
        <v>0.56000000000000005</v>
      </c>
      <c r="T646" s="6">
        <v>2</v>
      </c>
      <c r="U646" s="6">
        <v>1.45</v>
      </c>
      <c r="V646" s="6">
        <v>0.5</v>
      </c>
      <c r="Z646" s="6">
        <v>135</v>
      </c>
      <c r="AA646" s="13">
        <f t="shared" si="10"/>
        <v>8.9055915910215434E-3</v>
      </c>
      <c r="AE646" s="6" t="s">
        <v>471</v>
      </c>
      <c r="AF646" s="6" t="s">
        <v>62</v>
      </c>
      <c r="AH646" s="6" t="s">
        <v>682</v>
      </c>
      <c r="AI646" s="6">
        <v>0</v>
      </c>
      <c r="AJ646" s="6">
        <v>0</v>
      </c>
      <c r="AK646" s="6">
        <v>1</v>
      </c>
      <c r="AL646" s="6">
        <v>0</v>
      </c>
      <c r="AM646" s="6">
        <v>0</v>
      </c>
      <c r="AN646" s="6">
        <v>0</v>
      </c>
      <c r="AO646" s="6">
        <v>0</v>
      </c>
      <c r="AP646" s="6">
        <v>1</v>
      </c>
      <c r="AR646" s="6">
        <v>0</v>
      </c>
      <c r="AS646" s="6">
        <v>0</v>
      </c>
      <c r="AT646" s="6">
        <v>0</v>
      </c>
      <c r="AU646" s="6">
        <v>0</v>
      </c>
      <c r="AV646" s="6">
        <f>IF(Table3[[#This Row],[ShankDiameter]]&gt;0.5,0,2)</f>
        <v>2</v>
      </c>
      <c r="AW646" s="6">
        <v>0</v>
      </c>
      <c r="AX646" s="6">
        <v>0</v>
      </c>
      <c r="AY646" s="6">
        <v>2</v>
      </c>
      <c r="AZ646" s="6">
        <f>IF(Table3[[#This Row],[ShankDiameter]]=0.225,2,IF(Table3[[#This Row],[ShankDiameter]]=0.25,2,IF(Table3[[#This Row],[ShankDiameter]]=0.2875,2,0)))</f>
        <v>0</v>
      </c>
      <c r="BA646" s="6">
        <v>0</v>
      </c>
      <c r="BB646" s="6">
        <v>0</v>
      </c>
      <c r="BC646" s="6">
        <v>0</v>
      </c>
      <c r="BD646" s="6">
        <v>0</v>
      </c>
      <c r="BE646" s="6">
        <v>0</v>
      </c>
      <c r="BF646" s="6">
        <v>0</v>
      </c>
      <c r="BG646" s="6">
        <v>0</v>
      </c>
      <c r="BH646" s="6">
        <v>0</v>
      </c>
      <c r="BI646" s="6">
        <v>0</v>
      </c>
      <c r="BJ646" s="6">
        <v>0</v>
      </c>
      <c r="BK646" s="6">
        <v>0</v>
      </c>
      <c r="BL646" s="6">
        <v>0</v>
      </c>
      <c r="BM646" s="6">
        <f>IF(Table3[[#This Row],[Type]]="EM",IF((Table3[[#This Row],[Diameter]]/2)-Table3[[#This Row],[CornerRadius]]-0.012&gt;0,(Table3[[#This Row],[Diameter]]/2)-Table3[[#This Row],[CornerRadius]]-0.012,0),)</f>
        <v>0</v>
      </c>
      <c r="BO646" s="6" t="str">
        <f>IF(Table3[[#This Row],[ShoulderLength]]="","",IF(Table3[[#This Row],[ShoulderLength]]&lt;Table3[[#This Row],[LOC]],"FIX",""))</f>
        <v/>
      </c>
    </row>
    <row r="647" spans="1:67" x14ac:dyDescent="0.25">
      <c r="A647" s="7">
        <f>IF(Table3[[#This Row],[SoflexRule]]="",1,IF(Table3[[#This Row],[MinOHL]]="",1,IF(Table3[[#This Row],[Type]]="CT",1,IF(Table3[[#This Row],[I]]=1,0,1))))</f>
        <v>1</v>
      </c>
      <c r="B647" s="6" t="s">
        <v>149</v>
      </c>
      <c r="D647" s="6" t="s">
        <v>149</v>
      </c>
      <c r="E647" s="6">
        <v>646</v>
      </c>
      <c r="F647" s="8" t="s">
        <v>60</v>
      </c>
      <c r="H647" s="10" t="s">
        <v>801</v>
      </c>
      <c r="I647" s="11" t="s">
        <v>1329</v>
      </c>
      <c r="J647" s="12" t="s">
        <v>1330</v>
      </c>
      <c r="K647" s="11" t="str">
        <f>CONCATENATE(Table3[[#This Row],[Type]]," "&amp;TEXT(Table3[[#This Row],[Diameter]],".0000")&amp;""," "&amp;Table3[[#This Row],[NumFlutes]]&amp;"FL")</f>
        <v>DJ .0465 2FL</v>
      </c>
      <c r="L647" s="17" t="s">
        <v>739</v>
      </c>
      <c r="M647" s="13">
        <v>4.65E-2</v>
      </c>
      <c r="N647" s="13">
        <v>4.65E-2</v>
      </c>
      <c r="O647" s="6">
        <v>4.65E-2</v>
      </c>
      <c r="P647" s="6">
        <v>0.83</v>
      </c>
      <c r="R647" s="14">
        <f>IF(Table3[[#This Row],[ShoulderLenEnd]]="",0,90-(DEGREES(ATAN((Q647-P647)/((N647-O647)/2)))))</f>
        <v>0</v>
      </c>
      <c r="S647" s="15">
        <v>0.86</v>
      </c>
      <c r="T647" s="6">
        <v>2</v>
      </c>
      <c r="U647" s="6">
        <v>1.8</v>
      </c>
      <c r="V647" s="6">
        <v>0.7</v>
      </c>
      <c r="Z647" s="6">
        <v>135</v>
      </c>
      <c r="AA647" s="13">
        <f t="shared" si="10"/>
        <v>9.6304653251744598E-3</v>
      </c>
      <c r="AE647" s="6" t="s">
        <v>471</v>
      </c>
      <c r="AF647" s="6" t="s">
        <v>62</v>
      </c>
      <c r="AH647" s="6" t="s">
        <v>635</v>
      </c>
      <c r="AI647" s="6">
        <v>0</v>
      </c>
      <c r="AJ647" s="6">
        <v>0</v>
      </c>
      <c r="AK647" s="6">
        <v>1</v>
      </c>
      <c r="AL647" s="6">
        <v>0</v>
      </c>
      <c r="AM647" s="6">
        <v>0</v>
      </c>
      <c r="AN647" s="6">
        <v>0</v>
      </c>
      <c r="AO647" s="6">
        <v>0</v>
      </c>
      <c r="AP647" s="6">
        <v>1</v>
      </c>
      <c r="AR647" s="6">
        <v>0</v>
      </c>
      <c r="AS647" s="6">
        <v>0</v>
      </c>
      <c r="AT647" s="6">
        <v>0</v>
      </c>
      <c r="AU647" s="6">
        <v>0</v>
      </c>
      <c r="AV647" s="6">
        <f>IF(Table3[[#This Row],[ShankDiameter]]&gt;0.5,0,2)</f>
        <v>2</v>
      </c>
      <c r="AW647" s="6">
        <v>0</v>
      </c>
      <c r="AX647" s="6">
        <v>0</v>
      </c>
      <c r="AY647" s="6">
        <v>2</v>
      </c>
      <c r="AZ647" s="6">
        <f>IF(Table3[[#This Row],[ShankDiameter]]=0.225,2,IF(Table3[[#This Row],[ShankDiameter]]=0.25,2,IF(Table3[[#This Row],[ShankDiameter]]=0.2875,2,0)))</f>
        <v>0</v>
      </c>
      <c r="BA647" s="6">
        <v>0</v>
      </c>
      <c r="BB647" s="6">
        <v>0</v>
      </c>
      <c r="BC647" s="6">
        <v>0</v>
      </c>
      <c r="BD647" s="6">
        <v>0</v>
      </c>
      <c r="BE647" s="6">
        <v>0</v>
      </c>
      <c r="BF647" s="6">
        <v>0</v>
      </c>
      <c r="BG647" s="6">
        <v>0</v>
      </c>
      <c r="BH647" s="6">
        <v>0</v>
      </c>
      <c r="BI647" s="6">
        <v>0</v>
      </c>
      <c r="BJ647" s="6">
        <v>0</v>
      </c>
      <c r="BK647" s="6">
        <v>0</v>
      </c>
      <c r="BL647" s="6">
        <v>0</v>
      </c>
      <c r="BM647" s="6">
        <f>IF(Table3[[#This Row],[Type]]="EM",IF((Table3[[#This Row],[Diameter]]/2)-Table3[[#This Row],[CornerRadius]]-0.012&gt;0,(Table3[[#This Row],[Diameter]]/2)-Table3[[#This Row],[CornerRadius]]-0.012,0),)</f>
        <v>0</v>
      </c>
      <c r="BO647" s="6" t="str">
        <f>IF(Table3[[#This Row],[ShoulderLength]]="","",IF(Table3[[#This Row],[ShoulderLength]]&lt;Table3[[#This Row],[LOC]],"FIX",""))</f>
        <v/>
      </c>
    </row>
    <row r="648" spans="1:67" x14ac:dyDescent="0.25">
      <c r="A648" s="7">
        <f>IF(Table3[[#This Row],[SoflexRule]]="",1,IF(Table3[[#This Row],[MinOHL]]="",1,IF(Table3[[#This Row],[Type]]="CT",1,IF(Table3[[#This Row],[I]]=1,0,1))))</f>
        <v>1</v>
      </c>
      <c r="B648" s="6" t="s">
        <v>149</v>
      </c>
      <c r="D648" s="6" t="s">
        <v>149</v>
      </c>
      <c r="E648" s="6">
        <v>647</v>
      </c>
      <c r="G648" s="9" t="s">
        <v>74</v>
      </c>
      <c r="H648" s="10" t="s">
        <v>679</v>
      </c>
      <c r="I648" s="11" t="s">
        <v>1331</v>
      </c>
      <c r="J648" s="12" t="s">
        <v>1332</v>
      </c>
      <c r="K648" s="11" t="str">
        <f>CONCATENATE(Table3[[#This Row],[Type]]," "&amp;TEXT(Table3[[#This Row],[Diameter]],".0000")&amp;""," "&amp;Table3[[#This Row],[NumFlutes]]&amp;"FL")</f>
        <v>DS .0465 2FL</v>
      </c>
      <c r="L648" s="17" t="s">
        <v>739</v>
      </c>
      <c r="M648" s="13">
        <v>4.65E-2</v>
      </c>
      <c r="N648" s="13">
        <v>4.65E-2</v>
      </c>
      <c r="O648" s="6">
        <v>4.65E-2</v>
      </c>
      <c r="P648" s="6">
        <v>0.625</v>
      </c>
      <c r="R648" s="14">
        <f>IF(Table3[[#This Row],[ShoulderLenEnd]]="",0,90-(DEGREES(ATAN((Q648-P648)/((N648-O648)/2)))))</f>
        <v>0</v>
      </c>
      <c r="S648" s="15">
        <v>0.65</v>
      </c>
      <c r="T648" s="6">
        <v>2</v>
      </c>
      <c r="U648" s="6">
        <v>1.45</v>
      </c>
      <c r="V648" s="6">
        <v>0.5</v>
      </c>
      <c r="Z648" s="6">
        <v>135</v>
      </c>
      <c r="AA648" s="13">
        <f t="shared" si="10"/>
        <v>9.6304653251744598E-3</v>
      </c>
      <c r="AE648" s="6" t="s">
        <v>471</v>
      </c>
      <c r="AF648" s="6" t="s">
        <v>62</v>
      </c>
      <c r="AH648" s="6" t="s">
        <v>682</v>
      </c>
      <c r="AI648" s="6">
        <v>0</v>
      </c>
      <c r="AJ648" s="6">
        <v>0</v>
      </c>
      <c r="AK648" s="6">
        <v>1</v>
      </c>
      <c r="AL648" s="6">
        <v>0</v>
      </c>
      <c r="AM648" s="6">
        <v>0</v>
      </c>
      <c r="AN648" s="6">
        <v>0</v>
      </c>
      <c r="AO648" s="6">
        <v>0</v>
      </c>
      <c r="AP648" s="6">
        <v>1</v>
      </c>
      <c r="AR648" s="6">
        <v>0</v>
      </c>
      <c r="AS648" s="6">
        <v>0</v>
      </c>
      <c r="AT648" s="6">
        <v>0</v>
      </c>
      <c r="AU648" s="6">
        <v>0</v>
      </c>
      <c r="AV648" s="6">
        <f>IF(Table3[[#This Row],[ShankDiameter]]&gt;0.5,0,2)</f>
        <v>2</v>
      </c>
      <c r="AW648" s="6">
        <v>0</v>
      </c>
      <c r="AX648" s="6">
        <v>0</v>
      </c>
      <c r="AY648" s="6">
        <v>2</v>
      </c>
      <c r="AZ648" s="6">
        <f>IF(Table3[[#This Row],[ShankDiameter]]=0.225,2,IF(Table3[[#This Row],[ShankDiameter]]=0.25,2,IF(Table3[[#This Row],[ShankDiameter]]=0.2875,2,0)))</f>
        <v>0</v>
      </c>
      <c r="BA648" s="6">
        <v>0</v>
      </c>
      <c r="BB648" s="6">
        <v>0</v>
      </c>
      <c r="BC648" s="6">
        <v>0</v>
      </c>
      <c r="BD648" s="6">
        <v>0</v>
      </c>
      <c r="BE648" s="6">
        <v>0</v>
      </c>
      <c r="BF648" s="6">
        <v>0</v>
      </c>
      <c r="BG648" s="6">
        <v>0</v>
      </c>
      <c r="BH648" s="6">
        <v>0</v>
      </c>
      <c r="BI648" s="6">
        <v>0</v>
      </c>
      <c r="BJ648" s="6">
        <v>0</v>
      </c>
      <c r="BK648" s="6">
        <v>0</v>
      </c>
      <c r="BL648" s="6">
        <v>0</v>
      </c>
      <c r="BM648" s="6">
        <f>IF(Table3[[#This Row],[Type]]="EM",IF((Table3[[#This Row],[Diameter]]/2)-Table3[[#This Row],[CornerRadius]]-0.012&gt;0,(Table3[[#This Row],[Diameter]]/2)-Table3[[#This Row],[CornerRadius]]-0.012,0),)</f>
        <v>0</v>
      </c>
      <c r="BO648" s="6" t="str">
        <f>IF(Table3[[#This Row],[ShoulderLength]]="","",IF(Table3[[#This Row],[ShoulderLength]]&lt;Table3[[#This Row],[LOC]],"FIX",""))</f>
        <v/>
      </c>
    </row>
    <row r="649" spans="1:67" x14ac:dyDescent="0.25">
      <c r="A649" s="7">
        <f>IF(Table3[[#This Row],[SoflexRule]]="",1,IF(Table3[[#This Row],[MinOHL]]="",1,IF(Table3[[#This Row],[Type]]="CT",1,IF(Table3[[#This Row],[I]]=1,0,1))))</f>
        <v>1</v>
      </c>
      <c r="B649" s="6" t="s">
        <v>149</v>
      </c>
      <c r="D649" s="6" t="s">
        <v>149</v>
      </c>
      <c r="E649" s="6">
        <v>648</v>
      </c>
      <c r="G649" s="9" t="s">
        <v>74</v>
      </c>
      <c r="H649" s="10" t="s">
        <v>679</v>
      </c>
      <c r="I649" s="11" t="s">
        <v>1333</v>
      </c>
      <c r="J649" s="12" t="s">
        <v>1334</v>
      </c>
      <c r="K649" s="11" t="str">
        <f>CONCATENATE(Table3[[#This Row],[Type]]," "&amp;TEXT(Table3[[#This Row],[Diameter]],".0000")&amp;""," "&amp;Table3[[#This Row],[NumFlutes]]&amp;"FL")</f>
        <v>DS .0550 2FL</v>
      </c>
      <c r="L649" s="17" t="s">
        <v>749</v>
      </c>
      <c r="M649" s="13">
        <v>5.5E-2</v>
      </c>
      <c r="N649" s="13">
        <v>5.5E-2</v>
      </c>
      <c r="O649" s="6">
        <v>5.5E-2</v>
      </c>
      <c r="P649" s="6">
        <v>0.7</v>
      </c>
      <c r="R649" s="14">
        <f>IF(Table3[[#This Row],[ShoulderLenEnd]]="",0,90-(DEGREES(ATAN((Q649-P649)/((N649-O649)/2)))))</f>
        <v>0</v>
      </c>
      <c r="S649" s="15">
        <v>0.72499999999999998</v>
      </c>
      <c r="T649" s="6">
        <v>2</v>
      </c>
      <c r="U649" s="6">
        <v>1.65</v>
      </c>
      <c r="V649" s="6">
        <v>0.55000000000000004</v>
      </c>
      <c r="Z649" s="6">
        <v>135</v>
      </c>
      <c r="AA649" s="13">
        <f t="shared" si="10"/>
        <v>1.1390872965260115E-2</v>
      </c>
      <c r="AE649" s="6" t="s">
        <v>471</v>
      </c>
      <c r="AF649" s="6" t="s">
        <v>62</v>
      </c>
      <c r="AH649" s="6" t="s">
        <v>682</v>
      </c>
      <c r="AI649" s="6">
        <v>0</v>
      </c>
      <c r="AJ649" s="6">
        <v>0</v>
      </c>
      <c r="AK649" s="6">
        <v>1</v>
      </c>
      <c r="AL649" s="6">
        <v>0</v>
      </c>
      <c r="AM649" s="6">
        <v>0</v>
      </c>
      <c r="AN649" s="6">
        <v>0</v>
      </c>
      <c r="AO649" s="6">
        <v>0</v>
      </c>
      <c r="AP649" s="6">
        <v>1</v>
      </c>
      <c r="AR649" s="6">
        <v>0</v>
      </c>
      <c r="AS649" s="6">
        <v>0</v>
      </c>
      <c r="AT649" s="6">
        <v>0</v>
      </c>
      <c r="AU649" s="6">
        <v>0</v>
      </c>
      <c r="AV649" s="6">
        <f>IF(Table3[[#This Row],[ShankDiameter]]&gt;0.5,0,2)</f>
        <v>2</v>
      </c>
      <c r="AW649" s="6">
        <v>0</v>
      </c>
      <c r="AX649" s="6">
        <v>0</v>
      </c>
      <c r="AY649" s="6">
        <v>2</v>
      </c>
      <c r="AZ649" s="6">
        <f>IF(Table3[[#This Row],[ShankDiameter]]=0.225,2,IF(Table3[[#This Row],[ShankDiameter]]=0.25,2,IF(Table3[[#This Row],[ShankDiameter]]=0.2875,2,0)))</f>
        <v>0</v>
      </c>
      <c r="BA649" s="6">
        <v>0</v>
      </c>
      <c r="BB649" s="6">
        <v>0</v>
      </c>
      <c r="BC649" s="6">
        <v>0</v>
      </c>
      <c r="BD649" s="6">
        <v>0</v>
      </c>
      <c r="BE649" s="6">
        <v>0</v>
      </c>
      <c r="BF649" s="6">
        <v>0</v>
      </c>
      <c r="BG649" s="6">
        <v>0</v>
      </c>
      <c r="BH649" s="6">
        <v>0</v>
      </c>
      <c r="BI649" s="6">
        <v>0</v>
      </c>
      <c r="BJ649" s="6">
        <v>0</v>
      </c>
      <c r="BK649" s="6">
        <v>0</v>
      </c>
      <c r="BL649" s="6">
        <v>0</v>
      </c>
      <c r="BM649" s="6">
        <f>IF(Table3[[#This Row],[Type]]="EM",IF((Table3[[#This Row],[Diameter]]/2)-Table3[[#This Row],[CornerRadius]]-0.012&gt;0,(Table3[[#This Row],[Diameter]]/2)-Table3[[#This Row],[CornerRadius]]-0.012,0),)</f>
        <v>0</v>
      </c>
      <c r="BO649" s="6" t="str">
        <f>IF(Table3[[#This Row],[ShoulderLength]]="","",IF(Table3[[#This Row],[ShoulderLength]]&lt;Table3[[#This Row],[LOC]],"FIX",""))</f>
        <v/>
      </c>
    </row>
    <row r="650" spans="1:67" x14ac:dyDescent="0.25">
      <c r="A650" s="7">
        <f>IF(Table3[[#This Row],[SoflexRule]]="",1,IF(Table3[[#This Row],[MinOHL]]="",1,IF(Table3[[#This Row],[Type]]="CT",1,IF(Table3[[#This Row],[I]]=1,0,1))))</f>
        <v>1</v>
      </c>
      <c r="B650" s="6" t="s">
        <v>149</v>
      </c>
      <c r="D650" s="6" t="s">
        <v>149</v>
      </c>
      <c r="E650" s="6">
        <v>649</v>
      </c>
      <c r="F650" s="8" t="s">
        <v>60</v>
      </c>
      <c r="H650" s="10" t="s">
        <v>801</v>
      </c>
      <c r="I650" s="11" t="s">
        <v>1335</v>
      </c>
      <c r="J650" s="12" t="s">
        <v>1336</v>
      </c>
      <c r="K650" s="11" t="str">
        <f>CONCATENATE(Table3[[#This Row],[Type]]," "&amp;TEXT(Table3[[#This Row],[Diameter]],".0000")&amp;""," "&amp;Table3[[#This Row],[NumFlutes]]&amp;"FL")</f>
        <v>DJ .0571 2FL</v>
      </c>
      <c r="L650" s="17" t="s">
        <v>751</v>
      </c>
      <c r="M650" s="13">
        <v>5.7099999999999998E-2</v>
      </c>
      <c r="N650" s="13">
        <v>5.7099999999999998E-2</v>
      </c>
      <c r="O650" s="6">
        <v>5.7099999999999998E-2</v>
      </c>
      <c r="P650" s="6">
        <v>0.73</v>
      </c>
      <c r="R650" s="14">
        <f>IF(Table3[[#This Row],[ShoulderLenEnd]]="",0,90-(DEGREES(ATAN((Q650-P650)/((N650-O650)/2)))))</f>
        <v>0</v>
      </c>
      <c r="S650" s="15">
        <v>0.76</v>
      </c>
      <c r="T650" s="6">
        <v>2</v>
      </c>
      <c r="U650" s="6">
        <v>1.55</v>
      </c>
      <c r="V650" s="6">
        <v>0.7</v>
      </c>
      <c r="Z650" s="6">
        <v>135</v>
      </c>
      <c r="AA650" s="13">
        <f t="shared" si="10"/>
        <v>1.1825797205751864E-2</v>
      </c>
      <c r="AE650" s="6" t="s">
        <v>471</v>
      </c>
      <c r="AF650" s="6" t="s">
        <v>62</v>
      </c>
      <c r="AH650" s="6" t="s">
        <v>635</v>
      </c>
      <c r="AI650" s="6">
        <v>0</v>
      </c>
      <c r="AJ650" s="6">
        <v>0</v>
      </c>
      <c r="AK650" s="6">
        <v>1</v>
      </c>
      <c r="AL650" s="6">
        <v>0</v>
      </c>
      <c r="AM650" s="6">
        <v>0</v>
      </c>
      <c r="AN650" s="6">
        <v>0</v>
      </c>
      <c r="AO650" s="6">
        <v>0</v>
      </c>
      <c r="AP650" s="6">
        <v>1</v>
      </c>
      <c r="AR650" s="6">
        <v>0</v>
      </c>
      <c r="AS650" s="6">
        <v>0</v>
      </c>
      <c r="AT650" s="6">
        <v>0</v>
      </c>
      <c r="AU650" s="6">
        <v>0</v>
      </c>
      <c r="AV650" s="6">
        <f>IF(Table3[[#This Row],[ShankDiameter]]&gt;0.5,0,2)</f>
        <v>2</v>
      </c>
      <c r="AW650" s="6">
        <v>0</v>
      </c>
      <c r="AX650" s="6">
        <v>0</v>
      </c>
      <c r="AY650" s="6">
        <v>2</v>
      </c>
      <c r="AZ650" s="6">
        <f>IF(Table3[[#This Row],[ShankDiameter]]=0.225,2,IF(Table3[[#This Row],[ShankDiameter]]=0.25,2,IF(Table3[[#This Row],[ShankDiameter]]=0.2875,2,0)))</f>
        <v>0</v>
      </c>
      <c r="BA650" s="6">
        <v>0</v>
      </c>
      <c r="BB650" s="6">
        <v>0</v>
      </c>
      <c r="BC650" s="6">
        <v>0</v>
      </c>
      <c r="BD650" s="6">
        <v>0</v>
      </c>
      <c r="BE650" s="6">
        <v>0</v>
      </c>
      <c r="BF650" s="6">
        <v>0</v>
      </c>
      <c r="BG650" s="6">
        <v>0</v>
      </c>
      <c r="BH650" s="6">
        <v>0</v>
      </c>
      <c r="BI650" s="6">
        <v>0</v>
      </c>
      <c r="BJ650" s="6">
        <v>0</v>
      </c>
      <c r="BK650" s="6">
        <v>0</v>
      </c>
      <c r="BL650" s="6">
        <v>0</v>
      </c>
      <c r="BM650" s="6">
        <f>IF(Table3[[#This Row],[Type]]="EM",IF((Table3[[#This Row],[Diameter]]/2)-Table3[[#This Row],[CornerRadius]]-0.012&gt;0,(Table3[[#This Row],[Diameter]]/2)-Table3[[#This Row],[CornerRadius]]-0.012,0),)</f>
        <v>0</v>
      </c>
      <c r="BO650" s="6" t="str">
        <f>IF(Table3[[#This Row],[ShoulderLength]]="","",IF(Table3[[#This Row],[ShoulderLength]]&lt;Table3[[#This Row],[LOC]],"FIX",""))</f>
        <v/>
      </c>
    </row>
    <row r="651" spans="1:67" x14ac:dyDescent="0.25">
      <c r="A651" s="7">
        <f>IF(Table3[[#This Row],[SoflexRule]]="",1,IF(Table3[[#This Row],[MinOHL]]="",1,IF(Table3[[#This Row],[Type]]="CT",1,IF(Table3[[#This Row],[I]]=1,0,1))))</f>
        <v>1</v>
      </c>
      <c r="B651" s="6" t="s">
        <v>149</v>
      </c>
      <c r="D651" s="6" t="s">
        <v>149</v>
      </c>
      <c r="E651" s="6">
        <v>650</v>
      </c>
      <c r="G651" s="9" t="s">
        <v>74</v>
      </c>
      <c r="H651" s="10" t="s">
        <v>679</v>
      </c>
      <c r="I651" s="11" t="s">
        <v>1337</v>
      </c>
      <c r="J651" s="12" t="s">
        <v>1338</v>
      </c>
      <c r="K651" s="11" t="str">
        <f>CONCATENATE(Table3[[#This Row],[Type]]," "&amp;TEXT(Table3[[#This Row],[Diameter]],".0000")&amp;""," "&amp;Table3[[#This Row],[NumFlutes]]&amp;"FL")</f>
        <v>DS .0595 2FL</v>
      </c>
      <c r="L651" s="17" t="s">
        <v>753</v>
      </c>
      <c r="M651" s="13">
        <v>5.9499999999999997E-2</v>
      </c>
      <c r="N651" s="13">
        <v>5.9499999999999997E-2</v>
      </c>
      <c r="O651" s="6">
        <v>5.9499999999999997E-2</v>
      </c>
      <c r="P651" s="6">
        <v>0.75</v>
      </c>
      <c r="R651" s="14">
        <f>IF(Table3[[#This Row],[ShoulderLenEnd]]="",0,90-(DEGREES(ATAN((Q651-P651)/((N651-O651)/2)))))</f>
        <v>0</v>
      </c>
      <c r="S651" s="15">
        <v>0.77500000000000002</v>
      </c>
      <c r="T651" s="6">
        <v>2</v>
      </c>
      <c r="U651" s="6">
        <v>1.7</v>
      </c>
      <c r="V651" s="6">
        <v>0.55000000000000004</v>
      </c>
      <c r="Z651" s="6">
        <v>135</v>
      </c>
      <c r="AA651" s="13">
        <f t="shared" si="10"/>
        <v>1.2322853480599577E-2</v>
      </c>
      <c r="AE651" s="6" t="s">
        <v>471</v>
      </c>
      <c r="AF651" s="6" t="s">
        <v>62</v>
      </c>
      <c r="AH651" s="6" t="s">
        <v>682</v>
      </c>
      <c r="AI651" s="6">
        <v>0</v>
      </c>
      <c r="AJ651" s="6">
        <v>0</v>
      </c>
      <c r="AK651" s="6">
        <v>1</v>
      </c>
      <c r="AL651" s="6">
        <v>0</v>
      </c>
      <c r="AM651" s="6">
        <v>0</v>
      </c>
      <c r="AN651" s="6">
        <v>0</v>
      </c>
      <c r="AO651" s="6">
        <v>0</v>
      </c>
      <c r="AP651" s="6">
        <v>1</v>
      </c>
      <c r="AR651" s="6">
        <v>0</v>
      </c>
      <c r="AS651" s="6">
        <v>0</v>
      </c>
      <c r="AT651" s="6">
        <v>0</v>
      </c>
      <c r="AU651" s="6">
        <v>0</v>
      </c>
      <c r="AV651" s="6">
        <f>IF(Table3[[#This Row],[ShankDiameter]]&gt;0.5,0,2)</f>
        <v>2</v>
      </c>
      <c r="AW651" s="6">
        <v>0</v>
      </c>
      <c r="AX651" s="6">
        <v>0</v>
      </c>
      <c r="AY651" s="6">
        <v>2</v>
      </c>
      <c r="AZ651" s="6">
        <f>IF(Table3[[#This Row],[ShankDiameter]]=0.225,2,IF(Table3[[#This Row],[ShankDiameter]]=0.25,2,IF(Table3[[#This Row],[ShankDiameter]]=0.2875,2,0)))</f>
        <v>0</v>
      </c>
      <c r="BA651" s="6">
        <v>0</v>
      </c>
      <c r="BB651" s="6">
        <v>0</v>
      </c>
      <c r="BC651" s="6">
        <v>0</v>
      </c>
      <c r="BD651" s="6">
        <v>0</v>
      </c>
      <c r="BE651" s="6">
        <v>0</v>
      </c>
      <c r="BF651" s="6">
        <v>0</v>
      </c>
      <c r="BG651" s="6">
        <v>0</v>
      </c>
      <c r="BH651" s="6">
        <v>0</v>
      </c>
      <c r="BI651" s="6">
        <v>0</v>
      </c>
      <c r="BJ651" s="6">
        <v>0</v>
      </c>
      <c r="BK651" s="6">
        <v>0</v>
      </c>
      <c r="BL651" s="6">
        <v>0</v>
      </c>
      <c r="BM651" s="6">
        <f>IF(Table3[[#This Row],[Type]]="EM",IF((Table3[[#This Row],[Diameter]]/2)-Table3[[#This Row],[CornerRadius]]-0.012&gt;0,(Table3[[#This Row],[Diameter]]/2)-Table3[[#This Row],[CornerRadius]]-0.012,0),)</f>
        <v>0</v>
      </c>
      <c r="BO651" s="6" t="str">
        <f>IF(Table3[[#This Row],[ShoulderLength]]="","",IF(Table3[[#This Row],[ShoulderLength]]&lt;Table3[[#This Row],[LOC]],"FIX",""))</f>
        <v/>
      </c>
    </row>
    <row r="652" spans="1:67" x14ac:dyDescent="0.25">
      <c r="A652" s="7">
        <f>IF(Table3[[#This Row],[SoflexRule]]="",1,IF(Table3[[#This Row],[MinOHL]]="",1,IF(Table3[[#This Row],[Type]]="CT",1,IF(Table3[[#This Row],[I]]=1,0,1))))</f>
        <v>1</v>
      </c>
      <c r="B652" s="6" t="s">
        <v>149</v>
      </c>
      <c r="D652" s="6" t="s">
        <v>149</v>
      </c>
      <c r="E652" s="6">
        <v>651</v>
      </c>
      <c r="G652" s="9" t="s">
        <v>74</v>
      </c>
      <c r="H652" s="10" t="s">
        <v>679</v>
      </c>
      <c r="I652" s="11" t="s">
        <v>1339</v>
      </c>
      <c r="J652" s="12" t="s">
        <v>1340</v>
      </c>
      <c r="K652" s="11" t="str">
        <f>CONCATENATE(Table3[[#This Row],[Type]]," "&amp;TEXT(Table3[[#This Row],[Diameter]],".0000")&amp;""," "&amp;Table3[[#This Row],[NumFlutes]]&amp;"FL")</f>
        <v>DS .0635 2FL</v>
      </c>
      <c r="L652" s="17" t="s">
        <v>758</v>
      </c>
      <c r="M652" s="13">
        <v>6.3500000000000001E-2</v>
      </c>
      <c r="N652" s="13">
        <v>6.3500000000000001E-2</v>
      </c>
      <c r="O652" s="6">
        <v>6.3500000000000001E-2</v>
      </c>
      <c r="P652" s="6">
        <v>0.8</v>
      </c>
      <c r="R652" s="14">
        <f>IF(Table3[[#This Row],[ShoulderLenEnd]]="",0,90-(DEGREES(ATAN((Q652-P652)/((N652-O652)/2)))))</f>
        <v>0</v>
      </c>
      <c r="S652" s="15">
        <v>0.82499999999999996</v>
      </c>
      <c r="T652" s="6">
        <v>2</v>
      </c>
      <c r="U652" s="6">
        <v>1.7</v>
      </c>
      <c r="V652" s="6">
        <v>0.6</v>
      </c>
      <c r="Z652" s="6">
        <v>135</v>
      </c>
      <c r="AA652" s="13">
        <f t="shared" si="10"/>
        <v>1.3151280605345768E-2</v>
      </c>
      <c r="AE652" s="6" t="s">
        <v>471</v>
      </c>
      <c r="AF652" s="6" t="s">
        <v>62</v>
      </c>
      <c r="AH652" s="6" t="s">
        <v>682</v>
      </c>
      <c r="AI652" s="6">
        <v>0</v>
      </c>
      <c r="AJ652" s="6">
        <v>0</v>
      </c>
      <c r="AK652" s="6">
        <v>1</v>
      </c>
      <c r="AL652" s="6">
        <v>0</v>
      </c>
      <c r="AM652" s="6">
        <v>0</v>
      </c>
      <c r="AN652" s="6">
        <v>0</v>
      </c>
      <c r="AO652" s="6">
        <v>0</v>
      </c>
      <c r="AP652" s="6">
        <v>1</v>
      </c>
      <c r="AR652" s="6">
        <v>0</v>
      </c>
      <c r="AS652" s="6">
        <v>0</v>
      </c>
      <c r="AT652" s="6">
        <v>0</v>
      </c>
      <c r="AU652" s="6">
        <v>0</v>
      </c>
      <c r="AV652" s="6">
        <f>IF(Table3[[#This Row],[ShankDiameter]]&gt;0.5,0,2)</f>
        <v>2</v>
      </c>
      <c r="AW652" s="6">
        <v>0</v>
      </c>
      <c r="AX652" s="6">
        <v>0</v>
      </c>
      <c r="AY652" s="6">
        <v>2</v>
      </c>
      <c r="AZ652" s="6">
        <f>IF(Table3[[#This Row],[ShankDiameter]]=0.225,2,IF(Table3[[#This Row],[ShankDiameter]]=0.25,2,IF(Table3[[#This Row],[ShankDiameter]]=0.2875,2,0)))</f>
        <v>0</v>
      </c>
      <c r="BA652" s="6">
        <v>0</v>
      </c>
      <c r="BB652" s="6">
        <v>0</v>
      </c>
      <c r="BC652" s="6">
        <v>0</v>
      </c>
      <c r="BD652" s="6">
        <v>0</v>
      </c>
      <c r="BE652" s="6">
        <v>0</v>
      </c>
      <c r="BF652" s="6">
        <v>0</v>
      </c>
      <c r="BG652" s="6">
        <v>0</v>
      </c>
      <c r="BH652" s="6">
        <v>0</v>
      </c>
      <c r="BI652" s="6">
        <v>0</v>
      </c>
      <c r="BJ652" s="6">
        <v>0</v>
      </c>
      <c r="BK652" s="6">
        <v>0</v>
      </c>
      <c r="BL652" s="6">
        <v>0</v>
      </c>
      <c r="BM652" s="6">
        <f>IF(Table3[[#This Row],[Type]]="EM",IF((Table3[[#This Row],[Diameter]]/2)-Table3[[#This Row],[CornerRadius]]-0.012&gt;0,(Table3[[#This Row],[Diameter]]/2)-Table3[[#This Row],[CornerRadius]]-0.012,0),)</f>
        <v>0</v>
      </c>
      <c r="BO652" s="6" t="str">
        <f>IF(Table3[[#This Row],[ShoulderLength]]="","",IF(Table3[[#This Row],[ShoulderLength]]&lt;Table3[[#This Row],[LOC]],"FIX",""))</f>
        <v/>
      </c>
    </row>
    <row r="653" spans="1:67" x14ac:dyDescent="0.25">
      <c r="A653" s="7">
        <f>IF(Table3[[#This Row],[SoflexRule]]="",1,IF(Table3[[#This Row],[MinOHL]]="",1,IF(Table3[[#This Row],[Type]]="CT",1,IF(Table3[[#This Row],[I]]=1,0,1))))</f>
        <v>1</v>
      </c>
      <c r="B653" s="6" t="s">
        <v>149</v>
      </c>
      <c r="D653" s="6" t="s">
        <v>149</v>
      </c>
      <c r="E653" s="6">
        <v>652</v>
      </c>
      <c r="G653" s="9" t="s">
        <v>74</v>
      </c>
      <c r="H653" s="10" t="s">
        <v>801</v>
      </c>
      <c r="I653" s="11" t="s">
        <v>1341</v>
      </c>
      <c r="J653" s="12" t="s">
        <v>1342</v>
      </c>
      <c r="K653" s="11" t="str">
        <f>CONCATENATE(Table3[[#This Row],[Type]]," "&amp;TEXT(Table3[[#This Row],[Diameter]],".0000")&amp;""," "&amp;Table3[[#This Row],[NumFlutes]]&amp;"FL")</f>
        <v>DJ .0700 2FL</v>
      </c>
      <c r="L653" s="17" t="s">
        <v>765</v>
      </c>
      <c r="M653" s="13">
        <v>7.0000000000000007E-2</v>
      </c>
      <c r="N653" s="13">
        <v>7.0000000000000007E-2</v>
      </c>
      <c r="O653" s="6">
        <v>7.0000000000000007E-2</v>
      </c>
      <c r="P653" s="6">
        <v>1.0249999999999999</v>
      </c>
      <c r="R653" s="14">
        <f>IF(Table3[[#This Row],[ShoulderLenEnd]]="",0,90-(DEGREES(ATAN((Q653-P653)/((N653-O653)/2)))))</f>
        <v>0</v>
      </c>
      <c r="S653" s="15">
        <v>1.05</v>
      </c>
      <c r="T653" s="6">
        <v>2</v>
      </c>
      <c r="U653" s="6">
        <v>2</v>
      </c>
      <c r="V653" s="6">
        <v>0.85</v>
      </c>
      <c r="Z653" s="6">
        <v>135</v>
      </c>
      <c r="AA653" s="13">
        <f t="shared" si="10"/>
        <v>1.4497474683058328E-2</v>
      </c>
      <c r="AE653" s="6" t="s">
        <v>471</v>
      </c>
      <c r="AF653" s="6" t="s">
        <v>62</v>
      </c>
      <c r="AH653" s="6" t="s">
        <v>635</v>
      </c>
      <c r="AI653" s="6">
        <v>0</v>
      </c>
      <c r="AJ653" s="6">
        <v>0</v>
      </c>
      <c r="AK653" s="6">
        <v>1</v>
      </c>
      <c r="AL653" s="6">
        <v>0</v>
      </c>
      <c r="AM653" s="6">
        <v>0</v>
      </c>
      <c r="AN653" s="6">
        <v>0</v>
      </c>
      <c r="AO653" s="6">
        <v>0</v>
      </c>
      <c r="AP653" s="6">
        <v>1</v>
      </c>
      <c r="AR653" s="6">
        <v>0</v>
      </c>
      <c r="AS653" s="6">
        <v>0</v>
      </c>
      <c r="AT653" s="6">
        <v>0</v>
      </c>
      <c r="AU653" s="6">
        <v>0</v>
      </c>
      <c r="AV653" s="6">
        <f>IF(Table3[[#This Row],[ShankDiameter]]&gt;0.5,0,2)</f>
        <v>2</v>
      </c>
      <c r="AW653" s="6">
        <v>0</v>
      </c>
      <c r="AX653" s="6">
        <v>0</v>
      </c>
      <c r="AY653" s="6">
        <v>2</v>
      </c>
      <c r="AZ653" s="6">
        <f>IF(Table3[[#This Row],[ShankDiameter]]=0.225,2,IF(Table3[[#This Row],[ShankDiameter]]=0.25,2,IF(Table3[[#This Row],[ShankDiameter]]=0.2875,2,0)))</f>
        <v>0</v>
      </c>
      <c r="BA653" s="6">
        <v>0</v>
      </c>
      <c r="BB653" s="6">
        <v>0</v>
      </c>
      <c r="BC653" s="6">
        <v>0</v>
      </c>
      <c r="BD653" s="6">
        <v>0</v>
      </c>
      <c r="BE653" s="6">
        <v>0</v>
      </c>
      <c r="BF653" s="6">
        <v>0</v>
      </c>
      <c r="BG653" s="6">
        <v>0</v>
      </c>
      <c r="BH653" s="6">
        <v>0</v>
      </c>
      <c r="BI653" s="6">
        <v>0</v>
      </c>
      <c r="BJ653" s="6">
        <v>0</v>
      </c>
      <c r="BK653" s="6">
        <v>0</v>
      </c>
      <c r="BL653" s="6">
        <v>0</v>
      </c>
      <c r="BM653" s="6">
        <f>IF(Table3[[#This Row],[Type]]="EM",IF((Table3[[#This Row],[Diameter]]/2)-Table3[[#This Row],[CornerRadius]]-0.012&gt;0,(Table3[[#This Row],[Diameter]]/2)-Table3[[#This Row],[CornerRadius]]-0.012,0),)</f>
        <v>0</v>
      </c>
      <c r="BO653" s="6" t="str">
        <f>IF(Table3[[#This Row],[ShoulderLength]]="","",IF(Table3[[#This Row],[ShoulderLength]]&lt;Table3[[#This Row],[LOC]],"FIX",""))</f>
        <v/>
      </c>
    </row>
    <row r="654" spans="1:67" x14ac:dyDescent="0.25">
      <c r="A654" s="7">
        <f>IF(Table3[[#This Row],[SoflexRule]]="",1,IF(Table3[[#This Row],[MinOHL]]="",1,IF(Table3[[#This Row],[Type]]="CT",1,IF(Table3[[#This Row],[I]]=1,0,1))))</f>
        <v>1</v>
      </c>
      <c r="B654" s="6" t="s">
        <v>149</v>
      </c>
      <c r="D654" s="6" t="s">
        <v>149</v>
      </c>
      <c r="E654" s="6">
        <v>653</v>
      </c>
      <c r="G654" s="9" t="s">
        <v>74</v>
      </c>
      <c r="H654" s="10" t="s">
        <v>679</v>
      </c>
      <c r="I654" s="11" t="s">
        <v>1343</v>
      </c>
      <c r="J654" s="12" t="s">
        <v>1344</v>
      </c>
      <c r="K654" s="11" t="str">
        <f>CONCATENATE(Table3[[#This Row],[Type]]," "&amp;TEXT(Table3[[#This Row],[Diameter]],".0000")&amp;""," "&amp;Table3[[#This Row],[NumFlutes]]&amp;"FL")</f>
        <v>DS .0700 2FL</v>
      </c>
      <c r="L654" s="17" t="s">
        <v>765</v>
      </c>
      <c r="M654" s="13">
        <v>7.0000000000000007E-2</v>
      </c>
      <c r="N654" s="13">
        <v>7.0000000000000007E-2</v>
      </c>
      <c r="O654" s="6">
        <v>7.0000000000000007E-2</v>
      </c>
      <c r="P654" s="6">
        <v>0.8</v>
      </c>
      <c r="R654" s="14">
        <f>IF(Table3[[#This Row],[ShoulderLenEnd]]="",0,90-(DEGREES(ATAN((Q654-P654)/((N654-O654)/2)))))</f>
        <v>0</v>
      </c>
      <c r="S654" s="15">
        <v>0.82499999999999996</v>
      </c>
      <c r="T654" s="6">
        <v>2</v>
      </c>
      <c r="U654" s="6">
        <v>1.7</v>
      </c>
      <c r="V654" s="6">
        <v>0.6</v>
      </c>
      <c r="Z654" s="6">
        <v>135</v>
      </c>
      <c r="AA654" s="13">
        <f t="shared" si="10"/>
        <v>1.4497474683058328E-2</v>
      </c>
      <c r="AE654" s="6" t="s">
        <v>471</v>
      </c>
      <c r="AF654" s="6" t="s">
        <v>62</v>
      </c>
      <c r="AH654" s="6" t="s">
        <v>682</v>
      </c>
      <c r="AI654" s="6">
        <v>0</v>
      </c>
      <c r="AJ654" s="6">
        <v>0</v>
      </c>
      <c r="AK654" s="6">
        <v>1</v>
      </c>
      <c r="AL654" s="6">
        <v>0</v>
      </c>
      <c r="AM654" s="6">
        <v>0</v>
      </c>
      <c r="AN654" s="6">
        <v>0</v>
      </c>
      <c r="AO654" s="6">
        <v>0</v>
      </c>
      <c r="AP654" s="6">
        <v>1</v>
      </c>
      <c r="AR654" s="6">
        <v>0</v>
      </c>
      <c r="AS654" s="6">
        <v>0</v>
      </c>
      <c r="AT654" s="6">
        <v>0</v>
      </c>
      <c r="AU654" s="6">
        <v>0</v>
      </c>
      <c r="AV654" s="6">
        <f>IF(Table3[[#This Row],[ShankDiameter]]&gt;0.5,0,2)</f>
        <v>2</v>
      </c>
      <c r="AW654" s="6">
        <v>0</v>
      </c>
      <c r="AX654" s="6">
        <v>0</v>
      </c>
      <c r="AY654" s="6">
        <v>2</v>
      </c>
      <c r="AZ654" s="6">
        <f>IF(Table3[[#This Row],[ShankDiameter]]=0.225,2,IF(Table3[[#This Row],[ShankDiameter]]=0.25,2,IF(Table3[[#This Row],[ShankDiameter]]=0.2875,2,0)))</f>
        <v>0</v>
      </c>
      <c r="BA654" s="6">
        <v>0</v>
      </c>
      <c r="BB654" s="6">
        <v>0</v>
      </c>
      <c r="BC654" s="6">
        <v>0</v>
      </c>
      <c r="BD654" s="6">
        <v>0</v>
      </c>
      <c r="BE654" s="6">
        <v>0</v>
      </c>
      <c r="BF654" s="6">
        <v>0</v>
      </c>
      <c r="BG654" s="6">
        <v>0</v>
      </c>
      <c r="BH654" s="6">
        <v>0</v>
      </c>
      <c r="BI654" s="6">
        <v>0</v>
      </c>
      <c r="BJ654" s="6">
        <v>0</v>
      </c>
      <c r="BK654" s="6">
        <v>0</v>
      </c>
      <c r="BL654" s="6">
        <v>0</v>
      </c>
      <c r="BM654" s="6">
        <f>IF(Table3[[#This Row],[Type]]="EM",IF((Table3[[#This Row],[Diameter]]/2)-Table3[[#This Row],[CornerRadius]]-0.012&gt;0,(Table3[[#This Row],[Diameter]]/2)-Table3[[#This Row],[CornerRadius]]-0.012,0),)</f>
        <v>0</v>
      </c>
      <c r="BO654" s="6" t="str">
        <f>IF(Table3[[#This Row],[ShoulderLength]]="","",IF(Table3[[#This Row],[ShoulderLength]]&lt;Table3[[#This Row],[LOC]],"FIX",""))</f>
        <v/>
      </c>
    </row>
    <row r="655" spans="1:67" x14ac:dyDescent="0.25">
      <c r="A655" s="7">
        <f>IF(Table3[[#This Row],[SoflexRule]]="",1,IF(Table3[[#This Row],[MinOHL]]="",1,IF(Table3[[#This Row],[Type]]="CT",1,IF(Table3[[#This Row],[I]]=1,0,1))))</f>
        <v>1</v>
      </c>
      <c r="B655" s="6" t="s">
        <v>149</v>
      </c>
      <c r="D655" s="6" t="s">
        <v>149</v>
      </c>
      <c r="E655" s="6">
        <v>654</v>
      </c>
      <c r="F655" s="8" t="s">
        <v>60</v>
      </c>
      <c r="H655" s="10" t="s">
        <v>801</v>
      </c>
      <c r="I655" s="11" t="s">
        <v>1345</v>
      </c>
      <c r="J655" s="12" t="s">
        <v>1346</v>
      </c>
      <c r="K655" s="11" t="str">
        <f>CONCATENATE(Table3[[#This Row],[Type]]," "&amp;TEXT(Table3[[#This Row],[Diameter]],".0000")&amp;""," "&amp;Table3[[#This Row],[NumFlutes]]&amp;"FL")</f>
        <v>DJ .0730 2FL</v>
      </c>
      <c r="L655" s="17" t="s">
        <v>767</v>
      </c>
      <c r="M655" s="13">
        <v>7.2999999999999995E-2</v>
      </c>
      <c r="N655" s="13">
        <v>7.2999999999999995E-2</v>
      </c>
      <c r="O655" s="6">
        <v>7.2999999999999995E-2</v>
      </c>
      <c r="P655" s="6">
        <v>1.08</v>
      </c>
      <c r="R655" s="14">
        <f>IF(Table3[[#This Row],[ShoulderLenEnd]]="",0,90-(DEGREES(ATAN((Q655-P655)/((N655-O655)/2)))))</f>
        <v>0</v>
      </c>
      <c r="S655" s="15">
        <v>1.1100000000000001</v>
      </c>
      <c r="T655" s="6">
        <v>2</v>
      </c>
      <c r="U655" s="6">
        <v>2.0499999999999998</v>
      </c>
      <c r="V655" s="6">
        <v>0.95</v>
      </c>
      <c r="Z655" s="6">
        <v>135</v>
      </c>
      <c r="AA655" s="13">
        <f t="shared" si="10"/>
        <v>1.5118795026617969E-2</v>
      </c>
      <c r="AE655" s="6" t="s">
        <v>471</v>
      </c>
      <c r="AF655" s="6" t="s">
        <v>62</v>
      </c>
      <c r="AH655" s="6" t="s">
        <v>635</v>
      </c>
      <c r="AI655" s="6">
        <v>0</v>
      </c>
      <c r="AJ655" s="6">
        <v>0</v>
      </c>
      <c r="AK655" s="6">
        <v>1</v>
      </c>
      <c r="AL655" s="6">
        <v>0</v>
      </c>
      <c r="AM655" s="6">
        <v>0</v>
      </c>
      <c r="AN655" s="6">
        <v>0</v>
      </c>
      <c r="AO655" s="6">
        <v>0</v>
      </c>
      <c r="AP655" s="6">
        <v>1</v>
      </c>
      <c r="AR655" s="6">
        <v>0</v>
      </c>
      <c r="AS655" s="6">
        <v>0</v>
      </c>
      <c r="AT655" s="6">
        <v>0</v>
      </c>
      <c r="AU655" s="6">
        <v>0</v>
      </c>
      <c r="AV655" s="6">
        <f>IF(Table3[[#This Row],[ShankDiameter]]&gt;0.5,0,2)</f>
        <v>2</v>
      </c>
      <c r="AW655" s="6">
        <v>0</v>
      </c>
      <c r="AX655" s="6">
        <v>0</v>
      </c>
      <c r="AY655" s="6">
        <v>2</v>
      </c>
      <c r="AZ655" s="6">
        <f>IF(Table3[[#This Row],[ShankDiameter]]=0.225,2,IF(Table3[[#This Row],[ShankDiameter]]=0.25,2,IF(Table3[[#This Row],[ShankDiameter]]=0.2875,2,0)))</f>
        <v>0</v>
      </c>
      <c r="BA655" s="6">
        <v>0</v>
      </c>
      <c r="BB655" s="6">
        <v>0</v>
      </c>
      <c r="BC655" s="6">
        <v>0</v>
      </c>
      <c r="BD655" s="6">
        <v>0</v>
      </c>
      <c r="BE655" s="6">
        <v>0</v>
      </c>
      <c r="BF655" s="6">
        <v>0</v>
      </c>
      <c r="BG655" s="6">
        <v>0</v>
      </c>
      <c r="BH655" s="6">
        <v>0</v>
      </c>
      <c r="BI655" s="6">
        <v>0</v>
      </c>
      <c r="BJ655" s="6">
        <v>0</v>
      </c>
      <c r="BK655" s="6">
        <v>0</v>
      </c>
      <c r="BL655" s="6">
        <v>0</v>
      </c>
      <c r="BM655" s="6">
        <f>IF(Table3[[#This Row],[Type]]="EM",IF((Table3[[#This Row],[Diameter]]/2)-Table3[[#This Row],[CornerRadius]]-0.012&gt;0,(Table3[[#This Row],[Diameter]]/2)-Table3[[#This Row],[CornerRadius]]-0.012,0),)</f>
        <v>0</v>
      </c>
      <c r="BO655" s="6" t="str">
        <f>IF(Table3[[#This Row],[ShoulderLength]]="","",IF(Table3[[#This Row],[ShoulderLength]]&lt;Table3[[#This Row],[LOC]],"FIX",""))</f>
        <v/>
      </c>
    </row>
    <row r="656" spans="1:67" x14ac:dyDescent="0.25">
      <c r="A656" s="7">
        <f>IF(Table3[[#This Row],[SoflexRule]]="",1,IF(Table3[[#This Row],[MinOHL]]="",1,IF(Table3[[#This Row],[Type]]="CT",1,IF(Table3[[#This Row],[I]]=1,0,1))))</f>
        <v>1</v>
      </c>
      <c r="B656" s="6" t="s">
        <v>149</v>
      </c>
      <c r="D656" s="6" t="s">
        <v>149</v>
      </c>
      <c r="E656" s="6">
        <v>655</v>
      </c>
      <c r="G656" s="9" t="s">
        <v>74</v>
      </c>
      <c r="H656" s="10" t="s">
        <v>679</v>
      </c>
      <c r="I656" s="11" t="s">
        <v>1347</v>
      </c>
      <c r="J656" s="12" t="s">
        <v>1348</v>
      </c>
      <c r="K656" s="11" t="str">
        <f>CONCATENATE(Table3[[#This Row],[Type]]," "&amp;TEXT(Table3[[#This Row],[Diameter]],".0000")&amp;""," "&amp;Table3[[#This Row],[NumFlutes]]&amp;"FL")</f>
        <v>DS .0730 2FL</v>
      </c>
      <c r="L656" s="17" t="s">
        <v>767</v>
      </c>
      <c r="M656" s="13">
        <v>7.2999999999999995E-2</v>
      </c>
      <c r="N656" s="13">
        <v>7.2999999999999995E-2</v>
      </c>
      <c r="O656" s="6">
        <v>7.2999999999999995E-2</v>
      </c>
      <c r="P656" s="6">
        <v>0.8</v>
      </c>
      <c r="R656" s="14">
        <f>IF(Table3[[#This Row],[ShoulderLenEnd]]="",0,90-(DEGREES(ATAN((Q656-P656)/((N656-O656)/2)))))</f>
        <v>0</v>
      </c>
      <c r="S656" s="15">
        <v>0.82499999999999996</v>
      </c>
      <c r="T656" s="6">
        <v>2</v>
      </c>
      <c r="U656" s="6">
        <v>1.8</v>
      </c>
      <c r="V656" s="6">
        <v>0.6</v>
      </c>
      <c r="Z656" s="6">
        <v>135</v>
      </c>
      <c r="AA656" s="13">
        <f t="shared" si="10"/>
        <v>1.5118795026617969E-2</v>
      </c>
      <c r="AE656" s="6" t="s">
        <v>471</v>
      </c>
      <c r="AF656" s="6" t="s">
        <v>62</v>
      </c>
      <c r="AH656" s="6" t="s">
        <v>682</v>
      </c>
      <c r="AI656" s="6">
        <v>0</v>
      </c>
      <c r="AJ656" s="6">
        <v>0</v>
      </c>
      <c r="AK656" s="6">
        <v>1</v>
      </c>
      <c r="AL656" s="6">
        <v>0</v>
      </c>
      <c r="AM656" s="6">
        <v>0</v>
      </c>
      <c r="AN656" s="6">
        <v>0</v>
      </c>
      <c r="AO656" s="6">
        <v>0</v>
      </c>
      <c r="AP656" s="6">
        <v>1</v>
      </c>
      <c r="AR656" s="6">
        <v>0</v>
      </c>
      <c r="AS656" s="6">
        <v>0</v>
      </c>
      <c r="AT656" s="6">
        <v>0</v>
      </c>
      <c r="AU656" s="6">
        <v>0</v>
      </c>
      <c r="AV656" s="6">
        <f>IF(Table3[[#This Row],[ShankDiameter]]&gt;0.5,0,2)</f>
        <v>2</v>
      </c>
      <c r="AW656" s="6">
        <v>0</v>
      </c>
      <c r="AX656" s="6">
        <v>0</v>
      </c>
      <c r="AY656" s="6">
        <v>2</v>
      </c>
      <c r="AZ656" s="6">
        <f>IF(Table3[[#This Row],[ShankDiameter]]=0.225,2,IF(Table3[[#This Row],[ShankDiameter]]=0.25,2,IF(Table3[[#This Row],[ShankDiameter]]=0.2875,2,0)))</f>
        <v>0</v>
      </c>
      <c r="BA656" s="6">
        <v>0</v>
      </c>
      <c r="BB656" s="6">
        <v>0</v>
      </c>
      <c r="BC656" s="6">
        <v>0</v>
      </c>
      <c r="BD656" s="6">
        <v>0</v>
      </c>
      <c r="BE656" s="6">
        <v>0</v>
      </c>
      <c r="BF656" s="6">
        <v>0</v>
      </c>
      <c r="BG656" s="6">
        <v>0</v>
      </c>
      <c r="BH656" s="6">
        <v>0</v>
      </c>
      <c r="BI656" s="6">
        <v>0</v>
      </c>
      <c r="BJ656" s="6">
        <v>0</v>
      </c>
      <c r="BK656" s="6">
        <v>0</v>
      </c>
      <c r="BL656" s="6">
        <v>0</v>
      </c>
      <c r="BM656" s="6">
        <f>IF(Table3[[#This Row],[Type]]="EM",IF((Table3[[#This Row],[Diameter]]/2)-Table3[[#This Row],[CornerRadius]]-0.012&gt;0,(Table3[[#This Row],[Diameter]]/2)-Table3[[#This Row],[CornerRadius]]-0.012,0),)</f>
        <v>0</v>
      </c>
      <c r="BO656" s="6" t="str">
        <f>IF(Table3[[#This Row],[ShoulderLength]]="","",IF(Table3[[#This Row],[ShoulderLength]]&lt;Table3[[#This Row],[LOC]],"FIX",""))</f>
        <v/>
      </c>
    </row>
    <row r="657" spans="1:67" x14ac:dyDescent="0.25">
      <c r="A657" s="7">
        <f>IF(Table3[[#This Row],[SoflexRule]]="",1,IF(Table3[[#This Row],[MinOHL]]="",1,IF(Table3[[#This Row],[Type]]="CT",1,IF(Table3[[#This Row],[I]]=1,0,1))))</f>
        <v>1</v>
      </c>
      <c r="B657" s="6" t="s">
        <v>149</v>
      </c>
      <c r="D657" s="6" t="s">
        <v>149</v>
      </c>
      <c r="E657" s="6">
        <v>656</v>
      </c>
      <c r="G657" s="9" t="s">
        <v>74</v>
      </c>
      <c r="H657" s="10" t="s">
        <v>679</v>
      </c>
      <c r="I657" s="11" t="s">
        <v>1349</v>
      </c>
      <c r="J657" s="12" t="s">
        <v>1350</v>
      </c>
      <c r="K657" s="11" t="str">
        <f>CONCATENATE(Table3[[#This Row],[Type]]," "&amp;TEXT(Table3[[#This Row],[Diameter]],".0000")&amp;""," "&amp;Table3[[#This Row],[NumFlutes]]&amp;"FL")</f>
        <v>DS .0760 2FL</v>
      </c>
      <c r="L657" s="17" t="s">
        <v>769</v>
      </c>
      <c r="M657" s="13">
        <v>7.5999999999999998E-2</v>
      </c>
      <c r="N657" s="13">
        <v>7.5999999999999998E-2</v>
      </c>
      <c r="O657" s="6">
        <v>7.5999999999999998E-2</v>
      </c>
      <c r="P657" s="6">
        <v>0.77500000000000002</v>
      </c>
      <c r="R657" s="14">
        <f>IF(Table3[[#This Row],[ShoulderLenEnd]]="",0,90-(DEGREES(ATAN((Q657-P657)/((N657-O657)/2)))))</f>
        <v>0</v>
      </c>
      <c r="S657" s="15">
        <v>0.8</v>
      </c>
      <c r="T657" s="6">
        <v>2</v>
      </c>
      <c r="U657" s="6">
        <v>1.85</v>
      </c>
      <c r="V657" s="6">
        <v>0.55000000000000004</v>
      </c>
      <c r="Z657" s="6">
        <v>135</v>
      </c>
      <c r="AA657" s="13">
        <f t="shared" si="10"/>
        <v>1.5740115370177613E-2</v>
      </c>
      <c r="AE657" s="6" t="s">
        <v>471</v>
      </c>
      <c r="AF657" s="6" t="s">
        <v>62</v>
      </c>
      <c r="AH657" s="6" t="s">
        <v>682</v>
      </c>
      <c r="AI657" s="6">
        <v>0</v>
      </c>
      <c r="AJ657" s="6">
        <v>0</v>
      </c>
      <c r="AK657" s="6">
        <v>1</v>
      </c>
      <c r="AL657" s="6">
        <v>0</v>
      </c>
      <c r="AM657" s="6">
        <v>0</v>
      </c>
      <c r="AN657" s="6">
        <v>0</v>
      </c>
      <c r="AO657" s="6">
        <v>0</v>
      </c>
      <c r="AP657" s="6">
        <v>1</v>
      </c>
      <c r="AR657" s="6">
        <v>0</v>
      </c>
      <c r="AS657" s="6">
        <v>0</v>
      </c>
      <c r="AT657" s="6">
        <v>0</v>
      </c>
      <c r="AU657" s="6">
        <v>0</v>
      </c>
      <c r="AV657" s="6">
        <f>IF(Table3[[#This Row],[ShankDiameter]]&gt;0.5,0,2)</f>
        <v>2</v>
      </c>
      <c r="AW657" s="6">
        <v>0</v>
      </c>
      <c r="AX657" s="6">
        <v>0</v>
      </c>
      <c r="AY657" s="6">
        <v>2</v>
      </c>
      <c r="AZ657" s="6">
        <f>IF(Table3[[#This Row],[ShankDiameter]]=0.225,2,IF(Table3[[#This Row],[ShankDiameter]]=0.25,2,IF(Table3[[#This Row],[ShankDiameter]]=0.2875,2,0)))</f>
        <v>0</v>
      </c>
      <c r="BA657" s="6">
        <v>0</v>
      </c>
      <c r="BB657" s="6">
        <v>0</v>
      </c>
      <c r="BC657" s="6">
        <v>0</v>
      </c>
      <c r="BD657" s="6">
        <v>0</v>
      </c>
      <c r="BE657" s="6">
        <v>0</v>
      </c>
      <c r="BF657" s="6">
        <v>0</v>
      </c>
      <c r="BG657" s="6">
        <v>0</v>
      </c>
      <c r="BH657" s="6">
        <v>0</v>
      </c>
      <c r="BI657" s="6">
        <v>0</v>
      </c>
      <c r="BJ657" s="6">
        <v>0</v>
      </c>
      <c r="BK657" s="6">
        <v>0</v>
      </c>
      <c r="BL657" s="6">
        <v>0</v>
      </c>
      <c r="BM657" s="6">
        <f>IF(Table3[[#This Row],[Type]]="EM",IF((Table3[[#This Row],[Diameter]]/2)-Table3[[#This Row],[CornerRadius]]-0.012&gt;0,(Table3[[#This Row],[Diameter]]/2)-Table3[[#This Row],[CornerRadius]]-0.012,0),)</f>
        <v>0</v>
      </c>
      <c r="BO657" s="6" t="str">
        <f>IF(Table3[[#This Row],[ShoulderLength]]="","",IF(Table3[[#This Row],[ShoulderLength]]&lt;Table3[[#This Row],[LOC]],"FIX",""))</f>
        <v/>
      </c>
    </row>
    <row r="658" spans="1:67" x14ac:dyDescent="0.25">
      <c r="A658" s="7">
        <f>IF(Table3[[#This Row],[SoflexRule]]="",1,IF(Table3[[#This Row],[MinOHL]]="",1,IF(Table3[[#This Row],[Type]]="CT",1,IF(Table3[[#This Row],[I]]=1,0,1))))</f>
        <v>1</v>
      </c>
      <c r="B658" s="6" t="s">
        <v>149</v>
      </c>
      <c r="D658" s="6" t="s">
        <v>149</v>
      </c>
      <c r="E658" s="6">
        <v>657</v>
      </c>
      <c r="F658" s="8" t="s">
        <v>60</v>
      </c>
      <c r="H658" s="10" t="s">
        <v>801</v>
      </c>
      <c r="I658" s="11" t="s">
        <v>1351</v>
      </c>
      <c r="J658" s="12" t="s">
        <v>1352</v>
      </c>
      <c r="K658" s="11" t="str">
        <f>CONCATENATE(Table3[[#This Row],[Type]]," "&amp;TEXT(Table3[[#This Row],[Diameter]],".0000")&amp;""," "&amp;Table3[[#This Row],[NumFlutes]]&amp;"FL")</f>
        <v>DJ .0781 2FL</v>
      </c>
      <c r="L658" s="17" t="s">
        <v>2426</v>
      </c>
      <c r="M658" s="13">
        <v>7.8100000000000003E-2</v>
      </c>
      <c r="N658" s="13">
        <v>7.8100000000000003E-2</v>
      </c>
      <c r="O658" s="6">
        <v>7.8100000000000003E-2</v>
      </c>
      <c r="P658" s="6">
        <v>1.0900000000000001</v>
      </c>
      <c r="R658" s="14">
        <f>IF(Table3[[#This Row],[ShoulderLenEnd]]="",0,90-(DEGREES(ATAN((Q658-P658)/((N658-O658)/2)))))</f>
        <v>0</v>
      </c>
      <c r="S658" s="15">
        <v>1.1200000000000001</v>
      </c>
      <c r="T658" s="6">
        <v>2</v>
      </c>
      <c r="U658" s="6">
        <v>2</v>
      </c>
      <c r="V658" s="6">
        <v>0.9</v>
      </c>
      <c r="Z658" s="6">
        <v>135</v>
      </c>
      <c r="AA658" s="13">
        <f t="shared" si="10"/>
        <v>1.6175039610669364E-2</v>
      </c>
      <c r="AE658" s="6" t="s">
        <v>471</v>
      </c>
      <c r="AF658" s="6" t="s">
        <v>62</v>
      </c>
      <c r="AH658" s="6" t="s">
        <v>635</v>
      </c>
      <c r="AI658" s="6">
        <v>0</v>
      </c>
      <c r="AJ658" s="6">
        <v>0</v>
      </c>
      <c r="AK658" s="6">
        <v>1</v>
      </c>
      <c r="AL658" s="6">
        <v>0</v>
      </c>
      <c r="AM658" s="6">
        <v>0</v>
      </c>
      <c r="AN658" s="6">
        <v>0</v>
      </c>
      <c r="AO658" s="6">
        <v>0</v>
      </c>
      <c r="AP658" s="6">
        <v>1</v>
      </c>
      <c r="AR658" s="6">
        <v>0</v>
      </c>
      <c r="AS658" s="6">
        <v>0</v>
      </c>
      <c r="AT658" s="6">
        <v>0</v>
      </c>
      <c r="AU658" s="6">
        <v>0</v>
      </c>
      <c r="AV658" s="6">
        <f>IF(Table3[[#This Row],[ShankDiameter]]&gt;0.5,0,2)</f>
        <v>2</v>
      </c>
      <c r="AW658" s="6">
        <v>0</v>
      </c>
      <c r="AX658" s="6">
        <v>0</v>
      </c>
      <c r="AY658" s="6">
        <v>2</v>
      </c>
      <c r="AZ658" s="6">
        <f>IF(Table3[[#This Row],[ShankDiameter]]=0.225,2,IF(Table3[[#This Row],[ShankDiameter]]=0.25,2,IF(Table3[[#This Row],[ShankDiameter]]=0.2875,2,0)))</f>
        <v>0</v>
      </c>
      <c r="BA658" s="6">
        <v>0</v>
      </c>
      <c r="BB658" s="6">
        <v>0</v>
      </c>
      <c r="BC658" s="6">
        <v>0</v>
      </c>
      <c r="BD658" s="6">
        <v>0</v>
      </c>
      <c r="BE658" s="6">
        <v>0</v>
      </c>
      <c r="BF658" s="6">
        <v>0</v>
      </c>
      <c r="BG658" s="6">
        <v>0</v>
      </c>
      <c r="BH658" s="6">
        <v>0</v>
      </c>
      <c r="BI658" s="6">
        <v>0</v>
      </c>
      <c r="BJ658" s="6">
        <v>0</v>
      </c>
      <c r="BK658" s="6">
        <v>0</v>
      </c>
      <c r="BL658" s="6">
        <v>0</v>
      </c>
      <c r="BM658" s="6">
        <f>IF(Table3[[#This Row],[Type]]="EM",IF((Table3[[#This Row],[Diameter]]/2)-Table3[[#This Row],[CornerRadius]]-0.012&gt;0,(Table3[[#This Row],[Diameter]]/2)-Table3[[#This Row],[CornerRadius]]-0.012,0),)</f>
        <v>0</v>
      </c>
      <c r="BO658" s="6" t="str">
        <f>IF(Table3[[#This Row],[ShoulderLength]]="","",IF(Table3[[#This Row],[ShoulderLength]]&lt;Table3[[#This Row],[LOC]],"FIX",""))</f>
        <v/>
      </c>
    </row>
    <row r="659" spans="1:67" x14ac:dyDescent="0.25">
      <c r="A659" s="7">
        <f>IF(Table3[[#This Row],[SoflexRule]]="",1,IF(Table3[[#This Row],[MinOHL]]="",1,IF(Table3[[#This Row],[Type]]="CT",1,IF(Table3[[#This Row],[I]]=1,0,1))))</f>
        <v>1</v>
      </c>
      <c r="B659" s="6" t="s">
        <v>149</v>
      </c>
      <c r="D659" s="6" t="s">
        <v>149</v>
      </c>
      <c r="E659" s="6">
        <v>658</v>
      </c>
      <c r="F659" s="8" t="s">
        <v>60</v>
      </c>
      <c r="H659" s="10" t="s">
        <v>679</v>
      </c>
      <c r="I659" s="11" t="s">
        <v>1353</v>
      </c>
      <c r="J659" s="12" t="s">
        <v>1354</v>
      </c>
      <c r="K659" s="11" t="str">
        <f>CONCATENATE(Table3[[#This Row],[Type]]," "&amp;TEXT(Table3[[#This Row],[Diameter]],".0000")&amp;""," "&amp;Table3[[#This Row],[NumFlutes]]&amp;"FL")</f>
        <v>DS .0781 2FL</v>
      </c>
      <c r="L659" s="17" t="s">
        <v>2426</v>
      </c>
      <c r="M659" s="13">
        <v>7.8100000000000003E-2</v>
      </c>
      <c r="N659" s="13">
        <v>7.8100000000000003E-2</v>
      </c>
      <c r="O659" s="6">
        <v>7.8100000000000003E-2</v>
      </c>
      <c r="P659" s="6">
        <v>0.76</v>
      </c>
      <c r="R659" s="14">
        <f>IF(Table3[[#This Row],[ShoulderLenEnd]]="",0,90-(DEGREES(ATAN((Q659-P659)/((N659-O659)/2)))))</f>
        <v>0</v>
      </c>
      <c r="S659" s="15">
        <v>0.79</v>
      </c>
      <c r="T659" s="6">
        <v>2</v>
      </c>
      <c r="U659" s="6">
        <v>1.8</v>
      </c>
      <c r="V659" s="6">
        <v>0.6</v>
      </c>
      <c r="Z659" s="6">
        <v>135</v>
      </c>
      <c r="AA659" s="13">
        <f t="shared" si="10"/>
        <v>1.6175039610669364E-2</v>
      </c>
      <c r="AE659" s="6" t="s">
        <v>471</v>
      </c>
      <c r="AF659" s="6" t="s">
        <v>62</v>
      </c>
      <c r="AH659" s="6" t="s">
        <v>682</v>
      </c>
      <c r="AI659" s="6">
        <v>0</v>
      </c>
      <c r="AJ659" s="6">
        <v>0</v>
      </c>
      <c r="AK659" s="6">
        <v>1</v>
      </c>
      <c r="AL659" s="6">
        <v>0</v>
      </c>
      <c r="AM659" s="6">
        <v>0</v>
      </c>
      <c r="AN659" s="6">
        <v>0</v>
      </c>
      <c r="AO659" s="6">
        <v>0</v>
      </c>
      <c r="AP659" s="6">
        <v>1</v>
      </c>
      <c r="AR659" s="6">
        <v>0</v>
      </c>
      <c r="AS659" s="6">
        <v>0</v>
      </c>
      <c r="AT659" s="6">
        <v>0</v>
      </c>
      <c r="AU659" s="6">
        <v>0</v>
      </c>
      <c r="AV659" s="6">
        <f>IF(Table3[[#This Row],[ShankDiameter]]&gt;0.5,0,2)</f>
        <v>2</v>
      </c>
      <c r="AW659" s="6">
        <v>0</v>
      </c>
      <c r="AX659" s="6">
        <v>0</v>
      </c>
      <c r="AY659" s="6">
        <v>2</v>
      </c>
      <c r="AZ659" s="6">
        <f>IF(Table3[[#This Row],[ShankDiameter]]=0.225,2,IF(Table3[[#This Row],[ShankDiameter]]=0.25,2,IF(Table3[[#This Row],[ShankDiameter]]=0.2875,2,0)))</f>
        <v>0</v>
      </c>
      <c r="BA659" s="6">
        <v>0</v>
      </c>
      <c r="BB659" s="6">
        <v>0</v>
      </c>
      <c r="BC659" s="6">
        <v>0</v>
      </c>
      <c r="BD659" s="6">
        <v>0</v>
      </c>
      <c r="BE659" s="6">
        <v>0</v>
      </c>
      <c r="BF659" s="6">
        <v>0</v>
      </c>
      <c r="BG659" s="6">
        <v>0</v>
      </c>
      <c r="BH659" s="6">
        <v>0</v>
      </c>
      <c r="BI659" s="6">
        <v>0</v>
      </c>
      <c r="BJ659" s="6">
        <v>0</v>
      </c>
      <c r="BK659" s="6">
        <v>0</v>
      </c>
      <c r="BL659" s="6">
        <v>0</v>
      </c>
      <c r="BM659" s="6">
        <f>IF(Table3[[#This Row],[Type]]="EM",IF((Table3[[#This Row],[Diameter]]/2)-Table3[[#This Row],[CornerRadius]]-0.012&gt;0,(Table3[[#This Row],[Diameter]]/2)-Table3[[#This Row],[CornerRadius]]-0.012,0),)</f>
        <v>0</v>
      </c>
      <c r="BO659" s="6" t="str">
        <f>IF(Table3[[#This Row],[ShoulderLength]]="","",IF(Table3[[#This Row],[ShoulderLength]]&lt;Table3[[#This Row],[LOC]],"FIX",""))</f>
        <v/>
      </c>
    </row>
    <row r="660" spans="1:67" x14ac:dyDescent="0.25">
      <c r="A660" s="7">
        <f>IF(Table3[[#This Row],[SoflexRule]]="",1,IF(Table3[[#This Row],[MinOHL]]="",1,IF(Table3[[#This Row],[Type]]="CT",1,IF(Table3[[#This Row],[I]]=1,0,1))))</f>
        <v>1</v>
      </c>
      <c r="B660" s="6" t="s">
        <v>149</v>
      </c>
      <c r="D660" s="6" t="s">
        <v>149</v>
      </c>
      <c r="E660" s="6">
        <v>659</v>
      </c>
      <c r="G660" s="9" t="s">
        <v>74</v>
      </c>
      <c r="H660" s="10" t="s">
        <v>679</v>
      </c>
      <c r="I660" s="11" t="s">
        <v>1355</v>
      </c>
      <c r="J660" s="12" t="s">
        <v>1356</v>
      </c>
      <c r="K660" s="11" t="str">
        <f>CONCATENATE(Table3[[#This Row],[Type]]," "&amp;TEXT(Table3[[#This Row],[Diameter]],".0000")&amp;""," "&amp;Table3[[#This Row],[NumFlutes]]&amp;"FL")</f>
        <v>DS .0785 2FL</v>
      </c>
      <c r="L660" s="17" t="s">
        <v>771</v>
      </c>
      <c r="M660" s="13">
        <v>7.85E-2</v>
      </c>
      <c r="N660" s="13">
        <v>7.85E-2</v>
      </c>
      <c r="O660" s="6">
        <v>7.85E-2</v>
      </c>
      <c r="P660" s="6">
        <v>0.82499999999999996</v>
      </c>
      <c r="R660" s="14">
        <f>IF(Table3[[#This Row],[ShoulderLenEnd]]="",0,90-(DEGREES(ATAN((Q660-P660)/((N660-O660)/2)))))</f>
        <v>0</v>
      </c>
      <c r="S660" s="15">
        <v>0.85</v>
      </c>
      <c r="T660" s="6">
        <v>2</v>
      </c>
      <c r="U660" s="6">
        <v>1.8</v>
      </c>
      <c r="V660" s="6">
        <v>0.6</v>
      </c>
      <c r="Z660" s="6">
        <v>135</v>
      </c>
      <c r="AA660" s="13">
        <f t="shared" si="10"/>
        <v>1.6257882323143982E-2</v>
      </c>
      <c r="AE660" s="6" t="s">
        <v>471</v>
      </c>
      <c r="AF660" s="6" t="s">
        <v>62</v>
      </c>
      <c r="AH660" s="6" t="s">
        <v>682</v>
      </c>
      <c r="AI660" s="6">
        <v>0</v>
      </c>
      <c r="AJ660" s="6">
        <v>0</v>
      </c>
      <c r="AK660" s="6">
        <v>1</v>
      </c>
      <c r="AL660" s="6">
        <v>0</v>
      </c>
      <c r="AM660" s="6">
        <v>0</v>
      </c>
      <c r="AN660" s="6">
        <v>0</v>
      </c>
      <c r="AO660" s="6">
        <v>0</v>
      </c>
      <c r="AP660" s="6">
        <v>1</v>
      </c>
      <c r="AR660" s="6">
        <v>0</v>
      </c>
      <c r="AS660" s="6">
        <v>0</v>
      </c>
      <c r="AT660" s="6">
        <v>0</v>
      </c>
      <c r="AU660" s="6">
        <v>0</v>
      </c>
      <c r="AV660" s="6">
        <f>IF(Table3[[#This Row],[ShankDiameter]]&gt;0.5,0,2)</f>
        <v>2</v>
      </c>
      <c r="AW660" s="6">
        <v>0</v>
      </c>
      <c r="AX660" s="6">
        <v>0</v>
      </c>
      <c r="AY660" s="6">
        <v>2</v>
      </c>
      <c r="AZ660" s="6">
        <f>IF(Table3[[#This Row],[ShankDiameter]]=0.225,2,IF(Table3[[#This Row],[ShankDiameter]]=0.25,2,IF(Table3[[#This Row],[ShankDiameter]]=0.2875,2,0)))</f>
        <v>0</v>
      </c>
      <c r="BA660" s="6">
        <v>0</v>
      </c>
      <c r="BB660" s="6">
        <v>0</v>
      </c>
      <c r="BC660" s="6">
        <v>0</v>
      </c>
      <c r="BD660" s="6">
        <v>0</v>
      </c>
      <c r="BE660" s="6">
        <v>0</v>
      </c>
      <c r="BF660" s="6">
        <v>0</v>
      </c>
      <c r="BG660" s="6">
        <v>0</v>
      </c>
      <c r="BH660" s="6">
        <v>0</v>
      </c>
      <c r="BI660" s="6">
        <v>0</v>
      </c>
      <c r="BJ660" s="6">
        <v>0</v>
      </c>
      <c r="BK660" s="6">
        <v>0</v>
      </c>
      <c r="BL660" s="6">
        <v>0</v>
      </c>
      <c r="BM660" s="6">
        <f>IF(Table3[[#This Row],[Type]]="EM",IF((Table3[[#This Row],[Diameter]]/2)-Table3[[#This Row],[CornerRadius]]-0.012&gt;0,(Table3[[#This Row],[Diameter]]/2)-Table3[[#This Row],[CornerRadius]]-0.012,0),)</f>
        <v>0</v>
      </c>
      <c r="BO660" s="6" t="str">
        <f>IF(Table3[[#This Row],[ShoulderLength]]="","",IF(Table3[[#This Row],[ShoulderLength]]&lt;Table3[[#This Row],[LOC]],"FIX",""))</f>
        <v/>
      </c>
    </row>
    <row r="661" spans="1:67" x14ac:dyDescent="0.25">
      <c r="A661" s="7">
        <f>IF(Table3[[#This Row],[SoflexRule]]="",1,IF(Table3[[#This Row],[MinOHL]]="",1,IF(Table3[[#This Row],[Type]]="CT",1,IF(Table3[[#This Row],[I]]=1,0,1))))</f>
        <v>1</v>
      </c>
      <c r="B661" s="6" t="s">
        <v>149</v>
      </c>
      <c r="D661" s="6" t="s">
        <v>149</v>
      </c>
      <c r="E661" s="6">
        <v>660</v>
      </c>
      <c r="F661" s="8" t="s">
        <v>60</v>
      </c>
      <c r="H661" s="10" t="s">
        <v>679</v>
      </c>
      <c r="I661" s="11" t="s">
        <v>2425</v>
      </c>
      <c r="J661" s="12" t="s">
        <v>1357</v>
      </c>
      <c r="K661" s="11" t="str">
        <f>CONCATENATE(Table3[[#This Row],[Type]]," "&amp;TEXT(Table3[[#This Row],[Diameter]],".0000")&amp;""," "&amp;Table3[[#This Row],[NumFlutes]]&amp;"FL")</f>
        <v>DS .0810 2FL</v>
      </c>
      <c r="L661" s="17" t="s">
        <v>773</v>
      </c>
      <c r="M661" s="13">
        <v>8.1000000000000003E-2</v>
      </c>
      <c r="N661" s="13">
        <v>8.1000000000000003E-2</v>
      </c>
      <c r="O661" s="6">
        <v>8.1000000000000003E-2</v>
      </c>
      <c r="P661" s="6">
        <v>0.84</v>
      </c>
      <c r="R661" s="14">
        <f>IF(Table3[[#This Row],[ShoulderLenEnd]]="",0,90-(DEGREES(ATAN((Q661-P661)/((N661-O661)/2)))))</f>
        <v>0</v>
      </c>
      <c r="S661" s="15">
        <v>0.87</v>
      </c>
      <c r="T661" s="6">
        <v>2</v>
      </c>
      <c r="U661" s="6">
        <v>1.8</v>
      </c>
      <c r="V661" s="6">
        <v>0.65</v>
      </c>
      <c r="Z661" s="6">
        <v>135</v>
      </c>
      <c r="AA661" s="13">
        <f t="shared" si="10"/>
        <v>1.677564927611035E-2</v>
      </c>
      <c r="AE661" s="6" t="s">
        <v>471</v>
      </c>
      <c r="AF661" s="6" t="s">
        <v>62</v>
      </c>
      <c r="AH661" s="6" t="s">
        <v>682</v>
      </c>
      <c r="AI661" s="6">
        <v>0</v>
      </c>
      <c r="AJ661" s="6">
        <v>0</v>
      </c>
      <c r="AK661" s="6">
        <v>1</v>
      </c>
      <c r="AL661" s="6">
        <v>0</v>
      </c>
      <c r="AM661" s="6">
        <v>0</v>
      </c>
      <c r="AN661" s="6">
        <v>0</v>
      </c>
      <c r="AO661" s="6">
        <v>0</v>
      </c>
      <c r="AP661" s="6">
        <v>1</v>
      </c>
      <c r="AR661" s="6">
        <v>0</v>
      </c>
      <c r="AS661" s="6">
        <v>0</v>
      </c>
      <c r="AT661" s="6">
        <v>0</v>
      </c>
      <c r="AU661" s="6">
        <v>0</v>
      </c>
      <c r="AV661" s="6">
        <f>IF(Table3[[#This Row],[ShankDiameter]]&gt;0.5,0,2)</f>
        <v>2</v>
      </c>
      <c r="AW661" s="6">
        <v>0</v>
      </c>
      <c r="AX661" s="6">
        <v>0</v>
      </c>
      <c r="AY661" s="6">
        <v>2</v>
      </c>
      <c r="AZ661" s="6">
        <f>IF(Table3[[#This Row],[ShankDiameter]]=0.225,2,IF(Table3[[#This Row],[ShankDiameter]]=0.25,2,IF(Table3[[#This Row],[ShankDiameter]]=0.2875,2,0)))</f>
        <v>0</v>
      </c>
      <c r="BA661" s="6">
        <v>0</v>
      </c>
      <c r="BB661" s="6">
        <v>0</v>
      </c>
      <c r="BC661" s="6">
        <v>0</v>
      </c>
      <c r="BD661" s="6">
        <v>0</v>
      </c>
      <c r="BE661" s="6">
        <v>0</v>
      </c>
      <c r="BF661" s="6">
        <v>0</v>
      </c>
      <c r="BG661" s="6">
        <v>0</v>
      </c>
      <c r="BH661" s="6">
        <v>0</v>
      </c>
      <c r="BI661" s="6">
        <v>0</v>
      </c>
      <c r="BJ661" s="6">
        <v>0</v>
      </c>
      <c r="BK661" s="6">
        <v>0</v>
      </c>
      <c r="BL661" s="6">
        <v>0</v>
      </c>
      <c r="BM661" s="6">
        <f>IF(Table3[[#This Row],[Type]]="EM",IF((Table3[[#This Row],[Diameter]]/2)-Table3[[#This Row],[CornerRadius]]-0.012&gt;0,(Table3[[#This Row],[Diameter]]/2)-Table3[[#This Row],[CornerRadius]]-0.012,0),)</f>
        <v>0</v>
      </c>
      <c r="BO661" s="6" t="str">
        <f>IF(Table3[[#This Row],[ShoulderLength]]="","",IF(Table3[[#This Row],[ShoulderLength]]&lt;Table3[[#This Row],[LOC]],"FIX",""))</f>
        <v/>
      </c>
    </row>
    <row r="662" spans="1:67" x14ac:dyDescent="0.25">
      <c r="A662" s="7">
        <f>IF(Table3[[#This Row],[SoflexRule]]="",1,IF(Table3[[#This Row],[MinOHL]]="",1,IF(Table3[[#This Row],[Type]]="CT",1,IF(Table3[[#This Row],[I]]=1,0,1))))</f>
        <v>1</v>
      </c>
      <c r="B662" s="6" t="s">
        <v>149</v>
      </c>
      <c r="D662" s="6" t="s">
        <v>149</v>
      </c>
      <c r="E662" s="6">
        <v>661</v>
      </c>
      <c r="F662" s="8" t="s">
        <v>60</v>
      </c>
      <c r="H662" s="10" t="s">
        <v>801</v>
      </c>
      <c r="I662" s="11" t="s">
        <v>1358</v>
      </c>
      <c r="J662" s="12" t="s">
        <v>1359</v>
      </c>
      <c r="K662" s="11" t="str">
        <f>CONCATENATE(Table3[[#This Row],[Type]]," "&amp;TEXT(Table3[[#This Row],[Diameter]],".0000")&amp;""," "&amp;Table3[[#This Row],[NumFlutes]]&amp;"FL")</f>
        <v>DJ .0820 2FL</v>
      </c>
      <c r="L662" s="17" t="s">
        <v>775</v>
      </c>
      <c r="M662" s="13">
        <v>8.2000000000000003E-2</v>
      </c>
      <c r="N662" s="13">
        <v>8.2000000000000003E-2</v>
      </c>
      <c r="O662" s="6">
        <v>8.2000000000000003E-2</v>
      </c>
      <c r="P662" s="6">
        <v>1.24</v>
      </c>
      <c r="R662" s="14">
        <f>IF(Table3[[#This Row],[ShoulderLenEnd]]="",0,90-(DEGREES(ATAN((Q662-P662)/((N662-O662)/2)))))</f>
        <v>0</v>
      </c>
      <c r="S662" s="15">
        <v>1.27</v>
      </c>
      <c r="T662" s="6">
        <v>2</v>
      </c>
      <c r="U662" s="6">
        <v>2.1</v>
      </c>
      <c r="V662" s="6">
        <v>1.06</v>
      </c>
      <c r="Z662" s="6">
        <v>135</v>
      </c>
      <c r="AA662" s="13">
        <f t="shared" si="10"/>
        <v>1.6982756057296898E-2</v>
      </c>
      <c r="AE662" s="6" t="s">
        <v>471</v>
      </c>
      <c r="AF662" s="6" t="s">
        <v>62</v>
      </c>
      <c r="AH662" s="6" t="s">
        <v>635</v>
      </c>
      <c r="AI662" s="6">
        <v>0</v>
      </c>
      <c r="AJ662" s="6">
        <v>0</v>
      </c>
      <c r="AK662" s="6">
        <v>1</v>
      </c>
      <c r="AL662" s="6">
        <v>0</v>
      </c>
      <c r="AM662" s="6">
        <v>0</v>
      </c>
      <c r="AN662" s="6">
        <v>0</v>
      </c>
      <c r="AO662" s="6">
        <v>0</v>
      </c>
      <c r="AP662" s="6">
        <v>1</v>
      </c>
      <c r="AR662" s="6">
        <v>0</v>
      </c>
      <c r="AS662" s="6">
        <v>0</v>
      </c>
      <c r="AT662" s="6">
        <v>0</v>
      </c>
      <c r="AU662" s="6">
        <v>0</v>
      </c>
      <c r="AV662" s="6">
        <f>IF(Table3[[#This Row],[ShankDiameter]]&gt;0.5,0,2)</f>
        <v>2</v>
      </c>
      <c r="AW662" s="6">
        <v>0</v>
      </c>
      <c r="AX662" s="6">
        <v>0</v>
      </c>
      <c r="AY662" s="6">
        <v>2</v>
      </c>
      <c r="AZ662" s="6">
        <f>IF(Table3[[#This Row],[ShankDiameter]]=0.225,2,IF(Table3[[#This Row],[ShankDiameter]]=0.25,2,IF(Table3[[#This Row],[ShankDiameter]]=0.2875,2,0)))</f>
        <v>0</v>
      </c>
      <c r="BA662" s="6">
        <v>0</v>
      </c>
      <c r="BB662" s="6">
        <v>0</v>
      </c>
      <c r="BC662" s="6">
        <v>0</v>
      </c>
      <c r="BD662" s="6">
        <v>0</v>
      </c>
      <c r="BE662" s="6">
        <v>0</v>
      </c>
      <c r="BF662" s="6">
        <v>0</v>
      </c>
      <c r="BG662" s="6">
        <v>0</v>
      </c>
      <c r="BH662" s="6">
        <v>0</v>
      </c>
      <c r="BI662" s="6">
        <v>0</v>
      </c>
      <c r="BJ662" s="6">
        <v>0</v>
      </c>
      <c r="BK662" s="6">
        <v>0</v>
      </c>
      <c r="BL662" s="6">
        <v>0</v>
      </c>
      <c r="BM662" s="6">
        <f>IF(Table3[[#This Row],[Type]]="EM",IF((Table3[[#This Row],[Diameter]]/2)-Table3[[#This Row],[CornerRadius]]-0.012&gt;0,(Table3[[#This Row],[Diameter]]/2)-Table3[[#This Row],[CornerRadius]]-0.012,0),)</f>
        <v>0</v>
      </c>
      <c r="BO662" s="6" t="str">
        <f>IF(Table3[[#This Row],[ShoulderLength]]="","",IF(Table3[[#This Row],[ShoulderLength]]&lt;Table3[[#This Row],[LOC]],"FIX",""))</f>
        <v/>
      </c>
    </row>
    <row r="663" spans="1:67" x14ac:dyDescent="0.25">
      <c r="A663" s="7">
        <f>IF(Table3[[#This Row],[SoflexRule]]="",1,IF(Table3[[#This Row],[MinOHL]]="",1,IF(Table3[[#This Row],[Type]]="CT",1,IF(Table3[[#This Row],[I]]=1,0,1))))</f>
        <v>1</v>
      </c>
      <c r="B663" s="6" t="s">
        <v>149</v>
      </c>
      <c r="D663" s="6" t="s">
        <v>149</v>
      </c>
      <c r="E663" s="6">
        <v>662</v>
      </c>
      <c r="F663" s="8" t="s">
        <v>60</v>
      </c>
      <c r="H663" s="10" t="s">
        <v>679</v>
      </c>
      <c r="I663" s="11" t="s">
        <v>1360</v>
      </c>
      <c r="J663" s="12" t="s">
        <v>1361</v>
      </c>
      <c r="K663" s="11" t="str">
        <f>CONCATENATE(Table3[[#This Row],[Type]]," "&amp;TEXT(Table3[[#This Row],[Diameter]],".0000")&amp;""," "&amp;Table3[[#This Row],[NumFlutes]]&amp;"FL")</f>
        <v>DS .0820 2FL</v>
      </c>
      <c r="L663" s="17" t="s">
        <v>775</v>
      </c>
      <c r="M663" s="13">
        <v>8.2000000000000003E-2</v>
      </c>
      <c r="N663" s="13">
        <v>8.2000000000000003E-2</v>
      </c>
      <c r="O663" s="6">
        <v>8.2000000000000003E-2</v>
      </c>
      <c r="P663" s="6">
        <v>0.84</v>
      </c>
      <c r="R663" s="14">
        <f>IF(Table3[[#This Row],[ShoulderLenEnd]]="",0,90-(DEGREES(ATAN((Q663-P663)/((N663-O663)/2)))))</f>
        <v>0</v>
      </c>
      <c r="S663" s="15">
        <v>0.87</v>
      </c>
      <c r="T663" s="6">
        <v>2</v>
      </c>
      <c r="U663" s="6">
        <v>1.8</v>
      </c>
      <c r="V663" s="6">
        <v>0.65</v>
      </c>
      <c r="Z663" s="6">
        <v>135</v>
      </c>
      <c r="AA663" s="13">
        <f t="shared" si="10"/>
        <v>1.6982756057296898E-2</v>
      </c>
      <c r="AE663" s="6" t="s">
        <v>471</v>
      </c>
      <c r="AF663" s="6" t="s">
        <v>62</v>
      </c>
      <c r="AH663" s="6" t="s">
        <v>682</v>
      </c>
      <c r="AI663" s="6">
        <v>0</v>
      </c>
      <c r="AJ663" s="6">
        <v>0</v>
      </c>
      <c r="AK663" s="6">
        <v>1</v>
      </c>
      <c r="AL663" s="6">
        <v>0</v>
      </c>
      <c r="AM663" s="6">
        <v>0</v>
      </c>
      <c r="AN663" s="6">
        <v>0</v>
      </c>
      <c r="AO663" s="6">
        <v>0</v>
      </c>
      <c r="AP663" s="6">
        <v>1</v>
      </c>
      <c r="AR663" s="6">
        <v>0</v>
      </c>
      <c r="AS663" s="6">
        <v>0</v>
      </c>
      <c r="AT663" s="6">
        <v>0</v>
      </c>
      <c r="AU663" s="6">
        <v>0</v>
      </c>
      <c r="AV663" s="6">
        <f>IF(Table3[[#This Row],[ShankDiameter]]&gt;0.5,0,2)</f>
        <v>2</v>
      </c>
      <c r="AW663" s="6">
        <v>0</v>
      </c>
      <c r="AX663" s="6">
        <v>0</v>
      </c>
      <c r="AY663" s="6">
        <v>2</v>
      </c>
      <c r="AZ663" s="6">
        <f>IF(Table3[[#This Row],[ShankDiameter]]=0.225,2,IF(Table3[[#This Row],[ShankDiameter]]=0.25,2,IF(Table3[[#This Row],[ShankDiameter]]=0.2875,2,0)))</f>
        <v>0</v>
      </c>
      <c r="BA663" s="6">
        <v>0</v>
      </c>
      <c r="BB663" s="6">
        <v>0</v>
      </c>
      <c r="BC663" s="6">
        <v>0</v>
      </c>
      <c r="BD663" s="6">
        <v>0</v>
      </c>
      <c r="BE663" s="6">
        <v>0</v>
      </c>
      <c r="BF663" s="6">
        <v>0</v>
      </c>
      <c r="BG663" s="6">
        <v>0</v>
      </c>
      <c r="BH663" s="6">
        <v>0</v>
      </c>
      <c r="BI663" s="6">
        <v>0</v>
      </c>
      <c r="BJ663" s="6">
        <v>0</v>
      </c>
      <c r="BK663" s="6">
        <v>0</v>
      </c>
      <c r="BL663" s="6">
        <v>0</v>
      </c>
      <c r="BM663" s="6">
        <f>IF(Table3[[#This Row],[Type]]="EM",IF((Table3[[#This Row],[Diameter]]/2)-Table3[[#This Row],[CornerRadius]]-0.012&gt;0,(Table3[[#This Row],[Diameter]]/2)-Table3[[#This Row],[CornerRadius]]-0.012,0),)</f>
        <v>0</v>
      </c>
      <c r="BO663" s="6" t="str">
        <f>IF(Table3[[#This Row],[ShoulderLength]]="","",IF(Table3[[#This Row],[ShoulderLength]]&lt;Table3[[#This Row],[LOC]],"FIX",""))</f>
        <v/>
      </c>
    </row>
    <row r="664" spans="1:67" x14ac:dyDescent="0.25">
      <c r="A664" s="7">
        <f>IF(Table3[[#This Row],[SoflexRule]]="",1,IF(Table3[[#This Row],[MinOHL]]="",1,IF(Table3[[#This Row],[Type]]="CT",1,IF(Table3[[#This Row],[I]]=1,0,1))))</f>
        <v>1</v>
      </c>
      <c r="B664" s="6" t="s">
        <v>149</v>
      </c>
      <c r="D664" s="6" t="s">
        <v>149</v>
      </c>
      <c r="E664" s="6">
        <v>663</v>
      </c>
      <c r="G664" s="9" t="s">
        <v>74</v>
      </c>
      <c r="H664" s="10" t="s">
        <v>873</v>
      </c>
      <c r="I664" s="11" t="s">
        <v>1362</v>
      </c>
      <c r="J664" s="12" t="s">
        <v>1363</v>
      </c>
      <c r="K664" s="11" t="str">
        <f>CONCATENATE(Table3[[#This Row],[Type]]," "&amp;TEXT(Table3[[#This Row],[Diameter]],".0000")&amp;""," "&amp;Table3[[#This Row],[NumFlutes]]&amp;"FL")</f>
        <v>DT .0860 2FL</v>
      </c>
      <c r="L664" s="17" t="s">
        <v>777</v>
      </c>
      <c r="M664" s="13">
        <v>8.5999999999999993E-2</v>
      </c>
      <c r="N664" s="13">
        <v>8.5999999999999993E-2</v>
      </c>
      <c r="O664" s="6">
        <v>8.5999999999999993E-2</v>
      </c>
      <c r="P664" s="6">
        <v>2.35</v>
      </c>
      <c r="R664" s="14">
        <f>IF(Table3[[#This Row],[ShoulderLenEnd]]="",0,90-(DEGREES(ATAN((Q664-P664)/((N664-O664)/2)))))</f>
        <v>0</v>
      </c>
      <c r="S664" s="15">
        <v>2.375</v>
      </c>
      <c r="T664" s="6">
        <v>2</v>
      </c>
      <c r="U664" s="6">
        <v>3.55</v>
      </c>
      <c r="V664" s="6">
        <v>2.2400000000000002</v>
      </c>
      <c r="Z664" s="6">
        <v>135</v>
      </c>
      <c r="AA664" s="13">
        <f t="shared" si="10"/>
        <v>1.7811183182043087E-2</v>
      </c>
      <c r="AE664" s="6" t="s">
        <v>471</v>
      </c>
      <c r="AF664" s="6" t="s">
        <v>62</v>
      </c>
      <c r="AH664" s="6" t="s">
        <v>620</v>
      </c>
      <c r="AI664" s="6">
        <v>0</v>
      </c>
      <c r="AJ664" s="6">
        <v>0</v>
      </c>
      <c r="AK664" s="6">
        <v>1</v>
      </c>
      <c r="AL664" s="6">
        <v>0</v>
      </c>
      <c r="AM664" s="6">
        <v>0</v>
      </c>
      <c r="AN664" s="6">
        <v>0</v>
      </c>
      <c r="AO664" s="6">
        <v>0</v>
      </c>
      <c r="AP664" s="6">
        <v>1</v>
      </c>
      <c r="AR664" s="6">
        <v>0</v>
      </c>
      <c r="AS664" s="6">
        <v>0</v>
      </c>
      <c r="AT664" s="6">
        <v>0</v>
      </c>
      <c r="AU664" s="6">
        <v>0</v>
      </c>
      <c r="AV664" s="6">
        <f>IF(Table3[[#This Row],[ShankDiameter]]&gt;0.5,0,2)</f>
        <v>2</v>
      </c>
      <c r="AW664" s="6">
        <v>0</v>
      </c>
      <c r="AX664" s="6">
        <v>0</v>
      </c>
      <c r="AY664" s="6">
        <v>2</v>
      </c>
      <c r="AZ664" s="6">
        <f>IF(Table3[[#This Row],[ShankDiameter]]=0.225,2,IF(Table3[[#This Row],[ShankDiameter]]=0.25,2,IF(Table3[[#This Row],[ShankDiameter]]=0.2875,2,0)))</f>
        <v>0</v>
      </c>
      <c r="BA664" s="6">
        <v>0</v>
      </c>
      <c r="BB664" s="6">
        <v>0</v>
      </c>
      <c r="BC664" s="6">
        <v>0</v>
      </c>
      <c r="BD664" s="6">
        <v>0</v>
      </c>
      <c r="BE664" s="6">
        <v>0</v>
      </c>
      <c r="BF664" s="6">
        <v>0</v>
      </c>
      <c r="BG664" s="6">
        <v>0</v>
      </c>
      <c r="BH664" s="6">
        <v>0</v>
      </c>
      <c r="BI664" s="6">
        <v>0</v>
      </c>
      <c r="BJ664" s="6">
        <v>0</v>
      </c>
      <c r="BK664" s="6">
        <v>0</v>
      </c>
      <c r="BL664" s="6">
        <v>0</v>
      </c>
      <c r="BM664" s="6">
        <f>IF(Table3[[#This Row],[Type]]="EM",IF((Table3[[#This Row],[Diameter]]/2)-Table3[[#This Row],[CornerRadius]]-0.012&gt;0,(Table3[[#This Row],[Diameter]]/2)-Table3[[#This Row],[CornerRadius]]-0.012,0),)</f>
        <v>0</v>
      </c>
      <c r="BO664" s="6" t="str">
        <f>IF(Table3[[#This Row],[ShoulderLength]]="","",IF(Table3[[#This Row],[ShoulderLength]]&lt;Table3[[#This Row],[LOC]],"FIX",""))</f>
        <v/>
      </c>
    </row>
    <row r="665" spans="1:67" x14ac:dyDescent="0.25">
      <c r="A665" s="7">
        <f>IF(Table3[[#This Row],[SoflexRule]]="",1,IF(Table3[[#This Row],[MinOHL]]="",1,IF(Table3[[#This Row],[Type]]="CT",1,IF(Table3[[#This Row],[I]]=1,0,1))))</f>
        <v>1</v>
      </c>
      <c r="B665" s="6" t="s">
        <v>149</v>
      </c>
      <c r="D665" s="6" t="s">
        <v>149</v>
      </c>
      <c r="E665" s="6">
        <v>664</v>
      </c>
      <c r="G665" s="9" t="s">
        <v>74</v>
      </c>
      <c r="H665" s="10" t="s">
        <v>679</v>
      </c>
      <c r="I665" s="11" t="s">
        <v>1364</v>
      </c>
      <c r="J665" s="12" t="s">
        <v>1365</v>
      </c>
      <c r="K665" s="11" t="str">
        <f>CONCATENATE(Table3[[#This Row],[Type]]," "&amp;TEXT(Table3[[#This Row],[Diameter]],".0000")&amp;""," "&amp;Table3[[#This Row],[NumFlutes]]&amp;"FL")</f>
        <v>DS .0860 2FL</v>
      </c>
      <c r="L665" s="17" t="s">
        <v>777</v>
      </c>
      <c r="M665" s="13">
        <v>8.5999999999999993E-2</v>
      </c>
      <c r="N665" s="13">
        <v>8.5999999999999993E-2</v>
      </c>
      <c r="O665" s="6">
        <v>8.5999999999999993E-2</v>
      </c>
      <c r="P665" s="6">
        <v>0.9</v>
      </c>
      <c r="R665" s="14">
        <f>IF(Table3[[#This Row],[ShoulderLenEnd]]="",0,90-(DEGREES(ATAN((Q665-P665)/((N665-O665)/2)))))</f>
        <v>0</v>
      </c>
      <c r="S665" s="15">
        <v>0.92500000000000004</v>
      </c>
      <c r="T665" s="6">
        <v>2</v>
      </c>
      <c r="U665" s="6">
        <v>1.8</v>
      </c>
      <c r="V665" s="6">
        <v>0.65</v>
      </c>
      <c r="Z665" s="6">
        <v>135</v>
      </c>
      <c r="AA665" s="13">
        <f t="shared" si="10"/>
        <v>1.7811183182043087E-2</v>
      </c>
      <c r="AE665" s="6" t="s">
        <v>471</v>
      </c>
      <c r="AF665" s="6" t="s">
        <v>62</v>
      </c>
      <c r="AH665" s="6" t="s">
        <v>682</v>
      </c>
      <c r="AI665" s="6">
        <v>0</v>
      </c>
      <c r="AJ665" s="6">
        <v>0</v>
      </c>
      <c r="AK665" s="6">
        <v>1</v>
      </c>
      <c r="AL665" s="6">
        <v>0</v>
      </c>
      <c r="AM665" s="6">
        <v>0</v>
      </c>
      <c r="AN665" s="6">
        <v>0</v>
      </c>
      <c r="AO665" s="6">
        <v>0</v>
      </c>
      <c r="AP665" s="6">
        <v>1</v>
      </c>
      <c r="AR665" s="6">
        <v>0</v>
      </c>
      <c r="AS665" s="6">
        <v>0</v>
      </c>
      <c r="AT665" s="6">
        <v>0</v>
      </c>
      <c r="AU665" s="6">
        <v>0</v>
      </c>
      <c r="AV665" s="6">
        <f>IF(Table3[[#This Row],[ShankDiameter]]&gt;0.5,0,2)</f>
        <v>2</v>
      </c>
      <c r="AW665" s="6">
        <v>0</v>
      </c>
      <c r="AX665" s="6">
        <v>0</v>
      </c>
      <c r="AY665" s="6">
        <v>2</v>
      </c>
      <c r="AZ665" s="6">
        <f>IF(Table3[[#This Row],[ShankDiameter]]=0.225,2,IF(Table3[[#This Row],[ShankDiameter]]=0.25,2,IF(Table3[[#This Row],[ShankDiameter]]=0.2875,2,0)))</f>
        <v>0</v>
      </c>
      <c r="BA665" s="6">
        <v>0</v>
      </c>
      <c r="BB665" s="6">
        <v>0</v>
      </c>
      <c r="BC665" s="6">
        <v>0</v>
      </c>
      <c r="BD665" s="6">
        <v>0</v>
      </c>
      <c r="BE665" s="6">
        <v>0</v>
      </c>
      <c r="BF665" s="6">
        <v>0</v>
      </c>
      <c r="BG665" s="6">
        <v>0</v>
      </c>
      <c r="BH665" s="6">
        <v>0</v>
      </c>
      <c r="BI665" s="6">
        <v>0</v>
      </c>
      <c r="BJ665" s="6">
        <v>0</v>
      </c>
      <c r="BK665" s="6">
        <v>0</v>
      </c>
      <c r="BL665" s="6">
        <v>0</v>
      </c>
      <c r="BM665" s="6">
        <f>IF(Table3[[#This Row],[Type]]="EM",IF((Table3[[#This Row],[Diameter]]/2)-Table3[[#This Row],[CornerRadius]]-0.012&gt;0,(Table3[[#This Row],[Diameter]]/2)-Table3[[#This Row],[CornerRadius]]-0.012,0),)</f>
        <v>0</v>
      </c>
      <c r="BO665" s="6" t="str">
        <f>IF(Table3[[#This Row],[ShoulderLength]]="","",IF(Table3[[#This Row],[ShoulderLength]]&lt;Table3[[#This Row],[LOC]],"FIX",""))</f>
        <v/>
      </c>
    </row>
    <row r="666" spans="1:67" x14ac:dyDescent="0.25">
      <c r="A666" s="7">
        <f>IF(Table3[[#This Row],[SoflexRule]]="",1,IF(Table3[[#This Row],[MinOHL]]="",1,IF(Table3[[#This Row],[Type]]="CT",1,IF(Table3[[#This Row],[I]]=1,0,1))))</f>
        <v>1</v>
      </c>
      <c r="B666" s="6" t="s">
        <v>149</v>
      </c>
      <c r="D666" s="6" t="s">
        <v>149</v>
      </c>
      <c r="E666" s="6">
        <v>665</v>
      </c>
      <c r="F666" s="8" t="s">
        <v>60</v>
      </c>
      <c r="H666" s="10" t="s">
        <v>873</v>
      </c>
      <c r="I666" s="11" t="s">
        <v>1366</v>
      </c>
      <c r="J666" s="12" t="s">
        <v>1367</v>
      </c>
      <c r="K666" s="11" t="str">
        <f>CONCATENATE(Table3[[#This Row],[Type]]," "&amp;TEXT(Table3[[#This Row],[Diameter]],".0000")&amp;""," "&amp;Table3[[#This Row],[NumFlutes]]&amp;"FL")</f>
        <v>DT .0890 2FL</v>
      </c>
      <c r="L666" s="17" t="s">
        <v>779</v>
      </c>
      <c r="M666" s="13">
        <v>8.8999999999999996E-2</v>
      </c>
      <c r="N666" s="13">
        <v>8.8999999999999996E-2</v>
      </c>
      <c r="O666" s="6">
        <v>8.8999999999999996E-2</v>
      </c>
      <c r="P666" s="6">
        <v>2.3199999999999998</v>
      </c>
      <c r="R666" s="14">
        <f>IF(Table3[[#This Row],[ShoulderLenEnd]]="",0,90-(DEGREES(ATAN((Q666-P666)/((N666-O666)/2)))))</f>
        <v>0</v>
      </c>
      <c r="S666" s="15">
        <v>2.35</v>
      </c>
      <c r="T666" s="6">
        <v>2</v>
      </c>
      <c r="U666" s="6">
        <v>3.55</v>
      </c>
      <c r="V666" s="6">
        <v>2.2000000000000002</v>
      </c>
      <c r="Z666" s="6">
        <v>135</v>
      </c>
      <c r="AA666" s="13">
        <f t="shared" si="10"/>
        <v>1.8432503525602731E-2</v>
      </c>
      <c r="AE666" s="6" t="s">
        <v>471</v>
      </c>
      <c r="AF666" s="6" t="s">
        <v>62</v>
      </c>
      <c r="AH666" s="6" t="s">
        <v>620</v>
      </c>
      <c r="AI666" s="6">
        <v>0</v>
      </c>
      <c r="AJ666" s="6">
        <v>0</v>
      </c>
      <c r="AK666" s="6">
        <v>1</v>
      </c>
      <c r="AL666" s="6">
        <v>0</v>
      </c>
      <c r="AM666" s="6">
        <v>0</v>
      </c>
      <c r="AN666" s="6">
        <v>0</v>
      </c>
      <c r="AO666" s="6">
        <v>0</v>
      </c>
      <c r="AP666" s="6">
        <v>1</v>
      </c>
      <c r="AR666" s="6">
        <v>0</v>
      </c>
      <c r="AS666" s="6">
        <v>0</v>
      </c>
      <c r="AT666" s="6">
        <v>0</v>
      </c>
      <c r="AU666" s="6">
        <v>0</v>
      </c>
      <c r="AV666" s="6">
        <f>IF(Table3[[#This Row],[ShankDiameter]]&gt;0.5,0,2)</f>
        <v>2</v>
      </c>
      <c r="AW666" s="6">
        <v>0</v>
      </c>
      <c r="AX666" s="6">
        <v>0</v>
      </c>
      <c r="AY666" s="6">
        <v>2</v>
      </c>
      <c r="AZ666" s="6">
        <f>IF(Table3[[#This Row],[ShankDiameter]]=0.225,2,IF(Table3[[#This Row],[ShankDiameter]]=0.25,2,IF(Table3[[#This Row],[ShankDiameter]]=0.2875,2,0)))</f>
        <v>0</v>
      </c>
      <c r="BA666" s="6">
        <v>0</v>
      </c>
      <c r="BB666" s="6">
        <v>0</v>
      </c>
      <c r="BC666" s="6">
        <v>0</v>
      </c>
      <c r="BD666" s="6">
        <v>0</v>
      </c>
      <c r="BE666" s="6">
        <v>0</v>
      </c>
      <c r="BF666" s="6">
        <v>0</v>
      </c>
      <c r="BG666" s="6">
        <v>0</v>
      </c>
      <c r="BH666" s="6">
        <v>0</v>
      </c>
      <c r="BI666" s="6">
        <v>0</v>
      </c>
      <c r="BJ666" s="6">
        <v>0</v>
      </c>
      <c r="BK666" s="6">
        <v>0</v>
      </c>
      <c r="BL666" s="6">
        <v>0</v>
      </c>
      <c r="BM666" s="6">
        <f>IF(Table3[[#This Row],[Type]]="EM",IF((Table3[[#This Row],[Diameter]]/2)-Table3[[#This Row],[CornerRadius]]-0.012&gt;0,(Table3[[#This Row],[Diameter]]/2)-Table3[[#This Row],[CornerRadius]]-0.012,0),)</f>
        <v>0</v>
      </c>
      <c r="BO666" s="6" t="str">
        <f>IF(Table3[[#This Row],[ShoulderLength]]="","",IF(Table3[[#This Row],[ShoulderLength]]&lt;Table3[[#This Row],[LOC]],"FIX",""))</f>
        <v/>
      </c>
    </row>
    <row r="667" spans="1:67" x14ac:dyDescent="0.25">
      <c r="A667" s="7">
        <f>IF(Table3[[#This Row],[SoflexRule]]="",1,IF(Table3[[#This Row],[MinOHL]]="",1,IF(Table3[[#This Row],[Type]]="CT",1,IF(Table3[[#This Row],[I]]=1,0,1))))</f>
        <v>1</v>
      </c>
      <c r="B667" s="6" t="s">
        <v>149</v>
      </c>
      <c r="D667" s="6" t="s">
        <v>149</v>
      </c>
      <c r="E667" s="6">
        <v>666</v>
      </c>
      <c r="F667" s="8" t="s">
        <v>60</v>
      </c>
      <c r="H667" s="10" t="s">
        <v>801</v>
      </c>
      <c r="I667" s="11" t="s">
        <v>1368</v>
      </c>
      <c r="J667" s="12" t="s">
        <v>1369</v>
      </c>
      <c r="K667" s="11" t="str">
        <f>CONCATENATE(Table3[[#This Row],[Type]]," "&amp;TEXT(Table3[[#This Row],[Diameter]],".0000")&amp;""," "&amp;Table3[[#This Row],[NumFlutes]]&amp;"FL")</f>
        <v>DJ .0890 2FL</v>
      </c>
      <c r="L667" s="17" t="s">
        <v>779</v>
      </c>
      <c r="M667" s="13">
        <v>8.8999999999999996E-2</v>
      </c>
      <c r="N667" s="13">
        <v>8.8999999999999996E-2</v>
      </c>
      <c r="O667" s="6">
        <v>8.8999999999999996E-2</v>
      </c>
      <c r="P667" s="6">
        <v>1.37</v>
      </c>
      <c r="R667" s="14">
        <f>IF(Table3[[#This Row],[ShoulderLenEnd]]="",0,90-(DEGREES(ATAN((Q667-P667)/((N667-O667)/2)))))</f>
        <v>0</v>
      </c>
      <c r="S667" s="15">
        <v>1.4</v>
      </c>
      <c r="T667" s="6">
        <v>2</v>
      </c>
      <c r="U667" s="6">
        <v>2.25</v>
      </c>
      <c r="V667" s="6">
        <v>1.2</v>
      </c>
      <c r="Z667" s="6">
        <v>135</v>
      </c>
      <c r="AA667" s="13">
        <f t="shared" si="10"/>
        <v>1.8432503525602731E-2</v>
      </c>
      <c r="AE667" s="6" t="s">
        <v>471</v>
      </c>
      <c r="AF667" s="6" t="s">
        <v>62</v>
      </c>
      <c r="AH667" s="6" t="s">
        <v>635</v>
      </c>
      <c r="AI667" s="6">
        <v>0</v>
      </c>
      <c r="AJ667" s="6">
        <v>0</v>
      </c>
      <c r="AK667" s="6">
        <v>1</v>
      </c>
      <c r="AL667" s="6">
        <v>0</v>
      </c>
      <c r="AM667" s="6">
        <v>0</v>
      </c>
      <c r="AN667" s="6">
        <v>0</v>
      </c>
      <c r="AO667" s="6">
        <v>0</v>
      </c>
      <c r="AP667" s="6">
        <v>1</v>
      </c>
      <c r="AR667" s="6">
        <v>0</v>
      </c>
      <c r="AS667" s="6">
        <v>0</v>
      </c>
      <c r="AT667" s="6">
        <v>0</v>
      </c>
      <c r="AU667" s="6">
        <v>0</v>
      </c>
      <c r="AV667" s="6">
        <f>IF(Table3[[#This Row],[ShankDiameter]]&gt;0.5,0,2)</f>
        <v>2</v>
      </c>
      <c r="AW667" s="6">
        <v>0</v>
      </c>
      <c r="AX667" s="6">
        <v>0</v>
      </c>
      <c r="AY667" s="6">
        <v>2</v>
      </c>
      <c r="AZ667" s="6">
        <f>IF(Table3[[#This Row],[ShankDiameter]]=0.225,2,IF(Table3[[#This Row],[ShankDiameter]]=0.25,2,IF(Table3[[#This Row],[ShankDiameter]]=0.2875,2,0)))</f>
        <v>0</v>
      </c>
      <c r="BA667" s="6">
        <v>0</v>
      </c>
      <c r="BB667" s="6">
        <v>0</v>
      </c>
      <c r="BC667" s="6">
        <v>0</v>
      </c>
      <c r="BD667" s="6">
        <v>0</v>
      </c>
      <c r="BE667" s="6">
        <v>0</v>
      </c>
      <c r="BF667" s="6">
        <v>0</v>
      </c>
      <c r="BG667" s="6">
        <v>0</v>
      </c>
      <c r="BH667" s="6">
        <v>0</v>
      </c>
      <c r="BI667" s="6">
        <v>0</v>
      </c>
      <c r="BJ667" s="6">
        <v>0</v>
      </c>
      <c r="BK667" s="6">
        <v>0</v>
      </c>
      <c r="BL667" s="6">
        <v>0</v>
      </c>
      <c r="BM667" s="6">
        <f>IF(Table3[[#This Row],[Type]]="EM",IF((Table3[[#This Row],[Diameter]]/2)-Table3[[#This Row],[CornerRadius]]-0.012&gt;0,(Table3[[#This Row],[Diameter]]/2)-Table3[[#This Row],[CornerRadius]]-0.012,0),)</f>
        <v>0</v>
      </c>
      <c r="BO667" s="6" t="str">
        <f>IF(Table3[[#This Row],[ShoulderLength]]="","",IF(Table3[[#This Row],[ShoulderLength]]&lt;Table3[[#This Row],[LOC]],"FIX",""))</f>
        <v/>
      </c>
    </row>
    <row r="668" spans="1:67" x14ac:dyDescent="0.25">
      <c r="A668" s="7">
        <f>IF(Table3[[#This Row],[SoflexRule]]="",1,IF(Table3[[#This Row],[MinOHL]]="",1,IF(Table3[[#This Row],[Type]]="CT",1,IF(Table3[[#This Row],[I]]=1,0,1))))</f>
        <v>1</v>
      </c>
      <c r="B668" s="6" t="s">
        <v>149</v>
      </c>
      <c r="D668" s="6" t="s">
        <v>149</v>
      </c>
      <c r="E668" s="6">
        <v>667</v>
      </c>
      <c r="G668" s="9" t="s">
        <v>74</v>
      </c>
      <c r="H668" s="10" t="s">
        <v>679</v>
      </c>
      <c r="I668" s="11" t="s">
        <v>1370</v>
      </c>
      <c r="J668" s="12" t="s">
        <v>1371</v>
      </c>
      <c r="K668" s="11" t="str">
        <f>CONCATENATE(Table3[[#This Row],[Type]]," "&amp;TEXT(Table3[[#This Row],[Diameter]],".0000")&amp;""," "&amp;Table3[[#This Row],[NumFlutes]]&amp;"FL")</f>
        <v>DS .0890 2FL</v>
      </c>
      <c r="L668" s="17" t="s">
        <v>779</v>
      </c>
      <c r="M668" s="13">
        <v>8.8999999999999996E-2</v>
      </c>
      <c r="N668" s="13">
        <v>8.8999999999999996E-2</v>
      </c>
      <c r="O668" s="6">
        <v>8.8999999999999996E-2</v>
      </c>
      <c r="P668" s="6">
        <v>0.85</v>
      </c>
      <c r="R668" s="14">
        <f>IF(Table3[[#This Row],[ShoulderLenEnd]]="",0,90-(DEGREES(ATAN((Q668-P668)/((N668-O668)/2)))))</f>
        <v>0</v>
      </c>
      <c r="S668" s="15">
        <v>0.875</v>
      </c>
      <c r="T668" s="6">
        <v>2</v>
      </c>
      <c r="U668" s="6">
        <v>1.85</v>
      </c>
      <c r="V668" s="6">
        <v>0.65</v>
      </c>
      <c r="Z668" s="6">
        <v>135</v>
      </c>
      <c r="AA668" s="13">
        <f t="shared" si="10"/>
        <v>1.8432503525602731E-2</v>
      </c>
      <c r="AE668" s="6" t="s">
        <v>471</v>
      </c>
      <c r="AF668" s="6" t="s">
        <v>62</v>
      </c>
      <c r="AH668" s="6" t="s">
        <v>682</v>
      </c>
      <c r="AI668" s="6">
        <v>0</v>
      </c>
      <c r="AJ668" s="6">
        <v>0</v>
      </c>
      <c r="AK668" s="6">
        <v>1</v>
      </c>
      <c r="AL668" s="6">
        <v>0</v>
      </c>
      <c r="AM668" s="6">
        <v>0</v>
      </c>
      <c r="AN668" s="6">
        <v>0</v>
      </c>
      <c r="AO668" s="6">
        <v>0</v>
      </c>
      <c r="AP668" s="6">
        <v>1</v>
      </c>
      <c r="AR668" s="6">
        <v>0</v>
      </c>
      <c r="AS668" s="6">
        <v>0</v>
      </c>
      <c r="AT668" s="6">
        <v>0</v>
      </c>
      <c r="AU668" s="6">
        <v>0</v>
      </c>
      <c r="AV668" s="6">
        <f>IF(Table3[[#This Row],[ShankDiameter]]&gt;0.5,0,2)</f>
        <v>2</v>
      </c>
      <c r="AW668" s="6">
        <v>0</v>
      </c>
      <c r="AX668" s="6">
        <v>0</v>
      </c>
      <c r="AY668" s="6">
        <v>2</v>
      </c>
      <c r="AZ668" s="6">
        <f>IF(Table3[[#This Row],[ShankDiameter]]=0.225,2,IF(Table3[[#This Row],[ShankDiameter]]=0.25,2,IF(Table3[[#This Row],[ShankDiameter]]=0.2875,2,0)))</f>
        <v>0</v>
      </c>
      <c r="BA668" s="6">
        <v>0</v>
      </c>
      <c r="BB668" s="6">
        <v>0</v>
      </c>
      <c r="BC668" s="6">
        <v>0</v>
      </c>
      <c r="BD668" s="6">
        <v>0</v>
      </c>
      <c r="BE668" s="6">
        <v>0</v>
      </c>
      <c r="BF668" s="6">
        <v>0</v>
      </c>
      <c r="BG668" s="6">
        <v>0</v>
      </c>
      <c r="BH668" s="6">
        <v>0</v>
      </c>
      <c r="BI668" s="6">
        <v>0</v>
      </c>
      <c r="BJ668" s="6">
        <v>0</v>
      </c>
      <c r="BK668" s="6">
        <v>0</v>
      </c>
      <c r="BL668" s="6">
        <v>0</v>
      </c>
      <c r="BM668" s="6">
        <f>IF(Table3[[#This Row],[Type]]="EM",IF((Table3[[#This Row],[Diameter]]/2)-Table3[[#This Row],[CornerRadius]]-0.012&gt;0,(Table3[[#This Row],[Diameter]]/2)-Table3[[#This Row],[CornerRadius]]-0.012,0),)</f>
        <v>0</v>
      </c>
      <c r="BO668" s="6" t="str">
        <f>IF(Table3[[#This Row],[ShoulderLength]]="","",IF(Table3[[#This Row],[ShoulderLength]]&lt;Table3[[#This Row],[LOC]],"FIX",""))</f>
        <v/>
      </c>
    </row>
    <row r="669" spans="1:67" x14ac:dyDescent="0.25">
      <c r="A669" s="7">
        <f>IF(Table3[[#This Row],[SoflexRule]]="",1,IF(Table3[[#This Row],[MinOHL]]="",1,IF(Table3[[#This Row],[Type]]="CT",1,IF(Table3[[#This Row],[I]]=1,0,1))))</f>
        <v>1</v>
      </c>
      <c r="B669" s="6" t="s">
        <v>149</v>
      </c>
      <c r="D669" s="6" t="s">
        <v>149</v>
      </c>
      <c r="E669" s="6">
        <v>668</v>
      </c>
      <c r="H669" s="10" t="s">
        <v>873</v>
      </c>
      <c r="I669" s="11" t="s">
        <v>1372</v>
      </c>
      <c r="J669" s="12" t="s">
        <v>1373</v>
      </c>
      <c r="K669" s="11" t="str">
        <f>CONCATENATE(Table3[[#This Row],[Type]]," "&amp;TEXT(Table3[[#This Row],[Diameter]],".0000")&amp;""," "&amp;Table3[[#This Row],[NumFlutes]]&amp;"FL")</f>
        <v>DT .0905 2FL</v>
      </c>
      <c r="L669" s="17" t="s">
        <v>1374</v>
      </c>
      <c r="M669" s="13">
        <v>9.0499999999999997E-2</v>
      </c>
      <c r="N669" s="13">
        <v>9.0499999999999997E-2</v>
      </c>
      <c r="O669" s="6">
        <v>9.0499999999999997E-2</v>
      </c>
      <c r="P669" s="6">
        <v>1.1125</v>
      </c>
      <c r="R669" s="14">
        <f>IF(Table3[[#This Row],[ShoulderLenEnd]]="",0,90-(DEGREES(ATAN((Q669-P669)/((N669-O669)/2)))))</f>
        <v>0</v>
      </c>
      <c r="S669" s="15">
        <v>1.2</v>
      </c>
      <c r="T669" s="6">
        <v>2</v>
      </c>
      <c r="U669" s="6">
        <v>3.54</v>
      </c>
      <c r="V669" s="6">
        <v>2.19</v>
      </c>
      <c r="Z669" s="6">
        <v>135</v>
      </c>
      <c r="AA669" s="13">
        <f t="shared" si="10"/>
        <v>1.8743163697382551E-2</v>
      </c>
      <c r="AE669" s="6" t="s">
        <v>471</v>
      </c>
      <c r="AF669" s="6" t="s">
        <v>62</v>
      </c>
      <c r="AH669" s="6" t="s">
        <v>620</v>
      </c>
      <c r="AI669" s="6">
        <v>0</v>
      </c>
      <c r="AJ669" s="6">
        <v>1</v>
      </c>
      <c r="AK669" s="6">
        <v>1</v>
      </c>
      <c r="AL669" s="6">
        <v>0</v>
      </c>
      <c r="AM669" s="6">
        <v>0</v>
      </c>
      <c r="AN669" s="6">
        <v>0</v>
      </c>
      <c r="AO669" s="6">
        <v>0</v>
      </c>
      <c r="AP669" s="6">
        <v>1</v>
      </c>
      <c r="AR669" s="6">
        <v>0</v>
      </c>
      <c r="AS669" s="6">
        <v>0</v>
      </c>
      <c r="AT669" s="6">
        <v>0</v>
      </c>
      <c r="AU669" s="6">
        <v>0</v>
      </c>
      <c r="AV669" s="6">
        <v>1</v>
      </c>
      <c r="AW669" s="6">
        <v>0</v>
      </c>
      <c r="AX669" s="6">
        <v>0</v>
      </c>
      <c r="AY669" s="6">
        <v>0</v>
      </c>
      <c r="AZ669" s="6">
        <f>IF(Table3[[#This Row],[ShankDiameter]]=0.225,2,IF(Table3[[#This Row],[ShankDiameter]]=0.25,2,IF(Table3[[#This Row],[ShankDiameter]]=0.2875,2,0)))</f>
        <v>0</v>
      </c>
      <c r="BA669" s="6">
        <v>0</v>
      </c>
      <c r="BB669" s="6">
        <v>0</v>
      </c>
      <c r="BC669" s="6">
        <v>0</v>
      </c>
      <c r="BD669" s="6">
        <v>0</v>
      </c>
      <c r="BE669" s="6">
        <v>0</v>
      </c>
      <c r="BF669" s="6">
        <v>0</v>
      </c>
      <c r="BG669" s="6">
        <v>0</v>
      </c>
      <c r="BH669" s="6">
        <v>0</v>
      </c>
      <c r="BI669" s="6">
        <v>0</v>
      </c>
      <c r="BJ669" s="6">
        <v>0</v>
      </c>
      <c r="BK669" s="6">
        <v>0</v>
      </c>
      <c r="BL669" s="6">
        <v>0</v>
      </c>
      <c r="BM669" s="6">
        <f>IF(Table3[[#This Row],[Type]]="EM",IF((Table3[[#This Row],[Diameter]]/2)-Table3[[#This Row],[CornerRadius]]-0.012&gt;0,(Table3[[#This Row],[Diameter]]/2)-Table3[[#This Row],[CornerRadius]]-0.012,0),)</f>
        <v>0</v>
      </c>
      <c r="BO669" s="6" t="str">
        <f>IF(Table3[[#This Row],[ShoulderLength]]="","",IF(Table3[[#This Row],[ShoulderLength]]&lt;Table3[[#This Row],[LOC]],"FIX",""))</f>
        <v>FIX</v>
      </c>
    </row>
    <row r="670" spans="1:67" x14ac:dyDescent="0.25">
      <c r="A670" s="7">
        <f>IF(Table3[[#This Row],[SoflexRule]]="",1,IF(Table3[[#This Row],[MinOHL]]="",1,IF(Table3[[#This Row],[Type]]="CT",1,IF(Table3[[#This Row],[I]]=1,0,1))))</f>
        <v>1</v>
      </c>
      <c r="B670" s="6" t="s">
        <v>149</v>
      </c>
      <c r="D670" s="6" t="s">
        <v>149</v>
      </c>
      <c r="E670" s="6">
        <v>669</v>
      </c>
      <c r="F670" s="8" t="s">
        <v>60</v>
      </c>
      <c r="H670" s="10" t="s">
        <v>873</v>
      </c>
      <c r="I670" s="11" t="s">
        <v>1375</v>
      </c>
      <c r="J670" s="12" t="s">
        <v>1376</v>
      </c>
      <c r="K670" s="11" t="str">
        <f>CONCATENATE(Table3[[#This Row],[Type]]," "&amp;TEXT(Table3[[#This Row],[Diameter]],".0000")&amp;""," "&amp;Table3[[#This Row],[NumFlutes]]&amp;"FL")</f>
        <v>DT .0938 2FL</v>
      </c>
      <c r="L670" s="17" t="s">
        <v>2424</v>
      </c>
      <c r="M670" s="13">
        <v>9.3799999999999994E-2</v>
      </c>
      <c r="N670" s="13">
        <v>9.3799999999999994E-2</v>
      </c>
      <c r="O670" s="6">
        <v>9.3799999999999994E-2</v>
      </c>
      <c r="P670" s="6">
        <v>2.5099999999999998</v>
      </c>
      <c r="R670" s="14">
        <f>IF(Table3[[#This Row],[ShoulderLenEnd]]="",0,90-(DEGREES(ATAN((Q670-P670)/((N670-O670)/2)))))</f>
        <v>0</v>
      </c>
      <c r="S670" s="15">
        <v>2.54</v>
      </c>
      <c r="T670" s="6">
        <v>2</v>
      </c>
      <c r="U670" s="6">
        <v>3.75</v>
      </c>
      <c r="V670" s="6">
        <v>2.2999999999999998</v>
      </c>
      <c r="Z670" s="6">
        <v>135</v>
      </c>
      <c r="AA670" s="13">
        <f t="shared" si="10"/>
        <v>1.9426616075298157E-2</v>
      </c>
      <c r="AE670" s="6" t="s">
        <v>471</v>
      </c>
      <c r="AF670" s="6" t="s">
        <v>62</v>
      </c>
      <c r="AH670" s="6" t="s">
        <v>620</v>
      </c>
      <c r="AI670" s="6">
        <v>0</v>
      </c>
      <c r="AJ670" s="6">
        <v>0</v>
      </c>
      <c r="AK670" s="6">
        <v>1</v>
      </c>
      <c r="AL670" s="6">
        <v>0</v>
      </c>
      <c r="AM670" s="6">
        <v>0</v>
      </c>
      <c r="AN670" s="6">
        <v>0</v>
      </c>
      <c r="AO670" s="6">
        <v>0</v>
      </c>
      <c r="AP670" s="6">
        <v>1</v>
      </c>
      <c r="AR670" s="6">
        <v>0</v>
      </c>
      <c r="AS670" s="6">
        <v>0</v>
      </c>
      <c r="AT670" s="6">
        <v>0</v>
      </c>
      <c r="AU670" s="6">
        <v>0</v>
      </c>
      <c r="AV670" s="6">
        <f>IF(Table3[[#This Row],[ShankDiameter]]&gt;0.5,0,2)</f>
        <v>2</v>
      </c>
      <c r="AW670" s="6">
        <v>0</v>
      </c>
      <c r="AX670" s="6">
        <v>0</v>
      </c>
      <c r="AY670" s="6">
        <v>2</v>
      </c>
      <c r="AZ670" s="6">
        <f>IF(Table3[[#This Row],[ShankDiameter]]=0.225,2,IF(Table3[[#This Row],[ShankDiameter]]=0.25,2,IF(Table3[[#This Row],[ShankDiameter]]=0.2875,2,0)))</f>
        <v>0</v>
      </c>
      <c r="BA670" s="6">
        <v>0</v>
      </c>
      <c r="BB670" s="6">
        <v>0</v>
      </c>
      <c r="BC670" s="6">
        <v>0</v>
      </c>
      <c r="BD670" s="6">
        <v>0</v>
      </c>
      <c r="BE670" s="6">
        <v>0</v>
      </c>
      <c r="BF670" s="6">
        <v>0</v>
      </c>
      <c r="BG670" s="6">
        <v>0</v>
      </c>
      <c r="BH670" s="6">
        <v>0</v>
      </c>
      <c r="BI670" s="6">
        <v>0</v>
      </c>
      <c r="BJ670" s="6">
        <v>0</v>
      </c>
      <c r="BK670" s="6">
        <v>0</v>
      </c>
      <c r="BL670" s="6">
        <v>0</v>
      </c>
      <c r="BM670" s="6">
        <f>IF(Table3[[#This Row],[Type]]="EM",IF((Table3[[#This Row],[Diameter]]/2)-Table3[[#This Row],[CornerRadius]]-0.012&gt;0,(Table3[[#This Row],[Diameter]]/2)-Table3[[#This Row],[CornerRadius]]-0.012,0),)</f>
        <v>0</v>
      </c>
      <c r="BO670" s="6" t="str">
        <f>IF(Table3[[#This Row],[ShoulderLength]]="","",IF(Table3[[#This Row],[ShoulderLength]]&lt;Table3[[#This Row],[LOC]],"FIX",""))</f>
        <v/>
      </c>
    </row>
    <row r="671" spans="1:67" x14ac:dyDescent="0.25">
      <c r="A671" s="7">
        <f>IF(Table3[[#This Row],[SoflexRule]]="",1,IF(Table3[[#This Row],[MinOHL]]="",1,IF(Table3[[#This Row],[Type]]="CT",1,IF(Table3[[#This Row],[I]]=1,0,1))))</f>
        <v>1</v>
      </c>
      <c r="B671" s="6" t="s">
        <v>149</v>
      </c>
      <c r="D671" s="6" t="s">
        <v>149</v>
      </c>
      <c r="E671" s="6">
        <v>670</v>
      </c>
      <c r="G671" s="9" t="s">
        <v>74</v>
      </c>
      <c r="H671" s="10" t="s">
        <v>679</v>
      </c>
      <c r="I671" s="11" t="s">
        <v>1377</v>
      </c>
      <c r="J671" s="12" t="s">
        <v>1378</v>
      </c>
      <c r="K671" s="11" t="str">
        <f>CONCATENATE(Table3[[#This Row],[Type]]," "&amp;TEXT(Table3[[#This Row],[Diameter]],".0000")&amp;""," "&amp;Table3[[#This Row],[NumFlutes]]&amp;"FL")</f>
        <v>DS .0938 2FL</v>
      </c>
      <c r="L671" s="17" t="s">
        <v>2424</v>
      </c>
      <c r="M671" s="13">
        <v>9.3799999999999994E-2</v>
      </c>
      <c r="N671" s="13">
        <v>9.3799999999999994E-2</v>
      </c>
      <c r="O671" s="6">
        <v>9.3799999999999994E-2</v>
      </c>
      <c r="P671" s="6">
        <v>0.9</v>
      </c>
      <c r="R671" s="14">
        <f>IF(Table3[[#This Row],[ShoulderLenEnd]]="",0,90-(DEGREES(ATAN((Q671-P671)/((N671-O671)/2)))))</f>
        <v>0</v>
      </c>
      <c r="S671" s="15">
        <v>0.92500000000000004</v>
      </c>
      <c r="T671" s="6">
        <v>2</v>
      </c>
      <c r="U671" s="6">
        <v>1.8</v>
      </c>
      <c r="V671" s="6">
        <v>0.7</v>
      </c>
      <c r="Z671" s="6">
        <v>135</v>
      </c>
      <c r="AA671" s="13">
        <f t="shared" si="10"/>
        <v>1.9426616075298157E-2</v>
      </c>
      <c r="AE671" s="6" t="s">
        <v>471</v>
      </c>
      <c r="AF671" s="6" t="s">
        <v>62</v>
      </c>
      <c r="AH671" s="6" t="s">
        <v>682</v>
      </c>
      <c r="AI671" s="6">
        <v>0</v>
      </c>
      <c r="AJ671" s="6">
        <v>0</v>
      </c>
      <c r="AK671" s="6">
        <v>1</v>
      </c>
      <c r="AL671" s="6">
        <v>0</v>
      </c>
      <c r="AM671" s="6">
        <v>0</v>
      </c>
      <c r="AN671" s="6">
        <v>0</v>
      </c>
      <c r="AO671" s="6">
        <v>0</v>
      </c>
      <c r="AP671" s="6">
        <v>1</v>
      </c>
      <c r="AR671" s="6">
        <v>0</v>
      </c>
      <c r="AS671" s="6">
        <v>0</v>
      </c>
      <c r="AT671" s="6">
        <v>0</v>
      </c>
      <c r="AU671" s="6">
        <v>0</v>
      </c>
      <c r="AV671" s="6">
        <f>IF(Table3[[#This Row],[ShankDiameter]]&gt;0.5,0,2)</f>
        <v>2</v>
      </c>
      <c r="AW671" s="6">
        <v>0</v>
      </c>
      <c r="AX671" s="6">
        <v>0</v>
      </c>
      <c r="AY671" s="6">
        <v>2</v>
      </c>
      <c r="AZ671" s="6">
        <f>IF(Table3[[#This Row],[ShankDiameter]]=0.225,2,IF(Table3[[#This Row],[ShankDiameter]]=0.25,2,IF(Table3[[#This Row],[ShankDiameter]]=0.2875,2,0)))</f>
        <v>0</v>
      </c>
      <c r="BA671" s="6">
        <v>0</v>
      </c>
      <c r="BB671" s="6">
        <v>0</v>
      </c>
      <c r="BC671" s="6">
        <v>0</v>
      </c>
      <c r="BD671" s="6">
        <v>0</v>
      </c>
      <c r="BE671" s="6">
        <v>0</v>
      </c>
      <c r="BF671" s="6">
        <v>0</v>
      </c>
      <c r="BG671" s="6">
        <v>0</v>
      </c>
      <c r="BH671" s="6">
        <v>0</v>
      </c>
      <c r="BI671" s="6">
        <v>0</v>
      </c>
      <c r="BJ671" s="6">
        <v>0</v>
      </c>
      <c r="BK671" s="6">
        <v>0</v>
      </c>
      <c r="BL671" s="6">
        <v>0</v>
      </c>
      <c r="BM671" s="6">
        <f>IF(Table3[[#This Row],[Type]]="EM",IF((Table3[[#This Row],[Diameter]]/2)-Table3[[#This Row],[CornerRadius]]-0.012&gt;0,(Table3[[#This Row],[Diameter]]/2)-Table3[[#This Row],[CornerRadius]]-0.012,0),)</f>
        <v>0</v>
      </c>
      <c r="BO671" s="6" t="str">
        <f>IF(Table3[[#This Row],[ShoulderLength]]="","",IF(Table3[[#This Row],[ShoulderLength]]&lt;Table3[[#This Row],[LOC]],"FIX",""))</f>
        <v/>
      </c>
    </row>
    <row r="672" spans="1:67" x14ac:dyDescent="0.25">
      <c r="A672" s="7">
        <f>IF(Table3[[#This Row],[SoflexRule]]="",1,IF(Table3[[#This Row],[MinOHL]]="",1,IF(Table3[[#This Row],[Type]]="CT",1,IF(Table3[[#This Row],[I]]=1,0,1))))</f>
        <v>1</v>
      </c>
      <c r="B672" s="6" t="s">
        <v>149</v>
      </c>
      <c r="D672" s="6" t="s">
        <v>149</v>
      </c>
      <c r="E672" s="6">
        <v>671</v>
      </c>
      <c r="F672" s="8" t="s">
        <v>60</v>
      </c>
      <c r="H672" s="10" t="s">
        <v>801</v>
      </c>
      <c r="I672" s="11" t="s">
        <v>1379</v>
      </c>
      <c r="J672" s="12" t="s">
        <v>1380</v>
      </c>
      <c r="K672" s="11" t="str">
        <f>CONCATENATE(Table3[[#This Row],[Type]]," "&amp;TEXT(Table3[[#This Row],[Diameter]],".0000")&amp;""," "&amp;Table3[[#This Row],[NumFlutes]]&amp;"FL")</f>
        <v>DJ .0960 2FL</v>
      </c>
      <c r="L672" s="17" t="s">
        <v>783</v>
      </c>
      <c r="M672" s="13">
        <v>9.6000000000000002E-2</v>
      </c>
      <c r="N672" s="13">
        <v>9.6000000000000002E-2</v>
      </c>
      <c r="O672" s="6">
        <v>9.6000000000000002E-2</v>
      </c>
      <c r="P672" s="6">
        <v>1.54</v>
      </c>
      <c r="R672" s="14">
        <f>IF(Table3[[#This Row],[ShoulderLenEnd]]="",0,90-(DEGREES(ATAN((Q672-P672)/((N672-O672)/2)))))</f>
        <v>0</v>
      </c>
      <c r="S672" s="15">
        <v>1.57</v>
      </c>
      <c r="T672" s="6">
        <v>2</v>
      </c>
      <c r="U672" s="6">
        <v>2.4</v>
      </c>
      <c r="V672" s="6">
        <v>1.35</v>
      </c>
      <c r="Z672" s="6">
        <v>135</v>
      </c>
      <c r="AA672" s="13">
        <f t="shared" si="10"/>
        <v>1.9882250993908564E-2</v>
      </c>
      <c r="AE672" s="6" t="s">
        <v>471</v>
      </c>
      <c r="AF672" s="6" t="s">
        <v>62</v>
      </c>
      <c r="AH672" s="6" t="s">
        <v>635</v>
      </c>
      <c r="AI672" s="6">
        <v>0</v>
      </c>
      <c r="AJ672" s="6">
        <v>0</v>
      </c>
      <c r="AK672" s="6">
        <v>1</v>
      </c>
      <c r="AL672" s="6">
        <v>0</v>
      </c>
      <c r="AM672" s="6">
        <v>0</v>
      </c>
      <c r="AN672" s="6">
        <v>0</v>
      </c>
      <c r="AO672" s="6">
        <v>0</v>
      </c>
      <c r="AP672" s="6">
        <v>1</v>
      </c>
      <c r="AR672" s="6">
        <v>0</v>
      </c>
      <c r="AS672" s="6">
        <v>0</v>
      </c>
      <c r="AT672" s="6">
        <v>0</v>
      </c>
      <c r="AU672" s="6">
        <v>0</v>
      </c>
      <c r="AV672" s="6">
        <f>IF(Table3[[#This Row],[ShankDiameter]]&gt;0.5,0,2)</f>
        <v>2</v>
      </c>
      <c r="AW672" s="6">
        <v>0</v>
      </c>
      <c r="AX672" s="6">
        <v>0</v>
      </c>
      <c r="AY672" s="6">
        <v>2</v>
      </c>
      <c r="AZ672" s="6">
        <f>IF(Table3[[#This Row],[ShankDiameter]]=0.225,2,IF(Table3[[#This Row],[ShankDiameter]]=0.25,2,IF(Table3[[#This Row],[ShankDiameter]]=0.2875,2,0)))</f>
        <v>0</v>
      </c>
      <c r="BA672" s="6">
        <v>0</v>
      </c>
      <c r="BB672" s="6">
        <v>0</v>
      </c>
      <c r="BC672" s="6">
        <v>0</v>
      </c>
      <c r="BD672" s="6">
        <v>0</v>
      </c>
      <c r="BE672" s="6">
        <v>0</v>
      </c>
      <c r="BF672" s="6">
        <v>0</v>
      </c>
      <c r="BG672" s="6">
        <v>0</v>
      </c>
      <c r="BH672" s="6">
        <v>0</v>
      </c>
      <c r="BI672" s="6">
        <v>0</v>
      </c>
      <c r="BJ672" s="6">
        <v>0</v>
      </c>
      <c r="BK672" s="6">
        <v>0</v>
      </c>
      <c r="BL672" s="6">
        <v>0</v>
      </c>
      <c r="BM672" s="6">
        <f>IF(Table3[[#This Row],[Type]]="EM",IF((Table3[[#This Row],[Diameter]]/2)-Table3[[#This Row],[CornerRadius]]-0.012&gt;0,(Table3[[#This Row],[Diameter]]/2)-Table3[[#This Row],[CornerRadius]]-0.012,0),)</f>
        <v>0</v>
      </c>
      <c r="BO672" s="6" t="str">
        <f>IF(Table3[[#This Row],[ShoulderLength]]="","",IF(Table3[[#This Row],[ShoulderLength]]&lt;Table3[[#This Row],[LOC]],"FIX",""))</f>
        <v/>
      </c>
    </row>
    <row r="673" spans="1:67" x14ac:dyDescent="0.25">
      <c r="A673" s="7">
        <f>IF(Table3[[#This Row],[SoflexRule]]="",1,IF(Table3[[#This Row],[MinOHL]]="",1,IF(Table3[[#This Row],[Type]]="CT",1,IF(Table3[[#This Row],[I]]=1,0,1))))</f>
        <v>1</v>
      </c>
      <c r="B673" s="6" t="s">
        <v>149</v>
      </c>
      <c r="D673" s="6" t="s">
        <v>149</v>
      </c>
      <c r="E673" s="6">
        <v>672</v>
      </c>
      <c r="F673" s="8" t="s">
        <v>60</v>
      </c>
      <c r="H673" s="10" t="s">
        <v>679</v>
      </c>
      <c r="I673" s="11" t="s">
        <v>1381</v>
      </c>
      <c r="J673" s="12" t="s">
        <v>1382</v>
      </c>
      <c r="K673" s="11" t="str">
        <f>CONCATENATE(Table3[[#This Row],[Type]]," "&amp;TEXT(Table3[[#This Row],[Diameter]],".0000")&amp;""," "&amp;Table3[[#This Row],[NumFlutes]]&amp;"FL")</f>
        <v>DS .0960 2FL</v>
      </c>
      <c r="L673" s="17" t="s">
        <v>783</v>
      </c>
      <c r="M673" s="13">
        <v>9.6000000000000002E-2</v>
      </c>
      <c r="N673" s="13">
        <v>9.6000000000000002E-2</v>
      </c>
      <c r="O673" s="6">
        <v>9.6000000000000002E-2</v>
      </c>
      <c r="P673" s="6">
        <v>0.91</v>
      </c>
      <c r="R673" s="14">
        <f>IF(Table3[[#This Row],[ShoulderLenEnd]]="",0,90-(DEGREES(ATAN((Q673-P673)/((N673-O673)/2)))))</f>
        <v>0</v>
      </c>
      <c r="S673" s="15">
        <v>0.94</v>
      </c>
      <c r="T673" s="6">
        <v>2</v>
      </c>
      <c r="U673" s="6">
        <v>1.9</v>
      </c>
      <c r="V673" s="6">
        <v>0.75</v>
      </c>
      <c r="Z673" s="6">
        <v>135</v>
      </c>
      <c r="AA673" s="13">
        <f t="shared" si="10"/>
        <v>1.9882250993908564E-2</v>
      </c>
      <c r="AE673" s="6" t="s">
        <v>471</v>
      </c>
      <c r="AF673" s="6" t="s">
        <v>62</v>
      </c>
      <c r="AH673" s="6" t="s">
        <v>682</v>
      </c>
      <c r="AI673" s="6">
        <v>0</v>
      </c>
      <c r="AJ673" s="6">
        <v>0</v>
      </c>
      <c r="AK673" s="6">
        <v>1</v>
      </c>
      <c r="AL673" s="6">
        <v>0</v>
      </c>
      <c r="AM673" s="6">
        <v>0</v>
      </c>
      <c r="AN673" s="6">
        <v>0</v>
      </c>
      <c r="AO673" s="6">
        <v>0</v>
      </c>
      <c r="AP673" s="6">
        <v>1</v>
      </c>
      <c r="AR673" s="6">
        <v>0</v>
      </c>
      <c r="AS673" s="6">
        <v>0</v>
      </c>
      <c r="AT673" s="6">
        <v>0</v>
      </c>
      <c r="AU673" s="6">
        <v>0</v>
      </c>
      <c r="AV673" s="6">
        <f>IF(Table3[[#This Row],[ShankDiameter]]&gt;0.5,0,2)</f>
        <v>2</v>
      </c>
      <c r="AW673" s="6">
        <v>0</v>
      </c>
      <c r="AX673" s="6">
        <v>0</v>
      </c>
      <c r="AY673" s="6">
        <v>2</v>
      </c>
      <c r="AZ673" s="6">
        <f>IF(Table3[[#This Row],[ShankDiameter]]=0.225,2,IF(Table3[[#This Row],[ShankDiameter]]=0.25,2,IF(Table3[[#This Row],[ShankDiameter]]=0.2875,2,0)))</f>
        <v>0</v>
      </c>
      <c r="BA673" s="6">
        <v>0</v>
      </c>
      <c r="BB673" s="6">
        <v>0</v>
      </c>
      <c r="BC673" s="6">
        <v>0</v>
      </c>
      <c r="BD673" s="6">
        <v>0</v>
      </c>
      <c r="BE673" s="6">
        <v>0</v>
      </c>
      <c r="BF673" s="6">
        <v>0</v>
      </c>
      <c r="BG673" s="6">
        <v>0</v>
      </c>
      <c r="BH673" s="6">
        <v>0</v>
      </c>
      <c r="BI673" s="6">
        <v>0</v>
      </c>
      <c r="BJ673" s="6">
        <v>0</v>
      </c>
      <c r="BK673" s="6">
        <v>0</v>
      </c>
      <c r="BL673" s="6">
        <v>0</v>
      </c>
      <c r="BM673" s="6">
        <f>IF(Table3[[#This Row],[Type]]="EM",IF((Table3[[#This Row],[Diameter]]/2)-Table3[[#This Row],[CornerRadius]]-0.012&gt;0,(Table3[[#This Row],[Diameter]]/2)-Table3[[#This Row],[CornerRadius]]-0.012,0),)</f>
        <v>0</v>
      </c>
      <c r="BO673" s="6" t="str">
        <f>IF(Table3[[#This Row],[ShoulderLength]]="","",IF(Table3[[#This Row],[ShoulderLength]]&lt;Table3[[#This Row],[LOC]],"FIX",""))</f>
        <v/>
      </c>
    </row>
    <row r="674" spans="1:67" x14ac:dyDescent="0.25">
      <c r="A674" s="7">
        <f>IF(Table3[[#This Row],[SoflexRule]]="",1,IF(Table3[[#This Row],[MinOHL]]="",1,IF(Table3[[#This Row],[Type]]="CT",1,IF(Table3[[#This Row],[I]]=1,0,1))))</f>
        <v>1</v>
      </c>
      <c r="B674" s="6" t="s">
        <v>149</v>
      </c>
      <c r="D674" s="6" t="s">
        <v>149</v>
      </c>
      <c r="E674" s="6">
        <v>673</v>
      </c>
      <c r="F674" s="22"/>
      <c r="G674" s="23"/>
      <c r="H674" s="10" t="s">
        <v>873</v>
      </c>
      <c r="I674" s="11" t="s">
        <v>1383</v>
      </c>
      <c r="J674" s="12" t="s">
        <v>1384</v>
      </c>
      <c r="K674" s="11" t="str">
        <f>CONCATENATE(Table3[[#This Row],[Type]]," "&amp;TEXT(Table3[[#This Row],[Diameter]],".0000")&amp;""," "&amp;Table3[[#This Row],[NumFlutes]]&amp;"FL")</f>
        <v>DT .0995 2FL</v>
      </c>
      <c r="L674" s="17" t="s">
        <v>787</v>
      </c>
      <c r="M674" s="13">
        <v>9.9500000000000005E-2</v>
      </c>
      <c r="N674" s="13">
        <v>9.9500000000000005E-2</v>
      </c>
      <c r="R674" s="14">
        <f>IF(Table3[[#This Row],[ShoulderLenEnd]]="",0,90-(DEGREES(ATAN((Q674-P674)/((N674-O674)/2)))))</f>
        <v>0</v>
      </c>
      <c r="T674" s="6">
        <v>2</v>
      </c>
      <c r="U674" s="6">
        <v>3.75</v>
      </c>
      <c r="V674" s="6">
        <v>2.4</v>
      </c>
      <c r="Z674" s="6">
        <v>135</v>
      </c>
      <c r="AA674" s="13">
        <f t="shared" si="10"/>
        <v>2.060712472806148E-2</v>
      </c>
      <c r="AE674" s="6" t="s">
        <v>471</v>
      </c>
      <c r="AF674" s="6" t="s">
        <v>62</v>
      </c>
      <c r="AH674" s="6" t="s">
        <v>620</v>
      </c>
      <c r="AI674" s="6">
        <v>0</v>
      </c>
      <c r="AJ674" s="6">
        <v>0</v>
      </c>
      <c r="AK674" s="6">
        <v>1</v>
      </c>
      <c r="AL674" s="6">
        <v>0</v>
      </c>
      <c r="AM674" s="6">
        <v>0</v>
      </c>
      <c r="AN674" s="6">
        <v>0</v>
      </c>
      <c r="AO674" s="6">
        <v>0</v>
      </c>
      <c r="AP674" s="6">
        <v>1</v>
      </c>
      <c r="AR674" s="6">
        <v>0</v>
      </c>
      <c r="AS674" s="6">
        <v>0</v>
      </c>
      <c r="AT674" s="6">
        <v>0</v>
      </c>
      <c r="AU674" s="6">
        <v>0</v>
      </c>
      <c r="AV674" s="6">
        <f>IF(Table3[[#This Row],[ShankDiameter]]&gt;0.5,0,2)</f>
        <v>2</v>
      </c>
      <c r="AW674" s="6">
        <v>0</v>
      </c>
      <c r="AX674" s="6">
        <v>0</v>
      </c>
      <c r="AY674" s="6">
        <v>2</v>
      </c>
      <c r="AZ674" s="6">
        <f>IF(Table3[[#This Row],[ShankDiameter]]=0.225,2,IF(Table3[[#This Row],[ShankDiameter]]=0.25,2,IF(Table3[[#This Row],[ShankDiameter]]=0.2875,2,0)))</f>
        <v>0</v>
      </c>
      <c r="BA674" s="6">
        <v>0</v>
      </c>
      <c r="BB674" s="6">
        <v>0</v>
      </c>
      <c r="BC674" s="6">
        <v>0</v>
      </c>
      <c r="BD674" s="6">
        <v>0</v>
      </c>
      <c r="BE674" s="6">
        <v>0</v>
      </c>
      <c r="BF674" s="6">
        <v>0</v>
      </c>
      <c r="BG674" s="6">
        <v>0</v>
      </c>
      <c r="BH674" s="6">
        <v>0</v>
      </c>
      <c r="BI674" s="6">
        <v>0</v>
      </c>
      <c r="BJ674" s="6">
        <v>0</v>
      </c>
      <c r="BK674" s="6">
        <v>0</v>
      </c>
      <c r="BL674" s="6">
        <v>0</v>
      </c>
      <c r="BM674" s="6">
        <f>IF(Table3[[#This Row],[Type]]="EM",IF((Table3[[#This Row],[Diameter]]/2)-Table3[[#This Row],[CornerRadius]]-0.012&gt;0,(Table3[[#This Row],[Diameter]]/2)-Table3[[#This Row],[CornerRadius]]-0.012,0),)</f>
        <v>0</v>
      </c>
      <c r="BO674" s="6" t="str">
        <f>IF(Table3[[#This Row],[ShoulderLength]]="","",IF(Table3[[#This Row],[ShoulderLength]]&lt;Table3[[#This Row],[LOC]],"FIX",""))</f>
        <v/>
      </c>
    </row>
    <row r="675" spans="1:67" x14ac:dyDescent="0.25">
      <c r="A675" s="7">
        <f>IF(Table3[[#This Row],[SoflexRule]]="",1,IF(Table3[[#This Row],[MinOHL]]="",1,IF(Table3[[#This Row],[Type]]="CT",1,IF(Table3[[#This Row],[I]]=1,0,1))))</f>
        <v>1</v>
      </c>
      <c r="B675" s="6" t="s">
        <v>149</v>
      </c>
      <c r="D675" s="6" t="s">
        <v>149</v>
      </c>
      <c r="E675" s="6">
        <v>674</v>
      </c>
      <c r="G675" s="9" t="s">
        <v>74</v>
      </c>
      <c r="H675" s="10" t="s">
        <v>801</v>
      </c>
      <c r="I675" s="11" t="s">
        <v>1385</v>
      </c>
      <c r="J675" s="12" t="s">
        <v>1386</v>
      </c>
      <c r="K675" s="11" t="str">
        <f>CONCATENATE(Table3[[#This Row],[Type]]," "&amp;TEXT(Table3[[#This Row],[Diameter]],".0000")&amp;""," "&amp;Table3[[#This Row],[NumFlutes]]&amp;"FL")</f>
        <v>DJ .0995 2FL</v>
      </c>
      <c r="L675" s="17" t="s">
        <v>787</v>
      </c>
      <c r="M675" s="13">
        <v>9.9500000000000005E-2</v>
      </c>
      <c r="N675" s="13">
        <v>9.9500000000000005E-2</v>
      </c>
      <c r="O675" s="6">
        <v>9.9500000000000005E-2</v>
      </c>
      <c r="P675" s="6">
        <v>1.5249999999999999</v>
      </c>
      <c r="R675" s="14">
        <f>IF(Table3[[#This Row],[ShoulderLenEnd]]="",0,90-(DEGREES(ATAN((Q675-P675)/((N675-O675)/2)))))</f>
        <v>0</v>
      </c>
      <c r="S675" s="15">
        <v>1.55</v>
      </c>
      <c r="T675" s="6">
        <v>2</v>
      </c>
      <c r="U675" s="6">
        <v>2.2999999999999998</v>
      </c>
      <c r="V675" s="6">
        <v>1.25</v>
      </c>
      <c r="Z675" s="6">
        <v>135</v>
      </c>
      <c r="AA675" s="13">
        <f t="shared" si="10"/>
        <v>2.060712472806148E-2</v>
      </c>
      <c r="AE675" s="6" t="s">
        <v>471</v>
      </c>
      <c r="AF675" s="6" t="s">
        <v>62</v>
      </c>
      <c r="AH675" s="6" t="s">
        <v>635</v>
      </c>
      <c r="AI675" s="6">
        <v>0</v>
      </c>
      <c r="AJ675" s="6">
        <v>0</v>
      </c>
      <c r="AK675" s="6">
        <v>1</v>
      </c>
      <c r="AL675" s="6">
        <v>0</v>
      </c>
      <c r="AM675" s="6">
        <v>0</v>
      </c>
      <c r="AN675" s="6">
        <v>0</v>
      </c>
      <c r="AO675" s="6">
        <v>0</v>
      </c>
      <c r="AP675" s="6">
        <v>1</v>
      </c>
      <c r="AR675" s="6">
        <v>0</v>
      </c>
      <c r="AS675" s="6">
        <v>0</v>
      </c>
      <c r="AT675" s="6">
        <v>0</v>
      </c>
      <c r="AU675" s="6">
        <v>0</v>
      </c>
      <c r="AV675" s="6">
        <f>IF(Table3[[#This Row],[ShankDiameter]]&gt;0.5,0,2)</f>
        <v>2</v>
      </c>
      <c r="AW675" s="6">
        <v>0</v>
      </c>
      <c r="AX675" s="6">
        <v>0</v>
      </c>
      <c r="AY675" s="6">
        <v>2</v>
      </c>
      <c r="AZ675" s="6">
        <f>IF(Table3[[#This Row],[ShankDiameter]]=0.225,2,IF(Table3[[#This Row],[ShankDiameter]]=0.25,2,IF(Table3[[#This Row],[ShankDiameter]]=0.2875,2,0)))</f>
        <v>0</v>
      </c>
      <c r="BA675" s="6">
        <v>0</v>
      </c>
      <c r="BB675" s="6">
        <v>0</v>
      </c>
      <c r="BC675" s="6">
        <v>0</v>
      </c>
      <c r="BD675" s="6">
        <v>0</v>
      </c>
      <c r="BE675" s="6">
        <v>0</v>
      </c>
      <c r="BF675" s="6">
        <v>0</v>
      </c>
      <c r="BG675" s="6">
        <v>0</v>
      </c>
      <c r="BH675" s="6">
        <v>0</v>
      </c>
      <c r="BI675" s="6">
        <v>0</v>
      </c>
      <c r="BJ675" s="6">
        <v>0</v>
      </c>
      <c r="BK675" s="6">
        <v>0</v>
      </c>
      <c r="BL675" s="6">
        <v>0</v>
      </c>
      <c r="BM675" s="6">
        <f>IF(Table3[[#This Row],[Type]]="EM",IF((Table3[[#This Row],[Diameter]]/2)-Table3[[#This Row],[CornerRadius]]-0.012&gt;0,(Table3[[#This Row],[Diameter]]/2)-Table3[[#This Row],[CornerRadius]]-0.012,0),)</f>
        <v>0</v>
      </c>
      <c r="BO675" s="6" t="str">
        <f>IF(Table3[[#This Row],[ShoulderLength]]="","",IF(Table3[[#This Row],[ShoulderLength]]&lt;Table3[[#This Row],[LOC]],"FIX",""))</f>
        <v/>
      </c>
    </row>
    <row r="676" spans="1:67" x14ac:dyDescent="0.25">
      <c r="A676" s="7">
        <f>IF(Table3[[#This Row],[SoflexRule]]="",1,IF(Table3[[#This Row],[MinOHL]]="",1,IF(Table3[[#This Row],[Type]]="CT",1,IF(Table3[[#This Row],[I]]=1,0,1))))</f>
        <v>1</v>
      </c>
      <c r="B676" s="6" t="s">
        <v>149</v>
      </c>
      <c r="D676" s="6" t="s">
        <v>149</v>
      </c>
      <c r="E676" s="6">
        <v>675</v>
      </c>
      <c r="G676" s="9" t="s">
        <v>74</v>
      </c>
      <c r="H676" s="10" t="s">
        <v>679</v>
      </c>
      <c r="I676" s="11" t="s">
        <v>1387</v>
      </c>
      <c r="J676" s="12" t="s">
        <v>1388</v>
      </c>
      <c r="K676" s="11" t="str">
        <f>CONCATENATE(Table3[[#This Row],[Type]]," "&amp;TEXT(Table3[[#This Row],[Diameter]],".0000")&amp;""," "&amp;Table3[[#This Row],[NumFlutes]]&amp;"FL")</f>
        <v>DS .0995 2FL</v>
      </c>
      <c r="L676" s="17" t="s">
        <v>787</v>
      </c>
      <c r="M676" s="13">
        <v>9.9500000000000005E-2</v>
      </c>
      <c r="N676" s="13">
        <v>9.9500000000000005E-2</v>
      </c>
      <c r="O676" s="6">
        <v>9.9500000000000005E-2</v>
      </c>
      <c r="P676" s="6">
        <v>0.9</v>
      </c>
      <c r="R676" s="14">
        <f>IF(Table3[[#This Row],[ShoulderLenEnd]]="",0,90-(DEGREES(ATAN((Q676-P676)/((N676-O676)/2)))))</f>
        <v>0</v>
      </c>
      <c r="S676" s="15">
        <v>0.92500000000000004</v>
      </c>
      <c r="T676" s="6">
        <v>2</v>
      </c>
      <c r="U676" s="6">
        <v>1.9</v>
      </c>
      <c r="V676" s="6">
        <v>0.7</v>
      </c>
      <c r="Z676" s="6">
        <v>135</v>
      </c>
      <c r="AA676" s="13">
        <f t="shared" si="10"/>
        <v>2.060712472806148E-2</v>
      </c>
      <c r="AE676" s="6" t="s">
        <v>471</v>
      </c>
      <c r="AF676" s="6" t="s">
        <v>62</v>
      </c>
      <c r="AH676" s="6" t="s">
        <v>682</v>
      </c>
      <c r="AI676" s="6">
        <v>0</v>
      </c>
      <c r="AJ676" s="6">
        <v>0</v>
      </c>
      <c r="AK676" s="6">
        <v>1</v>
      </c>
      <c r="AL676" s="6">
        <v>0</v>
      </c>
      <c r="AM676" s="6">
        <v>0</v>
      </c>
      <c r="AN676" s="6">
        <v>0</v>
      </c>
      <c r="AO676" s="6">
        <v>0</v>
      </c>
      <c r="AP676" s="6">
        <v>1</v>
      </c>
      <c r="AR676" s="6">
        <v>0</v>
      </c>
      <c r="AS676" s="6">
        <v>0</v>
      </c>
      <c r="AT676" s="6">
        <v>0</v>
      </c>
      <c r="AU676" s="6">
        <v>0</v>
      </c>
      <c r="AV676" s="6">
        <f>IF(Table3[[#This Row],[ShankDiameter]]&gt;0.5,0,2)</f>
        <v>2</v>
      </c>
      <c r="AW676" s="6">
        <v>0</v>
      </c>
      <c r="AX676" s="6">
        <v>0</v>
      </c>
      <c r="AY676" s="6">
        <v>2</v>
      </c>
      <c r="AZ676" s="6">
        <f>IF(Table3[[#This Row],[ShankDiameter]]=0.225,2,IF(Table3[[#This Row],[ShankDiameter]]=0.25,2,IF(Table3[[#This Row],[ShankDiameter]]=0.2875,2,0)))</f>
        <v>0</v>
      </c>
      <c r="BA676" s="6">
        <v>0</v>
      </c>
      <c r="BB676" s="6">
        <v>0</v>
      </c>
      <c r="BC676" s="6">
        <v>0</v>
      </c>
      <c r="BD676" s="6">
        <v>0</v>
      </c>
      <c r="BE676" s="6">
        <v>0</v>
      </c>
      <c r="BF676" s="6">
        <v>0</v>
      </c>
      <c r="BG676" s="6">
        <v>0</v>
      </c>
      <c r="BH676" s="6">
        <v>0</v>
      </c>
      <c r="BI676" s="6">
        <v>0</v>
      </c>
      <c r="BJ676" s="6">
        <v>0</v>
      </c>
      <c r="BK676" s="6">
        <v>0</v>
      </c>
      <c r="BL676" s="6">
        <v>0</v>
      </c>
      <c r="BM676" s="6">
        <f>IF(Table3[[#This Row],[Type]]="EM",IF((Table3[[#This Row],[Diameter]]/2)-Table3[[#This Row],[CornerRadius]]-0.012&gt;0,(Table3[[#This Row],[Diameter]]/2)-Table3[[#This Row],[CornerRadius]]-0.012,0),)</f>
        <v>0</v>
      </c>
      <c r="BO676" s="6" t="str">
        <f>IF(Table3[[#This Row],[ShoulderLength]]="","",IF(Table3[[#This Row],[ShoulderLength]]&lt;Table3[[#This Row],[LOC]],"FIX",""))</f>
        <v/>
      </c>
    </row>
    <row r="677" spans="1:67" x14ac:dyDescent="0.25">
      <c r="A677" s="7">
        <f>IF(Table3[[#This Row],[SoflexRule]]="",1,IF(Table3[[#This Row],[MinOHL]]="",1,IF(Table3[[#This Row],[Type]]="CT",1,IF(Table3[[#This Row],[I]]=1,0,1))))</f>
        <v>1</v>
      </c>
      <c r="B677" s="6" t="s">
        <v>149</v>
      </c>
      <c r="D677" s="6" t="s">
        <v>149</v>
      </c>
      <c r="E677" s="6">
        <v>676</v>
      </c>
      <c r="G677" s="9" t="s">
        <v>74</v>
      </c>
      <c r="H677" s="10" t="s">
        <v>679</v>
      </c>
      <c r="I677" s="11" t="s">
        <v>1389</v>
      </c>
      <c r="J677" s="12" t="s">
        <v>1390</v>
      </c>
      <c r="K677" s="11" t="str">
        <f>CONCATENATE(Table3[[#This Row],[Type]]," "&amp;TEXT(Table3[[#This Row],[Diameter]],".0000")&amp;""," "&amp;Table3[[#This Row],[NumFlutes]]&amp;"FL")</f>
        <v>DS .1015 2FL</v>
      </c>
      <c r="L677" s="17" t="s">
        <v>954</v>
      </c>
      <c r="M677" s="13">
        <v>0.10150000000000001</v>
      </c>
      <c r="N677" s="13">
        <v>0.10150000000000001</v>
      </c>
      <c r="O677" s="6">
        <v>0.10150000000000001</v>
      </c>
      <c r="P677" s="6">
        <v>0.92500000000000004</v>
      </c>
      <c r="R677" s="14">
        <f>IF(Table3[[#This Row],[ShoulderLenEnd]]="",0,90-(DEGREES(ATAN((Q677-P677)/((N677-O677)/2)))))</f>
        <v>0</v>
      </c>
      <c r="S677" s="15">
        <v>0.95</v>
      </c>
      <c r="T677" s="6">
        <v>2</v>
      </c>
      <c r="U677" s="6">
        <v>1.85</v>
      </c>
      <c r="V677" s="6">
        <v>0.7</v>
      </c>
      <c r="Z677" s="6">
        <v>135</v>
      </c>
      <c r="AA677" s="13">
        <f t="shared" si="10"/>
        <v>2.1021338290434576E-2</v>
      </c>
      <c r="AE677" s="6" t="s">
        <v>471</v>
      </c>
      <c r="AF677" s="6" t="s">
        <v>62</v>
      </c>
      <c r="AH677" s="6" t="s">
        <v>682</v>
      </c>
      <c r="AI677" s="6">
        <v>0</v>
      </c>
      <c r="AJ677" s="6">
        <v>0</v>
      </c>
      <c r="AK677" s="6">
        <v>1</v>
      </c>
      <c r="AL677" s="6">
        <v>0</v>
      </c>
      <c r="AM677" s="6">
        <v>0</v>
      </c>
      <c r="AN677" s="6">
        <v>0</v>
      </c>
      <c r="AO677" s="6">
        <v>0</v>
      </c>
      <c r="AP677" s="6">
        <v>1</v>
      </c>
      <c r="AR677" s="6">
        <v>0</v>
      </c>
      <c r="AS677" s="6">
        <v>0</v>
      </c>
      <c r="AT677" s="6">
        <v>0</v>
      </c>
      <c r="AU677" s="6">
        <v>0</v>
      </c>
      <c r="AV677" s="6">
        <f>IF(Table3[[#This Row],[ShankDiameter]]&gt;0.5,0,2)</f>
        <v>2</v>
      </c>
      <c r="AW677" s="6">
        <v>0</v>
      </c>
      <c r="AX677" s="6">
        <v>0</v>
      </c>
      <c r="AY677" s="6">
        <v>2</v>
      </c>
      <c r="AZ677" s="6">
        <f>IF(Table3[[#This Row],[ShankDiameter]]=0.225,2,IF(Table3[[#This Row],[ShankDiameter]]=0.25,2,IF(Table3[[#This Row],[ShankDiameter]]=0.2875,2,0)))</f>
        <v>0</v>
      </c>
      <c r="BA677" s="6">
        <v>0</v>
      </c>
      <c r="BB677" s="6">
        <v>0</v>
      </c>
      <c r="BC677" s="6">
        <v>0</v>
      </c>
      <c r="BD677" s="6">
        <v>0</v>
      </c>
      <c r="BE677" s="6">
        <v>0</v>
      </c>
      <c r="BF677" s="6">
        <v>0</v>
      </c>
      <c r="BG677" s="6">
        <v>0</v>
      </c>
      <c r="BH677" s="6">
        <v>0</v>
      </c>
      <c r="BI677" s="6">
        <v>0</v>
      </c>
      <c r="BJ677" s="6">
        <v>0</v>
      </c>
      <c r="BK677" s="6">
        <v>0</v>
      </c>
      <c r="BL677" s="6">
        <v>0</v>
      </c>
      <c r="BM677" s="6">
        <f>IF(Table3[[#This Row],[Type]]="EM",IF((Table3[[#This Row],[Diameter]]/2)-Table3[[#This Row],[CornerRadius]]-0.012&gt;0,(Table3[[#This Row],[Diameter]]/2)-Table3[[#This Row],[CornerRadius]]-0.012,0),)</f>
        <v>0</v>
      </c>
      <c r="BO677" s="6" t="str">
        <f>IF(Table3[[#This Row],[ShoulderLength]]="","",IF(Table3[[#This Row],[ShoulderLength]]&lt;Table3[[#This Row],[LOC]],"FIX",""))</f>
        <v/>
      </c>
    </row>
    <row r="678" spans="1:67" x14ac:dyDescent="0.25">
      <c r="A678" s="7">
        <f>IF(Table3[[#This Row],[SoflexRule]]="",1,IF(Table3[[#This Row],[MinOHL]]="",1,IF(Table3[[#This Row],[Type]]="CT",1,IF(Table3[[#This Row],[I]]=1,0,1))))</f>
        <v>1</v>
      </c>
      <c r="B678" s="6" t="s">
        <v>149</v>
      </c>
      <c r="D678" s="6" t="s">
        <v>149</v>
      </c>
      <c r="E678" s="6">
        <v>677</v>
      </c>
      <c r="F678" s="8" t="s">
        <v>60</v>
      </c>
      <c r="H678" s="10" t="s">
        <v>801</v>
      </c>
      <c r="I678" s="11" t="s">
        <v>1391</v>
      </c>
      <c r="J678" s="12" t="s">
        <v>1392</v>
      </c>
      <c r="K678" s="11" t="str">
        <f>CONCATENATE(Table3[[#This Row],[Type]]," "&amp;TEXT(Table3[[#This Row],[Diameter]],".0000")&amp;""," "&amp;Table3[[#This Row],[NumFlutes]]&amp;"FL")</f>
        <v>DJ .1040 2FL</v>
      </c>
      <c r="L678" s="17" t="s">
        <v>789</v>
      </c>
      <c r="M678" s="13">
        <v>0.104</v>
      </c>
      <c r="N678" s="13">
        <v>0.104</v>
      </c>
      <c r="O678" s="6">
        <v>0.104</v>
      </c>
      <c r="P678" s="6">
        <v>1.56</v>
      </c>
      <c r="R678" s="14">
        <f>IF(Table3[[#This Row],[ShoulderLenEnd]]="",0,90-(DEGREES(ATAN((Q678-P678)/((N678-O678)/2)))))</f>
        <v>0</v>
      </c>
      <c r="S678" s="15">
        <v>1.59</v>
      </c>
      <c r="T678" s="6">
        <v>2</v>
      </c>
      <c r="U678" s="6">
        <v>2.5</v>
      </c>
      <c r="V678" s="6">
        <v>1.35</v>
      </c>
      <c r="Z678" s="6">
        <v>135</v>
      </c>
      <c r="AA678" s="13">
        <f t="shared" si="10"/>
        <v>2.1539105243400941E-2</v>
      </c>
      <c r="AE678" s="6" t="s">
        <v>471</v>
      </c>
      <c r="AF678" s="6" t="s">
        <v>62</v>
      </c>
      <c r="AH678" s="6" t="s">
        <v>635</v>
      </c>
      <c r="AI678" s="6">
        <v>0</v>
      </c>
      <c r="AJ678" s="6">
        <v>0</v>
      </c>
      <c r="AK678" s="6">
        <v>1</v>
      </c>
      <c r="AL678" s="6">
        <v>0</v>
      </c>
      <c r="AM678" s="6">
        <v>0</v>
      </c>
      <c r="AN678" s="6">
        <v>0</v>
      </c>
      <c r="AO678" s="6">
        <v>0</v>
      </c>
      <c r="AP678" s="6">
        <v>1</v>
      </c>
      <c r="AR678" s="6">
        <v>0</v>
      </c>
      <c r="AS678" s="6">
        <v>0</v>
      </c>
      <c r="AT678" s="6">
        <v>0</v>
      </c>
      <c r="AU678" s="6">
        <v>0</v>
      </c>
      <c r="AV678" s="6">
        <f>IF(Table3[[#This Row],[ShankDiameter]]&gt;0.5,0,2)</f>
        <v>2</v>
      </c>
      <c r="AW678" s="6">
        <v>0</v>
      </c>
      <c r="AX678" s="6">
        <v>0</v>
      </c>
      <c r="AY678" s="6">
        <v>2</v>
      </c>
      <c r="AZ678" s="6">
        <f>IF(Table3[[#This Row],[ShankDiameter]]=0.225,2,IF(Table3[[#This Row],[ShankDiameter]]=0.25,2,IF(Table3[[#This Row],[ShankDiameter]]=0.2875,2,0)))</f>
        <v>0</v>
      </c>
      <c r="BA678" s="6">
        <v>0</v>
      </c>
      <c r="BB678" s="6">
        <v>0</v>
      </c>
      <c r="BC678" s="6">
        <v>0</v>
      </c>
      <c r="BD678" s="6">
        <v>0</v>
      </c>
      <c r="BE678" s="6">
        <v>0</v>
      </c>
      <c r="BF678" s="6">
        <v>0</v>
      </c>
      <c r="BG678" s="6">
        <v>0</v>
      </c>
      <c r="BH678" s="6">
        <v>0</v>
      </c>
      <c r="BI678" s="6">
        <v>0</v>
      </c>
      <c r="BJ678" s="6">
        <v>0</v>
      </c>
      <c r="BK678" s="6">
        <v>0</v>
      </c>
      <c r="BL678" s="6">
        <v>0</v>
      </c>
      <c r="BM678" s="6">
        <f>IF(Table3[[#This Row],[Type]]="EM",IF((Table3[[#This Row],[Diameter]]/2)-Table3[[#This Row],[CornerRadius]]-0.012&gt;0,(Table3[[#This Row],[Diameter]]/2)-Table3[[#This Row],[CornerRadius]]-0.012,0),)</f>
        <v>0</v>
      </c>
      <c r="BO678" s="6" t="str">
        <f>IF(Table3[[#This Row],[ShoulderLength]]="","",IF(Table3[[#This Row],[ShoulderLength]]&lt;Table3[[#This Row],[LOC]],"FIX",""))</f>
        <v/>
      </c>
    </row>
    <row r="679" spans="1:67" x14ac:dyDescent="0.25">
      <c r="A679" s="7">
        <f>IF(Table3[[#This Row],[SoflexRule]]="",1,IF(Table3[[#This Row],[MinOHL]]="",1,IF(Table3[[#This Row],[Type]]="CT",1,IF(Table3[[#This Row],[I]]=1,0,1))))</f>
        <v>1</v>
      </c>
      <c r="B679" s="6" t="s">
        <v>149</v>
      </c>
      <c r="D679" s="6" t="s">
        <v>149</v>
      </c>
      <c r="E679" s="6">
        <v>678</v>
      </c>
      <c r="G679" s="9" t="s">
        <v>74</v>
      </c>
      <c r="H679" s="10" t="s">
        <v>679</v>
      </c>
      <c r="I679" s="11" t="s">
        <v>1393</v>
      </c>
      <c r="J679" s="12" t="s">
        <v>1394</v>
      </c>
      <c r="K679" s="11" t="str">
        <f>CONCATENATE(Table3[[#This Row],[Type]]," "&amp;TEXT(Table3[[#This Row],[Diameter]],".0000")&amp;""," "&amp;Table3[[#This Row],[NumFlutes]]&amp;"FL")</f>
        <v>DS .1040 2FL</v>
      </c>
      <c r="L679" s="17" t="s">
        <v>789</v>
      </c>
      <c r="M679" s="13">
        <v>0.104</v>
      </c>
      <c r="N679" s="13">
        <v>0.104</v>
      </c>
      <c r="O679" s="6">
        <v>0.104</v>
      </c>
      <c r="P679" s="6">
        <v>0.92500000000000004</v>
      </c>
      <c r="R679" s="14">
        <f>IF(Table3[[#This Row],[ShoulderLenEnd]]="",0,90-(DEGREES(ATAN((Q679-P679)/((N679-O679)/2)))))</f>
        <v>0</v>
      </c>
      <c r="S679" s="15">
        <v>0.95</v>
      </c>
      <c r="T679" s="6">
        <v>2</v>
      </c>
      <c r="U679" s="6">
        <v>1.85</v>
      </c>
      <c r="V679" s="6">
        <v>0.6</v>
      </c>
      <c r="Z679" s="6">
        <v>135</v>
      </c>
      <c r="AA679" s="13">
        <f t="shared" si="10"/>
        <v>2.1539105243400941E-2</v>
      </c>
      <c r="AE679" s="6" t="s">
        <v>471</v>
      </c>
      <c r="AF679" s="6" t="s">
        <v>62</v>
      </c>
      <c r="AH679" s="6" t="s">
        <v>682</v>
      </c>
      <c r="AI679" s="6">
        <v>0</v>
      </c>
      <c r="AJ679" s="6">
        <v>0</v>
      </c>
      <c r="AK679" s="6">
        <v>1</v>
      </c>
      <c r="AL679" s="6">
        <v>0</v>
      </c>
      <c r="AM679" s="6">
        <v>0</v>
      </c>
      <c r="AN679" s="6">
        <v>0</v>
      </c>
      <c r="AO679" s="6">
        <v>0</v>
      </c>
      <c r="AP679" s="6">
        <v>1</v>
      </c>
      <c r="AR679" s="6">
        <v>0</v>
      </c>
      <c r="AS679" s="6">
        <v>0</v>
      </c>
      <c r="AT679" s="6">
        <v>0</v>
      </c>
      <c r="AU679" s="6">
        <v>0</v>
      </c>
      <c r="AV679" s="6">
        <f>IF(Table3[[#This Row],[ShankDiameter]]&gt;0.5,0,2)</f>
        <v>2</v>
      </c>
      <c r="AW679" s="6">
        <v>0</v>
      </c>
      <c r="AX679" s="6">
        <v>0</v>
      </c>
      <c r="AY679" s="6">
        <v>2</v>
      </c>
      <c r="AZ679" s="6">
        <f>IF(Table3[[#This Row],[ShankDiameter]]=0.225,2,IF(Table3[[#This Row],[ShankDiameter]]=0.25,2,IF(Table3[[#This Row],[ShankDiameter]]=0.2875,2,0)))</f>
        <v>0</v>
      </c>
      <c r="BA679" s="6">
        <v>0</v>
      </c>
      <c r="BB679" s="6">
        <v>0</v>
      </c>
      <c r="BC679" s="6">
        <v>0</v>
      </c>
      <c r="BD679" s="6">
        <v>0</v>
      </c>
      <c r="BE679" s="6">
        <v>0</v>
      </c>
      <c r="BF679" s="6">
        <v>0</v>
      </c>
      <c r="BG679" s="6">
        <v>0</v>
      </c>
      <c r="BH679" s="6">
        <v>0</v>
      </c>
      <c r="BI679" s="6">
        <v>0</v>
      </c>
      <c r="BJ679" s="6">
        <v>0</v>
      </c>
      <c r="BK679" s="6">
        <v>0</v>
      </c>
      <c r="BL679" s="6">
        <v>0</v>
      </c>
      <c r="BM679" s="6">
        <f>IF(Table3[[#This Row],[Type]]="EM",IF((Table3[[#This Row],[Diameter]]/2)-Table3[[#This Row],[CornerRadius]]-0.012&gt;0,(Table3[[#This Row],[Diameter]]/2)-Table3[[#This Row],[CornerRadius]]-0.012,0),)</f>
        <v>0</v>
      </c>
      <c r="BO679" s="6" t="str">
        <f>IF(Table3[[#This Row],[ShoulderLength]]="","",IF(Table3[[#This Row],[ShoulderLength]]&lt;Table3[[#This Row],[LOC]],"FIX",""))</f>
        <v/>
      </c>
    </row>
    <row r="680" spans="1:67" x14ac:dyDescent="0.25">
      <c r="A680" s="7">
        <f>IF(Table3[[#This Row],[SoflexRule]]="",1,IF(Table3[[#This Row],[MinOHL]]="",1,IF(Table3[[#This Row],[Type]]="CT",1,IF(Table3[[#This Row],[I]]=1,0,1))))</f>
        <v>1</v>
      </c>
      <c r="B680" s="6" t="s">
        <v>149</v>
      </c>
      <c r="D680" s="6" t="s">
        <v>149</v>
      </c>
      <c r="E680" s="6">
        <v>679</v>
      </c>
      <c r="F680" s="8" t="s">
        <v>60</v>
      </c>
      <c r="H680" s="10" t="s">
        <v>801</v>
      </c>
      <c r="I680" s="11" t="s">
        <v>1395</v>
      </c>
      <c r="J680" s="12" t="s">
        <v>1396</v>
      </c>
      <c r="K680" s="11" t="str">
        <f>CONCATENATE(Table3[[#This Row],[Type]]," "&amp;TEXT(Table3[[#This Row],[Diameter]],".0000")&amp;""," "&amp;Table3[[#This Row],[NumFlutes]]&amp;"FL")</f>
        <v>DJ .1100 2FL</v>
      </c>
      <c r="L680" s="17" t="s">
        <v>793</v>
      </c>
      <c r="M680" s="13">
        <v>0.11</v>
      </c>
      <c r="N680" s="13">
        <v>0.11</v>
      </c>
      <c r="O680" s="6">
        <v>0.11</v>
      </c>
      <c r="P680" s="6">
        <v>1.59</v>
      </c>
      <c r="R680" s="14">
        <f>IF(Table3[[#This Row],[ShoulderLenEnd]]="",0,90-(DEGREES(ATAN((Q680-P680)/((N680-O680)/2)))))</f>
        <v>0</v>
      </c>
      <c r="S680" s="15">
        <v>1.62</v>
      </c>
      <c r="T680" s="6">
        <v>2</v>
      </c>
      <c r="U680" s="6">
        <v>2.6</v>
      </c>
      <c r="V680" s="6">
        <v>1.4</v>
      </c>
      <c r="Z680" s="6">
        <v>135</v>
      </c>
      <c r="AA680" s="13">
        <f t="shared" si="10"/>
        <v>2.2781745930520229E-2</v>
      </c>
      <c r="AE680" s="6" t="s">
        <v>471</v>
      </c>
      <c r="AF680" s="6" t="s">
        <v>62</v>
      </c>
      <c r="AH680" s="6" t="s">
        <v>635</v>
      </c>
      <c r="AI680" s="6">
        <v>0</v>
      </c>
      <c r="AJ680" s="6">
        <v>0</v>
      </c>
      <c r="AK680" s="6">
        <v>1</v>
      </c>
      <c r="AL680" s="6">
        <v>0</v>
      </c>
      <c r="AM680" s="6">
        <v>0</v>
      </c>
      <c r="AN680" s="6">
        <v>0</v>
      </c>
      <c r="AO680" s="6">
        <v>0</v>
      </c>
      <c r="AP680" s="6">
        <v>1</v>
      </c>
      <c r="AR680" s="6">
        <v>0</v>
      </c>
      <c r="AS680" s="6">
        <v>0</v>
      </c>
      <c r="AT680" s="6">
        <v>0</v>
      </c>
      <c r="AU680" s="6">
        <v>0</v>
      </c>
      <c r="AV680" s="6">
        <f>IF(Table3[[#This Row],[ShankDiameter]]&gt;0.5,0,2)</f>
        <v>2</v>
      </c>
      <c r="AW680" s="6">
        <v>0</v>
      </c>
      <c r="AX680" s="6">
        <v>0</v>
      </c>
      <c r="AY680" s="6">
        <v>2</v>
      </c>
      <c r="AZ680" s="6">
        <f>IF(Table3[[#This Row],[ShankDiameter]]=0.225,2,IF(Table3[[#This Row],[ShankDiameter]]=0.25,2,IF(Table3[[#This Row],[ShankDiameter]]=0.2875,2,0)))</f>
        <v>0</v>
      </c>
      <c r="BA680" s="6">
        <v>0</v>
      </c>
      <c r="BB680" s="6">
        <v>0</v>
      </c>
      <c r="BC680" s="6">
        <v>0</v>
      </c>
      <c r="BD680" s="6">
        <v>0</v>
      </c>
      <c r="BE680" s="6">
        <v>0</v>
      </c>
      <c r="BF680" s="6">
        <v>0</v>
      </c>
      <c r="BG680" s="6">
        <v>0</v>
      </c>
      <c r="BH680" s="6">
        <v>0</v>
      </c>
      <c r="BI680" s="6">
        <v>0</v>
      </c>
      <c r="BJ680" s="6">
        <v>0</v>
      </c>
      <c r="BK680" s="6">
        <v>0</v>
      </c>
      <c r="BL680" s="6">
        <v>0</v>
      </c>
      <c r="BM680" s="6">
        <f>IF(Table3[[#This Row],[Type]]="EM",IF((Table3[[#This Row],[Diameter]]/2)-Table3[[#This Row],[CornerRadius]]-0.012&gt;0,(Table3[[#This Row],[Diameter]]/2)-Table3[[#This Row],[CornerRadius]]-0.012,0),)</f>
        <v>0</v>
      </c>
      <c r="BO680" s="6" t="str">
        <f>IF(Table3[[#This Row],[ShoulderLength]]="","",IF(Table3[[#This Row],[ShoulderLength]]&lt;Table3[[#This Row],[LOC]],"FIX",""))</f>
        <v/>
      </c>
    </row>
    <row r="681" spans="1:67" x14ac:dyDescent="0.25">
      <c r="A681" s="7">
        <f>IF(Table3[[#This Row],[SoflexRule]]="",1,IF(Table3[[#This Row],[MinOHL]]="",1,IF(Table3[[#This Row],[Type]]="CT",1,IF(Table3[[#This Row],[I]]=1,0,1))))</f>
        <v>1</v>
      </c>
      <c r="B681" s="6" t="s">
        <v>149</v>
      </c>
      <c r="D681" s="6" t="s">
        <v>149</v>
      </c>
      <c r="E681" s="6">
        <v>680</v>
      </c>
      <c r="G681" s="9" t="s">
        <v>74</v>
      </c>
      <c r="H681" s="10" t="s">
        <v>679</v>
      </c>
      <c r="I681" s="11" t="s">
        <v>1397</v>
      </c>
      <c r="J681" s="12" t="s">
        <v>1398</v>
      </c>
      <c r="K681" s="11" t="str">
        <f>CONCATENATE(Table3[[#This Row],[Type]]," "&amp;TEXT(Table3[[#This Row],[Diameter]],".0000")&amp;""," "&amp;Table3[[#This Row],[NumFlutes]]&amp;"FL")</f>
        <v>DS .1100 2FL</v>
      </c>
      <c r="L681" s="17" t="s">
        <v>793</v>
      </c>
      <c r="M681" s="13">
        <v>0.11</v>
      </c>
      <c r="N681" s="13">
        <v>0.11</v>
      </c>
      <c r="O681" s="6">
        <v>0.11</v>
      </c>
      <c r="P681" s="6">
        <v>1</v>
      </c>
      <c r="R681" s="14">
        <f>IF(Table3[[#This Row],[ShoulderLenEnd]]="",0,90-(DEGREES(ATAN((Q681-P681)/((N681-O681)/2)))))</f>
        <v>0</v>
      </c>
      <c r="S681" s="15">
        <v>1.0249999999999999</v>
      </c>
      <c r="T681" s="6">
        <v>2</v>
      </c>
      <c r="U681" s="6">
        <v>1.95</v>
      </c>
      <c r="V681" s="6">
        <v>0.75</v>
      </c>
      <c r="Z681" s="6">
        <v>135</v>
      </c>
      <c r="AA681" s="13">
        <f t="shared" si="10"/>
        <v>2.2781745930520229E-2</v>
      </c>
      <c r="AE681" s="6" t="s">
        <v>471</v>
      </c>
      <c r="AF681" s="6" t="s">
        <v>62</v>
      </c>
      <c r="AH681" s="6" t="s">
        <v>682</v>
      </c>
      <c r="AI681" s="6">
        <v>0</v>
      </c>
      <c r="AJ681" s="6">
        <v>0</v>
      </c>
      <c r="AK681" s="6">
        <v>1</v>
      </c>
      <c r="AL681" s="6">
        <v>0</v>
      </c>
      <c r="AM681" s="6">
        <v>0</v>
      </c>
      <c r="AN681" s="6">
        <v>0</v>
      </c>
      <c r="AO681" s="6">
        <v>0</v>
      </c>
      <c r="AP681" s="6">
        <v>1</v>
      </c>
      <c r="AR681" s="6">
        <v>0</v>
      </c>
      <c r="AS681" s="6">
        <v>0</v>
      </c>
      <c r="AT681" s="6">
        <v>0</v>
      </c>
      <c r="AU681" s="6">
        <v>0</v>
      </c>
      <c r="AV681" s="6">
        <f>IF(Table3[[#This Row],[ShankDiameter]]&gt;0.5,0,2)</f>
        <v>2</v>
      </c>
      <c r="AW681" s="6">
        <v>0</v>
      </c>
      <c r="AX681" s="6">
        <v>0</v>
      </c>
      <c r="AY681" s="6">
        <v>2</v>
      </c>
      <c r="AZ681" s="6">
        <f>IF(Table3[[#This Row],[ShankDiameter]]=0.225,2,IF(Table3[[#This Row],[ShankDiameter]]=0.25,2,IF(Table3[[#This Row],[ShankDiameter]]=0.2875,2,0)))</f>
        <v>0</v>
      </c>
      <c r="BA681" s="6">
        <v>0</v>
      </c>
      <c r="BB681" s="6">
        <v>0</v>
      </c>
      <c r="BC681" s="6">
        <v>0</v>
      </c>
      <c r="BD681" s="6">
        <v>0</v>
      </c>
      <c r="BE681" s="6">
        <v>0</v>
      </c>
      <c r="BF681" s="6">
        <v>0</v>
      </c>
      <c r="BG681" s="6">
        <v>0</v>
      </c>
      <c r="BH681" s="6">
        <v>0</v>
      </c>
      <c r="BI681" s="6">
        <v>0</v>
      </c>
      <c r="BJ681" s="6">
        <v>0</v>
      </c>
      <c r="BK681" s="6">
        <v>0</v>
      </c>
      <c r="BL681" s="6">
        <v>0</v>
      </c>
      <c r="BM681" s="6">
        <f>IF(Table3[[#This Row],[Type]]="EM",IF((Table3[[#This Row],[Diameter]]/2)-Table3[[#This Row],[CornerRadius]]-0.012&gt;0,(Table3[[#This Row],[Diameter]]/2)-Table3[[#This Row],[CornerRadius]]-0.012,0),)</f>
        <v>0</v>
      </c>
      <c r="BO681" s="6" t="str">
        <f>IF(Table3[[#This Row],[ShoulderLength]]="","",IF(Table3[[#This Row],[ShoulderLength]]&lt;Table3[[#This Row],[LOC]],"FIX",""))</f>
        <v/>
      </c>
    </row>
    <row r="682" spans="1:67" x14ac:dyDescent="0.25">
      <c r="A682" s="7">
        <f>IF(Table3[[#This Row],[SoflexRule]]="",1,IF(Table3[[#This Row],[MinOHL]]="",1,IF(Table3[[#This Row],[Type]]="CT",1,IF(Table3[[#This Row],[I]]=1,0,1))))</f>
        <v>1</v>
      </c>
      <c r="B682" s="6" t="s">
        <v>149</v>
      </c>
      <c r="D682" s="6" t="s">
        <v>149</v>
      </c>
      <c r="E682" s="6">
        <v>681</v>
      </c>
      <c r="F682" s="8" t="s">
        <v>60</v>
      </c>
      <c r="H682" s="10" t="s">
        <v>801</v>
      </c>
      <c r="I682" s="11" t="s">
        <v>1399</v>
      </c>
      <c r="J682" s="12" t="s">
        <v>1400</v>
      </c>
      <c r="K682" s="11" t="str">
        <f>CONCATENATE(Table3[[#This Row],[Type]]," "&amp;TEXT(Table3[[#This Row],[Diameter]],".0000")&amp;""," "&amp;Table3[[#This Row],[NumFlutes]]&amp;"FL")</f>
        <v>DJ .1130 2FL</v>
      </c>
      <c r="L682" s="17" t="s">
        <v>795</v>
      </c>
      <c r="M682" s="13">
        <v>0.113</v>
      </c>
      <c r="N682" s="13">
        <v>0.113</v>
      </c>
      <c r="O682" s="6">
        <v>0.113</v>
      </c>
      <c r="P682" s="6">
        <v>1.56</v>
      </c>
      <c r="R682" s="14">
        <f>IF(Table3[[#This Row],[ShoulderLenEnd]]="",0,90-(DEGREES(ATAN((Q682-P682)/((N682-O682)/2)))))</f>
        <v>0</v>
      </c>
      <c r="S682" s="15">
        <v>1.59</v>
      </c>
      <c r="T682" s="6">
        <v>2</v>
      </c>
      <c r="U682" s="6">
        <v>2.6</v>
      </c>
      <c r="V682" s="6">
        <v>1.3</v>
      </c>
      <c r="Z682" s="6">
        <v>135</v>
      </c>
      <c r="AA682" s="13">
        <f t="shared" si="10"/>
        <v>2.3403066274079874E-2</v>
      </c>
      <c r="AE682" s="6" t="s">
        <v>471</v>
      </c>
      <c r="AF682" s="6" t="s">
        <v>62</v>
      </c>
      <c r="AH682" s="6" t="s">
        <v>635</v>
      </c>
      <c r="AI682" s="6">
        <v>0</v>
      </c>
      <c r="AJ682" s="6">
        <v>0</v>
      </c>
      <c r="AK682" s="6">
        <v>1</v>
      </c>
      <c r="AL682" s="6">
        <v>0</v>
      </c>
      <c r="AM682" s="6">
        <v>0</v>
      </c>
      <c r="AN682" s="6">
        <v>0</v>
      </c>
      <c r="AO682" s="6">
        <v>0</v>
      </c>
      <c r="AP682" s="6">
        <v>1</v>
      </c>
      <c r="AR682" s="6">
        <v>0</v>
      </c>
      <c r="AS682" s="6">
        <v>0</v>
      </c>
      <c r="AT682" s="6">
        <v>0</v>
      </c>
      <c r="AU682" s="6">
        <v>0</v>
      </c>
      <c r="AV682" s="6">
        <f>IF(Table3[[#This Row],[ShankDiameter]]&gt;0.5,0,2)</f>
        <v>2</v>
      </c>
      <c r="AW682" s="6">
        <v>0</v>
      </c>
      <c r="AX682" s="6">
        <v>0</v>
      </c>
      <c r="AY682" s="6">
        <v>2</v>
      </c>
      <c r="AZ682" s="6">
        <f>IF(Table3[[#This Row],[ShankDiameter]]=0.225,2,IF(Table3[[#This Row],[ShankDiameter]]=0.25,2,IF(Table3[[#This Row],[ShankDiameter]]=0.2875,2,0)))</f>
        <v>0</v>
      </c>
      <c r="BA682" s="6">
        <v>0</v>
      </c>
      <c r="BB682" s="6">
        <v>0</v>
      </c>
      <c r="BC682" s="6">
        <v>0</v>
      </c>
      <c r="BD682" s="6">
        <v>0</v>
      </c>
      <c r="BE682" s="6">
        <v>0</v>
      </c>
      <c r="BF682" s="6">
        <v>0</v>
      </c>
      <c r="BG682" s="6">
        <v>0</v>
      </c>
      <c r="BH682" s="6">
        <v>0</v>
      </c>
      <c r="BI682" s="6">
        <v>0</v>
      </c>
      <c r="BJ682" s="6">
        <v>0</v>
      </c>
      <c r="BK682" s="6">
        <v>0</v>
      </c>
      <c r="BL682" s="6">
        <v>0</v>
      </c>
      <c r="BM682" s="6">
        <f>IF(Table3[[#This Row],[Type]]="EM",IF((Table3[[#This Row],[Diameter]]/2)-Table3[[#This Row],[CornerRadius]]-0.012&gt;0,(Table3[[#This Row],[Diameter]]/2)-Table3[[#This Row],[CornerRadius]]-0.012,0),)</f>
        <v>0</v>
      </c>
      <c r="BO682" s="6" t="str">
        <f>IF(Table3[[#This Row],[ShoulderLength]]="","",IF(Table3[[#This Row],[ShoulderLength]]&lt;Table3[[#This Row],[LOC]],"FIX",""))</f>
        <v/>
      </c>
    </row>
    <row r="683" spans="1:67" x14ac:dyDescent="0.25">
      <c r="A683" s="7">
        <f>IF(Table3[[#This Row],[SoflexRule]]="",1,IF(Table3[[#This Row],[MinOHL]]="",1,IF(Table3[[#This Row],[Type]]="CT",1,IF(Table3[[#This Row],[I]]=1,0,1))))</f>
        <v>1</v>
      </c>
      <c r="B683" s="6" t="s">
        <v>149</v>
      </c>
      <c r="D683" s="6" t="s">
        <v>149</v>
      </c>
      <c r="E683" s="6">
        <v>682</v>
      </c>
      <c r="F683" s="8" t="s">
        <v>60</v>
      </c>
      <c r="H683" s="10" t="s">
        <v>801</v>
      </c>
      <c r="I683" s="11" t="s">
        <v>1401</v>
      </c>
      <c r="J683" s="12" t="s">
        <v>1402</v>
      </c>
      <c r="K683" s="11" t="str">
        <f>CONCATENATE(Table3[[#This Row],[Type]]," "&amp;TEXT(Table3[[#This Row],[Diameter]],".0000")&amp;""," "&amp;Table3[[#This Row],[NumFlutes]]&amp;"FL")</f>
        <v>DJ .1160 2FL</v>
      </c>
      <c r="L683" s="17" t="s">
        <v>797</v>
      </c>
      <c r="M683" s="13">
        <v>0.11600000000000001</v>
      </c>
      <c r="N683" s="13">
        <v>0.11600000000000001</v>
      </c>
      <c r="O683" s="6">
        <v>0.11600000000000001</v>
      </c>
      <c r="P683" s="6">
        <v>1.72</v>
      </c>
      <c r="R683" s="14">
        <f>IF(Table3[[#This Row],[ShoulderLenEnd]]="",0,90-(DEGREES(ATAN((Q683-P683)/((N683-O683)/2)))))</f>
        <v>0</v>
      </c>
      <c r="S683" s="15">
        <v>1.75</v>
      </c>
      <c r="T683" s="6">
        <v>2</v>
      </c>
      <c r="U683" s="6">
        <v>2.75</v>
      </c>
      <c r="V683" s="6">
        <v>1.5</v>
      </c>
      <c r="Z683" s="6">
        <v>135</v>
      </c>
      <c r="AA683" s="13">
        <f t="shared" si="10"/>
        <v>2.4024386617639514E-2</v>
      </c>
      <c r="AE683" s="6" t="s">
        <v>471</v>
      </c>
      <c r="AF683" s="6" t="s">
        <v>62</v>
      </c>
      <c r="AH683" s="6" t="s">
        <v>635</v>
      </c>
      <c r="AI683" s="6">
        <v>0</v>
      </c>
      <c r="AJ683" s="6">
        <v>0</v>
      </c>
      <c r="AK683" s="6">
        <v>1</v>
      </c>
      <c r="AL683" s="6">
        <v>0</v>
      </c>
      <c r="AM683" s="6">
        <v>0</v>
      </c>
      <c r="AN683" s="6">
        <v>0</v>
      </c>
      <c r="AO683" s="6">
        <v>0</v>
      </c>
      <c r="AP683" s="6">
        <v>1</v>
      </c>
      <c r="AR683" s="6">
        <v>0</v>
      </c>
      <c r="AS683" s="6">
        <v>0</v>
      </c>
      <c r="AT683" s="6">
        <v>0</v>
      </c>
      <c r="AU683" s="6">
        <v>0</v>
      </c>
      <c r="AV683" s="6">
        <f>IF(Table3[[#This Row],[ShankDiameter]]&gt;0.5,0,2)</f>
        <v>2</v>
      </c>
      <c r="AW683" s="6">
        <v>0</v>
      </c>
      <c r="AX683" s="6">
        <v>0</v>
      </c>
      <c r="AY683" s="6">
        <v>2</v>
      </c>
      <c r="AZ683" s="6">
        <f>IF(Table3[[#This Row],[ShankDiameter]]=0.225,2,IF(Table3[[#This Row],[ShankDiameter]]=0.25,2,IF(Table3[[#This Row],[ShankDiameter]]=0.2875,2,0)))</f>
        <v>0</v>
      </c>
      <c r="BA683" s="6">
        <v>0</v>
      </c>
      <c r="BB683" s="6">
        <v>0</v>
      </c>
      <c r="BC683" s="6">
        <v>0</v>
      </c>
      <c r="BD683" s="6">
        <v>0</v>
      </c>
      <c r="BE683" s="6">
        <v>0</v>
      </c>
      <c r="BF683" s="6">
        <v>0</v>
      </c>
      <c r="BG683" s="6">
        <v>0</v>
      </c>
      <c r="BH683" s="6">
        <v>0</v>
      </c>
      <c r="BI683" s="6">
        <v>0</v>
      </c>
      <c r="BJ683" s="6">
        <v>0</v>
      </c>
      <c r="BK683" s="6">
        <v>0</v>
      </c>
      <c r="BL683" s="6">
        <v>0</v>
      </c>
      <c r="BM683" s="6">
        <f>IF(Table3[[#This Row],[Type]]="EM",IF((Table3[[#This Row],[Diameter]]/2)-Table3[[#This Row],[CornerRadius]]-0.012&gt;0,(Table3[[#This Row],[Diameter]]/2)-Table3[[#This Row],[CornerRadius]]-0.012,0),)</f>
        <v>0</v>
      </c>
      <c r="BO683" s="6" t="str">
        <f>IF(Table3[[#This Row],[ShoulderLength]]="","",IF(Table3[[#This Row],[ShoulderLength]]&lt;Table3[[#This Row],[LOC]],"FIX",""))</f>
        <v/>
      </c>
    </row>
    <row r="684" spans="1:67" x14ac:dyDescent="0.25">
      <c r="A684" s="7">
        <f>IF(Table3[[#This Row],[SoflexRule]]="",1,IF(Table3[[#This Row],[MinOHL]]="",1,IF(Table3[[#This Row],[Type]]="CT",1,IF(Table3[[#This Row],[I]]=1,0,1))))</f>
        <v>1</v>
      </c>
      <c r="B684" s="6" t="s">
        <v>149</v>
      </c>
      <c r="D684" s="6" t="s">
        <v>149</v>
      </c>
      <c r="E684" s="6">
        <v>683</v>
      </c>
      <c r="G684" s="9" t="s">
        <v>74</v>
      </c>
      <c r="H684" s="10" t="s">
        <v>679</v>
      </c>
      <c r="I684" s="11" t="s">
        <v>1403</v>
      </c>
      <c r="J684" s="12" t="s">
        <v>1404</v>
      </c>
      <c r="K684" s="11" t="str">
        <f>CONCATENATE(Table3[[#This Row],[Type]]," "&amp;TEXT(Table3[[#This Row],[Diameter]],".0000")&amp;""," "&amp;Table3[[#This Row],[NumFlutes]]&amp;"FL")</f>
        <v>DS .1160 2FL</v>
      </c>
      <c r="L684" s="17" t="s">
        <v>797</v>
      </c>
      <c r="M684" s="13">
        <v>0.11600000000000001</v>
      </c>
      <c r="N684" s="13">
        <v>0.11600000000000001</v>
      </c>
      <c r="O684" s="6">
        <v>0.11600000000000001</v>
      </c>
      <c r="P684" s="6">
        <v>1</v>
      </c>
      <c r="R684" s="14">
        <f>IF(Table3[[#This Row],[ShoulderLenEnd]]="",0,90-(DEGREES(ATAN((Q684-P684)/((N684-O684)/2)))))</f>
        <v>0</v>
      </c>
      <c r="S684" s="15">
        <v>1.0249999999999999</v>
      </c>
      <c r="T684" s="6">
        <v>2</v>
      </c>
      <c r="U684" s="6">
        <v>1.9</v>
      </c>
      <c r="V684" s="6">
        <v>0.8</v>
      </c>
      <c r="Z684" s="6">
        <v>135</v>
      </c>
      <c r="AA684" s="13">
        <f t="shared" si="10"/>
        <v>2.4024386617639514E-2</v>
      </c>
      <c r="AE684" s="6" t="s">
        <v>471</v>
      </c>
      <c r="AF684" s="6" t="s">
        <v>62</v>
      </c>
      <c r="AH684" s="6" t="s">
        <v>682</v>
      </c>
      <c r="AI684" s="6">
        <v>0</v>
      </c>
      <c r="AJ684" s="6">
        <v>0</v>
      </c>
      <c r="AK684" s="6">
        <v>1</v>
      </c>
      <c r="AL684" s="6">
        <v>0</v>
      </c>
      <c r="AM684" s="6">
        <v>0</v>
      </c>
      <c r="AN684" s="6">
        <v>0</v>
      </c>
      <c r="AO684" s="6">
        <v>0</v>
      </c>
      <c r="AP684" s="6">
        <v>1</v>
      </c>
      <c r="AR684" s="6">
        <v>0</v>
      </c>
      <c r="AS684" s="6">
        <v>0</v>
      </c>
      <c r="AT684" s="6">
        <v>0</v>
      </c>
      <c r="AU684" s="6">
        <v>0</v>
      </c>
      <c r="AV684" s="6">
        <f>IF(Table3[[#This Row],[ShankDiameter]]&gt;0.5,0,2)</f>
        <v>2</v>
      </c>
      <c r="AW684" s="6">
        <v>0</v>
      </c>
      <c r="AX684" s="6">
        <v>0</v>
      </c>
      <c r="AY684" s="6">
        <v>2</v>
      </c>
      <c r="AZ684" s="6">
        <f>IF(Table3[[#This Row],[ShankDiameter]]=0.225,2,IF(Table3[[#This Row],[ShankDiameter]]=0.25,2,IF(Table3[[#This Row],[ShankDiameter]]=0.2875,2,0)))</f>
        <v>0</v>
      </c>
      <c r="BA684" s="6">
        <v>0</v>
      </c>
      <c r="BB684" s="6">
        <v>0</v>
      </c>
      <c r="BC684" s="6">
        <v>0</v>
      </c>
      <c r="BD684" s="6">
        <v>0</v>
      </c>
      <c r="BE684" s="6">
        <v>0</v>
      </c>
      <c r="BF684" s="6">
        <v>0</v>
      </c>
      <c r="BG684" s="6">
        <v>0</v>
      </c>
      <c r="BH684" s="6">
        <v>0</v>
      </c>
      <c r="BI684" s="6">
        <v>0</v>
      </c>
      <c r="BJ684" s="6">
        <v>0</v>
      </c>
      <c r="BK684" s="6">
        <v>0</v>
      </c>
      <c r="BL684" s="6">
        <v>0</v>
      </c>
      <c r="BM684" s="6">
        <f>IF(Table3[[#This Row],[Type]]="EM",IF((Table3[[#This Row],[Diameter]]/2)-Table3[[#This Row],[CornerRadius]]-0.012&gt;0,(Table3[[#This Row],[Diameter]]/2)-Table3[[#This Row],[CornerRadius]]-0.012,0),)</f>
        <v>0</v>
      </c>
      <c r="BO684" s="6" t="str">
        <f>IF(Table3[[#This Row],[ShoulderLength]]="","",IF(Table3[[#This Row],[ShoulderLength]]&lt;Table3[[#This Row],[LOC]],"FIX",""))</f>
        <v/>
      </c>
    </row>
    <row r="685" spans="1:67" x14ac:dyDescent="0.25">
      <c r="A685" s="7">
        <f>IF(Table3[[#This Row],[SoflexRule]]="",1,IF(Table3[[#This Row],[MinOHL]]="",1,IF(Table3[[#This Row],[Type]]="CT",1,IF(Table3[[#This Row],[I]]=1,0,1))))</f>
        <v>1</v>
      </c>
      <c r="B685" s="6" t="s">
        <v>149</v>
      </c>
      <c r="D685" s="6" t="s">
        <v>149</v>
      </c>
      <c r="E685" s="6">
        <v>684</v>
      </c>
      <c r="G685" s="9" t="s">
        <v>74</v>
      </c>
      <c r="H685" s="10" t="s">
        <v>679</v>
      </c>
      <c r="I685" s="11" t="s">
        <v>1405</v>
      </c>
      <c r="J685" s="12" t="s">
        <v>1406</v>
      </c>
      <c r="K685" s="11" t="str">
        <f>CONCATENATE(Table3[[#This Row],[Type]]," "&amp;TEXT(Table3[[#This Row],[Diameter]],".0000")&amp;""," "&amp;Table3[[#This Row],[NumFlutes]]&amp;"FL")</f>
        <v>DS .1200 2FL</v>
      </c>
      <c r="L685" s="17" t="s">
        <v>805</v>
      </c>
      <c r="M685" s="13">
        <v>0.12</v>
      </c>
      <c r="N685" s="13">
        <v>0.12</v>
      </c>
      <c r="O685" s="6">
        <v>0.12</v>
      </c>
      <c r="P685" s="6">
        <v>0.8</v>
      </c>
      <c r="R685" s="14">
        <f>IF(Table3[[#This Row],[ShoulderLenEnd]]="",0,90-(DEGREES(ATAN((Q685-P685)/((N685-O685)/2)))))</f>
        <v>0</v>
      </c>
      <c r="S685" s="15">
        <v>0.82499999999999996</v>
      </c>
      <c r="T685" s="6">
        <v>2</v>
      </c>
      <c r="U685" s="6">
        <v>2</v>
      </c>
      <c r="V685" s="6">
        <v>0.625</v>
      </c>
      <c r="Z685" s="6">
        <v>135</v>
      </c>
      <c r="AA685" s="13">
        <f t="shared" si="10"/>
        <v>2.4852813742385703E-2</v>
      </c>
      <c r="AE685" s="6" t="s">
        <v>471</v>
      </c>
      <c r="AF685" s="6" t="s">
        <v>545</v>
      </c>
      <c r="AH685" s="6" t="s">
        <v>682</v>
      </c>
      <c r="AI685" s="6">
        <v>0</v>
      </c>
      <c r="AJ685" s="6">
        <v>0</v>
      </c>
      <c r="AK685" s="6">
        <v>1</v>
      </c>
      <c r="AL685" s="6">
        <v>0</v>
      </c>
      <c r="AM685" s="6">
        <v>0</v>
      </c>
      <c r="AN685" s="6">
        <v>0</v>
      </c>
      <c r="AO685" s="6">
        <v>0</v>
      </c>
      <c r="AP685" s="6">
        <v>1</v>
      </c>
      <c r="AR685" s="6">
        <v>0</v>
      </c>
      <c r="AS685" s="6">
        <v>0</v>
      </c>
      <c r="AT685" s="6">
        <v>0</v>
      </c>
      <c r="AU685" s="6">
        <v>0</v>
      </c>
      <c r="AV685" s="6">
        <f>IF(Table3[[#This Row],[ShankDiameter]]&gt;0.5,0,2)</f>
        <v>2</v>
      </c>
      <c r="AW685" s="6">
        <v>0</v>
      </c>
      <c r="AX685" s="6">
        <v>0</v>
      </c>
      <c r="AY685" s="6">
        <v>2</v>
      </c>
      <c r="AZ685" s="6">
        <f>IF(Table3[[#This Row],[ShankDiameter]]=0.225,2,IF(Table3[[#This Row],[ShankDiameter]]=0.25,2,IF(Table3[[#This Row],[ShankDiameter]]=0.2875,2,0)))</f>
        <v>0</v>
      </c>
      <c r="BA685" s="6">
        <v>0</v>
      </c>
      <c r="BB685" s="6">
        <v>0</v>
      </c>
      <c r="BC685" s="6">
        <v>0</v>
      </c>
      <c r="BD685" s="6">
        <v>0</v>
      </c>
      <c r="BE685" s="6">
        <v>0</v>
      </c>
      <c r="BF685" s="6">
        <v>0</v>
      </c>
      <c r="BG685" s="6">
        <v>0</v>
      </c>
      <c r="BH685" s="6">
        <v>0</v>
      </c>
      <c r="BI685" s="6">
        <v>0</v>
      </c>
      <c r="BJ685" s="6">
        <v>0</v>
      </c>
      <c r="BK685" s="6">
        <v>0</v>
      </c>
      <c r="BL685" s="6">
        <v>0</v>
      </c>
      <c r="BM685" s="6">
        <f>IF(Table3[[#This Row],[Type]]="EM",IF((Table3[[#This Row],[Diameter]]/2)-Table3[[#This Row],[CornerRadius]]-0.012&gt;0,(Table3[[#This Row],[Diameter]]/2)-Table3[[#This Row],[CornerRadius]]-0.012,0),)</f>
        <v>0</v>
      </c>
      <c r="BO685" s="6" t="str">
        <f>IF(Table3[[#This Row],[ShoulderLength]]="","",IF(Table3[[#This Row],[ShoulderLength]]&lt;Table3[[#This Row],[LOC]],"FIX",""))</f>
        <v/>
      </c>
    </row>
    <row r="686" spans="1:67" x14ac:dyDescent="0.25">
      <c r="A686" s="7">
        <f>IF(Table3[[#This Row],[SoflexRule]]="",1,IF(Table3[[#This Row],[MinOHL]]="",1,IF(Table3[[#This Row],[Type]]="CT",1,IF(Table3[[#This Row],[I]]=1,0,1))))</f>
        <v>1</v>
      </c>
      <c r="B686" s="6" t="s">
        <v>149</v>
      </c>
      <c r="D686" s="6" t="s">
        <v>149</v>
      </c>
      <c r="E686" s="6">
        <v>685</v>
      </c>
      <c r="F686" s="8" t="s">
        <v>60</v>
      </c>
      <c r="H686" s="10" t="s">
        <v>801</v>
      </c>
      <c r="I686" s="11" t="s">
        <v>1407</v>
      </c>
      <c r="J686" s="12" t="s">
        <v>1408</v>
      </c>
      <c r="K686" s="11" t="str">
        <f>CONCATENATE(Table3[[#This Row],[Type]]," "&amp;TEXT(Table3[[#This Row],[Diameter]],".0000")&amp;""," "&amp;Table3[[#This Row],[NumFlutes]]&amp;"FL")</f>
        <v>DJ .1250 2FL</v>
      </c>
      <c r="L686" s="17" t="s">
        <v>2423</v>
      </c>
      <c r="M686" s="13">
        <v>0.125</v>
      </c>
      <c r="N686" s="13">
        <v>0.125</v>
      </c>
      <c r="O686" s="6">
        <v>0.125</v>
      </c>
      <c r="P686" s="6">
        <v>1.73</v>
      </c>
      <c r="R686" s="14">
        <f>IF(Table3[[#This Row],[ShoulderLenEnd]]="",0,90-(DEGREES(ATAN((Q686-P686)/((N686-O686)/2)))))</f>
        <v>0</v>
      </c>
      <c r="S686" s="15">
        <v>1.76</v>
      </c>
      <c r="T686" s="6">
        <v>2</v>
      </c>
      <c r="U686" s="6">
        <v>2.7</v>
      </c>
      <c r="V686" s="6">
        <v>1.5</v>
      </c>
      <c r="Z686" s="6">
        <v>135</v>
      </c>
      <c r="AA686" s="13">
        <f t="shared" si="10"/>
        <v>2.5888347648318443E-2</v>
      </c>
      <c r="AE686" s="6" t="s">
        <v>471</v>
      </c>
      <c r="AF686" s="6" t="s">
        <v>62</v>
      </c>
      <c r="AH686" s="6" t="s">
        <v>635</v>
      </c>
      <c r="AI686" s="6">
        <v>0</v>
      </c>
      <c r="AJ686" s="6">
        <v>0</v>
      </c>
      <c r="AK686" s="6">
        <v>1</v>
      </c>
      <c r="AL686" s="6">
        <v>0</v>
      </c>
      <c r="AM686" s="6">
        <v>0</v>
      </c>
      <c r="AN686" s="6">
        <v>0</v>
      </c>
      <c r="AO686" s="6">
        <v>0</v>
      </c>
      <c r="AP686" s="6">
        <v>1</v>
      </c>
      <c r="AR686" s="6">
        <v>0</v>
      </c>
      <c r="AS686" s="6">
        <v>0</v>
      </c>
      <c r="AT686" s="6">
        <v>0</v>
      </c>
      <c r="AU686" s="6">
        <v>0</v>
      </c>
      <c r="AV686" s="6">
        <f>IF(Table3[[#This Row],[ShankDiameter]]&gt;0.5,0,2)</f>
        <v>2</v>
      </c>
      <c r="AW686" s="6">
        <v>0</v>
      </c>
      <c r="AX686" s="6">
        <v>0</v>
      </c>
      <c r="AY686" s="6">
        <v>2</v>
      </c>
      <c r="AZ686" s="6">
        <f>IF(Table3[[#This Row],[ShankDiameter]]=0.225,2,IF(Table3[[#This Row],[ShankDiameter]]=0.25,2,IF(Table3[[#This Row],[ShankDiameter]]=0.2875,2,0)))</f>
        <v>0</v>
      </c>
      <c r="BA686" s="6">
        <v>0</v>
      </c>
      <c r="BB686" s="6">
        <v>0</v>
      </c>
      <c r="BC686" s="6">
        <v>0</v>
      </c>
      <c r="BD686" s="6">
        <v>0</v>
      </c>
      <c r="BE686" s="6">
        <v>0</v>
      </c>
      <c r="BF686" s="6">
        <v>0</v>
      </c>
      <c r="BG686" s="6">
        <v>0</v>
      </c>
      <c r="BH686" s="6">
        <v>0</v>
      </c>
      <c r="BI686" s="6">
        <v>0</v>
      </c>
      <c r="BJ686" s="6">
        <v>0</v>
      </c>
      <c r="BK686" s="6">
        <v>0</v>
      </c>
      <c r="BL686" s="6">
        <v>0</v>
      </c>
      <c r="BM686" s="6">
        <f>IF(Table3[[#This Row],[Type]]="EM",IF((Table3[[#This Row],[Diameter]]/2)-Table3[[#This Row],[CornerRadius]]-0.012&gt;0,(Table3[[#This Row],[Diameter]]/2)-Table3[[#This Row],[CornerRadius]]-0.012,0),)</f>
        <v>0</v>
      </c>
      <c r="BO686" s="6" t="str">
        <f>IF(Table3[[#This Row],[ShoulderLength]]="","",IF(Table3[[#This Row],[ShoulderLength]]&lt;Table3[[#This Row],[LOC]],"FIX",""))</f>
        <v/>
      </c>
    </row>
    <row r="687" spans="1:67" x14ac:dyDescent="0.25">
      <c r="A687" s="7">
        <f>IF(Table3[[#This Row],[SoflexRule]]="",1,IF(Table3[[#This Row],[MinOHL]]="",1,IF(Table3[[#This Row],[Type]]="CT",1,IF(Table3[[#This Row],[I]]=1,0,1))))</f>
        <v>1</v>
      </c>
      <c r="B687" s="6" t="s">
        <v>149</v>
      </c>
      <c r="D687" s="6" t="s">
        <v>149</v>
      </c>
      <c r="E687" s="6">
        <v>686</v>
      </c>
      <c r="G687" s="9" t="s">
        <v>74</v>
      </c>
      <c r="H687" s="10" t="s">
        <v>679</v>
      </c>
      <c r="I687" s="11" t="s">
        <v>1409</v>
      </c>
      <c r="J687" s="12" t="s">
        <v>1410</v>
      </c>
      <c r="K687" s="11" t="str">
        <f>CONCATENATE(Table3[[#This Row],[Type]]," "&amp;TEXT(Table3[[#This Row],[Diameter]],".0000")&amp;""," "&amp;Table3[[#This Row],[NumFlutes]]&amp;"FL")</f>
        <v>DS .1250 2FL</v>
      </c>
      <c r="L687" s="17" t="s">
        <v>2423</v>
      </c>
      <c r="M687" s="13">
        <v>0.125</v>
      </c>
      <c r="N687" s="13">
        <v>0.125</v>
      </c>
      <c r="O687" s="6">
        <v>0.125</v>
      </c>
      <c r="P687" s="6">
        <v>1</v>
      </c>
      <c r="R687" s="14">
        <f>IF(Table3[[#This Row],[ShoulderLenEnd]]="",0,90-(DEGREES(ATAN((Q687-P687)/((N687-O687)/2)))))</f>
        <v>0</v>
      </c>
      <c r="S687" s="15">
        <v>1.0249999999999999</v>
      </c>
      <c r="T687" s="6">
        <v>2</v>
      </c>
      <c r="U687" s="6">
        <v>1.95</v>
      </c>
      <c r="V687" s="6">
        <v>0.8</v>
      </c>
      <c r="Z687" s="6">
        <v>135</v>
      </c>
      <c r="AA687" s="13">
        <f t="shared" si="10"/>
        <v>2.5888347648318443E-2</v>
      </c>
      <c r="AE687" s="6" t="s">
        <v>471</v>
      </c>
      <c r="AF687" s="6" t="s">
        <v>62</v>
      </c>
      <c r="AH687" s="6" t="s">
        <v>682</v>
      </c>
      <c r="AI687" s="6">
        <v>0</v>
      </c>
      <c r="AJ687" s="6">
        <v>0</v>
      </c>
      <c r="AK687" s="6">
        <v>1</v>
      </c>
      <c r="AL687" s="6">
        <v>0</v>
      </c>
      <c r="AM687" s="6">
        <v>0</v>
      </c>
      <c r="AN687" s="6">
        <v>0</v>
      </c>
      <c r="AO687" s="6">
        <v>0</v>
      </c>
      <c r="AP687" s="6">
        <v>1</v>
      </c>
      <c r="AR687" s="6">
        <v>0</v>
      </c>
      <c r="AS687" s="6">
        <v>0</v>
      </c>
      <c r="AT687" s="6">
        <v>0</v>
      </c>
      <c r="AU687" s="6">
        <v>0</v>
      </c>
      <c r="AV687" s="6">
        <f>IF(Table3[[#This Row],[ShankDiameter]]&gt;0.5,0,2)</f>
        <v>2</v>
      </c>
      <c r="AW687" s="6">
        <v>0</v>
      </c>
      <c r="AX687" s="6">
        <v>0</v>
      </c>
      <c r="AY687" s="6">
        <v>2</v>
      </c>
      <c r="AZ687" s="6">
        <f>IF(Table3[[#This Row],[ShankDiameter]]=0.225,2,IF(Table3[[#This Row],[ShankDiameter]]=0.25,2,IF(Table3[[#This Row],[ShankDiameter]]=0.2875,2,0)))</f>
        <v>0</v>
      </c>
      <c r="BA687" s="6">
        <v>0</v>
      </c>
      <c r="BB687" s="6">
        <v>0</v>
      </c>
      <c r="BC687" s="6">
        <v>0</v>
      </c>
      <c r="BD687" s="6">
        <v>0</v>
      </c>
      <c r="BE687" s="6">
        <v>0</v>
      </c>
      <c r="BF687" s="6">
        <v>0</v>
      </c>
      <c r="BG687" s="6">
        <v>0</v>
      </c>
      <c r="BH687" s="6">
        <v>0</v>
      </c>
      <c r="BI687" s="6">
        <v>0</v>
      </c>
      <c r="BJ687" s="6">
        <v>0</v>
      </c>
      <c r="BK687" s="6">
        <v>0</v>
      </c>
      <c r="BL687" s="6">
        <v>0</v>
      </c>
      <c r="BM687" s="6">
        <f>IF(Table3[[#This Row],[Type]]="EM",IF((Table3[[#This Row],[Diameter]]/2)-Table3[[#This Row],[CornerRadius]]-0.012&gt;0,(Table3[[#This Row],[Diameter]]/2)-Table3[[#This Row],[CornerRadius]]-0.012,0),)</f>
        <v>0</v>
      </c>
      <c r="BO687" s="6" t="str">
        <f>IF(Table3[[#This Row],[ShoulderLength]]="","",IF(Table3[[#This Row],[ShoulderLength]]&lt;Table3[[#This Row],[LOC]],"FIX",""))</f>
        <v/>
      </c>
    </row>
    <row r="688" spans="1:67" x14ac:dyDescent="0.25">
      <c r="A688" s="7">
        <f>IF(Table3[[#This Row],[SoflexRule]]="",1,IF(Table3[[#This Row],[MinOHL]]="",1,IF(Table3[[#This Row],[Type]]="CT",1,IF(Table3[[#This Row],[I]]=1,0,1))))</f>
        <v>1</v>
      </c>
      <c r="B688" s="6" t="s">
        <v>149</v>
      </c>
      <c r="D688" s="6" t="s">
        <v>149</v>
      </c>
      <c r="E688" s="6">
        <v>687</v>
      </c>
      <c r="G688" s="9" t="s">
        <v>74</v>
      </c>
      <c r="H688" s="10" t="s">
        <v>873</v>
      </c>
      <c r="I688" s="11" t="s">
        <v>1411</v>
      </c>
      <c r="J688" s="12" t="s">
        <v>1412</v>
      </c>
      <c r="K688" s="11" t="str">
        <f>CONCATENATE(Table3[[#This Row],[Type]]," "&amp;TEXT(Table3[[#This Row],[Diameter]],".0000")&amp;""," "&amp;Table3[[#This Row],[NumFlutes]]&amp;"FL")</f>
        <v>DT .1260 2FL</v>
      </c>
      <c r="L688" s="17" t="s">
        <v>812</v>
      </c>
      <c r="M688" s="13">
        <v>0.126</v>
      </c>
      <c r="N688" s="13">
        <v>0.157</v>
      </c>
      <c r="O688" s="6">
        <v>0.126</v>
      </c>
      <c r="P688" s="6">
        <v>0.73499999999999999</v>
      </c>
      <c r="Q688" s="6">
        <v>0.78500000000000003</v>
      </c>
      <c r="R688" s="14">
        <f>IF(Table3[[#This Row],[ShoulderLenEnd]]="",0,90-(DEGREES(ATAN((Q688-P688)/((N688-O688)/2)))))</f>
        <v>17.223436191131455</v>
      </c>
      <c r="S688" s="15">
        <v>0.8</v>
      </c>
      <c r="T688" s="6">
        <v>2</v>
      </c>
      <c r="U688" s="6">
        <v>1.95</v>
      </c>
      <c r="V688" s="6">
        <v>0.6</v>
      </c>
      <c r="Z688" s="6">
        <v>135</v>
      </c>
      <c r="AA688" s="13">
        <f t="shared" si="10"/>
        <v>2.6095454429504991E-2</v>
      </c>
      <c r="AE688" s="6" t="s">
        <v>471</v>
      </c>
      <c r="AF688" s="6" t="s">
        <v>62</v>
      </c>
      <c r="AH688" s="6" t="s">
        <v>620</v>
      </c>
      <c r="AI688" s="6">
        <v>0</v>
      </c>
      <c r="AJ688" s="6">
        <v>0</v>
      </c>
      <c r="AK688" s="6">
        <v>1</v>
      </c>
      <c r="AL688" s="6">
        <v>0</v>
      </c>
      <c r="AM688" s="6">
        <v>0</v>
      </c>
      <c r="AN688" s="6">
        <v>0</v>
      </c>
      <c r="AO688" s="6">
        <v>0</v>
      </c>
      <c r="AP688" s="6">
        <v>1</v>
      </c>
      <c r="AR688" s="6">
        <v>0</v>
      </c>
      <c r="AS688" s="6">
        <v>0</v>
      </c>
      <c r="AT688" s="6">
        <v>0</v>
      </c>
      <c r="AU688" s="6">
        <v>0</v>
      </c>
      <c r="AV688" s="6">
        <f>IF(Table3[[#This Row],[ShankDiameter]]&gt;0.5,0,2)</f>
        <v>2</v>
      </c>
      <c r="AW688" s="6">
        <v>0</v>
      </c>
      <c r="AX688" s="6">
        <v>0</v>
      </c>
      <c r="AY688" s="6">
        <v>2</v>
      </c>
      <c r="AZ688" s="6">
        <f>IF(Table3[[#This Row],[ShankDiameter]]=0.225,2,IF(Table3[[#This Row],[ShankDiameter]]=0.25,2,IF(Table3[[#This Row],[ShankDiameter]]=0.2875,2,0)))</f>
        <v>0</v>
      </c>
      <c r="BA688" s="6">
        <v>0</v>
      </c>
      <c r="BB688" s="6">
        <v>0</v>
      </c>
      <c r="BC688" s="6">
        <v>0</v>
      </c>
      <c r="BD688" s="6">
        <v>0</v>
      </c>
      <c r="BE688" s="6">
        <v>0</v>
      </c>
      <c r="BF688" s="6">
        <v>0</v>
      </c>
      <c r="BG688" s="6">
        <v>0</v>
      </c>
      <c r="BH688" s="6">
        <v>0</v>
      </c>
      <c r="BI688" s="6">
        <v>0</v>
      </c>
      <c r="BJ688" s="6">
        <v>0</v>
      </c>
      <c r="BK688" s="6">
        <v>0</v>
      </c>
      <c r="BL688" s="6">
        <v>0</v>
      </c>
      <c r="BM688" s="6">
        <f>IF(Table3[[#This Row],[Type]]="EM",IF((Table3[[#This Row],[Diameter]]/2)-Table3[[#This Row],[CornerRadius]]-0.012&gt;0,(Table3[[#This Row],[Diameter]]/2)-Table3[[#This Row],[CornerRadius]]-0.012,0),)</f>
        <v>0</v>
      </c>
      <c r="BO688" s="6" t="str">
        <f>IF(Table3[[#This Row],[ShoulderLength]]="","",IF(Table3[[#This Row],[ShoulderLength]]&lt;Table3[[#This Row],[LOC]],"FIX",""))</f>
        <v/>
      </c>
    </row>
    <row r="689" spans="1:67" x14ac:dyDescent="0.25">
      <c r="A689" s="7">
        <f>IF(Table3[[#This Row],[SoflexRule]]="",1,IF(Table3[[#This Row],[MinOHL]]="",1,IF(Table3[[#This Row],[Type]]="CT",1,IF(Table3[[#This Row],[I]]=1,0,1))))</f>
        <v>1</v>
      </c>
      <c r="B689" s="6" t="s">
        <v>149</v>
      </c>
      <c r="D689" s="6" t="s">
        <v>149</v>
      </c>
      <c r="E689" s="6">
        <v>688</v>
      </c>
      <c r="G689" s="9" t="s">
        <v>74</v>
      </c>
      <c r="H689" s="10" t="s">
        <v>679</v>
      </c>
      <c r="I689" s="11" t="s">
        <v>1413</v>
      </c>
      <c r="J689" s="12" t="s">
        <v>1414</v>
      </c>
      <c r="K689" s="11" t="str">
        <f>CONCATENATE(Table3[[#This Row],[Type]]," "&amp;TEXT(Table3[[#This Row],[Diameter]],".0000")&amp;""," "&amp;Table3[[#This Row],[NumFlutes]]&amp;"FL")</f>
        <v>DS .1285 2FL</v>
      </c>
      <c r="L689" s="17" t="s">
        <v>814</v>
      </c>
      <c r="M689" s="13">
        <v>0.1285</v>
      </c>
      <c r="N689" s="13">
        <v>0.1285</v>
      </c>
      <c r="O689" s="6">
        <v>0.1285</v>
      </c>
      <c r="P689" s="6">
        <v>1.05</v>
      </c>
      <c r="R689" s="14">
        <f>IF(Table3[[#This Row],[ShoulderLenEnd]]="",0,90-(DEGREES(ATAN((Q689-P689)/((N689-O689)/2)))))</f>
        <v>0</v>
      </c>
      <c r="S689" s="15">
        <v>1.075</v>
      </c>
      <c r="T689" s="6">
        <v>2</v>
      </c>
      <c r="U689" s="6">
        <v>1.95</v>
      </c>
      <c r="V689" s="6">
        <v>0.85</v>
      </c>
      <c r="Z689" s="6">
        <v>135</v>
      </c>
      <c r="AA689" s="13">
        <f t="shared" si="10"/>
        <v>2.661322138247136E-2</v>
      </c>
      <c r="AE689" s="6" t="s">
        <v>471</v>
      </c>
      <c r="AF689" s="6" t="s">
        <v>62</v>
      </c>
      <c r="AH689" s="6" t="s">
        <v>682</v>
      </c>
      <c r="AI689" s="6">
        <v>0</v>
      </c>
      <c r="AJ689" s="6">
        <v>0</v>
      </c>
      <c r="AK689" s="6">
        <v>1</v>
      </c>
      <c r="AL689" s="6">
        <v>0</v>
      </c>
      <c r="AM689" s="6">
        <v>0</v>
      </c>
      <c r="AN689" s="6">
        <v>0</v>
      </c>
      <c r="AO689" s="6">
        <v>0</v>
      </c>
      <c r="AP689" s="6">
        <v>1</v>
      </c>
      <c r="AR689" s="6">
        <v>0</v>
      </c>
      <c r="AS689" s="6">
        <v>0</v>
      </c>
      <c r="AT689" s="6">
        <v>0</v>
      </c>
      <c r="AU689" s="6">
        <v>0</v>
      </c>
      <c r="AV689" s="6">
        <f>IF(Table3[[#This Row],[ShankDiameter]]&gt;0.5,0,2)</f>
        <v>2</v>
      </c>
      <c r="AW689" s="6">
        <v>0</v>
      </c>
      <c r="AX689" s="6">
        <v>0</v>
      </c>
      <c r="AY689" s="6">
        <v>2</v>
      </c>
      <c r="AZ689" s="6">
        <f>IF(Table3[[#This Row],[ShankDiameter]]=0.225,2,IF(Table3[[#This Row],[ShankDiameter]]=0.25,2,IF(Table3[[#This Row],[ShankDiameter]]=0.2875,2,0)))</f>
        <v>0</v>
      </c>
      <c r="BA689" s="6">
        <v>0</v>
      </c>
      <c r="BB689" s="6">
        <v>0</v>
      </c>
      <c r="BC689" s="6">
        <v>0</v>
      </c>
      <c r="BD689" s="6">
        <v>0</v>
      </c>
      <c r="BE689" s="6">
        <v>0</v>
      </c>
      <c r="BF689" s="6">
        <v>0</v>
      </c>
      <c r="BG689" s="6">
        <v>0</v>
      </c>
      <c r="BH689" s="6">
        <v>0</v>
      </c>
      <c r="BI689" s="6">
        <v>0</v>
      </c>
      <c r="BJ689" s="6">
        <v>0</v>
      </c>
      <c r="BK689" s="6">
        <v>0</v>
      </c>
      <c r="BL689" s="6">
        <v>0</v>
      </c>
      <c r="BM689" s="6">
        <f>IF(Table3[[#This Row],[Type]]="EM",IF((Table3[[#This Row],[Diameter]]/2)-Table3[[#This Row],[CornerRadius]]-0.012&gt;0,(Table3[[#This Row],[Diameter]]/2)-Table3[[#This Row],[CornerRadius]]-0.012,0),)</f>
        <v>0</v>
      </c>
      <c r="BO689" s="6" t="str">
        <f>IF(Table3[[#This Row],[ShoulderLength]]="","",IF(Table3[[#This Row],[ShoulderLength]]&lt;Table3[[#This Row],[LOC]],"FIX",""))</f>
        <v/>
      </c>
    </row>
    <row r="690" spans="1:67" x14ac:dyDescent="0.25">
      <c r="A690" s="7">
        <f>IF(Table3[[#This Row],[SoflexRule]]="",1,IF(Table3[[#This Row],[MinOHL]]="",1,IF(Table3[[#This Row],[Type]]="CT",1,IF(Table3[[#This Row],[I]]=1,0,1))))</f>
        <v>1</v>
      </c>
      <c r="B690" s="6" t="s">
        <v>149</v>
      </c>
      <c r="D690" s="6" t="s">
        <v>149</v>
      </c>
      <c r="E690" s="6">
        <v>689</v>
      </c>
      <c r="G690" s="9" t="s">
        <v>74</v>
      </c>
      <c r="H690" s="10" t="s">
        <v>679</v>
      </c>
      <c r="I690" s="11" t="s">
        <v>1415</v>
      </c>
      <c r="J690" s="12" t="s">
        <v>1416</v>
      </c>
      <c r="K690" s="11" t="str">
        <f>CONCATENATE(Table3[[#This Row],[Type]]," "&amp;TEXT(Table3[[#This Row],[Diameter]],".0000")&amp;""," "&amp;Table3[[#This Row],[NumFlutes]]&amp;"FL")</f>
        <v>DS .1360 2FL</v>
      </c>
      <c r="L690" s="17" t="s">
        <v>820</v>
      </c>
      <c r="M690" s="13">
        <v>0.13600000000000001</v>
      </c>
      <c r="N690" s="13">
        <v>0.13600000000000001</v>
      </c>
      <c r="O690" s="6">
        <v>0.13600000000000001</v>
      </c>
      <c r="P690" s="6">
        <v>1.05</v>
      </c>
      <c r="R690" s="14">
        <f>IF(Table3[[#This Row],[ShoulderLenEnd]]="",0,90-(DEGREES(ATAN((Q690-P690)/((N690-O690)/2)))))</f>
        <v>0</v>
      </c>
      <c r="S690" s="15">
        <v>1.075</v>
      </c>
      <c r="T690" s="6">
        <v>2</v>
      </c>
      <c r="U690" s="6">
        <v>2</v>
      </c>
      <c r="V690" s="6">
        <v>0.8</v>
      </c>
      <c r="Z690" s="6">
        <v>135</v>
      </c>
      <c r="AA690" s="13">
        <f t="shared" si="10"/>
        <v>2.8166522241370468E-2</v>
      </c>
      <c r="AE690" s="6" t="s">
        <v>471</v>
      </c>
      <c r="AF690" s="6" t="s">
        <v>62</v>
      </c>
      <c r="AH690" s="6" t="s">
        <v>682</v>
      </c>
      <c r="AI690" s="6">
        <v>0</v>
      </c>
      <c r="AJ690" s="6">
        <v>0</v>
      </c>
      <c r="AK690" s="6">
        <v>1</v>
      </c>
      <c r="AL690" s="6">
        <v>0</v>
      </c>
      <c r="AM690" s="6">
        <v>0</v>
      </c>
      <c r="AN690" s="6">
        <v>0</v>
      </c>
      <c r="AO690" s="6">
        <v>0</v>
      </c>
      <c r="AP690" s="6">
        <v>1</v>
      </c>
      <c r="AR690" s="6">
        <v>0</v>
      </c>
      <c r="AS690" s="6">
        <v>0</v>
      </c>
      <c r="AT690" s="6">
        <v>0</v>
      </c>
      <c r="AU690" s="6">
        <v>0</v>
      </c>
      <c r="AV690" s="6">
        <f>IF(Table3[[#This Row],[ShankDiameter]]&gt;0.5,0,2)</f>
        <v>2</v>
      </c>
      <c r="AW690" s="6">
        <v>0</v>
      </c>
      <c r="AX690" s="6">
        <v>0</v>
      </c>
      <c r="AY690" s="6">
        <v>2</v>
      </c>
      <c r="AZ690" s="6">
        <f>IF(Table3[[#This Row],[ShankDiameter]]=0.225,2,IF(Table3[[#This Row],[ShankDiameter]]=0.25,2,IF(Table3[[#This Row],[ShankDiameter]]=0.2875,2,0)))</f>
        <v>0</v>
      </c>
      <c r="BA690" s="6">
        <v>0</v>
      </c>
      <c r="BB690" s="6">
        <v>0</v>
      </c>
      <c r="BC690" s="6">
        <v>0</v>
      </c>
      <c r="BD690" s="6">
        <v>0</v>
      </c>
      <c r="BE690" s="6">
        <v>0</v>
      </c>
      <c r="BF690" s="6">
        <v>0</v>
      </c>
      <c r="BG690" s="6">
        <v>0</v>
      </c>
      <c r="BH690" s="6">
        <v>0</v>
      </c>
      <c r="BI690" s="6">
        <v>0</v>
      </c>
      <c r="BJ690" s="6">
        <v>0</v>
      </c>
      <c r="BK690" s="6">
        <v>0</v>
      </c>
      <c r="BL690" s="6">
        <v>0</v>
      </c>
      <c r="BM690" s="6">
        <f>IF(Table3[[#This Row],[Type]]="EM",IF((Table3[[#This Row],[Diameter]]/2)-Table3[[#This Row],[CornerRadius]]-0.012&gt;0,(Table3[[#This Row],[Diameter]]/2)-Table3[[#This Row],[CornerRadius]]-0.012,0),)</f>
        <v>0</v>
      </c>
      <c r="BO690" s="6" t="str">
        <f>IF(Table3[[#This Row],[ShoulderLength]]="","",IF(Table3[[#This Row],[ShoulderLength]]&lt;Table3[[#This Row],[LOC]],"FIX",""))</f>
        <v/>
      </c>
    </row>
    <row r="691" spans="1:67" x14ac:dyDescent="0.25">
      <c r="A691" s="7">
        <f>IF(Table3[[#This Row],[SoflexRule]]="",1,IF(Table3[[#This Row],[MinOHL]]="",1,IF(Table3[[#This Row],[Type]]="CT",1,IF(Table3[[#This Row],[I]]=1,0,1))))</f>
        <v>1</v>
      </c>
      <c r="B691" s="6" t="s">
        <v>149</v>
      </c>
      <c r="D691" s="6" t="s">
        <v>149</v>
      </c>
      <c r="E691" s="6">
        <v>690</v>
      </c>
      <c r="F691" s="8" t="s">
        <v>60</v>
      </c>
      <c r="H691" s="10" t="s">
        <v>801</v>
      </c>
      <c r="I691" s="11" t="s">
        <v>1417</v>
      </c>
      <c r="J691" s="12" t="s">
        <v>1418</v>
      </c>
      <c r="K691" s="11" t="str">
        <f>CONCATENATE(Table3[[#This Row],[Type]]," "&amp;TEXT(Table3[[#This Row],[Diameter]],".0000")&amp;""," "&amp;Table3[[#This Row],[NumFlutes]]&amp;"FL")</f>
        <v>DJ .1405 2FL</v>
      </c>
      <c r="L691" s="17" t="s">
        <v>822</v>
      </c>
      <c r="M691" s="13">
        <v>0.14050000000000001</v>
      </c>
      <c r="N691" s="13">
        <v>0.14050000000000001</v>
      </c>
      <c r="O691" s="6">
        <v>0.14050000000000001</v>
      </c>
      <c r="P691" s="6">
        <v>1.82</v>
      </c>
      <c r="R691" s="14">
        <f>IF(Table3[[#This Row],[ShoulderLenEnd]]="",0,90-(DEGREES(ATAN((Q691-P691)/((N691-O691)/2)))))</f>
        <v>0</v>
      </c>
      <c r="S691" s="15">
        <v>1.86</v>
      </c>
      <c r="T691" s="6">
        <v>2</v>
      </c>
      <c r="U691" s="6">
        <v>2.85</v>
      </c>
      <c r="V691" s="6">
        <v>1.65</v>
      </c>
      <c r="Z691" s="6">
        <v>135</v>
      </c>
      <c r="AA691" s="13">
        <f t="shared" si="10"/>
        <v>2.9098502756709933E-2</v>
      </c>
      <c r="AE691" s="6" t="s">
        <v>471</v>
      </c>
      <c r="AF691" s="6" t="s">
        <v>62</v>
      </c>
      <c r="AH691" s="6" t="s">
        <v>635</v>
      </c>
      <c r="AI691" s="6">
        <v>0</v>
      </c>
      <c r="AJ691" s="6">
        <v>0</v>
      </c>
      <c r="AK691" s="6">
        <v>1</v>
      </c>
      <c r="AL691" s="6">
        <v>0</v>
      </c>
      <c r="AM691" s="6">
        <v>0</v>
      </c>
      <c r="AN691" s="6">
        <v>0</v>
      </c>
      <c r="AO691" s="6">
        <v>0</v>
      </c>
      <c r="AP691" s="6">
        <v>1</v>
      </c>
      <c r="AR691" s="6">
        <v>0</v>
      </c>
      <c r="AS691" s="6">
        <v>0</v>
      </c>
      <c r="AT691" s="6">
        <v>0</v>
      </c>
      <c r="AU691" s="6">
        <v>0</v>
      </c>
      <c r="AV691" s="6">
        <f>IF(Table3[[#This Row],[ShankDiameter]]&gt;0.5,0,2)</f>
        <v>2</v>
      </c>
      <c r="AW691" s="6">
        <v>0</v>
      </c>
      <c r="AX691" s="6">
        <v>0</v>
      </c>
      <c r="AY691" s="6">
        <v>2</v>
      </c>
      <c r="AZ691" s="6">
        <f>IF(Table3[[#This Row],[ShankDiameter]]=0.225,2,IF(Table3[[#This Row],[ShankDiameter]]=0.25,2,IF(Table3[[#This Row],[ShankDiameter]]=0.2875,2,0)))</f>
        <v>0</v>
      </c>
      <c r="BA691" s="6">
        <v>0</v>
      </c>
      <c r="BB691" s="6">
        <v>0</v>
      </c>
      <c r="BC691" s="6">
        <v>0</v>
      </c>
      <c r="BD691" s="6">
        <v>0</v>
      </c>
      <c r="BE691" s="6">
        <v>0</v>
      </c>
      <c r="BF691" s="6">
        <v>0</v>
      </c>
      <c r="BG691" s="6">
        <v>0</v>
      </c>
      <c r="BH691" s="6">
        <v>0</v>
      </c>
      <c r="BI691" s="6">
        <v>0</v>
      </c>
      <c r="BJ691" s="6">
        <v>0</v>
      </c>
      <c r="BK691" s="6">
        <v>0</v>
      </c>
      <c r="BL691" s="6">
        <v>0</v>
      </c>
      <c r="BM691" s="6">
        <f>IF(Table3[[#This Row],[Type]]="EM",IF((Table3[[#This Row],[Diameter]]/2)-Table3[[#This Row],[CornerRadius]]-0.012&gt;0,(Table3[[#This Row],[Diameter]]/2)-Table3[[#This Row],[CornerRadius]]-0.012,0),)</f>
        <v>0</v>
      </c>
      <c r="BO691" s="6" t="str">
        <f>IF(Table3[[#This Row],[ShoulderLength]]="","",IF(Table3[[#This Row],[ShoulderLength]]&lt;Table3[[#This Row],[LOC]],"FIX",""))</f>
        <v/>
      </c>
    </row>
    <row r="692" spans="1:67" x14ac:dyDescent="0.25">
      <c r="A692" s="7">
        <f>IF(Table3[[#This Row],[SoflexRule]]="",1,IF(Table3[[#This Row],[MinOHL]]="",1,IF(Table3[[#This Row],[Type]]="CT",1,IF(Table3[[#This Row],[I]]=1,0,1))))</f>
        <v>1</v>
      </c>
      <c r="B692" s="6" t="s">
        <v>149</v>
      </c>
      <c r="D692" s="6" t="s">
        <v>149</v>
      </c>
      <c r="E692" s="6">
        <v>691</v>
      </c>
      <c r="F692" s="8" t="s">
        <v>60</v>
      </c>
      <c r="H692" s="10" t="s">
        <v>679</v>
      </c>
      <c r="I692" s="11" t="s">
        <v>1419</v>
      </c>
      <c r="J692" s="12" t="s">
        <v>1420</v>
      </c>
      <c r="K692" s="11" t="str">
        <f>CONCATENATE(Table3[[#This Row],[Type]]," "&amp;TEXT(Table3[[#This Row],[Diameter]],".0000")&amp;""," "&amp;Table3[[#This Row],[NumFlutes]]&amp;"FL")</f>
        <v>DS .1405 2FL</v>
      </c>
      <c r="L692" s="17" t="s">
        <v>822</v>
      </c>
      <c r="M692" s="13">
        <v>0.14050000000000001</v>
      </c>
      <c r="N692" s="13">
        <v>0.14050000000000001</v>
      </c>
      <c r="O692" s="6">
        <v>0.14050000000000001</v>
      </c>
      <c r="P692" s="6">
        <v>1</v>
      </c>
      <c r="R692" s="14">
        <f>IF(Table3[[#This Row],[ShoulderLenEnd]]="",0,90-(DEGREES(ATAN((Q692-P692)/((N692-O692)/2)))))</f>
        <v>0</v>
      </c>
      <c r="S692" s="15">
        <v>1.04</v>
      </c>
      <c r="T692" s="6">
        <v>2</v>
      </c>
      <c r="U692" s="6">
        <v>2.0499999999999998</v>
      </c>
      <c r="V692" s="6">
        <v>0.7</v>
      </c>
      <c r="Z692" s="6">
        <v>135</v>
      </c>
      <c r="AA692" s="13">
        <f t="shared" si="10"/>
        <v>2.9098502756709933E-2</v>
      </c>
      <c r="AE692" s="6" t="s">
        <v>471</v>
      </c>
      <c r="AF692" s="6" t="s">
        <v>62</v>
      </c>
      <c r="AH692" s="6" t="s">
        <v>682</v>
      </c>
      <c r="AI692" s="6">
        <v>0</v>
      </c>
      <c r="AJ692" s="6">
        <v>0</v>
      </c>
      <c r="AK692" s="6">
        <v>1</v>
      </c>
      <c r="AL692" s="6">
        <v>0</v>
      </c>
      <c r="AM692" s="6">
        <v>0</v>
      </c>
      <c r="AN692" s="6">
        <v>0</v>
      </c>
      <c r="AO692" s="6">
        <v>0</v>
      </c>
      <c r="AP692" s="6">
        <v>1</v>
      </c>
      <c r="AR692" s="6">
        <v>0</v>
      </c>
      <c r="AS692" s="6">
        <v>0</v>
      </c>
      <c r="AT692" s="6">
        <v>0</v>
      </c>
      <c r="AU692" s="6">
        <v>0</v>
      </c>
      <c r="AV692" s="6">
        <f>IF(Table3[[#This Row],[ShankDiameter]]&gt;0.5,0,2)</f>
        <v>2</v>
      </c>
      <c r="AW692" s="6">
        <v>0</v>
      </c>
      <c r="AX692" s="6">
        <v>0</v>
      </c>
      <c r="AY692" s="6">
        <v>2</v>
      </c>
      <c r="AZ692" s="6">
        <f>IF(Table3[[#This Row],[ShankDiameter]]=0.225,2,IF(Table3[[#This Row],[ShankDiameter]]=0.25,2,IF(Table3[[#This Row],[ShankDiameter]]=0.2875,2,0)))</f>
        <v>0</v>
      </c>
      <c r="BA692" s="6">
        <v>0</v>
      </c>
      <c r="BB692" s="6">
        <v>0</v>
      </c>
      <c r="BC692" s="6">
        <v>0</v>
      </c>
      <c r="BD692" s="6">
        <v>0</v>
      </c>
      <c r="BE692" s="6">
        <v>0</v>
      </c>
      <c r="BF692" s="6">
        <v>0</v>
      </c>
      <c r="BG692" s="6">
        <v>0</v>
      </c>
      <c r="BH692" s="6">
        <v>0</v>
      </c>
      <c r="BI692" s="6">
        <v>0</v>
      </c>
      <c r="BJ692" s="6">
        <v>0</v>
      </c>
      <c r="BK692" s="6">
        <v>0</v>
      </c>
      <c r="BL692" s="6">
        <v>0</v>
      </c>
      <c r="BM692" s="6">
        <f>IF(Table3[[#This Row],[Type]]="EM",IF((Table3[[#This Row],[Diameter]]/2)-Table3[[#This Row],[CornerRadius]]-0.012&gt;0,(Table3[[#This Row],[Diameter]]/2)-Table3[[#This Row],[CornerRadius]]-0.012,0),)</f>
        <v>0</v>
      </c>
      <c r="BO692" s="6" t="str">
        <f>IF(Table3[[#This Row],[ShoulderLength]]="","",IF(Table3[[#This Row],[ShoulderLength]]&lt;Table3[[#This Row],[LOC]],"FIX",""))</f>
        <v/>
      </c>
    </row>
    <row r="693" spans="1:67" x14ac:dyDescent="0.25">
      <c r="A693" s="7">
        <f>IF(Table3[[#This Row],[SoflexRule]]="",1,IF(Table3[[#This Row],[MinOHL]]="",1,IF(Table3[[#This Row],[Type]]="CT",1,IF(Table3[[#This Row],[I]]=1,0,1))))</f>
        <v>1</v>
      </c>
      <c r="B693" s="6" t="s">
        <v>149</v>
      </c>
      <c r="D693" s="6" t="s">
        <v>149</v>
      </c>
      <c r="E693" s="6">
        <v>692</v>
      </c>
      <c r="F693" s="8" t="s">
        <v>60</v>
      </c>
      <c r="H693" s="10" t="s">
        <v>801</v>
      </c>
      <c r="I693" s="11" t="s">
        <v>1421</v>
      </c>
      <c r="J693" s="12" t="s">
        <v>1422</v>
      </c>
      <c r="K693" s="11" t="str">
        <f>CONCATENATE(Table3[[#This Row],[Type]]," "&amp;TEXT(Table3[[#This Row],[Diameter]],".0000")&amp;""," "&amp;Table3[[#This Row],[NumFlutes]]&amp;"FL")</f>
        <v>DJ .1406 2FL</v>
      </c>
      <c r="L693" s="17" t="s">
        <v>2422</v>
      </c>
      <c r="M693" s="13">
        <v>0.1406</v>
      </c>
      <c r="N693" s="13">
        <v>0.1406</v>
      </c>
      <c r="O693" s="6">
        <v>0.1046</v>
      </c>
      <c r="P693" s="6">
        <v>1.85</v>
      </c>
      <c r="R693" s="14">
        <f>IF(Table3[[#This Row],[ShoulderLenEnd]]="",0,90-(DEGREES(ATAN((Q693-P693)/((N693-O693)/2)))))</f>
        <v>0</v>
      </c>
      <c r="S693" s="15">
        <v>1.88</v>
      </c>
      <c r="T693" s="6">
        <v>2</v>
      </c>
      <c r="U693" s="6">
        <v>2.85</v>
      </c>
      <c r="V693" s="6">
        <v>1.65</v>
      </c>
      <c r="Z693" s="6">
        <v>135</v>
      </c>
      <c r="AA693" s="13">
        <f t="shared" si="10"/>
        <v>2.9119213434828584E-2</v>
      </c>
      <c r="AE693" s="6" t="s">
        <v>471</v>
      </c>
      <c r="AF693" s="6" t="s">
        <v>62</v>
      </c>
      <c r="AH693" s="6" t="s">
        <v>635</v>
      </c>
      <c r="AI693" s="6">
        <v>0</v>
      </c>
      <c r="AJ693" s="6">
        <v>0</v>
      </c>
      <c r="AK693" s="6">
        <v>1</v>
      </c>
      <c r="AL693" s="6">
        <v>0</v>
      </c>
      <c r="AM693" s="6">
        <v>0</v>
      </c>
      <c r="AN693" s="6">
        <v>0</v>
      </c>
      <c r="AO693" s="6">
        <v>0</v>
      </c>
      <c r="AP693" s="6">
        <v>1</v>
      </c>
      <c r="AR693" s="6">
        <v>0</v>
      </c>
      <c r="AS693" s="6">
        <v>0</v>
      </c>
      <c r="AT693" s="6">
        <v>0</v>
      </c>
      <c r="AU693" s="6">
        <v>0</v>
      </c>
      <c r="AV693" s="6">
        <f>IF(Table3[[#This Row],[ShankDiameter]]&gt;0.5,0,2)</f>
        <v>2</v>
      </c>
      <c r="AW693" s="6">
        <v>0</v>
      </c>
      <c r="AX693" s="6">
        <v>0</v>
      </c>
      <c r="AY693" s="6">
        <v>2</v>
      </c>
      <c r="AZ693" s="6">
        <f>IF(Table3[[#This Row],[ShankDiameter]]=0.225,2,IF(Table3[[#This Row],[ShankDiameter]]=0.25,2,IF(Table3[[#This Row],[ShankDiameter]]=0.2875,2,0)))</f>
        <v>0</v>
      </c>
      <c r="BA693" s="6">
        <v>0</v>
      </c>
      <c r="BB693" s="6">
        <v>0</v>
      </c>
      <c r="BC693" s="6">
        <v>0</v>
      </c>
      <c r="BD693" s="6">
        <v>0</v>
      </c>
      <c r="BE693" s="6">
        <v>0</v>
      </c>
      <c r="BF693" s="6">
        <v>0</v>
      </c>
      <c r="BG693" s="6">
        <v>0</v>
      </c>
      <c r="BH693" s="6">
        <v>0</v>
      </c>
      <c r="BI693" s="6">
        <v>0</v>
      </c>
      <c r="BJ693" s="6">
        <v>0</v>
      </c>
      <c r="BK693" s="6">
        <v>0</v>
      </c>
      <c r="BL693" s="6">
        <v>0</v>
      </c>
      <c r="BM693" s="6">
        <f>IF(Table3[[#This Row],[Type]]="EM",IF((Table3[[#This Row],[Diameter]]/2)-Table3[[#This Row],[CornerRadius]]-0.012&gt;0,(Table3[[#This Row],[Diameter]]/2)-Table3[[#This Row],[CornerRadius]]-0.012,0),)</f>
        <v>0</v>
      </c>
      <c r="BO693" s="6" t="str">
        <f>IF(Table3[[#This Row],[ShoulderLength]]="","",IF(Table3[[#This Row],[ShoulderLength]]&lt;Table3[[#This Row],[LOC]],"FIX",""))</f>
        <v/>
      </c>
    </row>
    <row r="694" spans="1:67" x14ac:dyDescent="0.25">
      <c r="A694" s="7">
        <f>IF(Table3[[#This Row],[SoflexRule]]="",1,IF(Table3[[#This Row],[MinOHL]]="",1,IF(Table3[[#This Row],[Type]]="CT",1,IF(Table3[[#This Row],[I]]=1,0,1))))</f>
        <v>1</v>
      </c>
      <c r="B694" s="6" t="s">
        <v>149</v>
      </c>
      <c r="D694" s="6" t="s">
        <v>149</v>
      </c>
      <c r="E694" s="6">
        <v>693</v>
      </c>
      <c r="G694" s="9" t="s">
        <v>74</v>
      </c>
      <c r="H694" s="10" t="s">
        <v>679</v>
      </c>
      <c r="I694" s="11" t="s">
        <v>1423</v>
      </c>
      <c r="J694" s="12" t="s">
        <v>1424</v>
      </c>
      <c r="K694" s="11" t="str">
        <f>CONCATENATE(Table3[[#This Row],[Type]]," "&amp;TEXT(Table3[[#This Row],[Diameter]],".0000")&amp;""," "&amp;Table3[[#This Row],[NumFlutes]]&amp;"FL")</f>
        <v>DS .1406 2FL</v>
      </c>
      <c r="L694" s="17" t="s">
        <v>2422</v>
      </c>
      <c r="M694" s="13">
        <v>0.1406</v>
      </c>
      <c r="N694" s="13">
        <v>0.1406</v>
      </c>
      <c r="O694" s="6">
        <v>0.1406</v>
      </c>
      <c r="P694" s="6">
        <v>1.05</v>
      </c>
      <c r="R694" s="14">
        <f>IF(Table3[[#This Row],[ShoulderLenEnd]]="",0,90-(DEGREES(ATAN((Q694-P694)/((N694-O694)/2)))))</f>
        <v>0</v>
      </c>
      <c r="S694" s="15">
        <v>1.075</v>
      </c>
      <c r="T694" s="6">
        <v>2</v>
      </c>
      <c r="U694" s="6">
        <v>2</v>
      </c>
      <c r="V694" s="6">
        <v>0.8</v>
      </c>
      <c r="Z694" s="6">
        <v>135</v>
      </c>
      <c r="AA694" s="13">
        <f t="shared" si="10"/>
        <v>2.9119213434828584E-2</v>
      </c>
      <c r="AE694" s="6" t="s">
        <v>471</v>
      </c>
      <c r="AF694" s="6" t="s">
        <v>62</v>
      </c>
      <c r="AH694" s="6" t="s">
        <v>682</v>
      </c>
      <c r="AI694" s="6">
        <v>0</v>
      </c>
      <c r="AJ694" s="6">
        <v>0</v>
      </c>
      <c r="AK694" s="6">
        <v>1</v>
      </c>
      <c r="AL694" s="6">
        <v>0</v>
      </c>
      <c r="AM694" s="6">
        <v>0</v>
      </c>
      <c r="AN694" s="6">
        <v>0</v>
      </c>
      <c r="AO694" s="6">
        <v>0</v>
      </c>
      <c r="AP694" s="6">
        <v>1</v>
      </c>
      <c r="AR694" s="6">
        <v>0</v>
      </c>
      <c r="AS694" s="6">
        <v>0</v>
      </c>
      <c r="AT694" s="6">
        <v>0</v>
      </c>
      <c r="AU694" s="6">
        <v>0</v>
      </c>
      <c r="AV694" s="6">
        <f>IF(Table3[[#This Row],[ShankDiameter]]&gt;0.5,0,2)</f>
        <v>2</v>
      </c>
      <c r="AW694" s="6">
        <v>0</v>
      </c>
      <c r="AX694" s="6">
        <v>0</v>
      </c>
      <c r="AY694" s="6">
        <v>2</v>
      </c>
      <c r="AZ694" s="6">
        <f>IF(Table3[[#This Row],[ShankDiameter]]=0.225,2,IF(Table3[[#This Row],[ShankDiameter]]=0.25,2,IF(Table3[[#This Row],[ShankDiameter]]=0.2875,2,0)))</f>
        <v>0</v>
      </c>
      <c r="BA694" s="6">
        <v>0</v>
      </c>
      <c r="BB694" s="6">
        <v>0</v>
      </c>
      <c r="BC694" s="6">
        <v>0</v>
      </c>
      <c r="BD694" s="6">
        <v>0</v>
      </c>
      <c r="BE694" s="6">
        <v>0</v>
      </c>
      <c r="BF694" s="6">
        <v>0</v>
      </c>
      <c r="BG694" s="6">
        <v>0</v>
      </c>
      <c r="BH694" s="6">
        <v>0</v>
      </c>
      <c r="BI694" s="6">
        <v>0</v>
      </c>
      <c r="BJ694" s="6">
        <v>0</v>
      </c>
      <c r="BK694" s="6">
        <v>0</v>
      </c>
      <c r="BL694" s="6">
        <v>0</v>
      </c>
      <c r="BM694" s="6">
        <f>IF(Table3[[#This Row],[Type]]="EM",IF((Table3[[#This Row],[Diameter]]/2)-Table3[[#This Row],[CornerRadius]]-0.012&gt;0,(Table3[[#This Row],[Diameter]]/2)-Table3[[#This Row],[CornerRadius]]-0.012,0),)</f>
        <v>0</v>
      </c>
      <c r="BO694" s="6" t="str">
        <f>IF(Table3[[#This Row],[ShoulderLength]]="","",IF(Table3[[#This Row],[ShoulderLength]]&lt;Table3[[#This Row],[LOC]],"FIX",""))</f>
        <v/>
      </c>
    </row>
    <row r="695" spans="1:67" x14ac:dyDescent="0.25">
      <c r="A695" s="7">
        <f>IF(Table3[[#This Row],[SoflexRule]]="",1,IF(Table3[[#This Row],[MinOHL]]="",1,IF(Table3[[#This Row],[Type]]="CT",1,IF(Table3[[#This Row],[I]]=1,0,1))))</f>
        <v>1</v>
      </c>
      <c r="B695" s="6" t="s">
        <v>149</v>
      </c>
      <c r="D695" s="6" t="s">
        <v>149</v>
      </c>
      <c r="E695" s="6">
        <v>694</v>
      </c>
      <c r="F695" s="8" t="s">
        <v>60</v>
      </c>
      <c r="H695" s="10" t="s">
        <v>801</v>
      </c>
      <c r="I695" s="11" t="s">
        <v>1425</v>
      </c>
      <c r="J695" s="12" t="s">
        <v>1426</v>
      </c>
      <c r="K695" s="11" t="str">
        <f>CONCATENATE(Table3[[#This Row],[Type]]," "&amp;TEXT(Table3[[#This Row],[Diameter]],".0000")&amp;""," "&amp;Table3[[#This Row],[NumFlutes]]&amp;"FL")</f>
        <v>DJ .1440 2FL</v>
      </c>
      <c r="L695" s="17" t="s">
        <v>826</v>
      </c>
      <c r="M695" s="13">
        <v>0.14399999999999999</v>
      </c>
      <c r="N695" s="13">
        <v>0.14399999999999999</v>
      </c>
      <c r="O695" s="6">
        <v>0.14399999999999999</v>
      </c>
      <c r="P695" s="6">
        <v>2</v>
      </c>
      <c r="R695" s="14">
        <f>IF(Table3[[#This Row],[ShoulderLenEnd]]="",0,90-(DEGREES(ATAN((Q695-P695)/((N695-O695)/2)))))</f>
        <v>0</v>
      </c>
      <c r="S695" s="15">
        <v>2.0299999999999998</v>
      </c>
      <c r="T695" s="6">
        <v>2</v>
      </c>
      <c r="U695" s="6">
        <v>3</v>
      </c>
      <c r="V695" s="6">
        <v>1.75</v>
      </c>
      <c r="Z695" s="6">
        <v>135</v>
      </c>
      <c r="AA695" s="13">
        <f t="shared" si="10"/>
        <v>2.9823376490862842E-2</v>
      </c>
      <c r="AE695" s="6" t="s">
        <v>471</v>
      </c>
      <c r="AF695" s="6" t="s">
        <v>62</v>
      </c>
      <c r="AH695" s="6" t="s">
        <v>635</v>
      </c>
      <c r="AI695" s="6">
        <v>0</v>
      </c>
      <c r="AJ695" s="6">
        <v>0</v>
      </c>
      <c r="AK695" s="6">
        <v>1</v>
      </c>
      <c r="AL695" s="6">
        <v>0</v>
      </c>
      <c r="AM695" s="6">
        <v>0</v>
      </c>
      <c r="AN695" s="6">
        <v>0</v>
      </c>
      <c r="AO695" s="6">
        <v>0</v>
      </c>
      <c r="AP695" s="6">
        <v>1</v>
      </c>
      <c r="AR695" s="6">
        <v>0</v>
      </c>
      <c r="AS695" s="6">
        <v>0</v>
      </c>
      <c r="AT695" s="6">
        <v>0</v>
      </c>
      <c r="AU695" s="6">
        <v>0</v>
      </c>
      <c r="AV695" s="6">
        <f>IF(Table3[[#This Row],[ShankDiameter]]&gt;0.5,0,2)</f>
        <v>2</v>
      </c>
      <c r="AW695" s="6">
        <v>0</v>
      </c>
      <c r="AX695" s="6">
        <v>0</v>
      </c>
      <c r="AY695" s="6">
        <v>2</v>
      </c>
      <c r="AZ695" s="6">
        <f>IF(Table3[[#This Row],[ShankDiameter]]=0.225,2,IF(Table3[[#This Row],[ShankDiameter]]=0.25,2,IF(Table3[[#This Row],[ShankDiameter]]=0.2875,2,0)))</f>
        <v>0</v>
      </c>
      <c r="BA695" s="6">
        <v>0</v>
      </c>
      <c r="BB695" s="6">
        <v>0</v>
      </c>
      <c r="BC695" s="6">
        <v>0</v>
      </c>
      <c r="BD695" s="6">
        <v>0</v>
      </c>
      <c r="BE695" s="6">
        <v>0</v>
      </c>
      <c r="BF695" s="6">
        <v>0</v>
      </c>
      <c r="BG695" s="6">
        <v>0</v>
      </c>
      <c r="BH695" s="6">
        <v>0</v>
      </c>
      <c r="BI695" s="6">
        <v>0</v>
      </c>
      <c r="BJ695" s="6">
        <v>0</v>
      </c>
      <c r="BK695" s="6">
        <v>0</v>
      </c>
      <c r="BL695" s="6">
        <v>0</v>
      </c>
      <c r="BM695" s="6">
        <f>IF(Table3[[#This Row],[Type]]="EM",IF((Table3[[#This Row],[Diameter]]/2)-Table3[[#This Row],[CornerRadius]]-0.012&gt;0,(Table3[[#This Row],[Diameter]]/2)-Table3[[#This Row],[CornerRadius]]-0.012,0),)</f>
        <v>0</v>
      </c>
      <c r="BO695" s="6" t="str">
        <f>IF(Table3[[#This Row],[ShoulderLength]]="","",IF(Table3[[#This Row],[ShoulderLength]]&lt;Table3[[#This Row],[LOC]],"FIX",""))</f>
        <v/>
      </c>
    </row>
    <row r="696" spans="1:67" x14ac:dyDescent="0.25">
      <c r="A696" s="7">
        <f>IF(Table3[[#This Row],[SoflexRule]]="",1,IF(Table3[[#This Row],[MinOHL]]="",1,IF(Table3[[#This Row],[Type]]="CT",1,IF(Table3[[#This Row],[I]]=1,0,1))))</f>
        <v>1</v>
      </c>
      <c r="B696" s="6" t="s">
        <v>149</v>
      </c>
      <c r="D696" s="6" t="s">
        <v>149</v>
      </c>
      <c r="E696" s="6">
        <v>695</v>
      </c>
      <c r="F696" s="8" t="s">
        <v>60</v>
      </c>
      <c r="H696" s="10" t="s">
        <v>679</v>
      </c>
      <c r="I696" s="11" t="s">
        <v>1427</v>
      </c>
      <c r="J696" s="12" t="s">
        <v>1428</v>
      </c>
      <c r="K696" s="11" t="str">
        <f>CONCATENATE(Table3[[#This Row],[Type]]," "&amp;TEXT(Table3[[#This Row],[Diameter]],".0000")&amp;""," "&amp;Table3[[#This Row],[NumFlutes]]&amp;"FL")</f>
        <v>DS .1440 2FL</v>
      </c>
      <c r="L696" s="17" t="s">
        <v>826</v>
      </c>
      <c r="M696" s="13">
        <v>0.14399999999999999</v>
      </c>
      <c r="N696" s="13">
        <v>0.14399999999999999</v>
      </c>
      <c r="O696" s="6">
        <v>0.14399999999999999</v>
      </c>
      <c r="P696" s="6">
        <v>1.0900000000000001</v>
      </c>
      <c r="R696" s="14">
        <f>IF(Table3[[#This Row],[ShoulderLenEnd]]="",0,90-(DEGREES(ATAN((Q696-P696)/((N696-O696)/2)))))</f>
        <v>0</v>
      </c>
      <c r="S696" s="15">
        <v>1.1200000000000001</v>
      </c>
      <c r="T696" s="6">
        <v>2</v>
      </c>
      <c r="U696" s="6">
        <v>2.1</v>
      </c>
      <c r="V696" s="6">
        <v>0.9</v>
      </c>
      <c r="Z696" s="6">
        <v>135</v>
      </c>
      <c r="AA696" s="13">
        <f t="shared" si="10"/>
        <v>2.9823376490862842E-2</v>
      </c>
      <c r="AE696" s="6" t="s">
        <v>471</v>
      </c>
      <c r="AF696" s="6" t="s">
        <v>62</v>
      </c>
      <c r="AH696" s="6" t="s">
        <v>682</v>
      </c>
      <c r="AI696" s="6">
        <v>0</v>
      </c>
      <c r="AJ696" s="6">
        <v>0</v>
      </c>
      <c r="AK696" s="6">
        <v>1</v>
      </c>
      <c r="AL696" s="6">
        <v>0</v>
      </c>
      <c r="AM696" s="6">
        <v>0</v>
      </c>
      <c r="AN696" s="6">
        <v>0</v>
      </c>
      <c r="AO696" s="6">
        <v>0</v>
      </c>
      <c r="AP696" s="6">
        <v>1</v>
      </c>
      <c r="AR696" s="6">
        <v>0</v>
      </c>
      <c r="AS696" s="6">
        <v>0</v>
      </c>
      <c r="AT696" s="6">
        <v>0</v>
      </c>
      <c r="AU696" s="6">
        <v>0</v>
      </c>
      <c r="AV696" s="6">
        <f>IF(Table3[[#This Row],[ShankDiameter]]&gt;0.5,0,2)</f>
        <v>2</v>
      </c>
      <c r="AW696" s="6">
        <v>0</v>
      </c>
      <c r="AX696" s="6">
        <v>0</v>
      </c>
      <c r="AY696" s="6">
        <v>2</v>
      </c>
      <c r="AZ696" s="6">
        <f>IF(Table3[[#This Row],[ShankDiameter]]=0.225,2,IF(Table3[[#This Row],[ShankDiameter]]=0.25,2,IF(Table3[[#This Row],[ShankDiameter]]=0.2875,2,0)))</f>
        <v>0</v>
      </c>
      <c r="BA696" s="6">
        <v>0</v>
      </c>
      <c r="BB696" s="6">
        <v>0</v>
      </c>
      <c r="BC696" s="6">
        <v>0</v>
      </c>
      <c r="BD696" s="6">
        <v>0</v>
      </c>
      <c r="BE696" s="6">
        <v>0</v>
      </c>
      <c r="BF696" s="6">
        <v>0</v>
      </c>
      <c r="BG696" s="6">
        <v>0</v>
      </c>
      <c r="BH696" s="6">
        <v>0</v>
      </c>
      <c r="BI696" s="6">
        <v>0</v>
      </c>
      <c r="BJ696" s="6">
        <v>0</v>
      </c>
      <c r="BK696" s="6">
        <v>0</v>
      </c>
      <c r="BL696" s="6">
        <v>0</v>
      </c>
      <c r="BM696" s="6">
        <f>IF(Table3[[#This Row],[Type]]="EM",IF((Table3[[#This Row],[Diameter]]/2)-Table3[[#This Row],[CornerRadius]]-0.012&gt;0,(Table3[[#This Row],[Diameter]]/2)-Table3[[#This Row],[CornerRadius]]-0.012,0),)</f>
        <v>0</v>
      </c>
      <c r="BO696" s="6" t="str">
        <f>IF(Table3[[#This Row],[ShoulderLength]]="","",IF(Table3[[#This Row],[ShoulderLength]]&lt;Table3[[#This Row],[LOC]],"FIX",""))</f>
        <v/>
      </c>
    </row>
    <row r="697" spans="1:67" x14ac:dyDescent="0.25">
      <c r="A697" s="7">
        <f>IF(Table3[[#This Row],[SoflexRule]]="",1,IF(Table3[[#This Row],[MinOHL]]="",1,IF(Table3[[#This Row],[Type]]="CT",1,IF(Table3[[#This Row],[I]]=1,0,1))))</f>
        <v>1</v>
      </c>
      <c r="B697" s="6" t="s">
        <v>149</v>
      </c>
      <c r="D697" s="6" t="s">
        <v>149</v>
      </c>
      <c r="E697" s="6">
        <v>696</v>
      </c>
      <c r="F697" s="8" t="s">
        <v>60</v>
      </c>
      <c r="H697" s="10" t="s">
        <v>873</v>
      </c>
      <c r="I697" s="11" t="s">
        <v>1429</v>
      </c>
      <c r="J697" s="12" t="s">
        <v>1430</v>
      </c>
      <c r="K697" s="11" t="str">
        <f>CONCATENATE(Table3[[#This Row],[Type]]," "&amp;TEXT(Table3[[#This Row],[Diameter]],".0000")&amp;""," "&amp;Table3[[#This Row],[NumFlutes]]&amp;"FL")</f>
        <v>DT .1470 2FL</v>
      </c>
      <c r="L697" s="17" t="s">
        <v>828</v>
      </c>
      <c r="M697" s="13">
        <v>0.14699999999999999</v>
      </c>
      <c r="N697" s="13">
        <v>0.14699999999999999</v>
      </c>
      <c r="O697" s="6">
        <v>0.14699999999999999</v>
      </c>
      <c r="P697" s="6">
        <v>2.92</v>
      </c>
      <c r="R697" s="14">
        <f>IF(Table3[[#This Row],[ShoulderLenEnd]]="",0,90-(DEGREES(ATAN((Q697-P697)/((N697-O697)/2)))))</f>
        <v>0</v>
      </c>
      <c r="S697" s="15">
        <v>2.95</v>
      </c>
      <c r="T697" s="6">
        <v>2</v>
      </c>
      <c r="U697" s="6">
        <v>4.4000000000000004</v>
      </c>
      <c r="V697" s="6">
        <v>2.7</v>
      </c>
      <c r="Z697" s="6">
        <v>135</v>
      </c>
      <c r="AA697" s="13">
        <f t="shared" si="10"/>
        <v>3.0444696834422486E-2</v>
      </c>
      <c r="AE697" s="6" t="s">
        <v>471</v>
      </c>
      <c r="AF697" s="6" t="s">
        <v>62</v>
      </c>
      <c r="AH697" s="6" t="s">
        <v>620</v>
      </c>
      <c r="AI697" s="6">
        <v>0</v>
      </c>
      <c r="AJ697" s="6">
        <v>0</v>
      </c>
      <c r="AK697" s="6">
        <v>1</v>
      </c>
      <c r="AL697" s="6">
        <v>0</v>
      </c>
      <c r="AM697" s="6">
        <v>0</v>
      </c>
      <c r="AN697" s="6">
        <v>0</v>
      </c>
      <c r="AO697" s="6">
        <v>0</v>
      </c>
      <c r="AP697" s="6">
        <v>1</v>
      </c>
      <c r="AR697" s="6">
        <v>0</v>
      </c>
      <c r="AS697" s="6">
        <v>0</v>
      </c>
      <c r="AT697" s="6">
        <v>0</v>
      </c>
      <c r="AU697" s="6">
        <v>0</v>
      </c>
      <c r="AV697" s="6">
        <f>IF(Table3[[#This Row],[ShankDiameter]]&gt;0.5,0,2)</f>
        <v>2</v>
      </c>
      <c r="AW697" s="6">
        <v>0</v>
      </c>
      <c r="AX697" s="6">
        <v>0</v>
      </c>
      <c r="AY697" s="6">
        <v>2</v>
      </c>
      <c r="AZ697" s="6">
        <f>IF(Table3[[#This Row],[ShankDiameter]]=0.225,2,IF(Table3[[#This Row],[ShankDiameter]]=0.25,2,IF(Table3[[#This Row],[ShankDiameter]]=0.2875,2,0)))</f>
        <v>0</v>
      </c>
      <c r="BA697" s="6">
        <v>0</v>
      </c>
      <c r="BB697" s="6">
        <v>0</v>
      </c>
      <c r="BC697" s="6">
        <v>0</v>
      </c>
      <c r="BD697" s="6">
        <v>0</v>
      </c>
      <c r="BE697" s="6">
        <v>0</v>
      </c>
      <c r="BF697" s="6">
        <v>0</v>
      </c>
      <c r="BG697" s="6">
        <v>0</v>
      </c>
      <c r="BH697" s="6">
        <v>0</v>
      </c>
      <c r="BI697" s="6">
        <v>0</v>
      </c>
      <c r="BJ697" s="6">
        <v>0</v>
      </c>
      <c r="BK697" s="6">
        <v>0</v>
      </c>
      <c r="BL697" s="6">
        <v>0</v>
      </c>
      <c r="BM697" s="6">
        <f>IF(Table3[[#This Row],[Type]]="EM",IF((Table3[[#This Row],[Diameter]]/2)-Table3[[#This Row],[CornerRadius]]-0.012&gt;0,(Table3[[#This Row],[Diameter]]/2)-Table3[[#This Row],[CornerRadius]]-0.012,0),)</f>
        <v>0</v>
      </c>
      <c r="BO697" s="6" t="str">
        <f>IF(Table3[[#This Row],[ShoulderLength]]="","",IF(Table3[[#This Row],[ShoulderLength]]&lt;Table3[[#This Row],[LOC]],"FIX",""))</f>
        <v/>
      </c>
    </row>
    <row r="698" spans="1:67" x14ac:dyDescent="0.25">
      <c r="A698" s="7">
        <f>IF(Table3[[#This Row],[SoflexRule]]="",1,IF(Table3[[#This Row],[MinOHL]]="",1,IF(Table3[[#This Row],[Type]]="CT",1,IF(Table3[[#This Row],[I]]=1,0,1))))</f>
        <v>1</v>
      </c>
      <c r="B698" s="6" t="s">
        <v>149</v>
      </c>
      <c r="D698" s="6" t="s">
        <v>149</v>
      </c>
      <c r="E698" s="6">
        <v>697</v>
      </c>
      <c r="G698" s="9" t="s">
        <v>74</v>
      </c>
      <c r="H698" s="10" t="s">
        <v>679</v>
      </c>
      <c r="I698" s="11" t="s">
        <v>1431</v>
      </c>
      <c r="J698" s="12" t="s">
        <v>1432</v>
      </c>
      <c r="K698" s="11" t="str">
        <f>CONCATENATE(Table3[[#This Row],[Type]]," "&amp;TEXT(Table3[[#This Row],[Diameter]],".0000")&amp;""," "&amp;Table3[[#This Row],[NumFlutes]]&amp;"FL")</f>
        <v>DS .1495 2FL</v>
      </c>
      <c r="L698" s="17" t="s">
        <v>830</v>
      </c>
      <c r="M698" s="13">
        <v>0.14949999999999999</v>
      </c>
      <c r="N698" s="13">
        <v>0.14949999999999999</v>
      </c>
      <c r="O698" s="6">
        <v>0.14949999999999999</v>
      </c>
      <c r="P698" s="6">
        <v>1.1499999999999999</v>
      </c>
      <c r="R698" s="14">
        <f>IF(Table3[[#This Row],[ShoulderLenEnd]]="",0,90-(DEGREES(ATAN((Q698-P698)/((N698-O698)/2)))))</f>
        <v>0</v>
      </c>
      <c r="S698" s="15">
        <v>1.175</v>
      </c>
      <c r="T698" s="6">
        <v>2</v>
      </c>
      <c r="U698" s="6">
        <v>2.1</v>
      </c>
      <c r="V698" s="6">
        <v>0.8</v>
      </c>
      <c r="Z698" s="6">
        <v>135</v>
      </c>
      <c r="AA698" s="13">
        <f t="shared" si="10"/>
        <v>3.0962463787388855E-2</v>
      </c>
      <c r="AE698" s="6" t="s">
        <v>471</v>
      </c>
      <c r="AF698" s="6" t="s">
        <v>62</v>
      </c>
      <c r="AH698" s="6" t="s">
        <v>682</v>
      </c>
      <c r="AI698" s="6">
        <v>0</v>
      </c>
      <c r="AJ698" s="6">
        <v>0</v>
      </c>
      <c r="AK698" s="6">
        <v>1</v>
      </c>
      <c r="AL698" s="6">
        <v>0</v>
      </c>
      <c r="AM698" s="6">
        <v>0</v>
      </c>
      <c r="AN698" s="6">
        <v>0</v>
      </c>
      <c r="AO698" s="6">
        <v>0</v>
      </c>
      <c r="AP698" s="6">
        <v>1</v>
      </c>
      <c r="AR698" s="6">
        <v>0</v>
      </c>
      <c r="AS698" s="6">
        <v>0</v>
      </c>
      <c r="AT698" s="6">
        <v>0</v>
      </c>
      <c r="AU698" s="6">
        <v>0</v>
      </c>
      <c r="AV698" s="6">
        <f>IF(Table3[[#This Row],[ShankDiameter]]&gt;0.5,0,2)</f>
        <v>2</v>
      </c>
      <c r="AW698" s="6">
        <v>0</v>
      </c>
      <c r="AX698" s="6">
        <v>0</v>
      </c>
      <c r="AY698" s="6">
        <v>2</v>
      </c>
      <c r="AZ698" s="6">
        <f>IF(Table3[[#This Row],[ShankDiameter]]=0.225,2,IF(Table3[[#This Row],[ShankDiameter]]=0.25,2,IF(Table3[[#This Row],[ShankDiameter]]=0.2875,2,0)))</f>
        <v>0</v>
      </c>
      <c r="BA698" s="6">
        <v>0</v>
      </c>
      <c r="BB698" s="6">
        <v>0</v>
      </c>
      <c r="BC698" s="6">
        <v>0</v>
      </c>
      <c r="BD698" s="6">
        <v>0</v>
      </c>
      <c r="BE698" s="6">
        <v>0</v>
      </c>
      <c r="BF698" s="6">
        <v>0</v>
      </c>
      <c r="BG698" s="6">
        <v>0</v>
      </c>
      <c r="BH698" s="6">
        <v>0</v>
      </c>
      <c r="BI698" s="6">
        <v>0</v>
      </c>
      <c r="BJ698" s="6">
        <v>0</v>
      </c>
      <c r="BK698" s="6">
        <v>0</v>
      </c>
      <c r="BL698" s="6">
        <v>0</v>
      </c>
      <c r="BM698" s="6">
        <f>IF(Table3[[#This Row],[Type]]="EM",IF((Table3[[#This Row],[Diameter]]/2)-Table3[[#This Row],[CornerRadius]]-0.012&gt;0,(Table3[[#This Row],[Diameter]]/2)-Table3[[#This Row],[CornerRadius]]-0.012,0),)</f>
        <v>0</v>
      </c>
      <c r="BO698" s="6" t="str">
        <f>IF(Table3[[#This Row],[ShoulderLength]]="","",IF(Table3[[#This Row],[ShoulderLength]]&lt;Table3[[#This Row],[LOC]],"FIX",""))</f>
        <v/>
      </c>
    </row>
    <row r="699" spans="1:67" x14ac:dyDescent="0.25">
      <c r="A699" s="7">
        <f>IF(Table3[[#This Row],[SoflexRule]]="",1,IF(Table3[[#This Row],[MinOHL]]="",1,IF(Table3[[#This Row],[Type]]="CT",1,IF(Table3[[#This Row],[I]]=1,0,1))))</f>
        <v>1</v>
      </c>
      <c r="B699" s="6" t="s">
        <v>149</v>
      </c>
      <c r="D699" s="6" t="s">
        <v>149</v>
      </c>
      <c r="E699" s="6">
        <v>698</v>
      </c>
      <c r="F699" s="8" t="s">
        <v>60</v>
      </c>
      <c r="H699" s="10" t="s">
        <v>679</v>
      </c>
      <c r="I699" s="11" t="s">
        <v>1433</v>
      </c>
      <c r="J699" s="12" t="s">
        <v>1434</v>
      </c>
      <c r="K699" s="11" t="str">
        <f>CONCATENATE(Table3[[#This Row],[Type]]," "&amp;TEXT(Table3[[#This Row],[Diameter]],".0000")&amp;""," "&amp;Table3[[#This Row],[NumFlutes]]&amp;"FL")</f>
        <v>DS .1520 2FL</v>
      </c>
      <c r="L699" s="17" t="s">
        <v>1020</v>
      </c>
      <c r="M699" s="13">
        <v>0.152</v>
      </c>
      <c r="N699" s="13">
        <v>0.152</v>
      </c>
      <c r="O699" s="6">
        <v>0.152</v>
      </c>
      <c r="P699" s="6">
        <v>0.89500000000000002</v>
      </c>
      <c r="R699" s="14">
        <f>IF(Table3[[#This Row],[ShoulderLenEnd]]="",0,90-(DEGREES(ATAN((Q699-P699)/((N699-O699)/2)))))</f>
        <v>0</v>
      </c>
      <c r="S699" s="15">
        <v>0.92500000000000004</v>
      </c>
      <c r="T699" s="6">
        <v>2</v>
      </c>
      <c r="U699" s="6">
        <v>2.2000000000000002</v>
      </c>
      <c r="V699" s="6">
        <v>0.75</v>
      </c>
      <c r="Z699" s="6">
        <v>135</v>
      </c>
      <c r="AA699" s="13">
        <f t="shared" si="10"/>
        <v>3.1480230740355226E-2</v>
      </c>
      <c r="AE699" s="6" t="s">
        <v>471</v>
      </c>
      <c r="AF699" s="6" t="s">
        <v>545</v>
      </c>
      <c r="AH699" s="6" t="s">
        <v>682</v>
      </c>
      <c r="AI699" s="6">
        <v>0</v>
      </c>
      <c r="AJ699" s="6">
        <v>0</v>
      </c>
      <c r="AK699" s="6">
        <v>1</v>
      </c>
      <c r="AL699" s="6">
        <v>0</v>
      </c>
      <c r="AM699" s="6">
        <v>0</v>
      </c>
      <c r="AN699" s="6">
        <v>0</v>
      </c>
      <c r="AO699" s="6">
        <v>0</v>
      </c>
      <c r="AP699" s="6">
        <v>1</v>
      </c>
      <c r="AR699" s="6">
        <v>0</v>
      </c>
      <c r="AS699" s="6">
        <v>0</v>
      </c>
      <c r="AT699" s="6">
        <v>0</v>
      </c>
      <c r="AU699" s="6">
        <v>0</v>
      </c>
      <c r="AV699" s="6">
        <f>IF(Table3[[#This Row],[ShankDiameter]]&gt;0.5,0,2)</f>
        <v>2</v>
      </c>
      <c r="AW699" s="6">
        <v>0</v>
      </c>
      <c r="AX699" s="6">
        <v>0</v>
      </c>
      <c r="AY699" s="6">
        <v>2</v>
      </c>
      <c r="AZ699" s="6">
        <f>IF(Table3[[#This Row],[ShankDiameter]]=0.225,2,IF(Table3[[#This Row],[ShankDiameter]]=0.25,2,IF(Table3[[#This Row],[ShankDiameter]]=0.2875,2,0)))</f>
        <v>0</v>
      </c>
      <c r="BA699" s="6">
        <v>0</v>
      </c>
      <c r="BB699" s="6">
        <v>0</v>
      </c>
      <c r="BC699" s="6">
        <v>0</v>
      </c>
      <c r="BD699" s="6">
        <v>0</v>
      </c>
      <c r="BE699" s="6">
        <v>0</v>
      </c>
      <c r="BF699" s="6">
        <v>0</v>
      </c>
      <c r="BG699" s="6">
        <v>0</v>
      </c>
      <c r="BH699" s="6">
        <v>0</v>
      </c>
      <c r="BI699" s="6">
        <v>0</v>
      </c>
      <c r="BJ699" s="6">
        <v>0</v>
      </c>
      <c r="BK699" s="6">
        <v>0</v>
      </c>
      <c r="BL699" s="6">
        <v>0</v>
      </c>
      <c r="BM699" s="6">
        <f>IF(Table3[[#This Row],[Type]]="EM",IF((Table3[[#This Row],[Diameter]]/2)-Table3[[#This Row],[CornerRadius]]-0.012&gt;0,(Table3[[#This Row],[Diameter]]/2)-Table3[[#This Row],[CornerRadius]]-0.012,0),)</f>
        <v>0</v>
      </c>
      <c r="BO699" s="6" t="str">
        <f>IF(Table3[[#This Row],[ShoulderLength]]="","",IF(Table3[[#This Row],[ShoulderLength]]&lt;Table3[[#This Row],[LOC]],"FIX",""))</f>
        <v/>
      </c>
    </row>
    <row r="700" spans="1:67" x14ac:dyDescent="0.25">
      <c r="A700" s="7">
        <f>IF(Table3[[#This Row],[SoflexRule]]="",1,IF(Table3[[#This Row],[MinOHL]]="",1,IF(Table3[[#This Row],[Type]]="CT",1,IF(Table3[[#This Row],[I]]=1,0,1))))</f>
        <v>1</v>
      </c>
      <c r="B700" s="6" t="s">
        <v>149</v>
      </c>
      <c r="D700" s="6" t="s">
        <v>149</v>
      </c>
      <c r="E700" s="6">
        <v>699</v>
      </c>
      <c r="G700" s="9" t="s">
        <v>74</v>
      </c>
      <c r="H700" s="10" t="s">
        <v>801</v>
      </c>
      <c r="I700" s="11" t="s">
        <v>1435</v>
      </c>
      <c r="J700" s="12" t="s">
        <v>1436</v>
      </c>
      <c r="K700" s="11" t="str">
        <f>CONCATENATE(Table3[[#This Row],[Type]]," "&amp;TEXT(Table3[[#This Row],[Diameter]],".0000")&amp;""," "&amp;Table3[[#This Row],[NumFlutes]]&amp;"FL")</f>
        <v>DJ .1563 2FL</v>
      </c>
      <c r="L700" s="17" t="s">
        <v>2421</v>
      </c>
      <c r="M700" s="13">
        <v>0.15629999999999999</v>
      </c>
      <c r="N700" s="13">
        <v>0.15629999999999999</v>
      </c>
      <c r="O700" s="6">
        <v>0.15629999999999999</v>
      </c>
      <c r="P700" s="6">
        <v>2.125</v>
      </c>
      <c r="R700" s="14">
        <f>IF(Table3[[#This Row],[ShoulderLenEnd]]="",0,90-(DEGREES(ATAN((Q700-P700)/((N700-O700)/2)))))</f>
        <v>0</v>
      </c>
      <c r="S700" s="15">
        <v>2.15</v>
      </c>
      <c r="T700" s="6">
        <v>2</v>
      </c>
      <c r="U700" s="6">
        <v>3.05</v>
      </c>
      <c r="V700" s="6">
        <v>1.9</v>
      </c>
      <c r="Z700" s="6">
        <v>135</v>
      </c>
      <c r="AA700" s="13">
        <f t="shared" si="10"/>
        <v>3.2370789899457381E-2</v>
      </c>
      <c r="AE700" s="6" t="s">
        <v>471</v>
      </c>
      <c r="AF700" s="6" t="s">
        <v>62</v>
      </c>
      <c r="AH700" s="6" t="s">
        <v>635</v>
      </c>
      <c r="AI700" s="6">
        <v>0</v>
      </c>
      <c r="AJ700" s="6">
        <v>0</v>
      </c>
      <c r="AK700" s="6">
        <v>1</v>
      </c>
      <c r="AL700" s="6">
        <v>0</v>
      </c>
      <c r="AM700" s="6">
        <v>0</v>
      </c>
      <c r="AN700" s="6">
        <v>0</v>
      </c>
      <c r="AO700" s="6">
        <v>0</v>
      </c>
      <c r="AP700" s="6">
        <v>1</v>
      </c>
      <c r="AR700" s="6">
        <v>0</v>
      </c>
      <c r="AS700" s="6">
        <v>0</v>
      </c>
      <c r="AT700" s="6">
        <v>0</v>
      </c>
      <c r="AU700" s="6">
        <v>0</v>
      </c>
      <c r="AV700" s="6">
        <f>IF(Table3[[#This Row],[ShankDiameter]]&gt;0.5,0,2)</f>
        <v>2</v>
      </c>
      <c r="AW700" s="6">
        <v>0</v>
      </c>
      <c r="AX700" s="6">
        <v>0</v>
      </c>
      <c r="AY700" s="6">
        <v>2</v>
      </c>
      <c r="AZ700" s="6">
        <f>IF(Table3[[#This Row],[ShankDiameter]]=0.225,2,IF(Table3[[#This Row],[ShankDiameter]]=0.25,2,IF(Table3[[#This Row],[ShankDiameter]]=0.2875,2,0)))</f>
        <v>0</v>
      </c>
      <c r="BA700" s="6">
        <v>0</v>
      </c>
      <c r="BB700" s="6">
        <v>0</v>
      </c>
      <c r="BC700" s="6">
        <v>0</v>
      </c>
      <c r="BD700" s="6">
        <v>0</v>
      </c>
      <c r="BE700" s="6">
        <v>0</v>
      </c>
      <c r="BF700" s="6">
        <v>0</v>
      </c>
      <c r="BG700" s="6">
        <v>0</v>
      </c>
      <c r="BH700" s="6">
        <v>0</v>
      </c>
      <c r="BI700" s="6">
        <v>0</v>
      </c>
      <c r="BJ700" s="6">
        <v>0</v>
      </c>
      <c r="BK700" s="6">
        <v>0</v>
      </c>
      <c r="BL700" s="6">
        <v>0</v>
      </c>
      <c r="BM700" s="6">
        <f>IF(Table3[[#This Row],[Type]]="EM",IF((Table3[[#This Row],[Diameter]]/2)-Table3[[#This Row],[CornerRadius]]-0.012&gt;0,(Table3[[#This Row],[Diameter]]/2)-Table3[[#This Row],[CornerRadius]]-0.012,0),)</f>
        <v>0</v>
      </c>
      <c r="BO700" s="6" t="str">
        <f>IF(Table3[[#This Row],[ShoulderLength]]="","",IF(Table3[[#This Row],[ShoulderLength]]&lt;Table3[[#This Row],[LOC]],"FIX",""))</f>
        <v/>
      </c>
    </row>
    <row r="701" spans="1:67" x14ac:dyDescent="0.25">
      <c r="A701" s="7">
        <f>IF(Table3[[#This Row],[SoflexRule]]="",1,IF(Table3[[#This Row],[MinOHL]]="",1,IF(Table3[[#This Row],[Type]]="CT",1,IF(Table3[[#This Row],[I]]=1,0,1))))</f>
        <v>1</v>
      </c>
      <c r="B701" s="6" t="s">
        <v>149</v>
      </c>
      <c r="D701" s="6" t="s">
        <v>149</v>
      </c>
      <c r="E701" s="6">
        <v>700</v>
      </c>
      <c r="G701" s="9" t="s">
        <v>74</v>
      </c>
      <c r="H701" s="10" t="s">
        <v>679</v>
      </c>
      <c r="I701" s="11" t="s">
        <v>1437</v>
      </c>
      <c r="J701" s="12" t="s">
        <v>1438</v>
      </c>
      <c r="K701" s="11" t="str">
        <f>CONCATENATE(Table3[[#This Row],[Type]]," "&amp;TEXT(Table3[[#This Row],[Diameter]],".0000")&amp;""," "&amp;Table3[[#This Row],[NumFlutes]]&amp;"FL")</f>
        <v>DS .1563 2FL</v>
      </c>
      <c r="L701" s="17" t="s">
        <v>2421</v>
      </c>
      <c r="M701" s="13">
        <v>0.15629999999999999</v>
      </c>
      <c r="N701" s="13">
        <v>0.15629999999999999</v>
      </c>
      <c r="O701" s="6">
        <v>0.15629999999999999</v>
      </c>
      <c r="P701" s="6">
        <v>1.05</v>
      </c>
      <c r="R701" s="14">
        <f>IF(Table3[[#This Row],[ShoulderLenEnd]]="",0,90-(DEGREES(ATAN((Q701-P701)/((N701-O701)/2)))))</f>
        <v>0</v>
      </c>
      <c r="S701" s="15">
        <v>1.075</v>
      </c>
      <c r="T701" s="6">
        <v>2</v>
      </c>
      <c r="U701" s="6">
        <v>2.1</v>
      </c>
      <c r="V701" s="6">
        <v>0.8</v>
      </c>
      <c r="Z701" s="6">
        <v>135</v>
      </c>
      <c r="AA701" s="13">
        <f t="shared" si="10"/>
        <v>3.2370789899457381E-2</v>
      </c>
      <c r="AE701" s="6" t="s">
        <v>471</v>
      </c>
      <c r="AF701" s="6" t="s">
        <v>62</v>
      </c>
      <c r="AH701" s="6" t="s">
        <v>682</v>
      </c>
      <c r="AI701" s="6">
        <v>0</v>
      </c>
      <c r="AJ701" s="6">
        <v>0</v>
      </c>
      <c r="AK701" s="6">
        <v>1</v>
      </c>
      <c r="AL701" s="6">
        <v>0</v>
      </c>
      <c r="AM701" s="6">
        <v>0</v>
      </c>
      <c r="AN701" s="6">
        <v>0</v>
      </c>
      <c r="AO701" s="6">
        <v>0</v>
      </c>
      <c r="AP701" s="6">
        <v>1</v>
      </c>
      <c r="AR701" s="6">
        <v>0</v>
      </c>
      <c r="AS701" s="6">
        <v>0</v>
      </c>
      <c r="AT701" s="6">
        <v>0</v>
      </c>
      <c r="AU701" s="6">
        <v>0</v>
      </c>
      <c r="AV701" s="6">
        <f>IF(Table3[[#This Row],[ShankDiameter]]&gt;0.5,0,2)</f>
        <v>2</v>
      </c>
      <c r="AW701" s="6">
        <v>0</v>
      </c>
      <c r="AX701" s="6">
        <v>0</v>
      </c>
      <c r="AY701" s="6">
        <v>2</v>
      </c>
      <c r="AZ701" s="6">
        <f>IF(Table3[[#This Row],[ShankDiameter]]=0.225,2,IF(Table3[[#This Row],[ShankDiameter]]=0.25,2,IF(Table3[[#This Row],[ShankDiameter]]=0.2875,2,0)))</f>
        <v>0</v>
      </c>
      <c r="BA701" s="6">
        <v>0</v>
      </c>
      <c r="BB701" s="6">
        <v>0</v>
      </c>
      <c r="BC701" s="6">
        <v>0</v>
      </c>
      <c r="BD701" s="6">
        <v>0</v>
      </c>
      <c r="BE701" s="6">
        <v>0</v>
      </c>
      <c r="BF701" s="6">
        <v>0</v>
      </c>
      <c r="BG701" s="6">
        <v>0</v>
      </c>
      <c r="BH701" s="6">
        <v>0</v>
      </c>
      <c r="BI701" s="6">
        <v>0</v>
      </c>
      <c r="BJ701" s="6">
        <v>0</v>
      </c>
      <c r="BK701" s="6">
        <v>0</v>
      </c>
      <c r="BL701" s="6">
        <v>0</v>
      </c>
      <c r="BM701" s="6">
        <f>IF(Table3[[#This Row],[Type]]="EM",IF((Table3[[#This Row],[Diameter]]/2)-Table3[[#This Row],[CornerRadius]]-0.012&gt;0,(Table3[[#This Row],[Diameter]]/2)-Table3[[#This Row],[CornerRadius]]-0.012,0),)</f>
        <v>0</v>
      </c>
      <c r="BO701" s="6" t="str">
        <f>IF(Table3[[#This Row],[ShoulderLength]]="","",IF(Table3[[#This Row],[ShoulderLength]]&lt;Table3[[#This Row],[LOC]],"FIX",""))</f>
        <v/>
      </c>
    </row>
    <row r="702" spans="1:67" x14ac:dyDescent="0.25">
      <c r="A702" s="7">
        <f>IF(Table3[[#This Row],[SoflexRule]]="",1,IF(Table3[[#This Row],[MinOHL]]="",1,IF(Table3[[#This Row],[Type]]="CT",1,IF(Table3[[#This Row],[I]]=1,0,1))))</f>
        <v>1</v>
      </c>
      <c r="B702" s="6" t="s">
        <v>149</v>
      </c>
      <c r="D702" s="6" t="s">
        <v>149</v>
      </c>
      <c r="E702" s="6">
        <v>701</v>
      </c>
      <c r="F702" s="8" t="s">
        <v>60</v>
      </c>
      <c r="H702" s="10" t="s">
        <v>873</v>
      </c>
      <c r="I702" s="11" t="s">
        <v>1439</v>
      </c>
      <c r="J702" s="12" t="s">
        <v>1440</v>
      </c>
      <c r="K702" s="11" t="str">
        <f>CONCATENATE(Table3[[#This Row],[Type]]," "&amp;TEXT(Table3[[#This Row],[Diameter]],".0000")&amp;""," "&amp;Table3[[#This Row],[NumFlutes]]&amp;"FL")</f>
        <v>DT .1570 2FL</v>
      </c>
      <c r="L702" s="17" t="s">
        <v>836</v>
      </c>
      <c r="M702" s="13">
        <v>0.157</v>
      </c>
      <c r="N702" s="13">
        <v>0.157</v>
      </c>
      <c r="O702" s="6">
        <v>0.157</v>
      </c>
      <c r="P702" s="6">
        <v>3.1</v>
      </c>
      <c r="R702" s="14">
        <f>IF(Table3[[#This Row],[ShoulderLenEnd]]="",0,90-(DEGREES(ATAN((Q702-P702)/((N702-O702)/2)))))</f>
        <v>0</v>
      </c>
      <c r="S702" s="15">
        <v>3.14</v>
      </c>
      <c r="T702" s="6">
        <v>2</v>
      </c>
      <c r="U702" s="6">
        <v>4.6500000000000004</v>
      </c>
      <c r="V702" s="6">
        <v>2.9</v>
      </c>
      <c r="Z702" s="6">
        <v>135</v>
      </c>
      <c r="AA702" s="13">
        <f t="shared" si="10"/>
        <v>3.2515764646287963E-2</v>
      </c>
      <c r="AE702" s="6" t="s">
        <v>471</v>
      </c>
      <c r="AF702" s="6" t="s">
        <v>62</v>
      </c>
      <c r="AH702" s="6" t="s">
        <v>620</v>
      </c>
      <c r="AI702" s="6">
        <v>0</v>
      </c>
      <c r="AJ702" s="6">
        <v>0</v>
      </c>
      <c r="AK702" s="6">
        <v>1</v>
      </c>
      <c r="AL702" s="6">
        <v>0</v>
      </c>
      <c r="AM702" s="6">
        <v>0</v>
      </c>
      <c r="AN702" s="6">
        <v>0</v>
      </c>
      <c r="AO702" s="6">
        <v>0</v>
      </c>
      <c r="AP702" s="6">
        <v>1</v>
      </c>
      <c r="AR702" s="6">
        <v>0</v>
      </c>
      <c r="AS702" s="6">
        <v>0</v>
      </c>
      <c r="AT702" s="6">
        <v>0</v>
      </c>
      <c r="AU702" s="6">
        <v>0</v>
      </c>
      <c r="AV702" s="6">
        <f>IF(Table3[[#This Row],[ShankDiameter]]&gt;0.5,0,2)</f>
        <v>2</v>
      </c>
      <c r="AW702" s="6">
        <v>0</v>
      </c>
      <c r="AX702" s="6">
        <v>0</v>
      </c>
      <c r="AY702" s="6">
        <v>2</v>
      </c>
      <c r="AZ702" s="6">
        <f>IF(Table3[[#This Row],[ShankDiameter]]=0.225,2,IF(Table3[[#This Row],[ShankDiameter]]=0.25,2,IF(Table3[[#This Row],[ShankDiameter]]=0.2875,2,0)))</f>
        <v>0</v>
      </c>
      <c r="BA702" s="6">
        <v>0</v>
      </c>
      <c r="BB702" s="6">
        <v>0</v>
      </c>
      <c r="BC702" s="6">
        <v>0</v>
      </c>
      <c r="BD702" s="6">
        <v>0</v>
      </c>
      <c r="BE702" s="6">
        <v>0</v>
      </c>
      <c r="BF702" s="6">
        <v>0</v>
      </c>
      <c r="BG702" s="6">
        <v>0</v>
      </c>
      <c r="BH702" s="6">
        <v>0</v>
      </c>
      <c r="BI702" s="6">
        <v>0</v>
      </c>
      <c r="BJ702" s="6">
        <v>0</v>
      </c>
      <c r="BK702" s="6">
        <v>0</v>
      </c>
      <c r="BL702" s="6">
        <v>0</v>
      </c>
      <c r="BM702" s="6">
        <f>IF(Table3[[#This Row],[Type]]="EM",IF((Table3[[#This Row],[Diameter]]/2)-Table3[[#This Row],[CornerRadius]]-0.012&gt;0,(Table3[[#This Row],[Diameter]]/2)-Table3[[#This Row],[CornerRadius]]-0.012,0),)</f>
        <v>0</v>
      </c>
      <c r="BO702" s="6" t="str">
        <f>IF(Table3[[#This Row],[ShoulderLength]]="","",IF(Table3[[#This Row],[ShoulderLength]]&lt;Table3[[#This Row],[LOC]],"FIX",""))</f>
        <v/>
      </c>
    </row>
    <row r="703" spans="1:67" x14ac:dyDescent="0.25">
      <c r="A703" s="7">
        <f>IF(Table3[[#This Row],[SoflexRule]]="",1,IF(Table3[[#This Row],[MinOHL]]="",1,IF(Table3[[#This Row],[Type]]="CT",1,IF(Table3[[#This Row],[I]]=1,0,1))))</f>
        <v>1</v>
      </c>
      <c r="B703" s="6" t="s">
        <v>149</v>
      </c>
      <c r="D703" s="6" t="s">
        <v>149</v>
      </c>
      <c r="E703" s="6">
        <v>702</v>
      </c>
      <c r="F703" s="8" t="s">
        <v>60</v>
      </c>
      <c r="H703" s="10" t="s">
        <v>679</v>
      </c>
      <c r="I703" s="11" t="s">
        <v>1441</v>
      </c>
      <c r="J703" s="12" t="s">
        <v>1442</v>
      </c>
      <c r="K703" s="11" t="str">
        <f>CONCATENATE(Table3[[#This Row],[Type]]," "&amp;TEXT(Table3[[#This Row],[Diameter]],".0000")&amp;""," "&amp;Table3[[#This Row],[NumFlutes]]&amp;"FL")</f>
        <v>DS .1590 2FL</v>
      </c>
      <c r="L703" s="17" t="s">
        <v>840</v>
      </c>
      <c r="M703" s="13">
        <v>0.159</v>
      </c>
      <c r="N703" s="13">
        <v>0.159</v>
      </c>
      <c r="O703" s="6">
        <v>0.159</v>
      </c>
      <c r="P703" s="6">
        <v>1.1200000000000001</v>
      </c>
      <c r="R703" s="14">
        <f>IF(Table3[[#This Row],[ShoulderLenEnd]]="",0,90-(DEGREES(ATAN((Q703-P703)/((N703-O703)/2)))))</f>
        <v>0</v>
      </c>
      <c r="S703" s="15">
        <v>1.1499999999999999</v>
      </c>
      <c r="T703" s="6">
        <v>2</v>
      </c>
      <c r="U703" s="6">
        <v>2.2000000000000002</v>
      </c>
      <c r="V703" s="6">
        <v>0.85</v>
      </c>
      <c r="Z703" s="6">
        <v>135</v>
      </c>
      <c r="AA703" s="13">
        <f t="shared" si="10"/>
        <v>3.2929978208661059E-2</v>
      </c>
      <c r="AE703" s="6" t="s">
        <v>471</v>
      </c>
      <c r="AF703" s="6" t="s">
        <v>62</v>
      </c>
      <c r="AH703" s="6" t="s">
        <v>682</v>
      </c>
      <c r="AI703" s="6">
        <v>0</v>
      </c>
      <c r="AJ703" s="6">
        <v>0</v>
      </c>
      <c r="AK703" s="6">
        <v>1</v>
      </c>
      <c r="AL703" s="6">
        <v>0</v>
      </c>
      <c r="AM703" s="6">
        <v>0</v>
      </c>
      <c r="AN703" s="6">
        <v>0</v>
      </c>
      <c r="AO703" s="6">
        <v>0</v>
      </c>
      <c r="AP703" s="6">
        <v>1</v>
      </c>
      <c r="AR703" s="6">
        <v>0</v>
      </c>
      <c r="AS703" s="6">
        <v>0</v>
      </c>
      <c r="AT703" s="6">
        <v>0</v>
      </c>
      <c r="AU703" s="6">
        <v>0</v>
      </c>
      <c r="AV703" s="6">
        <f>IF(Table3[[#This Row],[ShankDiameter]]&gt;0.5,0,2)</f>
        <v>2</v>
      </c>
      <c r="AW703" s="6">
        <v>0</v>
      </c>
      <c r="AX703" s="6">
        <v>0</v>
      </c>
      <c r="AY703" s="6">
        <v>2</v>
      </c>
      <c r="AZ703" s="6">
        <f>IF(Table3[[#This Row],[ShankDiameter]]=0.225,2,IF(Table3[[#This Row],[ShankDiameter]]=0.25,2,IF(Table3[[#This Row],[ShankDiameter]]=0.2875,2,0)))</f>
        <v>0</v>
      </c>
      <c r="BA703" s="6">
        <v>0</v>
      </c>
      <c r="BB703" s="6">
        <v>0</v>
      </c>
      <c r="BC703" s="6">
        <v>0</v>
      </c>
      <c r="BD703" s="6">
        <v>0</v>
      </c>
      <c r="BE703" s="6">
        <v>0</v>
      </c>
      <c r="BF703" s="6">
        <v>0</v>
      </c>
      <c r="BG703" s="6">
        <v>0</v>
      </c>
      <c r="BH703" s="6">
        <v>0</v>
      </c>
      <c r="BI703" s="6">
        <v>0</v>
      </c>
      <c r="BJ703" s="6">
        <v>0</v>
      </c>
      <c r="BK703" s="6">
        <v>0</v>
      </c>
      <c r="BL703" s="6">
        <v>0</v>
      </c>
      <c r="BM703" s="6">
        <f>IF(Table3[[#This Row],[Type]]="EM",IF((Table3[[#This Row],[Diameter]]/2)-Table3[[#This Row],[CornerRadius]]-0.012&gt;0,(Table3[[#This Row],[Diameter]]/2)-Table3[[#This Row],[CornerRadius]]-0.012,0),)</f>
        <v>0</v>
      </c>
      <c r="BO703" s="6" t="str">
        <f>IF(Table3[[#This Row],[ShoulderLength]]="","",IF(Table3[[#This Row],[ShoulderLength]]&lt;Table3[[#This Row],[LOC]],"FIX",""))</f>
        <v/>
      </c>
    </row>
    <row r="704" spans="1:67" x14ac:dyDescent="0.25">
      <c r="A704" s="7">
        <f>IF(Table3[[#This Row],[SoflexRule]]="",1,IF(Table3[[#This Row],[MinOHL]]="",1,IF(Table3[[#This Row],[Type]]="CT",1,IF(Table3[[#This Row],[I]]=1,0,1))))</f>
        <v>1</v>
      </c>
      <c r="B704" s="6" t="s">
        <v>149</v>
      </c>
      <c r="D704" s="6" t="s">
        <v>149</v>
      </c>
      <c r="E704" s="6">
        <v>703</v>
      </c>
      <c r="F704" s="8" t="s">
        <v>60</v>
      </c>
      <c r="H704" s="10" t="s">
        <v>801</v>
      </c>
      <c r="I704" s="11" t="s">
        <v>1443</v>
      </c>
      <c r="J704" s="12" t="s">
        <v>1444</v>
      </c>
      <c r="K704" s="11" t="str">
        <f>CONCATENATE(Table3[[#This Row],[Type]]," "&amp;TEXT(Table3[[#This Row],[Diameter]],".0000")&amp;""," "&amp;Table3[[#This Row],[NumFlutes]]&amp;"FL")</f>
        <v>DJ .1660 2FL</v>
      </c>
      <c r="L704" s="17" t="s">
        <v>1045</v>
      </c>
      <c r="M704" s="13">
        <v>0.16600000000000001</v>
      </c>
      <c r="N704" s="13">
        <v>0.16600000000000001</v>
      </c>
      <c r="O704" s="6">
        <v>0.16600000000000001</v>
      </c>
      <c r="P704" s="6">
        <v>2.23</v>
      </c>
      <c r="R704" s="14">
        <f>IF(Table3[[#This Row],[ShoulderLenEnd]]="",0,90-(DEGREES(ATAN((Q704-P704)/((N704-O704)/2)))))</f>
        <v>0</v>
      </c>
      <c r="S704" s="15">
        <v>2.27</v>
      </c>
      <c r="T704" s="6">
        <v>2</v>
      </c>
      <c r="U704" s="6">
        <v>3.3</v>
      </c>
      <c r="V704" s="6">
        <v>1.9</v>
      </c>
      <c r="Z704" s="6">
        <v>135</v>
      </c>
      <c r="AA704" s="13">
        <f t="shared" si="10"/>
        <v>3.4379725676966892E-2</v>
      </c>
      <c r="AE704" s="6" t="s">
        <v>471</v>
      </c>
      <c r="AF704" s="6" t="s">
        <v>62</v>
      </c>
      <c r="AH704" s="6" t="s">
        <v>635</v>
      </c>
      <c r="AI704" s="6">
        <v>0</v>
      </c>
      <c r="AJ704" s="6">
        <v>0</v>
      </c>
      <c r="AK704" s="6">
        <v>1</v>
      </c>
      <c r="AL704" s="6">
        <v>0</v>
      </c>
      <c r="AM704" s="6">
        <v>0</v>
      </c>
      <c r="AN704" s="6">
        <v>0</v>
      </c>
      <c r="AO704" s="6">
        <v>0</v>
      </c>
      <c r="AP704" s="6">
        <v>1</v>
      </c>
      <c r="AR704" s="6">
        <v>0</v>
      </c>
      <c r="AS704" s="6">
        <v>0</v>
      </c>
      <c r="AT704" s="6">
        <v>0</v>
      </c>
      <c r="AU704" s="6">
        <v>0</v>
      </c>
      <c r="AV704" s="6">
        <f>IF(Table3[[#This Row],[ShankDiameter]]&gt;0.5,0,2)</f>
        <v>2</v>
      </c>
      <c r="AW704" s="6">
        <v>0</v>
      </c>
      <c r="AX704" s="6">
        <v>0</v>
      </c>
      <c r="AY704" s="6">
        <v>2</v>
      </c>
      <c r="AZ704" s="6">
        <f>IF(Table3[[#This Row],[ShankDiameter]]=0.225,2,IF(Table3[[#This Row],[ShankDiameter]]=0.25,2,IF(Table3[[#This Row],[ShankDiameter]]=0.2875,2,0)))</f>
        <v>0</v>
      </c>
      <c r="BA704" s="6">
        <v>0</v>
      </c>
      <c r="BB704" s="6">
        <v>0</v>
      </c>
      <c r="BC704" s="6">
        <v>0</v>
      </c>
      <c r="BD704" s="6">
        <v>0</v>
      </c>
      <c r="BE704" s="6">
        <v>0</v>
      </c>
      <c r="BF704" s="6">
        <v>0</v>
      </c>
      <c r="BG704" s="6">
        <v>0</v>
      </c>
      <c r="BH704" s="6">
        <v>0</v>
      </c>
      <c r="BI704" s="6">
        <v>0</v>
      </c>
      <c r="BJ704" s="6">
        <v>0</v>
      </c>
      <c r="BK704" s="6">
        <v>0</v>
      </c>
      <c r="BL704" s="6">
        <v>0</v>
      </c>
      <c r="BM704" s="6">
        <f>IF(Table3[[#This Row],[Type]]="EM",IF((Table3[[#This Row],[Diameter]]/2)-Table3[[#This Row],[CornerRadius]]-0.012&gt;0,(Table3[[#This Row],[Diameter]]/2)-Table3[[#This Row],[CornerRadius]]-0.012,0),)</f>
        <v>0</v>
      </c>
      <c r="BO704" s="6" t="str">
        <f>IF(Table3[[#This Row],[ShoulderLength]]="","",IF(Table3[[#This Row],[ShoulderLength]]&lt;Table3[[#This Row],[LOC]],"FIX",""))</f>
        <v/>
      </c>
    </row>
    <row r="705" spans="1:67" x14ac:dyDescent="0.25">
      <c r="A705" s="7">
        <f>IF(Table3[[#This Row],[SoflexRule]]="",1,IF(Table3[[#This Row],[MinOHL]]="",1,IF(Table3[[#This Row],[Type]]="CT",1,IF(Table3[[#This Row],[I]]=1,0,1))))</f>
        <v>1</v>
      </c>
      <c r="B705" s="6" t="s">
        <v>149</v>
      </c>
      <c r="D705" s="6" t="s">
        <v>149</v>
      </c>
      <c r="E705" s="6">
        <v>704</v>
      </c>
      <c r="G705" s="9" t="s">
        <v>74</v>
      </c>
      <c r="H705" s="10" t="s">
        <v>679</v>
      </c>
      <c r="I705" s="11" t="s">
        <v>1445</v>
      </c>
      <c r="J705" s="12" t="s">
        <v>1446</v>
      </c>
      <c r="K705" s="11" t="str">
        <f>CONCATENATE(Table3[[#This Row],[Type]]," "&amp;TEXT(Table3[[#This Row],[Diameter]],".0000")&amp;""," "&amp;Table3[[#This Row],[NumFlutes]]&amp;"FL")</f>
        <v>DS .1660 2FL</v>
      </c>
      <c r="L705" s="17" t="s">
        <v>1045</v>
      </c>
      <c r="M705" s="13">
        <v>0.16600000000000001</v>
      </c>
      <c r="N705" s="13">
        <v>0.16600000000000001</v>
      </c>
      <c r="O705" s="6">
        <v>0.16600000000000001</v>
      </c>
      <c r="P705" s="6">
        <v>1.175</v>
      </c>
      <c r="R705" s="14">
        <f>IF(Table3[[#This Row],[ShoulderLenEnd]]="",0,90-(DEGREES(ATAN((Q705-P705)/((N705-O705)/2)))))</f>
        <v>0</v>
      </c>
      <c r="S705" s="15">
        <v>1.2</v>
      </c>
      <c r="T705" s="6">
        <v>2</v>
      </c>
      <c r="U705" s="6">
        <v>2.15</v>
      </c>
      <c r="V705" s="6">
        <v>0.9</v>
      </c>
      <c r="Z705" s="6">
        <v>135</v>
      </c>
      <c r="AA705" s="13">
        <f t="shared" si="10"/>
        <v>3.4379725676966892E-2</v>
      </c>
      <c r="AE705" s="6" t="s">
        <v>471</v>
      </c>
      <c r="AF705" s="6" t="s">
        <v>545</v>
      </c>
      <c r="AH705" s="6" t="s">
        <v>682</v>
      </c>
      <c r="AI705" s="6">
        <v>0</v>
      </c>
      <c r="AJ705" s="6">
        <v>0</v>
      </c>
      <c r="AK705" s="6">
        <v>1</v>
      </c>
      <c r="AL705" s="6">
        <v>0</v>
      </c>
      <c r="AM705" s="6">
        <v>0</v>
      </c>
      <c r="AN705" s="6">
        <v>0</v>
      </c>
      <c r="AO705" s="6">
        <v>0</v>
      </c>
      <c r="AP705" s="6">
        <v>1</v>
      </c>
      <c r="AR705" s="6">
        <v>0</v>
      </c>
      <c r="AS705" s="6">
        <v>0</v>
      </c>
      <c r="AT705" s="6">
        <v>0</v>
      </c>
      <c r="AU705" s="6">
        <v>0</v>
      </c>
      <c r="AV705" s="6">
        <f>IF(Table3[[#This Row],[ShankDiameter]]&gt;0.5,0,2)</f>
        <v>2</v>
      </c>
      <c r="AW705" s="6">
        <v>0</v>
      </c>
      <c r="AX705" s="6">
        <v>0</v>
      </c>
      <c r="AY705" s="6">
        <v>2</v>
      </c>
      <c r="AZ705" s="6">
        <f>IF(Table3[[#This Row],[ShankDiameter]]=0.225,2,IF(Table3[[#This Row],[ShankDiameter]]=0.25,2,IF(Table3[[#This Row],[ShankDiameter]]=0.2875,2,0)))</f>
        <v>0</v>
      </c>
      <c r="BA705" s="6">
        <v>0</v>
      </c>
      <c r="BB705" s="6">
        <v>0</v>
      </c>
      <c r="BC705" s="6">
        <v>0</v>
      </c>
      <c r="BD705" s="6">
        <v>0</v>
      </c>
      <c r="BE705" s="6">
        <v>0</v>
      </c>
      <c r="BF705" s="6">
        <v>0</v>
      </c>
      <c r="BG705" s="6">
        <v>0</v>
      </c>
      <c r="BH705" s="6">
        <v>0</v>
      </c>
      <c r="BI705" s="6">
        <v>0</v>
      </c>
      <c r="BJ705" s="6">
        <v>0</v>
      </c>
      <c r="BK705" s="6">
        <v>0</v>
      </c>
      <c r="BL705" s="6">
        <v>0</v>
      </c>
      <c r="BM705" s="6">
        <f>IF(Table3[[#This Row],[Type]]="EM",IF((Table3[[#This Row],[Diameter]]/2)-Table3[[#This Row],[CornerRadius]]-0.012&gt;0,(Table3[[#This Row],[Diameter]]/2)-Table3[[#This Row],[CornerRadius]]-0.012,0),)</f>
        <v>0</v>
      </c>
      <c r="BO705" s="6" t="str">
        <f>IF(Table3[[#This Row],[ShoulderLength]]="","",IF(Table3[[#This Row],[ShoulderLength]]&lt;Table3[[#This Row],[LOC]],"FIX",""))</f>
        <v/>
      </c>
    </row>
    <row r="706" spans="1:67" x14ac:dyDescent="0.25">
      <c r="A706" s="7">
        <f>IF(Table3[[#This Row],[SoflexRule]]="",1,IF(Table3[[#This Row],[MinOHL]]="",1,IF(Table3[[#This Row],[Type]]="CT",1,IF(Table3[[#This Row],[I]]=1,0,1))))</f>
        <v>1</v>
      </c>
      <c r="B706" s="6" t="s">
        <v>149</v>
      </c>
      <c r="D706" s="6" t="s">
        <v>149</v>
      </c>
      <c r="E706" s="6">
        <v>705</v>
      </c>
      <c r="G706" s="9" t="s">
        <v>74</v>
      </c>
      <c r="H706" s="10" t="s">
        <v>679</v>
      </c>
      <c r="I706" s="11" t="s">
        <v>1447</v>
      </c>
      <c r="J706" s="12" t="s">
        <v>1448</v>
      </c>
      <c r="K706" s="11" t="str">
        <f>CONCATENATE(Table3[[#This Row],[Type]]," "&amp;TEXT(Table3[[#This Row],[Diameter]],".0000")&amp;""," "&amp;Table3[[#This Row],[NumFlutes]]&amp;"FL")</f>
        <v>DS .1695 2FL</v>
      </c>
      <c r="L706" s="17" t="s">
        <v>1050</v>
      </c>
      <c r="M706" s="13">
        <v>0.16950000000000001</v>
      </c>
      <c r="N706" s="13">
        <v>0.16950000000000001</v>
      </c>
      <c r="O706" s="6">
        <v>0.16950000000000001</v>
      </c>
      <c r="P706" s="6">
        <v>1.23</v>
      </c>
      <c r="R706" s="14">
        <f>IF(Table3[[#This Row],[ShoulderLenEnd]]="",0,90-(DEGREES(ATAN((Q706-P706)/((N706-O706)/2)))))</f>
        <v>0</v>
      </c>
      <c r="S706" s="15">
        <v>1.2549999999999999</v>
      </c>
      <c r="T706" s="6">
        <v>2</v>
      </c>
      <c r="U706" s="6">
        <v>2.25</v>
      </c>
      <c r="V706" s="6">
        <v>1</v>
      </c>
      <c r="Z706" s="6">
        <v>135</v>
      </c>
      <c r="AA706" s="13">
        <f t="shared" ref="AA706:AA769" si="11">IF(Z706 &lt; 1, "", (M706/2)/TAN(RADIANS(Z706/2)))</f>
        <v>3.5104599411119812E-2</v>
      </c>
      <c r="AE706" s="6" t="s">
        <v>471</v>
      </c>
      <c r="AF706" s="6" t="s">
        <v>62</v>
      </c>
      <c r="AH706" s="6" t="s">
        <v>682</v>
      </c>
      <c r="AI706" s="6">
        <v>0</v>
      </c>
      <c r="AJ706" s="6">
        <v>0</v>
      </c>
      <c r="AK706" s="6">
        <v>1</v>
      </c>
      <c r="AL706" s="6">
        <v>0</v>
      </c>
      <c r="AM706" s="6">
        <v>0</v>
      </c>
      <c r="AN706" s="6">
        <v>0</v>
      </c>
      <c r="AO706" s="6">
        <v>0</v>
      </c>
      <c r="AP706" s="6">
        <v>1</v>
      </c>
      <c r="AR706" s="6">
        <v>0</v>
      </c>
      <c r="AS706" s="6">
        <v>0</v>
      </c>
      <c r="AT706" s="6">
        <v>0</v>
      </c>
      <c r="AU706" s="6">
        <v>0</v>
      </c>
      <c r="AV706" s="6">
        <f>IF(Table3[[#This Row],[ShankDiameter]]&gt;0.5,0,2)</f>
        <v>2</v>
      </c>
      <c r="AW706" s="6">
        <v>0</v>
      </c>
      <c r="AX706" s="6">
        <v>0</v>
      </c>
      <c r="AY706" s="6">
        <v>2</v>
      </c>
      <c r="AZ706" s="6">
        <f>IF(Table3[[#This Row],[ShankDiameter]]=0.225,2,IF(Table3[[#This Row],[ShankDiameter]]=0.25,2,IF(Table3[[#This Row],[ShankDiameter]]=0.2875,2,0)))</f>
        <v>0</v>
      </c>
      <c r="BA706" s="6">
        <v>0</v>
      </c>
      <c r="BB706" s="6">
        <v>0</v>
      </c>
      <c r="BC706" s="6">
        <v>0</v>
      </c>
      <c r="BD706" s="6">
        <v>0</v>
      </c>
      <c r="BE706" s="6">
        <v>0</v>
      </c>
      <c r="BF706" s="6">
        <v>0</v>
      </c>
      <c r="BG706" s="6">
        <v>0</v>
      </c>
      <c r="BH706" s="6">
        <v>0</v>
      </c>
      <c r="BI706" s="6">
        <v>0</v>
      </c>
      <c r="BJ706" s="6">
        <v>0</v>
      </c>
      <c r="BK706" s="6">
        <v>0</v>
      </c>
      <c r="BL706" s="6">
        <v>0</v>
      </c>
      <c r="BM706" s="6">
        <f>IF(Table3[[#This Row],[Type]]="EM",IF((Table3[[#This Row],[Diameter]]/2)-Table3[[#This Row],[CornerRadius]]-0.012&gt;0,(Table3[[#This Row],[Diameter]]/2)-Table3[[#This Row],[CornerRadius]]-0.012,0),)</f>
        <v>0</v>
      </c>
      <c r="BO706" s="6" t="str">
        <f>IF(Table3[[#This Row],[ShoulderLength]]="","",IF(Table3[[#This Row],[ShoulderLength]]&lt;Table3[[#This Row],[LOC]],"FIX",""))</f>
        <v/>
      </c>
    </row>
    <row r="707" spans="1:67" x14ac:dyDescent="0.25">
      <c r="A707" s="7">
        <f>IF(Table3[[#This Row],[SoflexRule]]="",1,IF(Table3[[#This Row],[MinOHL]]="",1,IF(Table3[[#This Row],[Type]]="CT",1,IF(Table3[[#This Row],[I]]=1,0,1))))</f>
        <v>1</v>
      </c>
      <c r="B707" s="6" t="s">
        <v>149</v>
      </c>
      <c r="D707" s="6" t="s">
        <v>149</v>
      </c>
      <c r="E707" s="6">
        <v>706</v>
      </c>
      <c r="F707" s="8" t="s">
        <v>60</v>
      </c>
      <c r="H707" s="10" t="s">
        <v>801</v>
      </c>
      <c r="I707" s="11" t="s">
        <v>1449</v>
      </c>
      <c r="J707" s="12" t="s">
        <v>1450</v>
      </c>
      <c r="K707" s="11" t="str">
        <f>CONCATENATE(Table3[[#This Row],[Type]]," "&amp;TEXT(Table3[[#This Row],[Diameter]],".0000")&amp;""," "&amp;Table3[[#This Row],[NumFlutes]]&amp;"FL")</f>
        <v>DJ .1719 2FL</v>
      </c>
      <c r="L707" s="17" t="s">
        <v>2420</v>
      </c>
      <c r="M707" s="13">
        <v>0.1719</v>
      </c>
      <c r="N707" s="13">
        <v>0.1719</v>
      </c>
      <c r="O707" s="6">
        <v>0.1719</v>
      </c>
      <c r="P707" s="6">
        <v>2.25</v>
      </c>
      <c r="R707" s="14">
        <f>IF(Table3[[#This Row],[ShoulderLenEnd]]="",0,90-(DEGREES(ATAN((Q707-P707)/((N707-O707)/2)))))</f>
        <v>0</v>
      </c>
      <c r="S707" s="15">
        <v>2.2799999999999998</v>
      </c>
      <c r="T707" s="6">
        <v>2</v>
      </c>
      <c r="U707" s="6">
        <v>3.25</v>
      </c>
      <c r="V707" s="6">
        <v>1.95</v>
      </c>
      <c r="Z707" s="6">
        <v>135</v>
      </c>
      <c r="AA707" s="13">
        <f t="shared" si="11"/>
        <v>3.5601655685967522E-2</v>
      </c>
      <c r="AE707" s="6" t="s">
        <v>471</v>
      </c>
      <c r="AF707" s="6" t="s">
        <v>62</v>
      </c>
      <c r="AH707" s="6" t="s">
        <v>635</v>
      </c>
      <c r="AI707" s="6">
        <v>0</v>
      </c>
      <c r="AJ707" s="6">
        <v>0</v>
      </c>
      <c r="AK707" s="6">
        <v>1</v>
      </c>
      <c r="AL707" s="6">
        <v>0</v>
      </c>
      <c r="AM707" s="6">
        <v>0</v>
      </c>
      <c r="AN707" s="6">
        <v>0</v>
      </c>
      <c r="AO707" s="6">
        <v>0</v>
      </c>
      <c r="AP707" s="6">
        <v>1</v>
      </c>
      <c r="AR707" s="6">
        <v>0</v>
      </c>
      <c r="AS707" s="6">
        <v>0</v>
      </c>
      <c r="AT707" s="6">
        <v>0</v>
      </c>
      <c r="AU707" s="6">
        <v>0</v>
      </c>
      <c r="AV707" s="6">
        <f>IF(Table3[[#This Row],[ShankDiameter]]&gt;0.5,0,2)</f>
        <v>2</v>
      </c>
      <c r="AW707" s="6">
        <v>0</v>
      </c>
      <c r="AX707" s="6">
        <v>0</v>
      </c>
      <c r="AY707" s="6">
        <v>2</v>
      </c>
      <c r="AZ707" s="6">
        <f>IF(Table3[[#This Row],[ShankDiameter]]=0.225,2,IF(Table3[[#This Row],[ShankDiameter]]=0.25,2,IF(Table3[[#This Row],[ShankDiameter]]=0.2875,2,0)))</f>
        <v>0</v>
      </c>
      <c r="BA707" s="6">
        <v>0</v>
      </c>
      <c r="BB707" s="6">
        <v>0</v>
      </c>
      <c r="BC707" s="6">
        <v>0</v>
      </c>
      <c r="BD707" s="6">
        <v>0</v>
      </c>
      <c r="BE707" s="6">
        <v>0</v>
      </c>
      <c r="BF707" s="6">
        <v>0</v>
      </c>
      <c r="BG707" s="6">
        <v>0</v>
      </c>
      <c r="BH707" s="6">
        <v>0</v>
      </c>
      <c r="BI707" s="6">
        <v>0</v>
      </c>
      <c r="BJ707" s="6">
        <v>0</v>
      </c>
      <c r="BK707" s="6">
        <v>0</v>
      </c>
      <c r="BL707" s="6">
        <v>0</v>
      </c>
      <c r="BM707" s="6">
        <f>IF(Table3[[#This Row],[Type]]="EM",IF((Table3[[#This Row],[Diameter]]/2)-Table3[[#This Row],[CornerRadius]]-0.012&gt;0,(Table3[[#This Row],[Diameter]]/2)-Table3[[#This Row],[CornerRadius]]-0.012,0),)</f>
        <v>0</v>
      </c>
      <c r="BO707" s="6" t="str">
        <f>IF(Table3[[#This Row],[ShoulderLength]]="","",IF(Table3[[#This Row],[ShoulderLength]]&lt;Table3[[#This Row],[LOC]],"FIX",""))</f>
        <v/>
      </c>
    </row>
    <row r="708" spans="1:67" x14ac:dyDescent="0.25">
      <c r="A708" s="7">
        <f>IF(Table3[[#This Row],[SoflexRule]]="",1,IF(Table3[[#This Row],[MinOHL]]="",1,IF(Table3[[#This Row],[Type]]="CT",1,IF(Table3[[#This Row],[I]]=1,0,1))))</f>
        <v>1</v>
      </c>
      <c r="B708" s="6" t="s">
        <v>149</v>
      </c>
      <c r="D708" s="6" t="s">
        <v>149</v>
      </c>
      <c r="E708" s="6">
        <v>707</v>
      </c>
      <c r="F708" s="8" t="s">
        <v>60</v>
      </c>
      <c r="H708" s="10" t="s">
        <v>679</v>
      </c>
      <c r="I708" s="11" t="s">
        <v>1451</v>
      </c>
      <c r="J708" s="12" t="s">
        <v>1452</v>
      </c>
      <c r="K708" s="11" t="str">
        <f>CONCATENATE(Table3[[#This Row],[Type]]," "&amp;TEXT(Table3[[#This Row],[Diameter]],".0000")&amp;""," "&amp;Table3[[#This Row],[NumFlutes]]&amp;"FL")</f>
        <v>DS .1719 2FL</v>
      </c>
      <c r="L708" s="17" t="s">
        <v>2420</v>
      </c>
      <c r="M708" s="13">
        <v>0.1719</v>
      </c>
      <c r="N708" s="13">
        <v>0.1719</v>
      </c>
      <c r="O708" s="6">
        <v>0.1719</v>
      </c>
      <c r="P708" s="6">
        <v>1.17</v>
      </c>
      <c r="R708" s="14">
        <f>IF(Table3[[#This Row],[ShoulderLenEnd]]="",0,90-(DEGREES(ATAN((Q708-P708)/((N708-O708)/2)))))</f>
        <v>0</v>
      </c>
      <c r="S708" s="15">
        <v>1.2</v>
      </c>
      <c r="T708" s="6">
        <v>2</v>
      </c>
      <c r="U708" s="6">
        <v>2.2000000000000002</v>
      </c>
      <c r="V708" s="6">
        <v>0.9</v>
      </c>
      <c r="Z708" s="6">
        <v>135</v>
      </c>
      <c r="AA708" s="13">
        <f t="shared" si="11"/>
        <v>3.5601655685967522E-2</v>
      </c>
      <c r="AE708" s="6" t="s">
        <v>471</v>
      </c>
      <c r="AF708" s="6" t="s">
        <v>62</v>
      </c>
      <c r="AH708" s="6" t="s">
        <v>682</v>
      </c>
      <c r="AI708" s="6">
        <v>0</v>
      </c>
      <c r="AJ708" s="6">
        <v>0</v>
      </c>
      <c r="AK708" s="6">
        <v>1</v>
      </c>
      <c r="AL708" s="6">
        <v>0</v>
      </c>
      <c r="AM708" s="6">
        <v>0</v>
      </c>
      <c r="AN708" s="6">
        <v>0</v>
      </c>
      <c r="AO708" s="6">
        <v>0</v>
      </c>
      <c r="AP708" s="6">
        <v>1</v>
      </c>
      <c r="AR708" s="6">
        <v>0</v>
      </c>
      <c r="AS708" s="6">
        <v>0</v>
      </c>
      <c r="AT708" s="6">
        <v>0</v>
      </c>
      <c r="AU708" s="6">
        <v>0</v>
      </c>
      <c r="AV708" s="6">
        <f>IF(Table3[[#This Row],[ShankDiameter]]&gt;0.5,0,2)</f>
        <v>2</v>
      </c>
      <c r="AW708" s="6">
        <v>0</v>
      </c>
      <c r="AX708" s="6">
        <v>0</v>
      </c>
      <c r="AY708" s="6">
        <v>2</v>
      </c>
      <c r="AZ708" s="6">
        <f>IF(Table3[[#This Row],[ShankDiameter]]=0.225,2,IF(Table3[[#This Row],[ShankDiameter]]=0.25,2,IF(Table3[[#This Row],[ShankDiameter]]=0.2875,2,0)))</f>
        <v>0</v>
      </c>
      <c r="BA708" s="6">
        <v>0</v>
      </c>
      <c r="BB708" s="6">
        <v>0</v>
      </c>
      <c r="BC708" s="6">
        <v>0</v>
      </c>
      <c r="BD708" s="6">
        <v>0</v>
      </c>
      <c r="BE708" s="6">
        <v>0</v>
      </c>
      <c r="BF708" s="6">
        <v>0</v>
      </c>
      <c r="BG708" s="6">
        <v>0</v>
      </c>
      <c r="BH708" s="6">
        <v>0</v>
      </c>
      <c r="BI708" s="6">
        <v>0</v>
      </c>
      <c r="BJ708" s="6">
        <v>0</v>
      </c>
      <c r="BK708" s="6">
        <v>0</v>
      </c>
      <c r="BL708" s="6">
        <v>0</v>
      </c>
      <c r="BM708" s="6">
        <f>IF(Table3[[#This Row],[Type]]="EM",IF((Table3[[#This Row],[Diameter]]/2)-Table3[[#This Row],[CornerRadius]]-0.012&gt;0,(Table3[[#This Row],[Diameter]]/2)-Table3[[#This Row],[CornerRadius]]-0.012,0),)</f>
        <v>0</v>
      </c>
      <c r="BO708" s="6" t="str">
        <f>IF(Table3[[#This Row],[ShoulderLength]]="","",IF(Table3[[#This Row],[ShoulderLength]]&lt;Table3[[#This Row],[LOC]],"FIX",""))</f>
        <v/>
      </c>
    </row>
    <row r="709" spans="1:67" x14ac:dyDescent="0.25">
      <c r="A709" s="7">
        <f>IF(Table3[[#This Row],[SoflexRule]]="",1,IF(Table3[[#This Row],[MinOHL]]="",1,IF(Table3[[#This Row],[Type]]="CT",1,IF(Table3[[#This Row],[I]]=1,0,1))))</f>
        <v>1</v>
      </c>
      <c r="B709" s="6" t="s">
        <v>149</v>
      </c>
      <c r="D709" s="6" t="s">
        <v>149</v>
      </c>
      <c r="E709" s="6">
        <v>708</v>
      </c>
      <c r="G709" s="9" t="s">
        <v>74</v>
      </c>
      <c r="H709" s="10" t="s">
        <v>801</v>
      </c>
      <c r="I709" s="11" t="s">
        <v>1453</v>
      </c>
      <c r="J709" s="12" t="s">
        <v>1454</v>
      </c>
      <c r="K709" s="11" t="str">
        <f>CONCATENATE(Table3[[#This Row],[Type]]," "&amp;TEXT(Table3[[#This Row],[Diameter]],".0000")&amp;""," "&amp;Table3[[#This Row],[NumFlutes]]&amp;"FL")</f>
        <v>DJ .1730 2FL</v>
      </c>
      <c r="L709" s="17" t="s">
        <v>1058</v>
      </c>
      <c r="M709" s="13">
        <v>0.17299999999999999</v>
      </c>
      <c r="N709" s="13">
        <v>0.17299999999999999</v>
      </c>
      <c r="O709" s="6">
        <v>0.17299999999999999</v>
      </c>
      <c r="P709" s="6">
        <v>2.3250000000000002</v>
      </c>
      <c r="R709" s="14">
        <f>IF(Table3[[#This Row],[ShoulderLenEnd]]="",0,90-(DEGREES(ATAN((Q709-P709)/((N709-O709)/2)))))</f>
        <v>0</v>
      </c>
      <c r="S709" s="15">
        <v>2.35</v>
      </c>
      <c r="T709" s="6">
        <v>2</v>
      </c>
      <c r="U709" s="6">
        <v>3.3</v>
      </c>
      <c r="V709" s="6">
        <v>2</v>
      </c>
      <c r="Z709" s="6">
        <v>135</v>
      </c>
      <c r="AA709" s="13">
        <f t="shared" si="11"/>
        <v>3.5829473145272718E-2</v>
      </c>
      <c r="AE709" s="6" t="s">
        <v>471</v>
      </c>
      <c r="AF709" s="6" t="s">
        <v>62</v>
      </c>
      <c r="AH709" s="6" t="s">
        <v>635</v>
      </c>
      <c r="AI709" s="6">
        <v>0</v>
      </c>
      <c r="AJ709" s="6">
        <v>0</v>
      </c>
      <c r="AK709" s="6">
        <v>1</v>
      </c>
      <c r="AL709" s="6">
        <v>0</v>
      </c>
      <c r="AM709" s="6">
        <v>0</v>
      </c>
      <c r="AN709" s="6">
        <v>0</v>
      </c>
      <c r="AO709" s="6">
        <v>0</v>
      </c>
      <c r="AP709" s="6">
        <v>1</v>
      </c>
      <c r="AR709" s="6">
        <v>0</v>
      </c>
      <c r="AS709" s="6">
        <v>0</v>
      </c>
      <c r="AT709" s="6">
        <v>0</v>
      </c>
      <c r="AU709" s="6">
        <v>0</v>
      </c>
      <c r="AV709" s="6">
        <f>IF(Table3[[#This Row],[ShankDiameter]]&gt;0.5,0,2)</f>
        <v>2</v>
      </c>
      <c r="AW709" s="6">
        <v>0</v>
      </c>
      <c r="AX709" s="6">
        <v>0</v>
      </c>
      <c r="AY709" s="6">
        <v>2</v>
      </c>
      <c r="AZ709" s="6">
        <f>IF(Table3[[#This Row],[ShankDiameter]]=0.225,2,IF(Table3[[#This Row],[ShankDiameter]]=0.25,2,IF(Table3[[#This Row],[ShankDiameter]]=0.2875,2,0)))</f>
        <v>0</v>
      </c>
      <c r="BA709" s="6">
        <v>0</v>
      </c>
      <c r="BB709" s="6">
        <v>0</v>
      </c>
      <c r="BC709" s="6">
        <v>0</v>
      </c>
      <c r="BD709" s="6">
        <v>0</v>
      </c>
      <c r="BE709" s="6">
        <v>0</v>
      </c>
      <c r="BF709" s="6">
        <v>0</v>
      </c>
      <c r="BG709" s="6">
        <v>0</v>
      </c>
      <c r="BH709" s="6">
        <v>0</v>
      </c>
      <c r="BI709" s="6">
        <v>0</v>
      </c>
      <c r="BJ709" s="6">
        <v>0</v>
      </c>
      <c r="BK709" s="6">
        <v>0</v>
      </c>
      <c r="BL709" s="6">
        <v>0</v>
      </c>
      <c r="BM709" s="6">
        <f>IF(Table3[[#This Row],[Type]]="EM",IF((Table3[[#This Row],[Diameter]]/2)-Table3[[#This Row],[CornerRadius]]-0.012&gt;0,(Table3[[#This Row],[Diameter]]/2)-Table3[[#This Row],[CornerRadius]]-0.012,0),)</f>
        <v>0</v>
      </c>
      <c r="BO709" s="6" t="str">
        <f>IF(Table3[[#This Row],[ShoulderLength]]="","",IF(Table3[[#This Row],[ShoulderLength]]&lt;Table3[[#This Row],[LOC]],"FIX",""))</f>
        <v/>
      </c>
    </row>
    <row r="710" spans="1:67" x14ac:dyDescent="0.25">
      <c r="A710" s="7">
        <f>IF(Table3[[#This Row],[SoflexRule]]="",1,IF(Table3[[#This Row],[MinOHL]]="",1,IF(Table3[[#This Row],[Type]]="CT",1,IF(Table3[[#This Row],[I]]=1,0,1))))</f>
        <v>1</v>
      </c>
      <c r="B710" s="6" t="s">
        <v>149</v>
      </c>
      <c r="D710" s="6" t="s">
        <v>149</v>
      </c>
      <c r="E710" s="6">
        <v>709</v>
      </c>
      <c r="F710" s="8" t="s">
        <v>60</v>
      </c>
      <c r="H710" s="10" t="s">
        <v>679</v>
      </c>
      <c r="I710" s="11" t="s">
        <v>1455</v>
      </c>
      <c r="J710" s="12" t="s">
        <v>1456</v>
      </c>
      <c r="K710" s="11" t="str">
        <f>CONCATENATE(Table3[[#This Row],[Type]]," "&amp;TEXT(Table3[[#This Row],[Diameter]],".0000")&amp;""," "&amp;Table3[[#This Row],[NumFlutes]]&amp;"FL")</f>
        <v>DS .1730 2FL</v>
      </c>
      <c r="L710" s="17" t="s">
        <v>1058</v>
      </c>
      <c r="M710" s="13">
        <v>0.17299999999999999</v>
      </c>
      <c r="N710" s="13">
        <v>0.17299999999999999</v>
      </c>
      <c r="O710" s="6">
        <v>0.17299999999999999</v>
      </c>
      <c r="P710" s="6">
        <v>1.28</v>
      </c>
      <c r="R710" s="14">
        <f>IF(Table3[[#This Row],[ShoulderLenEnd]]="",0,90-(DEGREES(ATAN((Q710-P710)/((N710-O710)/2)))))</f>
        <v>0</v>
      </c>
      <c r="S710" s="15">
        <v>1.32</v>
      </c>
      <c r="T710" s="6">
        <v>2</v>
      </c>
      <c r="U710" s="6">
        <v>2.33</v>
      </c>
      <c r="V710" s="6">
        <v>0.95</v>
      </c>
      <c r="Z710" s="6">
        <v>135</v>
      </c>
      <c r="AA710" s="13">
        <f t="shared" si="11"/>
        <v>3.5829473145272718E-2</v>
      </c>
      <c r="AE710" s="6" t="s">
        <v>471</v>
      </c>
      <c r="AF710" s="6" t="s">
        <v>62</v>
      </c>
      <c r="AH710" s="6" t="s">
        <v>682</v>
      </c>
      <c r="AI710" s="6">
        <v>0</v>
      </c>
      <c r="AJ710" s="6">
        <v>0</v>
      </c>
      <c r="AK710" s="6">
        <v>1</v>
      </c>
      <c r="AL710" s="6">
        <v>0</v>
      </c>
      <c r="AM710" s="6">
        <v>0</v>
      </c>
      <c r="AN710" s="6">
        <v>0</v>
      </c>
      <c r="AO710" s="6">
        <v>0</v>
      </c>
      <c r="AP710" s="6">
        <v>1</v>
      </c>
      <c r="AR710" s="6">
        <v>0</v>
      </c>
      <c r="AS710" s="6">
        <v>0</v>
      </c>
      <c r="AT710" s="6">
        <v>0</v>
      </c>
      <c r="AU710" s="6">
        <v>0</v>
      </c>
      <c r="AV710" s="6">
        <f>IF(Table3[[#This Row],[ShankDiameter]]&gt;0.5,0,2)</f>
        <v>2</v>
      </c>
      <c r="AW710" s="6">
        <v>0</v>
      </c>
      <c r="AX710" s="6">
        <v>0</v>
      </c>
      <c r="AY710" s="6">
        <v>2</v>
      </c>
      <c r="AZ710" s="6">
        <f>IF(Table3[[#This Row],[ShankDiameter]]=0.225,2,IF(Table3[[#This Row],[ShankDiameter]]=0.25,2,IF(Table3[[#This Row],[ShankDiameter]]=0.2875,2,0)))</f>
        <v>0</v>
      </c>
      <c r="BA710" s="6">
        <v>0</v>
      </c>
      <c r="BB710" s="6">
        <v>0</v>
      </c>
      <c r="BC710" s="6">
        <v>0</v>
      </c>
      <c r="BD710" s="6">
        <v>0</v>
      </c>
      <c r="BE710" s="6">
        <v>0</v>
      </c>
      <c r="BF710" s="6">
        <v>0</v>
      </c>
      <c r="BG710" s="6">
        <v>0</v>
      </c>
      <c r="BH710" s="6">
        <v>0</v>
      </c>
      <c r="BI710" s="6">
        <v>0</v>
      </c>
      <c r="BJ710" s="6">
        <v>0</v>
      </c>
      <c r="BK710" s="6">
        <v>0</v>
      </c>
      <c r="BL710" s="6">
        <v>0</v>
      </c>
      <c r="BM710" s="6">
        <f>IF(Table3[[#This Row],[Type]]="EM",IF((Table3[[#This Row],[Diameter]]/2)-Table3[[#This Row],[CornerRadius]]-0.012&gt;0,(Table3[[#This Row],[Diameter]]/2)-Table3[[#This Row],[CornerRadius]]-0.012,0),)</f>
        <v>0</v>
      </c>
      <c r="BO710" s="6" t="str">
        <f>IF(Table3[[#This Row],[ShoulderLength]]="","",IF(Table3[[#This Row],[ShoulderLength]]&lt;Table3[[#This Row],[LOC]],"FIX",""))</f>
        <v/>
      </c>
    </row>
    <row r="711" spans="1:67" x14ac:dyDescent="0.25">
      <c r="A711" s="7">
        <f>IF(Table3[[#This Row],[SoflexRule]]="",1,IF(Table3[[#This Row],[MinOHL]]="",1,IF(Table3[[#This Row],[Type]]="CT",1,IF(Table3[[#This Row],[I]]=1,0,1))))</f>
        <v>1</v>
      </c>
      <c r="B711" s="6" t="s">
        <v>149</v>
      </c>
      <c r="D711" s="6" t="s">
        <v>149</v>
      </c>
      <c r="E711" s="6">
        <v>710</v>
      </c>
      <c r="F711" s="8" t="s">
        <v>60</v>
      </c>
      <c r="H711" s="10" t="s">
        <v>801</v>
      </c>
      <c r="I711" s="11" t="s">
        <v>1457</v>
      </c>
      <c r="J711" s="12" t="s">
        <v>1458</v>
      </c>
      <c r="K711" s="11" t="str">
        <f>CONCATENATE(Table3[[#This Row],[Type]]," "&amp;TEXT(Table3[[#This Row],[Diameter]],".0000")&amp;""," "&amp;Table3[[#This Row],[NumFlutes]]&amp;"FL")</f>
        <v>DJ .1770 2FL</v>
      </c>
      <c r="L711" s="17" t="s">
        <v>843</v>
      </c>
      <c r="M711" s="13">
        <v>0.17699999999999999</v>
      </c>
      <c r="N711" s="13">
        <v>0.17699999999999999</v>
      </c>
      <c r="O711" s="6">
        <v>0.17699999999999999</v>
      </c>
      <c r="P711" s="6">
        <v>2.35</v>
      </c>
      <c r="R711" s="14">
        <f>IF(Table3[[#This Row],[ShoulderLenEnd]]="",0,90-(DEGREES(ATAN((Q711-P711)/((N711-O711)/2)))))</f>
        <v>0</v>
      </c>
      <c r="S711" s="15">
        <v>2.39</v>
      </c>
      <c r="T711" s="6">
        <v>2</v>
      </c>
      <c r="U711" s="6">
        <v>3.3</v>
      </c>
      <c r="V711" s="6">
        <v>2</v>
      </c>
      <c r="Z711" s="6">
        <v>135</v>
      </c>
      <c r="AA711" s="13">
        <f t="shared" si="11"/>
        <v>3.665790027001891E-2</v>
      </c>
      <c r="AE711" s="6" t="s">
        <v>471</v>
      </c>
      <c r="AF711" s="6" t="s">
        <v>62</v>
      </c>
      <c r="AH711" s="6" t="s">
        <v>635</v>
      </c>
      <c r="AI711" s="6">
        <v>0</v>
      </c>
      <c r="AJ711" s="6">
        <v>0</v>
      </c>
      <c r="AK711" s="6">
        <v>1</v>
      </c>
      <c r="AL711" s="6">
        <v>0</v>
      </c>
      <c r="AM711" s="6">
        <v>0</v>
      </c>
      <c r="AN711" s="6">
        <v>0</v>
      </c>
      <c r="AO711" s="6">
        <v>0</v>
      </c>
      <c r="AP711" s="6">
        <v>1</v>
      </c>
      <c r="AR711" s="6">
        <v>0</v>
      </c>
      <c r="AS711" s="6">
        <v>0</v>
      </c>
      <c r="AT711" s="6">
        <v>0</v>
      </c>
      <c r="AU711" s="6">
        <v>0</v>
      </c>
      <c r="AV711" s="6">
        <f>IF(Table3[[#This Row],[ShankDiameter]]&gt;0.5,0,2)</f>
        <v>2</v>
      </c>
      <c r="AW711" s="6">
        <v>0</v>
      </c>
      <c r="AX711" s="6">
        <v>0</v>
      </c>
      <c r="AY711" s="6">
        <v>2</v>
      </c>
      <c r="AZ711" s="6">
        <f>IF(Table3[[#This Row],[ShankDiameter]]=0.225,2,IF(Table3[[#This Row],[ShankDiameter]]=0.25,2,IF(Table3[[#This Row],[ShankDiameter]]=0.2875,2,0)))</f>
        <v>0</v>
      </c>
      <c r="BA711" s="6">
        <v>0</v>
      </c>
      <c r="BB711" s="6">
        <v>0</v>
      </c>
      <c r="BC711" s="6">
        <v>0</v>
      </c>
      <c r="BD711" s="6">
        <v>0</v>
      </c>
      <c r="BE711" s="6">
        <v>0</v>
      </c>
      <c r="BF711" s="6">
        <v>0</v>
      </c>
      <c r="BG711" s="6">
        <v>0</v>
      </c>
      <c r="BH711" s="6">
        <v>0</v>
      </c>
      <c r="BI711" s="6">
        <v>0</v>
      </c>
      <c r="BJ711" s="6">
        <v>0</v>
      </c>
      <c r="BK711" s="6">
        <v>0</v>
      </c>
      <c r="BL711" s="6">
        <v>0</v>
      </c>
      <c r="BM711" s="6">
        <f>IF(Table3[[#This Row],[Type]]="EM",IF((Table3[[#This Row],[Diameter]]/2)-Table3[[#This Row],[CornerRadius]]-0.012&gt;0,(Table3[[#This Row],[Diameter]]/2)-Table3[[#This Row],[CornerRadius]]-0.012,0),)</f>
        <v>0</v>
      </c>
      <c r="BO711" s="6" t="str">
        <f>IF(Table3[[#This Row],[ShoulderLength]]="","",IF(Table3[[#This Row],[ShoulderLength]]&lt;Table3[[#This Row],[LOC]],"FIX",""))</f>
        <v/>
      </c>
    </row>
    <row r="712" spans="1:67" x14ac:dyDescent="0.25">
      <c r="A712" s="7">
        <f>IF(Table3[[#This Row],[SoflexRule]]="",1,IF(Table3[[#This Row],[MinOHL]]="",1,IF(Table3[[#This Row],[Type]]="CT",1,IF(Table3[[#This Row],[I]]=1,0,1))))</f>
        <v>1</v>
      </c>
      <c r="B712" s="6" t="s">
        <v>149</v>
      </c>
      <c r="D712" s="6" t="s">
        <v>149</v>
      </c>
      <c r="E712" s="6">
        <v>711</v>
      </c>
      <c r="G712" s="9" t="s">
        <v>74</v>
      </c>
      <c r="H712" s="10" t="s">
        <v>679</v>
      </c>
      <c r="I712" s="11" t="s">
        <v>1459</v>
      </c>
      <c r="J712" s="12" t="s">
        <v>1460</v>
      </c>
      <c r="K712" s="11" t="str">
        <f>CONCATENATE(Table3[[#This Row],[Type]]," "&amp;TEXT(Table3[[#This Row],[Diameter]],".0000")&amp;""," "&amp;Table3[[#This Row],[NumFlutes]]&amp;"FL")</f>
        <v>DS .1770 2FL</v>
      </c>
      <c r="L712" s="17" t="s">
        <v>843</v>
      </c>
      <c r="M712" s="13">
        <v>0.17699999999999999</v>
      </c>
      <c r="N712" s="13">
        <v>0.17699999999999999</v>
      </c>
      <c r="O712" s="6">
        <v>0.17699999999999999</v>
      </c>
      <c r="P712" s="6">
        <v>1.3</v>
      </c>
      <c r="R712" s="14">
        <f>IF(Table3[[#This Row],[ShoulderLenEnd]]="",0,90-(DEGREES(ATAN((Q712-P712)/((N712-O712)/2)))))</f>
        <v>0</v>
      </c>
      <c r="S712" s="15">
        <v>1.325</v>
      </c>
      <c r="T712" s="6">
        <v>2</v>
      </c>
      <c r="U712" s="6">
        <v>2.2999999999999998</v>
      </c>
      <c r="V712" s="6">
        <v>1</v>
      </c>
      <c r="Z712" s="6">
        <v>135</v>
      </c>
      <c r="AA712" s="13">
        <f t="shared" si="11"/>
        <v>3.665790027001891E-2</v>
      </c>
      <c r="AE712" s="6" t="s">
        <v>471</v>
      </c>
      <c r="AF712" s="6" t="s">
        <v>62</v>
      </c>
      <c r="AH712" s="6" t="s">
        <v>682</v>
      </c>
      <c r="AI712" s="6">
        <v>0</v>
      </c>
      <c r="AJ712" s="6">
        <v>0</v>
      </c>
      <c r="AK712" s="6">
        <v>1</v>
      </c>
      <c r="AL712" s="6">
        <v>0</v>
      </c>
      <c r="AM712" s="6">
        <v>0</v>
      </c>
      <c r="AN712" s="6">
        <v>0</v>
      </c>
      <c r="AO712" s="6">
        <v>0</v>
      </c>
      <c r="AP712" s="6">
        <v>1</v>
      </c>
      <c r="AR712" s="6">
        <v>0</v>
      </c>
      <c r="AS712" s="6">
        <v>0</v>
      </c>
      <c r="AT712" s="6">
        <v>0</v>
      </c>
      <c r="AU712" s="6">
        <v>0</v>
      </c>
      <c r="AV712" s="6">
        <f>IF(Table3[[#This Row],[ShankDiameter]]&gt;0.5,0,2)</f>
        <v>2</v>
      </c>
      <c r="AW712" s="6">
        <v>0</v>
      </c>
      <c r="AX712" s="6">
        <v>0</v>
      </c>
      <c r="AY712" s="6">
        <v>2</v>
      </c>
      <c r="AZ712" s="6">
        <f>IF(Table3[[#This Row],[ShankDiameter]]=0.225,2,IF(Table3[[#This Row],[ShankDiameter]]=0.25,2,IF(Table3[[#This Row],[ShankDiameter]]=0.2875,2,0)))</f>
        <v>0</v>
      </c>
      <c r="BA712" s="6">
        <v>0</v>
      </c>
      <c r="BB712" s="6">
        <v>0</v>
      </c>
      <c r="BC712" s="6">
        <v>0</v>
      </c>
      <c r="BD712" s="6">
        <v>0</v>
      </c>
      <c r="BE712" s="6">
        <v>0</v>
      </c>
      <c r="BF712" s="6">
        <v>0</v>
      </c>
      <c r="BG712" s="6">
        <v>0</v>
      </c>
      <c r="BH712" s="6">
        <v>0</v>
      </c>
      <c r="BI712" s="6">
        <v>0</v>
      </c>
      <c r="BJ712" s="6">
        <v>0</v>
      </c>
      <c r="BK712" s="6">
        <v>0</v>
      </c>
      <c r="BL712" s="6">
        <v>0</v>
      </c>
      <c r="BM712" s="6">
        <f>IF(Table3[[#This Row],[Type]]="EM",IF((Table3[[#This Row],[Diameter]]/2)-Table3[[#This Row],[CornerRadius]]-0.012&gt;0,(Table3[[#This Row],[Diameter]]/2)-Table3[[#This Row],[CornerRadius]]-0.012,0),)</f>
        <v>0</v>
      </c>
      <c r="BO712" s="6" t="str">
        <f>IF(Table3[[#This Row],[ShoulderLength]]="","",IF(Table3[[#This Row],[ShoulderLength]]&lt;Table3[[#This Row],[LOC]],"FIX",""))</f>
        <v/>
      </c>
    </row>
    <row r="713" spans="1:67" x14ac:dyDescent="0.25">
      <c r="A713" s="7">
        <f>IF(Table3[[#This Row],[SoflexRule]]="",1,IF(Table3[[#This Row],[MinOHL]]="",1,IF(Table3[[#This Row],[Type]]="CT",1,IF(Table3[[#This Row],[I]]=1,0,1))))</f>
        <v>1</v>
      </c>
      <c r="B713" s="6" t="s">
        <v>149</v>
      </c>
      <c r="D713" s="6" t="s">
        <v>149</v>
      </c>
      <c r="E713" s="6">
        <v>712</v>
      </c>
      <c r="F713" s="8" t="s">
        <v>60</v>
      </c>
      <c r="H713" s="10" t="s">
        <v>873</v>
      </c>
      <c r="I713" s="11" t="s">
        <v>1461</v>
      </c>
      <c r="J713" s="12" t="s">
        <v>1462</v>
      </c>
      <c r="K713" s="11" t="str">
        <f>CONCATENATE(Table3[[#This Row],[Type]]," "&amp;TEXT(Table3[[#This Row],[Diameter]],".0000")&amp;""," "&amp;Table3[[#This Row],[NumFlutes]]&amp;"FL")</f>
        <v>DT .1820 2FL</v>
      </c>
      <c r="L713" s="17" t="s">
        <v>1071</v>
      </c>
      <c r="M713" s="13">
        <v>0.182</v>
      </c>
      <c r="N713" s="13">
        <v>0.182</v>
      </c>
      <c r="O713" s="6">
        <v>0.182</v>
      </c>
      <c r="P713" s="6">
        <v>3.25</v>
      </c>
      <c r="R713" s="14">
        <f>IF(Table3[[#This Row],[ShoulderLenEnd]]="",0,90-(DEGREES(ATAN((Q713-P713)/((N713-O713)/2)))))</f>
        <v>0</v>
      </c>
      <c r="S713" s="15">
        <v>3.3</v>
      </c>
      <c r="T713" s="6">
        <v>2</v>
      </c>
      <c r="U713" s="6">
        <v>4.95</v>
      </c>
      <c r="V713" s="6">
        <v>3</v>
      </c>
      <c r="Z713" s="6">
        <v>135</v>
      </c>
      <c r="AA713" s="13">
        <f t="shared" si="11"/>
        <v>3.7693434175951647E-2</v>
      </c>
      <c r="AE713" s="6" t="s">
        <v>471</v>
      </c>
      <c r="AF713" s="6" t="s">
        <v>369</v>
      </c>
      <c r="AH713" s="6" t="s">
        <v>620</v>
      </c>
      <c r="AI713" s="6">
        <v>0</v>
      </c>
      <c r="AJ713" s="6">
        <v>0</v>
      </c>
      <c r="AK713" s="6">
        <v>1</v>
      </c>
      <c r="AL713" s="6">
        <v>0</v>
      </c>
      <c r="AM713" s="6">
        <v>0</v>
      </c>
      <c r="AN713" s="6">
        <v>0</v>
      </c>
      <c r="AO713" s="6">
        <v>0</v>
      </c>
      <c r="AP713" s="6">
        <v>1</v>
      </c>
      <c r="AR713" s="6">
        <v>0</v>
      </c>
      <c r="AS713" s="6">
        <v>0</v>
      </c>
      <c r="AT713" s="6">
        <v>0</v>
      </c>
      <c r="AU713" s="6">
        <v>0</v>
      </c>
      <c r="AV713" s="6">
        <f>IF(Table3[[#This Row],[ShankDiameter]]&gt;0.5,0,2)</f>
        <v>2</v>
      </c>
      <c r="AW713" s="6">
        <v>0</v>
      </c>
      <c r="AX713" s="6">
        <v>0</v>
      </c>
      <c r="AY713" s="6">
        <v>2</v>
      </c>
      <c r="AZ713" s="6">
        <f>IF(Table3[[#This Row],[ShankDiameter]]=0.225,2,IF(Table3[[#This Row],[ShankDiameter]]=0.25,2,IF(Table3[[#This Row],[ShankDiameter]]=0.2875,2,0)))</f>
        <v>0</v>
      </c>
      <c r="BA713" s="6">
        <v>0</v>
      </c>
      <c r="BB713" s="6">
        <v>0</v>
      </c>
      <c r="BC713" s="6">
        <v>0</v>
      </c>
      <c r="BD713" s="6">
        <v>0</v>
      </c>
      <c r="BE713" s="6">
        <v>0</v>
      </c>
      <c r="BF713" s="6">
        <v>0</v>
      </c>
      <c r="BG713" s="6">
        <v>0</v>
      </c>
      <c r="BH713" s="6">
        <v>0</v>
      </c>
      <c r="BI713" s="6">
        <v>0</v>
      </c>
      <c r="BJ713" s="6">
        <v>0</v>
      </c>
      <c r="BK713" s="6">
        <v>0</v>
      </c>
      <c r="BL713" s="6">
        <v>0</v>
      </c>
      <c r="BM713" s="6">
        <f>IF(Table3[[#This Row],[Type]]="EM",IF((Table3[[#This Row],[Diameter]]/2)-Table3[[#This Row],[CornerRadius]]-0.012&gt;0,(Table3[[#This Row],[Diameter]]/2)-Table3[[#This Row],[CornerRadius]]-0.012,0),)</f>
        <v>0</v>
      </c>
      <c r="BO713" s="6" t="str">
        <f>IF(Table3[[#This Row],[ShoulderLength]]="","",IF(Table3[[#This Row],[ShoulderLength]]&lt;Table3[[#This Row],[LOC]],"FIX",""))</f>
        <v/>
      </c>
    </row>
    <row r="714" spans="1:67" x14ac:dyDescent="0.25">
      <c r="A714" s="7">
        <f>IF(Table3[[#This Row],[SoflexRule]]="",1,IF(Table3[[#This Row],[MinOHL]]="",1,IF(Table3[[#This Row],[Type]]="CT",1,IF(Table3[[#This Row],[I]]=1,0,1))))</f>
        <v>1</v>
      </c>
      <c r="B714" s="6" t="s">
        <v>149</v>
      </c>
      <c r="D714" s="6" t="s">
        <v>149</v>
      </c>
      <c r="E714" s="6">
        <v>713</v>
      </c>
      <c r="F714" s="8" t="s">
        <v>60</v>
      </c>
      <c r="H714" s="10" t="s">
        <v>801</v>
      </c>
      <c r="I714" s="11" t="s">
        <v>1463</v>
      </c>
      <c r="J714" s="12" t="s">
        <v>1464</v>
      </c>
      <c r="K714" s="11" t="str">
        <f>CONCATENATE(Table3[[#This Row],[Type]]," "&amp;TEXT(Table3[[#This Row],[Diameter]],".0000")&amp;""," "&amp;Table3[[#This Row],[NumFlutes]]&amp;"FL")</f>
        <v>DJ .1820 2FL</v>
      </c>
      <c r="L714" s="17" t="s">
        <v>1071</v>
      </c>
      <c r="M714" s="13">
        <v>0.182</v>
      </c>
      <c r="N714" s="13">
        <v>0.182</v>
      </c>
      <c r="O714" s="6">
        <v>0.182</v>
      </c>
      <c r="P714" s="6">
        <v>2.33</v>
      </c>
      <c r="R714" s="14">
        <f>IF(Table3[[#This Row],[ShoulderLenEnd]]="",0,90-(DEGREES(ATAN((Q714-P714)/((N714-O714)/2)))))</f>
        <v>0</v>
      </c>
      <c r="S714" s="15">
        <v>2.37</v>
      </c>
      <c r="T714" s="6">
        <v>2</v>
      </c>
      <c r="U714" s="6">
        <v>3.4</v>
      </c>
      <c r="V714" s="6">
        <v>2</v>
      </c>
      <c r="Z714" s="6">
        <v>135</v>
      </c>
      <c r="AA714" s="13">
        <f t="shared" si="11"/>
        <v>3.7693434175951647E-2</v>
      </c>
      <c r="AE714" s="6" t="s">
        <v>471</v>
      </c>
      <c r="AF714" s="6" t="s">
        <v>62</v>
      </c>
      <c r="AH714" s="6" t="s">
        <v>635</v>
      </c>
      <c r="AI714" s="6">
        <v>0</v>
      </c>
      <c r="AJ714" s="6">
        <v>0</v>
      </c>
      <c r="AK714" s="6">
        <v>1</v>
      </c>
      <c r="AL714" s="6">
        <v>0</v>
      </c>
      <c r="AM714" s="6">
        <v>0</v>
      </c>
      <c r="AN714" s="6">
        <v>0</v>
      </c>
      <c r="AO714" s="6">
        <v>0</v>
      </c>
      <c r="AP714" s="6">
        <v>1</v>
      </c>
      <c r="AR714" s="6">
        <v>0</v>
      </c>
      <c r="AS714" s="6">
        <v>0</v>
      </c>
      <c r="AT714" s="6">
        <v>0</v>
      </c>
      <c r="AU714" s="6">
        <v>0</v>
      </c>
      <c r="AV714" s="6">
        <f>IF(Table3[[#This Row],[ShankDiameter]]&gt;0.5,0,2)</f>
        <v>2</v>
      </c>
      <c r="AW714" s="6">
        <v>0</v>
      </c>
      <c r="AX714" s="6">
        <v>0</v>
      </c>
      <c r="AY714" s="6">
        <v>2</v>
      </c>
      <c r="AZ714" s="6">
        <f>IF(Table3[[#This Row],[ShankDiameter]]=0.225,2,IF(Table3[[#This Row],[ShankDiameter]]=0.25,2,IF(Table3[[#This Row],[ShankDiameter]]=0.2875,2,0)))</f>
        <v>0</v>
      </c>
      <c r="BA714" s="6">
        <v>0</v>
      </c>
      <c r="BB714" s="6">
        <v>0</v>
      </c>
      <c r="BC714" s="6">
        <v>0</v>
      </c>
      <c r="BD714" s="6">
        <v>0</v>
      </c>
      <c r="BE714" s="6">
        <v>0</v>
      </c>
      <c r="BF714" s="6">
        <v>0</v>
      </c>
      <c r="BG714" s="6">
        <v>0</v>
      </c>
      <c r="BH714" s="6">
        <v>0</v>
      </c>
      <c r="BI714" s="6">
        <v>0</v>
      </c>
      <c r="BJ714" s="6">
        <v>0</v>
      </c>
      <c r="BK714" s="6">
        <v>0</v>
      </c>
      <c r="BL714" s="6">
        <v>0</v>
      </c>
      <c r="BM714" s="6">
        <f>IF(Table3[[#This Row],[Type]]="EM",IF((Table3[[#This Row],[Diameter]]/2)-Table3[[#This Row],[CornerRadius]]-0.012&gt;0,(Table3[[#This Row],[Diameter]]/2)-Table3[[#This Row],[CornerRadius]]-0.012,0),)</f>
        <v>0</v>
      </c>
      <c r="BO714" s="6" t="str">
        <f>IF(Table3[[#This Row],[ShoulderLength]]="","",IF(Table3[[#This Row],[ShoulderLength]]&lt;Table3[[#This Row],[LOC]],"FIX",""))</f>
        <v/>
      </c>
    </row>
    <row r="715" spans="1:67" x14ac:dyDescent="0.25">
      <c r="A715" s="7">
        <f>IF(Table3[[#This Row],[SoflexRule]]="",1,IF(Table3[[#This Row],[MinOHL]]="",1,IF(Table3[[#This Row],[Type]]="CT",1,IF(Table3[[#This Row],[I]]=1,0,1))))</f>
        <v>1</v>
      </c>
      <c r="B715" s="6" t="s">
        <v>149</v>
      </c>
      <c r="D715" s="6" t="s">
        <v>149</v>
      </c>
      <c r="E715" s="6">
        <v>714</v>
      </c>
      <c r="F715" s="8" t="s">
        <v>60</v>
      </c>
      <c r="H715" s="10" t="s">
        <v>679</v>
      </c>
      <c r="I715" s="11" t="s">
        <v>1465</v>
      </c>
      <c r="J715" s="12" t="s">
        <v>1466</v>
      </c>
      <c r="K715" s="11" t="str">
        <f>CONCATENATE(Table3[[#This Row],[Type]]," "&amp;TEXT(Table3[[#This Row],[Diameter]],".0000")&amp;""," "&amp;Table3[[#This Row],[NumFlutes]]&amp;"FL")</f>
        <v>DS .1820 2FL</v>
      </c>
      <c r="L715" s="17" t="s">
        <v>1071</v>
      </c>
      <c r="M715" s="13">
        <v>0.182</v>
      </c>
      <c r="N715" s="13">
        <v>0.182</v>
      </c>
      <c r="O715" s="6">
        <v>0.182</v>
      </c>
      <c r="P715" s="6">
        <v>1.33</v>
      </c>
      <c r="R715" s="14">
        <f>IF(Table3[[#This Row],[ShoulderLenEnd]]="",0,90-(DEGREES(ATAN((Q715-P715)/((N715-O715)/2)))))</f>
        <v>0</v>
      </c>
      <c r="S715" s="15">
        <v>1.37</v>
      </c>
      <c r="T715" s="6">
        <v>2</v>
      </c>
      <c r="U715" s="6">
        <v>2.2999999999999998</v>
      </c>
      <c r="V715" s="6">
        <v>1</v>
      </c>
      <c r="Z715" s="6">
        <v>135</v>
      </c>
      <c r="AA715" s="13">
        <f t="shared" si="11"/>
        <v>3.7693434175951647E-2</v>
      </c>
      <c r="AE715" s="6" t="s">
        <v>471</v>
      </c>
      <c r="AF715" s="6" t="s">
        <v>62</v>
      </c>
      <c r="AH715" s="6" t="s">
        <v>682</v>
      </c>
      <c r="AI715" s="6">
        <v>0</v>
      </c>
      <c r="AJ715" s="6">
        <v>0</v>
      </c>
      <c r="AK715" s="6">
        <v>1</v>
      </c>
      <c r="AL715" s="6">
        <v>0</v>
      </c>
      <c r="AM715" s="6">
        <v>0</v>
      </c>
      <c r="AN715" s="6">
        <v>0</v>
      </c>
      <c r="AO715" s="6">
        <v>0</v>
      </c>
      <c r="AP715" s="6">
        <v>1</v>
      </c>
      <c r="AR715" s="6">
        <v>0</v>
      </c>
      <c r="AS715" s="6">
        <v>0</v>
      </c>
      <c r="AT715" s="6">
        <v>0</v>
      </c>
      <c r="AU715" s="6">
        <v>0</v>
      </c>
      <c r="AV715" s="6">
        <f>IF(Table3[[#This Row],[ShankDiameter]]&gt;0.5,0,2)</f>
        <v>2</v>
      </c>
      <c r="AW715" s="6">
        <v>0</v>
      </c>
      <c r="AX715" s="6">
        <v>0</v>
      </c>
      <c r="AY715" s="6">
        <v>2</v>
      </c>
      <c r="AZ715" s="6">
        <f>IF(Table3[[#This Row],[ShankDiameter]]=0.225,2,IF(Table3[[#This Row],[ShankDiameter]]=0.25,2,IF(Table3[[#This Row],[ShankDiameter]]=0.2875,2,0)))</f>
        <v>0</v>
      </c>
      <c r="BA715" s="6">
        <v>0</v>
      </c>
      <c r="BB715" s="6">
        <v>0</v>
      </c>
      <c r="BC715" s="6">
        <v>0</v>
      </c>
      <c r="BD715" s="6">
        <v>0</v>
      </c>
      <c r="BE715" s="6">
        <v>0</v>
      </c>
      <c r="BF715" s="6">
        <v>0</v>
      </c>
      <c r="BG715" s="6">
        <v>0</v>
      </c>
      <c r="BH715" s="6">
        <v>0</v>
      </c>
      <c r="BI715" s="6">
        <v>0</v>
      </c>
      <c r="BJ715" s="6">
        <v>0</v>
      </c>
      <c r="BK715" s="6">
        <v>0</v>
      </c>
      <c r="BL715" s="6">
        <v>0</v>
      </c>
      <c r="BM715" s="6">
        <f>IF(Table3[[#This Row],[Type]]="EM",IF((Table3[[#This Row],[Diameter]]/2)-Table3[[#This Row],[CornerRadius]]-0.012&gt;0,(Table3[[#This Row],[Diameter]]/2)-Table3[[#This Row],[CornerRadius]]-0.012,0),)</f>
        <v>0</v>
      </c>
      <c r="BO715" s="6" t="str">
        <f>IF(Table3[[#This Row],[ShoulderLength]]="","",IF(Table3[[#This Row],[ShoulderLength]]&lt;Table3[[#This Row],[LOC]],"FIX",""))</f>
        <v/>
      </c>
    </row>
    <row r="716" spans="1:67" x14ac:dyDescent="0.25">
      <c r="A716" s="7">
        <f>IF(Table3[[#This Row],[SoflexRule]]="",1,IF(Table3[[#This Row],[MinOHL]]="",1,IF(Table3[[#This Row],[Type]]="CT",1,IF(Table3[[#This Row],[I]]=1,0,1))))</f>
        <v>1</v>
      </c>
      <c r="B716" s="6" t="s">
        <v>149</v>
      </c>
      <c r="D716" s="6" t="s">
        <v>149</v>
      </c>
      <c r="E716" s="6">
        <v>715</v>
      </c>
      <c r="G716" s="9" t="s">
        <v>74</v>
      </c>
      <c r="H716" s="10" t="s">
        <v>679</v>
      </c>
      <c r="I716" s="11" t="s">
        <v>1467</v>
      </c>
      <c r="J716" s="12" t="s">
        <v>1468</v>
      </c>
      <c r="K716" s="11" t="str">
        <f>CONCATENATE(Table3[[#This Row],[Type]]," "&amp;TEXT(Table3[[#This Row],[Diameter]],".0000")&amp;""," "&amp;Table3[[#This Row],[NumFlutes]]&amp;"FL")</f>
        <v>DS .1850 2FL</v>
      </c>
      <c r="L716" s="17" t="s">
        <v>1076</v>
      </c>
      <c r="M716" s="13">
        <v>0.185</v>
      </c>
      <c r="N716" s="13">
        <v>0.185</v>
      </c>
      <c r="O716" s="6">
        <v>0.185</v>
      </c>
      <c r="P716" s="6">
        <v>1.3</v>
      </c>
      <c r="R716" s="14">
        <f>IF(Table3[[#This Row],[ShoulderLenEnd]]="",0,90-(DEGREES(ATAN((Q716-P716)/((N716-O716)/2)))))</f>
        <v>0</v>
      </c>
      <c r="S716" s="15">
        <v>1.325</v>
      </c>
      <c r="T716" s="6">
        <v>2</v>
      </c>
      <c r="U716" s="6">
        <v>2.25</v>
      </c>
      <c r="V716" s="6">
        <v>1</v>
      </c>
      <c r="Z716" s="6">
        <v>135</v>
      </c>
      <c r="AA716" s="13">
        <f t="shared" si="11"/>
        <v>3.8314754519511295E-2</v>
      </c>
      <c r="AE716" s="6" t="s">
        <v>471</v>
      </c>
      <c r="AF716" s="6" t="s">
        <v>62</v>
      </c>
      <c r="AH716" s="6" t="s">
        <v>682</v>
      </c>
      <c r="AI716" s="6">
        <v>0</v>
      </c>
      <c r="AJ716" s="6">
        <v>0</v>
      </c>
      <c r="AK716" s="6">
        <v>1</v>
      </c>
      <c r="AL716" s="6">
        <v>0</v>
      </c>
      <c r="AM716" s="6">
        <v>0</v>
      </c>
      <c r="AN716" s="6">
        <v>0</v>
      </c>
      <c r="AO716" s="6">
        <v>0</v>
      </c>
      <c r="AP716" s="6">
        <v>1</v>
      </c>
      <c r="AR716" s="6">
        <v>0</v>
      </c>
      <c r="AS716" s="6">
        <v>0</v>
      </c>
      <c r="AT716" s="6">
        <v>0</v>
      </c>
      <c r="AU716" s="6">
        <v>0</v>
      </c>
      <c r="AV716" s="6">
        <f>IF(Table3[[#This Row],[ShankDiameter]]&gt;0.5,0,2)</f>
        <v>2</v>
      </c>
      <c r="AW716" s="6">
        <v>0</v>
      </c>
      <c r="AX716" s="6">
        <v>0</v>
      </c>
      <c r="AY716" s="6">
        <v>2</v>
      </c>
      <c r="AZ716" s="6">
        <f>IF(Table3[[#This Row],[ShankDiameter]]=0.225,2,IF(Table3[[#This Row],[ShankDiameter]]=0.25,2,IF(Table3[[#This Row],[ShankDiameter]]=0.2875,2,0)))</f>
        <v>0</v>
      </c>
      <c r="BA716" s="6">
        <v>0</v>
      </c>
      <c r="BB716" s="6">
        <v>0</v>
      </c>
      <c r="BC716" s="6">
        <v>0</v>
      </c>
      <c r="BD716" s="6">
        <v>0</v>
      </c>
      <c r="BE716" s="6">
        <v>0</v>
      </c>
      <c r="BF716" s="6">
        <v>0</v>
      </c>
      <c r="BG716" s="6">
        <v>0</v>
      </c>
      <c r="BH716" s="6">
        <v>0</v>
      </c>
      <c r="BI716" s="6">
        <v>0</v>
      </c>
      <c r="BJ716" s="6">
        <v>0</v>
      </c>
      <c r="BK716" s="6">
        <v>0</v>
      </c>
      <c r="BL716" s="6">
        <v>0</v>
      </c>
      <c r="BM716" s="6">
        <f>IF(Table3[[#This Row],[Type]]="EM",IF((Table3[[#This Row],[Diameter]]/2)-Table3[[#This Row],[CornerRadius]]-0.012&gt;0,(Table3[[#This Row],[Diameter]]/2)-Table3[[#This Row],[CornerRadius]]-0.012,0),)</f>
        <v>0</v>
      </c>
      <c r="BO716" s="6" t="str">
        <f>IF(Table3[[#This Row],[ShoulderLength]]="","",IF(Table3[[#This Row],[ShoulderLength]]&lt;Table3[[#This Row],[LOC]],"FIX",""))</f>
        <v/>
      </c>
    </row>
    <row r="717" spans="1:67" x14ac:dyDescent="0.25">
      <c r="A717" s="7">
        <f>IF(Table3[[#This Row],[SoflexRule]]="",1,IF(Table3[[#This Row],[MinOHL]]="",1,IF(Table3[[#This Row],[Type]]="CT",1,IF(Table3[[#This Row],[I]]=1,0,1))))</f>
        <v>1</v>
      </c>
      <c r="B717" s="6" t="s">
        <v>149</v>
      </c>
      <c r="D717" s="6" t="s">
        <v>149</v>
      </c>
      <c r="E717" s="6">
        <v>716</v>
      </c>
      <c r="F717" s="8" t="s">
        <v>60</v>
      </c>
      <c r="H717" s="10" t="s">
        <v>801</v>
      </c>
      <c r="I717" s="11" t="s">
        <v>1469</v>
      </c>
      <c r="J717" s="12" t="s">
        <v>1470</v>
      </c>
      <c r="K717" s="11" t="str">
        <f>CONCATENATE(Table3[[#This Row],[Type]]," "&amp;TEXT(Table3[[#This Row],[Diameter]],".0000")&amp;""," "&amp;Table3[[#This Row],[NumFlutes]]&amp;"FL")</f>
        <v>DJ .1875 2FL</v>
      </c>
      <c r="L717" s="17" t="s">
        <v>2419</v>
      </c>
      <c r="M717" s="13">
        <v>0.1875</v>
      </c>
      <c r="N717" s="13">
        <v>0.1875</v>
      </c>
      <c r="O717" s="6">
        <v>0.1875</v>
      </c>
      <c r="P717" s="6">
        <v>2.44</v>
      </c>
      <c r="R717" s="14">
        <f>IF(Table3[[#This Row],[ShoulderLenEnd]]="",0,90-(DEGREES(ATAN((Q717-P717)/((N717-O717)/2)))))</f>
        <v>0</v>
      </c>
      <c r="S717" s="15">
        <v>2.48</v>
      </c>
      <c r="T717" s="6">
        <v>2</v>
      </c>
      <c r="U717" s="6">
        <v>3.5</v>
      </c>
      <c r="V717" s="6">
        <v>2.15</v>
      </c>
      <c r="Z717" s="6">
        <v>135</v>
      </c>
      <c r="AA717" s="13">
        <f t="shared" si="11"/>
        <v>3.8832521472477663E-2</v>
      </c>
      <c r="AE717" s="6" t="s">
        <v>471</v>
      </c>
      <c r="AF717" s="6" t="s">
        <v>62</v>
      </c>
      <c r="AH717" s="6" t="s">
        <v>635</v>
      </c>
      <c r="AI717" s="6">
        <v>0</v>
      </c>
      <c r="AJ717" s="6">
        <v>0</v>
      </c>
      <c r="AK717" s="6">
        <v>1</v>
      </c>
      <c r="AL717" s="6">
        <v>0</v>
      </c>
      <c r="AM717" s="6">
        <v>0</v>
      </c>
      <c r="AN717" s="6">
        <v>0</v>
      </c>
      <c r="AO717" s="6">
        <v>0</v>
      </c>
      <c r="AP717" s="6">
        <v>1</v>
      </c>
      <c r="AR717" s="6">
        <v>0</v>
      </c>
      <c r="AS717" s="6">
        <v>0</v>
      </c>
      <c r="AT717" s="6">
        <v>0</v>
      </c>
      <c r="AU717" s="6">
        <v>0</v>
      </c>
      <c r="AV717" s="6">
        <f>IF(Table3[[#This Row],[ShankDiameter]]&gt;0.5,0,2)</f>
        <v>2</v>
      </c>
      <c r="AW717" s="6">
        <v>0</v>
      </c>
      <c r="AX717" s="6">
        <v>0</v>
      </c>
      <c r="AY717" s="6">
        <v>2</v>
      </c>
      <c r="AZ717" s="6">
        <f>IF(Table3[[#This Row],[ShankDiameter]]=0.225,2,IF(Table3[[#This Row],[ShankDiameter]]=0.25,2,IF(Table3[[#This Row],[ShankDiameter]]=0.2875,2,0)))</f>
        <v>0</v>
      </c>
      <c r="BA717" s="6">
        <v>0</v>
      </c>
      <c r="BB717" s="6">
        <v>0</v>
      </c>
      <c r="BC717" s="6">
        <v>0</v>
      </c>
      <c r="BD717" s="6">
        <v>0</v>
      </c>
      <c r="BE717" s="6">
        <v>0</v>
      </c>
      <c r="BF717" s="6">
        <v>0</v>
      </c>
      <c r="BG717" s="6">
        <v>0</v>
      </c>
      <c r="BH717" s="6">
        <v>0</v>
      </c>
      <c r="BI717" s="6">
        <v>0</v>
      </c>
      <c r="BJ717" s="6">
        <v>0</v>
      </c>
      <c r="BK717" s="6">
        <v>0</v>
      </c>
      <c r="BL717" s="6">
        <v>0</v>
      </c>
      <c r="BM717" s="6">
        <f>IF(Table3[[#This Row],[Type]]="EM",IF((Table3[[#This Row],[Diameter]]/2)-Table3[[#This Row],[CornerRadius]]-0.012&gt;0,(Table3[[#This Row],[Diameter]]/2)-Table3[[#This Row],[CornerRadius]]-0.012,0),)</f>
        <v>0</v>
      </c>
      <c r="BO717" s="6" t="str">
        <f>IF(Table3[[#This Row],[ShoulderLength]]="","",IF(Table3[[#This Row],[ShoulderLength]]&lt;Table3[[#This Row],[LOC]],"FIX",""))</f>
        <v/>
      </c>
    </row>
    <row r="718" spans="1:67" x14ac:dyDescent="0.25">
      <c r="A718" s="7">
        <f>IF(Table3[[#This Row],[SoflexRule]]="",1,IF(Table3[[#This Row],[MinOHL]]="",1,IF(Table3[[#This Row],[Type]]="CT",1,IF(Table3[[#This Row],[I]]=1,0,1))))</f>
        <v>1</v>
      </c>
      <c r="B718" s="6" t="s">
        <v>149</v>
      </c>
      <c r="D718" s="6" t="s">
        <v>149</v>
      </c>
      <c r="E718" s="6">
        <v>717</v>
      </c>
      <c r="G718" s="9" t="s">
        <v>74</v>
      </c>
      <c r="H718" s="10" t="s">
        <v>679</v>
      </c>
      <c r="I718" s="11" t="s">
        <v>1471</v>
      </c>
      <c r="J718" s="12" t="s">
        <v>1472</v>
      </c>
      <c r="K718" s="11" t="str">
        <f>CONCATENATE(Table3[[#This Row],[Type]]," "&amp;TEXT(Table3[[#This Row],[Diameter]],".0000")&amp;""," "&amp;Table3[[#This Row],[NumFlutes]]&amp;"FL")</f>
        <v>DS .1875 2FL</v>
      </c>
      <c r="L718" s="17" t="s">
        <v>2419</v>
      </c>
      <c r="M718" s="13">
        <v>0.1875</v>
      </c>
      <c r="N718" s="13">
        <v>0.1875</v>
      </c>
      <c r="O718" s="6">
        <v>0.1875</v>
      </c>
      <c r="P718" s="6">
        <v>1.3</v>
      </c>
      <c r="R718" s="14">
        <f>IF(Table3[[#This Row],[ShoulderLenEnd]]="",0,90-(DEGREES(ATAN((Q718-P718)/((N718-O718)/2)))))</f>
        <v>0</v>
      </c>
      <c r="S718" s="15">
        <v>1.325</v>
      </c>
      <c r="T718" s="6">
        <v>2</v>
      </c>
      <c r="U718" s="6">
        <v>2.2999999999999998</v>
      </c>
      <c r="V718" s="6">
        <v>0.9</v>
      </c>
      <c r="Z718" s="6">
        <v>135</v>
      </c>
      <c r="AA718" s="13">
        <f t="shared" si="11"/>
        <v>3.8832521472477663E-2</v>
      </c>
      <c r="AE718" s="6" t="s">
        <v>471</v>
      </c>
      <c r="AF718" s="6" t="s">
        <v>62</v>
      </c>
      <c r="AH718" s="6" t="s">
        <v>682</v>
      </c>
      <c r="AI718" s="6">
        <v>0</v>
      </c>
      <c r="AJ718" s="6">
        <v>0</v>
      </c>
      <c r="AK718" s="6">
        <v>1</v>
      </c>
      <c r="AL718" s="6">
        <v>0</v>
      </c>
      <c r="AM718" s="6">
        <v>0</v>
      </c>
      <c r="AN718" s="6">
        <v>0</v>
      </c>
      <c r="AO718" s="6">
        <v>0</v>
      </c>
      <c r="AP718" s="6">
        <v>1</v>
      </c>
      <c r="AR718" s="6">
        <v>0</v>
      </c>
      <c r="AS718" s="6">
        <v>0</v>
      </c>
      <c r="AT718" s="6">
        <v>0</v>
      </c>
      <c r="AU718" s="6">
        <v>0</v>
      </c>
      <c r="AV718" s="6">
        <f>IF(Table3[[#This Row],[ShankDiameter]]&gt;0.5,0,2)</f>
        <v>2</v>
      </c>
      <c r="AW718" s="6">
        <v>0</v>
      </c>
      <c r="AX718" s="6">
        <v>0</v>
      </c>
      <c r="AY718" s="6">
        <v>2</v>
      </c>
      <c r="AZ718" s="6">
        <f>IF(Table3[[#This Row],[ShankDiameter]]=0.225,2,IF(Table3[[#This Row],[ShankDiameter]]=0.25,2,IF(Table3[[#This Row],[ShankDiameter]]=0.2875,2,0)))</f>
        <v>0</v>
      </c>
      <c r="BA718" s="6">
        <v>0</v>
      </c>
      <c r="BB718" s="6">
        <v>0</v>
      </c>
      <c r="BC718" s="6">
        <v>0</v>
      </c>
      <c r="BD718" s="6">
        <v>0</v>
      </c>
      <c r="BE718" s="6">
        <v>0</v>
      </c>
      <c r="BF718" s="6">
        <v>0</v>
      </c>
      <c r="BG718" s="6">
        <v>0</v>
      </c>
      <c r="BH718" s="6">
        <v>0</v>
      </c>
      <c r="BI718" s="6">
        <v>0</v>
      </c>
      <c r="BJ718" s="6">
        <v>0</v>
      </c>
      <c r="BK718" s="6">
        <v>0</v>
      </c>
      <c r="BL718" s="6">
        <v>0</v>
      </c>
      <c r="BM718" s="6">
        <f>IF(Table3[[#This Row],[Type]]="EM",IF((Table3[[#This Row],[Diameter]]/2)-Table3[[#This Row],[CornerRadius]]-0.012&gt;0,(Table3[[#This Row],[Diameter]]/2)-Table3[[#This Row],[CornerRadius]]-0.012,0),)</f>
        <v>0</v>
      </c>
      <c r="BO718" s="6" t="str">
        <f>IF(Table3[[#This Row],[ShoulderLength]]="","",IF(Table3[[#This Row],[ShoulderLength]]&lt;Table3[[#This Row],[LOC]],"FIX",""))</f>
        <v/>
      </c>
    </row>
    <row r="719" spans="1:67" x14ac:dyDescent="0.25">
      <c r="A719" s="7">
        <f>IF(Table3[[#This Row],[SoflexRule]]="",1,IF(Table3[[#This Row],[MinOHL]]="",1,IF(Table3[[#This Row],[Type]]="CT",1,IF(Table3[[#This Row],[I]]=1,0,1))))</f>
        <v>1</v>
      </c>
      <c r="B719" s="6" t="s">
        <v>149</v>
      </c>
      <c r="D719" s="6" t="s">
        <v>149</v>
      </c>
      <c r="E719" s="6">
        <v>718</v>
      </c>
      <c r="F719" s="8" t="s">
        <v>60</v>
      </c>
      <c r="H719" s="10" t="s">
        <v>873</v>
      </c>
      <c r="I719" s="11" t="s">
        <v>1473</v>
      </c>
      <c r="J719" s="12" t="s">
        <v>1474</v>
      </c>
      <c r="K719" s="11" t="str">
        <f>CONCATENATE(Table3[[#This Row],[Type]]," "&amp;TEXT(Table3[[#This Row],[Diameter]],".0000")&amp;""," "&amp;Table3[[#This Row],[NumFlutes]]&amp;"FL")</f>
        <v>DT .1960 2FL</v>
      </c>
      <c r="L719" s="17" t="s">
        <v>1097</v>
      </c>
      <c r="M719" s="13">
        <v>0.19600000000000001</v>
      </c>
      <c r="N719" s="13">
        <v>0.19600000000000001</v>
      </c>
      <c r="O719" s="6">
        <v>0.19600000000000001</v>
      </c>
      <c r="P719" s="6">
        <v>3.46</v>
      </c>
      <c r="R719" s="14">
        <f>IF(Table3[[#This Row],[ShoulderLenEnd]]="",0,90-(DEGREES(ATAN((Q719-P719)/((N719-O719)/2)))))</f>
        <v>0</v>
      </c>
      <c r="S719" s="15">
        <v>3.5</v>
      </c>
      <c r="T719" s="6">
        <v>2</v>
      </c>
      <c r="U719" s="6">
        <v>5.2</v>
      </c>
      <c r="V719" s="6">
        <v>3.2</v>
      </c>
      <c r="Z719" s="6">
        <v>135</v>
      </c>
      <c r="AA719" s="13">
        <f t="shared" si="11"/>
        <v>4.059292911256332E-2</v>
      </c>
      <c r="AE719" s="6" t="s">
        <v>471</v>
      </c>
      <c r="AF719" s="6" t="s">
        <v>62</v>
      </c>
      <c r="AH719" s="6" t="s">
        <v>620</v>
      </c>
      <c r="AI719" s="6">
        <v>0</v>
      </c>
      <c r="AJ719" s="6">
        <v>0</v>
      </c>
      <c r="AK719" s="6">
        <v>1</v>
      </c>
      <c r="AL719" s="6">
        <v>0</v>
      </c>
      <c r="AM719" s="6">
        <v>0</v>
      </c>
      <c r="AN719" s="6">
        <v>0</v>
      </c>
      <c r="AO719" s="6">
        <v>0</v>
      </c>
      <c r="AP719" s="6">
        <v>1</v>
      </c>
      <c r="AR719" s="6">
        <v>0</v>
      </c>
      <c r="AS719" s="6">
        <v>0</v>
      </c>
      <c r="AT719" s="6">
        <v>0</v>
      </c>
      <c r="AU719" s="6">
        <v>0</v>
      </c>
      <c r="AV719" s="6">
        <f>IF(Table3[[#This Row],[ShankDiameter]]&gt;0.5,0,2)</f>
        <v>2</v>
      </c>
      <c r="AW719" s="6">
        <v>0</v>
      </c>
      <c r="AX719" s="6">
        <v>0</v>
      </c>
      <c r="AY719" s="6">
        <v>2</v>
      </c>
      <c r="AZ719" s="6">
        <f>IF(Table3[[#This Row],[ShankDiameter]]=0.225,2,IF(Table3[[#This Row],[ShankDiameter]]=0.25,2,IF(Table3[[#This Row],[ShankDiameter]]=0.2875,2,0)))</f>
        <v>0</v>
      </c>
      <c r="BA719" s="6">
        <v>0</v>
      </c>
      <c r="BB719" s="6">
        <v>0</v>
      </c>
      <c r="BC719" s="6">
        <v>0</v>
      </c>
      <c r="BD719" s="6">
        <v>0</v>
      </c>
      <c r="BE719" s="6">
        <v>0</v>
      </c>
      <c r="BF719" s="6">
        <v>0</v>
      </c>
      <c r="BG719" s="6">
        <v>0</v>
      </c>
      <c r="BH719" s="6">
        <v>0</v>
      </c>
      <c r="BI719" s="6">
        <v>0</v>
      </c>
      <c r="BJ719" s="6">
        <v>0</v>
      </c>
      <c r="BK719" s="6">
        <v>0</v>
      </c>
      <c r="BL719" s="6">
        <v>0</v>
      </c>
      <c r="BM719" s="6">
        <f>IF(Table3[[#This Row],[Type]]="EM",IF((Table3[[#This Row],[Diameter]]/2)-Table3[[#This Row],[CornerRadius]]-0.012&gt;0,(Table3[[#This Row],[Diameter]]/2)-Table3[[#This Row],[CornerRadius]]-0.012,0),)</f>
        <v>0</v>
      </c>
      <c r="BO719" s="6" t="str">
        <f>IF(Table3[[#This Row],[ShoulderLength]]="","",IF(Table3[[#This Row],[ShoulderLength]]&lt;Table3[[#This Row],[LOC]],"FIX",""))</f>
        <v/>
      </c>
    </row>
    <row r="720" spans="1:67" x14ac:dyDescent="0.25">
      <c r="A720" s="7">
        <f>IF(Table3[[#This Row],[SoflexRule]]="",1,IF(Table3[[#This Row],[MinOHL]]="",1,IF(Table3[[#This Row],[Type]]="CT",1,IF(Table3[[#This Row],[I]]=1,0,1))))</f>
        <v>1</v>
      </c>
      <c r="B720" s="6" t="s">
        <v>149</v>
      </c>
      <c r="D720" s="6" t="s">
        <v>149</v>
      </c>
      <c r="E720" s="6">
        <v>719</v>
      </c>
      <c r="G720" s="9" t="s">
        <v>74</v>
      </c>
      <c r="H720" s="10" t="s">
        <v>679</v>
      </c>
      <c r="I720" s="11" t="s">
        <v>1475</v>
      </c>
      <c r="J720" s="12" t="s">
        <v>1476</v>
      </c>
      <c r="K720" s="11" t="str">
        <f>CONCATENATE(Table3[[#This Row],[Type]]," "&amp;TEXT(Table3[[#This Row],[Diameter]],".0000")&amp;""," "&amp;Table3[[#This Row],[NumFlutes]]&amp;"FL")</f>
        <v>DS .1960 2FL</v>
      </c>
      <c r="L720" s="17" t="s">
        <v>1097</v>
      </c>
      <c r="M720" s="13">
        <v>0.19600000000000001</v>
      </c>
      <c r="N720" s="13">
        <v>0.19600000000000001</v>
      </c>
      <c r="O720" s="6">
        <v>0.19600000000000001</v>
      </c>
      <c r="P720" s="6">
        <v>1.35</v>
      </c>
      <c r="R720" s="14">
        <f>IF(Table3[[#This Row],[ShoulderLenEnd]]="",0,90-(DEGREES(ATAN((Q720-P720)/((N720-O720)/2)))))</f>
        <v>0</v>
      </c>
      <c r="S720" s="15">
        <v>1.375</v>
      </c>
      <c r="T720" s="6">
        <v>2</v>
      </c>
      <c r="U720" s="6">
        <v>2.25</v>
      </c>
      <c r="V720" s="6">
        <v>1</v>
      </c>
      <c r="Z720" s="6">
        <v>135</v>
      </c>
      <c r="AA720" s="13">
        <f t="shared" si="11"/>
        <v>4.059292911256332E-2</v>
      </c>
      <c r="AE720" s="6" t="s">
        <v>471</v>
      </c>
      <c r="AF720" s="6" t="s">
        <v>62</v>
      </c>
      <c r="AH720" s="6" t="s">
        <v>682</v>
      </c>
      <c r="AI720" s="6">
        <v>0</v>
      </c>
      <c r="AJ720" s="6">
        <v>0</v>
      </c>
      <c r="AK720" s="6">
        <v>1</v>
      </c>
      <c r="AL720" s="6">
        <v>0</v>
      </c>
      <c r="AM720" s="6">
        <v>0</v>
      </c>
      <c r="AN720" s="6">
        <v>0</v>
      </c>
      <c r="AO720" s="6">
        <v>0</v>
      </c>
      <c r="AP720" s="6">
        <v>1</v>
      </c>
      <c r="AR720" s="6">
        <v>0</v>
      </c>
      <c r="AS720" s="6">
        <v>0</v>
      </c>
      <c r="AT720" s="6">
        <v>0</v>
      </c>
      <c r="AU720" s="6">
        <v>0</v>
      </c>
      <c r="AV720" s="6">
        <f>IF(Table3[[#This Row],[ShankDiameter]]&gt;0.5,0,2)</f>
        <v>2</v>
      </c>
      <c r="AW720" s="6">
        <v>0</v>
      </c>
      <c r="AX720" s="6">
        <v>0</v>
      </c>
      <c r="AY720" s="6">
        <v>2</v>
      </c>
      <c r="AZ720" s="6">
        <f>IF(Table3[[#This Row],[ShankDiameter]]=0.225,2,IF(Table3[[#This Row],[ShankDiameter]]=0.25,2,IF(Table3[[#This Row],[ShankDiameter]]=0.2875,2,0)))</f>
        <v>0</v>
      </c>
      <c r="BA720" s="6">
        <v>0</v>
      </c>
      <c r="BB720" s="6">
        <v>0</v>
      </c>
      <c r="BC720" s="6">
        <v>0</v>
      </c>
      <c r="BD720" s="6">
        <v>0</v>
      </c>
      <c r="BE720" s="6">
        <v>0</v>
      </c>
      <c r="BF720" s="6">
        <v>0</v>
      </c>
      <c r="BG720" s="6">
        <v>0</v>
      </c>
      <c r="BH720" s="6">
        <v>0</v>
      </c>
      <c r="BI720" s="6">
        <v>0</v>
      </c>
      <c r="BJ720" s="6">
        <v>0</v>
      </c>
      <c r="BK720" s="6">
        <v>0</v>
      </c>
      <c r="BL720" s="6">
        <v>0</v>
      </c>
      <c r="BM720" s="6">
        <f>IF(Table3[[#This Row],[Type]]="EM",IF((Table3[[#This Row],[Diameter]]/2)-Table3[[#This Row],[CornerRadius]]-0.012&gt;0,(Table3[[#This Row],[Diameter]]/2)-Table3[[#This Row],[CornerRadius]]-0.012,0),)</f>
        <v>0</v>
      </c>
      <c r="BO720" s="6" t="str">
        <f>IF(Table3[[#This Row],[ShoulderLength]]="","",IF(Table3[[#This Row],[ShoulderLength]]&lt;Table3[[#This Row],[LOC]],"FIX",""))</f>
        <v/>
      </c>
    </row>
    <row r="721" spans="1:67" x14ac:dyDescent="0.25">
      <c r="A721" s="7">
        <f>IF(Table3[[#This Row],[SoflexRule]]="",1,IF(Table3[[#This Row],[MinOHL]]="",1,IF(Table3[[#This Row],[Type]]="CT",1,IF(Table3[[#This Row],[I]]=1,0,1))))</f>
        <v>1</v>
      </c>
      <c r="B721" s="6" t="s">
        <v>149</v>
      </c>
      <c r="D721" s="6" t="s">
        <v>149</v>
      </c>
      <c r="E721" s="6">
        <v>720</v>
      </c>
      <c r="F721" s="8" t="s">
        <v>60</v>
      </c>
      <c r="H721" s="10" t="s">
        <v>801</v>
      </c>
      <c r="I721" s="11" t="s">
        <v>1477</v>
      </c>
      <c r="J721" s="12" t="s">
        <v>1478</v>
      </c>
      <c r="K721" s="11" t="str">
        <f>CONCATENATE(Table3[[#This Row],[Type]]," "&amp;TEXT(Table3[[#This Row],[Diameter]],".0000")&amp;""," "&amp;Table3[[#This Row],[NumFlutes]]&amp;"FL")</f>
        <v>DJ .2010 2FL</v>
      </c>
      <c r="L721" s="17" t="s">
        <v>1107</v>
      </c>
      <c r="M721" s="13">
        <v>0.20100000000000001</v>
      </c>
      <c r="N721" s="13">
        <v>0.20100000000000001</v>
      </c>
      <c r="O721" s="6">
        <v>0.20100000000000001</v>
      </c>
      <c r="P721" s="6">
        <v>2.56</v>
      </c>
      <c r="R721" s="14">
        <f>IF(Table3[[#This Row],[ShoulderLenEnd]]="",0,90-(DEGREES(ATAN((Q721-P721)/((N721-O721)/2)))))</f>
        <v>0</v>
      </c>
      <c r="S721" s="15">
        <v>2.6</v>
      </c>
      <c r="T721" s="6">
        <v>2</v>
      </c>
      <c r="U721" s="6">
        <v>3.5</v>
      </c>
      <c r="V721" s="6">
        <v>2.2000000000000002</v>
      </c>
      <c r="Z721" s="6">
        <v>135</v>
      </c>
      <c r="AA721" s="13">
        <f t="shared" si="11"/>
        <v>4.1628463018496056E-2</v>
      </c>
      <c r="AE721" s="6" t="s">
        <v>471</v>
      </c>
      <c r="AF721" s="6" t="s">
        <v>62</v>
      </c>
      <c r="AH721" s="6" t="s">
        <v>635</v>
      </c>
      <c r="AI721" s="6">
        <v>0</v>
      </c>
      <c r="AJ721" s="6">
        <v>0</v>
      </c>
      <c r="AK721" s="6">
        <v>1</v>
      </c>
      <c r="AL721" s="6">
        <v>0</v>
      </c>
      <c r="AM721" s="6">
        <v>0</v>
      </c>
      <c r="AN721" s="6">
        <v>0</v>
      </c>
      <c r="AO721" s="6">
        <v>0</v>
      </c>
      <c r="AP721" s="6">
        <v>1</v>
      </c>
      <c r="AR721" s="6">
        <v>0</v>
      </c>
      <c r="AS721" s="6">
        <v>0</v>
      </c>
      <c r="AT721" s="6">
        <v>0</v>
      </c>
      <c r="AU721" s="6">
        <v>0</v>
      </c>
      <c r="AV721" s="6">
        <f>IF(Table3[[#This Row],[ShankDiameter]]&gt;0.5,0,2)</f>
        <v>2</v>
      </c>
      <c r="AW721" s="6">
        <v>0</v>
      </c>
      <c r="AX721" s="6">
        <v>0</v>
      </c>
      <c r="AY721" s="6">
        <v>2</v>
      </c>
      <c r="AZ721" s="6">
        <f>IF(Table3[[#This Row],[ShankDiameter]]=0.225,2,IF(Table3[[#This Row],[ShankDiameter]]=0.25,2,IF(Table3[[#This Row],[ShankDiameter]]=0.2875,2,0)))</f>
        <v>0</v>
      </c>
      <c r="BA721" s="6">
        <v>0</v>
      </c>
      <c r="BB721" s="6">
        <v>0</v>
      </c>
      <c r="BC721" s="6">
        <v>0</v>
      </c>
      <c r="BD721" s="6">
        <v>0</v>
      </c>
      <c r="BE721" s="6">
        <v>0</v>
      </c>
      <c r="BF721" s="6">
        <v>0</v>
      </c>
      <c r="BG721" s="6">
        <v>0</v>
      </c>
      <c r="BH721" s="6">
        <v>0</v>
      </c>
      <c r="BI721" s="6">
        <v>0</v>
      </c>
      <c r="BJ721" s="6">
        <v>0</v>
      </c>
      <c r="BK721" s="6">
        <v>0</v>
      </c>
      <c r="BL721" s="6">
        <v>0</v>
      </c>
      <c r="BM721" s="6">
        <f>IF(Table3[[#This Row],[Type]]="EM",IF((Table3[[#This Row],[Diameter]]/2)-Table3[[#This Row],[CornerRadius]]-0.012&gt;0,(Table3[[#This Row],[Diameter]]/2)-Table3[[#This Row],[CornerRadius]]-0.012,0),)</f>
        <v>0</v>
      </c>
      <c r="BO721" s="6" t="str">
        <f>IF(Table3[[#This Row],[ShoulderLength]]="","",IF(Table3[[#This Row],[ShoulderLength]]&lt;Table3[[#This Row],[LOC]],"FIX",""))</f>
        <v/>
      </c>
    </row>
    <row r="722" spans="1:67" x14ac:dyDescent="0.25">
      <c r="A722" s="7">
        <f>IF(Table3[[#This Row],[SoflexRule]]="",1,IF(Table3[[#This Row],[MinOHL]]="",1,IF(Table3[[#This Row],[Type]]="CT",1,IF(Table3[[#This Row],[I]]=1,0,1))))</f>
        <v>1</v>
      </c>
      <c r="B722" s="6" t="s">
        <v>149</v>
      </c>
      <c r="D722" s="6" t="s">
        <v>149</v>
      </c>
      <c r="E722" s="6">
        <v>721</v>
      </c>
      <c r="F722" s="8" t="s">
        <v>60</v>
      </c>
      <c r="H722" s="10" t="s">
        <v>679</v>
      </c>
      <c r="I722" s="11" t="s">
        <v>1479</v>
      </c>
      <c r="J722" s="12" t="s">
        <v>1480</v>
      </c>
      <c r="K722" s="11" t="str">
        <f>CONCATENATE(Table3[[#This Row],[Type]]," "&amp;TEXT(Table3[[#This Row],[Diameter]],".0000")&amp;""," "&amp;Table3[[#This Row],[NumFlutes]]&amp;"FL")</f>
        <v>DS .2055 2FL</v>
      </c>
      <c r="L722" s="17" t="s">
        <v>1121</v>
      </c>
      <c r="M722" s="13">
        <v>0.20549999999999999</v>
      </c>
      <c r="N722" s="13">
        <v>0.20549999999999999</v>
      </c>
      <c r="O722" s="6">
        <v>0.20549999999999999</v>
      </c>
      <c r="P722" s="6">
        <v>1.42</v>
      </c>
      <c r="R722" s="14">
        <f>IF(Table3[[#This Row],[ShoulderLenEnd]]="",0,90-(DEGREES(ATAN((Q722-P722)/((N722-O722)/2)))))</f>
        <v>0</v>
      </c>
      <c r="S722" s="15">
        <v>1.46</v>
      </c>
      <c r="T722" s="6">
        <v>2</v>
      </c>
      <c r="U722" s="6">
        <v>2.4</v>
      </c>
      <c r="V722" s="6">
        <v>1.1000000000000001</v>
      </c>
      <c r="Z722" s="6">
        <v>135</v>
      </c>
      <c r="AA722" s="13">
        <f t="shared" si="11"/>
        <v>4.2560443533835514E-2</v>
      </c>
      <c r="AE722" s="6" t="s">
        <v>471</v>
      </c>
      <c r="AF722" s="6" t="s">
        <v>62</v>
      </c>
      <c r="AH722" s="6" t="s">
        <v>682</v>
      </c>
      <c r="AI722" s="6">
        <v>0</v>
      </c>
      <c r="AJ722" s="6">
        <v>0</v>
      </c>
      <c r="AK722" s="6">
        <v>1</v>
      </c>
      <c r="AL722" s="6">
        <v>0</v>
      </c>
      <c r="AM722" s="6">
        <v>0</v>
      </c>
      <c r="AN722" s="6">
        <v>0</v>
      </c>
      <c r="AO722" s="6">
        <v>0</v>
      </c>
      <c r="AP722" s="6">
        <v>1</v>
      </c>
      <c r="AR722" s="6">
        <v>0</v>
      </c>
      <c r="AS722" s="6">
        <v>0</v>
      </c>
      <c r="AT722" s="6">
        <v>0</v>
      </c>
      <c r="AU722" s="6">
        <v>0</v>
      </c>
      <c r="AV722" s="6">
        <f>IF(Table3[[#This Row],[ShankDiameter]]&gt;0.5,0,2)</f>
        <v>2</v>
      </c>
      <c r="AW722" s="6">
        <v>0</v>
      </c>
      <c r="AX722" s="6">
        <v>0</v>
      </c>
      <c r="AY722" s="6">
        <v>2</v>
      </c>
      <c r="AZ722" s="6">
        <f>IF(Table3[[#This Row],[ShankDiameter]]=0.225,2,IF(Table3[[#This Row],[ShankDiameter]]=0.25,2,IF(Table3[[#This Row],[ShankDiameter]]=0.2875,2,0)))</f>
        <v>0</v>
      </c>
      <c r="BA722" s="6">
        <v>0</v>
      </c>
      <c r="BB722" s="6">
        <v>0</v>
      </c>
      <c r="BC722" s="6">
        <v>0</v>
      </c>
      <c r="BD722" s="6">
        <v>0</v>
      </c>
      <c r="BE722" s="6">
        <v>0</v>
      </c>
      <c r="BF722" s="6">
        <v>0</v>
      </c>
      <c r="BG722" s="6">
        <v>0</v>
      </c>
      <c r="BH722" s="6">
        <v>0</v>
      </c>
      <c r="BI722" s="6">
        <v>0</v>
      </c>
      <c r="BJ722" s="6">
        <v>0</v>
      </c>
      <c r="BK722" s="6">
        <v>0</v>
      </c>
      <c r="BL722" s="6">
        <v>0</v>
      </c>
      <c r="BM722" s="6">
        <f>IF(Table3[[#This Row],[Type]]="EM",IF((Table3[[#This Row],[Diameter]]/2)-Table3[[#This Row],[CornerRadius]]-0.012&gt;0,(Table3[[#This Row],[Diameter]]/2)-Table3[[#This Row],[CornerRadius]]-0.012,0),)</f>
        <v>0</v>
      </c>
      <c r="BO722" s="6" t="str">
        <f>IF(Table3[[#This Row],[ShoulderLength]]="","",IF(Table3[[#This Row],[ShoulderLength]]&lt;Table3[[#This Row],[LOC]],"FIX",""))</f>
        <v/>
      </c>
    </row>
    <row r="723" spans="1:67" x14ac:dyDescent="0.25">
      <c r="A723" s="7">
        <f>IF(Table3[[#This Row],[SoflexRule]]="",1,IF(Table3[[#This Row],[MinOHL]]="",1,IF(Table3[[#This Row],[Type]]="CT",1,IF(Table3[[#This Row],[I]]=1,0,1))))</f>
        <v>1</v>
      </c>
      <c r="B723" s="6" t="s">
        <v>149</v>
      </c>
      <c r="D723" s="6" t="s">
        <v>149</v>
      </c>
      <c r="E723" s="6">
        <v>722</v>
      </c>
      <c r="F723" s="8" t="s">
        <v>60</v>
      </c>
      <c r="H723" s="10" t="s">
        <v>801</v>
      </c>
      <c r="I723" s="11" t="s">
        <v>1481</v>
      </c>
      <c r="J723" s="12" t="s">
        <v>1482</v>
      </c>
      <c r="K723" s="11" t="str">
        <f>CONCATENATE(Table3[[#This Row],[Type]]," "&amp;TEXT(Table3[[#This Row],[Diameter]],".0000")&amp;""," "&amp;Table3[[#This Row],[NumFlutes]]&amp;"FL")</f>
        <v>DJ .2090 2FL</v>
      </c>
      <c r="L723" s="17" t="s">
        <v>1126</v>
      </c>
      <c r="M723" s="13">
        <v>0.20899999999999999</v>
      </c>
      <c r="N723" s="13">
        <v>0.20899999999999999</v>
      </c>
      <c r="O723" s="6">
        <v>0.20899999999999999</v>
      </c>
      <c r="P723" s="6">
        <v>2.63</v>
      </c>
      <c r="R723" s="14">
        <f>IF(Table3[[#This Row],[ShoulderLenEnd]]="",0,90-(DEGREES(ATAN((Q723-P723)/((N723-O723)/2)))))</f>
        <v>0</v>
      </c>
      <c r="S723" s="15">
        <v>2.67</v>
      </c>
      <c r="T723" s="6">
        <v>2</v>
      </c>
      <c r="U723" s="6">
        <v>3.75</v>
      </c>
      <c r="V723" s="6">
        <v>2.2999999999999998</v>
      </c>
      <c r="Z723" s="6">
        <v>135</v>
      </c>
      <c r="AA723" s="13">
        <f t="shared" si="11"/>
        <v>4.3285317267988434E-2</v>
      </c>
      <c r="AE723" s="6" t="s">
        <v>471</v>
      </c>
      <c r="AF723" s="6" t="s">
        <v>62</v>
      </c>
      <c r="AH723" s="6" t="s">
        <v>635</v>
      </c>
      <c r="AI723" s="6">
        <v>0</v>
      </c>
      <c r="AJ723" s="6">
        <v>0</v>
      </c>
      <c r="AK723" s="6">
        <v>1</v>
      </c>
      <c r="AL723" s="6">
        <v>0</v>
      </c>
      <c r="AM723" s="6">
        <v>0</v>
      </c>
      <c r="AN723" s="6">
        <v>0</v>
      </c>
      <c r="AO723" s="6">
        <v>0</v>
      </c>
      <c r="AP723" s="6">
        <v>1</v>
      </c>
      <c r="AR723" s="6">
        <v>0</v>
      </c>
      <c r="AS723" s="6">
        <v>0</v>
      </c>
      <c r="AT723" s="6">
        <v>0</v>
      </c>
      <c r="AU723" s="6">
        <v>0</v>
      </c>
      <c r="AV723" s="6">
        <f>IF(Table3[[#This Row],[ShankDiameter]]&gt;0.5,0,2)</f>
        <v>2</v>
      </c>
      <c r="AW723" s="6">
        <v>0</v>
      </c>
      <c r="AX723" s="6">
        <v>0</v>
      </c>
      <c r="AY723" s="6">
        <v>2</v>
      </c>
      <c r="AZ723" s="6">
        <f>IF(Table3[[#This Row],[ShankDiameter]]=0.225,2,IF(Table3[[#This Row],[ShankDiameter]]=0.25,2,IF(Table3[[#This Row],[ShankDiameter]]=0.2875,2,0)))</f>
        <v>0</v>
      </c>
      <c r="BA723" s="6">
        <v>0</v>
      </c>
      <c r="BB723" s="6">
        <v>0</v>
      </c>
      <c r="BC723" s="6">
        <v>0</v>
      </c>
      <c r="BD723" s="6">
        <v>0</v>
      </c>
      <c r="BE723" s="6">
        <v>0</v>
      </c>
      <c r="BF723" s="6">
        <v>0</v>
      </c>
      <c r="BG723" s="6">
        <v>0</v>
      </c>
      <c r="BH723" s="6">
        <v>0</v>
      </c>
      <c r="BI723" s="6">
        <v>0</v>
      </c>
      <c r="BJ723" s="6">
        <v>0</v>
      </c>
      <c r="BK723" s="6">
        <v>0</v>
      </c>
      <c r="BL723" s="6">
        <v>0</v>
      </c>
      <c r="BM723" s="6">
        <f>IF(Table3[[#This Row],[Type]]="EM",IF((Table3[[#This Row],[Diameter]]/2)-Table3[[#This Row],[CornerRadius]]-0.012&gt;0,(Table3[[#This Row],[Diameter]]/2)-Table3[[#This Row],[CornerRadius]]-0.012,0),)</f>
        <v>0</v>
      </c>
      <c r="BO723" s="6" t="str">
        <f>IF(Table3[[#This Row],[ShoulderLength]]="","",IF(Table3[[#This Row],[ShoulderLength]]&lt;Table3[[#This Row],[LOC]],"FIX",""))</f>
        <v/>
      </c>
    </row>
    <row r="724" spans="1:67" x14ac:dyDescent="0.25">
      <c r="A724" s="7">
        <f>IF(Table3[[#This Row],[SoflexRule]]="",1,IF(Table3[[#This Row],[MinOHL]]="",1,IF(Table3[[#This Row],[Type]]="CT",1,IF(Table3[[#This Row],[I]]=1,0,1))))</f>
        <v>1</v>
      </c>
      <c r="B724" s="6" t="s">
        <v>149</v>
      </c>
      <c r="D724" s="6" t="s">
        <v>149</v>
      </c>
      <c r="E724" s="6">
        <v>723</v>
      </c>
      <c r="G724" s="9" t="s">
        <v>74</v>
      </c>
      <c r="H724" s="10" t="s">
        <v>679</v>
      </c>
      <c r="I724" s="11" t="s">
        <v>1483</v>
      </c>
      <c r="J724" s="12" t="s">
        <v>1484</v>
      </c>
      <c r="K724" s="11" t="str">
        <f>CONCATENATE(Table3[[#This Row],[Type]]," "&amp;TEXT(Table3[[#This Row],[Diameter]],".0000")&amp;""," "&amp;Table3[[#This Row],[NumFlutes]]&amp;"FL")</f>
        <v>DS .2090 2FL</v>
      </c>
      <c r="L724" s="17" t="s">
        <v>1126</v>
      </c>
      <c r="M724" s="13">
        <v>0.20899999999999999</v>
      </c>
      <c r="N724" s="13">
        <v>0.20899999999999999</v>
      </c>
      <c r="O724" s="6">
        <v>0.20899999999999999</v>
      </c>
      <c r="P724" s="6">
        <v>1.4</v>
      </c>
      <c r="R724" s="14">
        <f>IF(Table3[[#This Row],[ShoulderLenEnd]]="",0,90-(DEGREES(ATAN((Q724-P724)/((N724-O724)/2)))))</f>
        <v>0</v>
      </c>
      <c r="S724" s="15">
        <v>1.425</v>
      </c>
      <c r="T724" s="6">
        <v>2</v>
      </c>
      <c r="U724" s="6">
        <v>2.4</v>
      </c>
      <c r="V724" s="6">
        <v>1</v>
      </c>
      <c r="Z724" s="6">
        <v>135</v>
      </c>
      <c r="AA724" s="13">
        <f t="shared" si="11"/>
        <v>4.3285317267988434E-2</v>
      </c>
      <c r="AE724" s="6" t="s">
        <v>471</v>
      </c>
      <c r="AF724" s="6" t="s">
        <v>62</v>
      </c>
      <c r="AH724" s="6" t="s">
        <v>682</v>
      </c>
      <c r="AI724" s="6">
        <v>0</v>
      </c>
      <c r="AJ724" s="6">
        <v>0</v>
      </c>
      <c r="AK724" s="6">
        <v>1</v>
      </c>
      <c r="AL724" s="6">
        <v>0</v>
      </c>
      <c r="AM724" s="6">
        <v>0</v>
      </c>
      <c r="AN724" s="6">
        <v>0</v>
      </c>
      <c r="AO724" s="6">
        <v>0</v>
      </c>
      <c r="AP724" s="6">
        <v>1</v>
      </c>
      <c r="AR724" s="6">
        <v>0</v>
      </c>
      <c r="AS724" s="6">
        <v>0</v>
      </c>
      <c r="AT724" s="6">
        <v>0</v>
      </c>
      <c r="AU724" s="6">
        <v>0</v>
      </c>
      <c r="AV724" s="6">
        <f>IF(Table3[[#This Row],[ShankDiameter]]&gt;0.5,0,2)</f>
        <v>2</v>
      </c>
      <c r="AW724" s="6">
        <v>0</v>
      </c>
      <c r="AX724" s="6">
        <v>0</v>
      </c>
      <c r="AY724" s="6">
        <v>2</v>
      </c>
      <c r="AZ724" s="6">
        <f>IF(Table3[[#This Row],[ShankDiameter]]=0.225,2,IF(Table3[[#This Row],[ShankDiameter]]=0.25,2,IF(Table3[[#This Row],[ShankDiameter]]=0.2875,2,0)))</f>
        <v>0</v>
      </c>
      <c r="BA724" s="6">
        <v>0</v>
      </c>
      <c r="BB724" s="6">
        <v>0</v>
      </c>
      <c r="BC724" s="6">
        <v>0</v>
      </c>
      <c r="BD724" s="6">
        <v>0</v>
      </c>
      <c r="BE724" s="6">
        <v>0</v>
      </c>
      <c r="BF724" s="6">
        <v>0</v>
      </c>
      <c r="BG724" s="6">
        <v>0</v>
      </c>
      <c r="BH724" s="6">
        <v>0</v>
      </c>
      <c r="BI724" s="6">
        <v>0</v>
      </c>
      <c r="BJ724" s="6">
        <v>0</v>
      </c>
      <c r="BK724" s="6">
        <v>0</v>
      </c>
      <c r="BL724" s="6">
        <v>0</v>
      </c>
      <c r="BM724" s="6">
        <f>IF(Table3[[#This Row],[Type]]="EM",IF((Table3[[#This Row],[Diameter]]/2)-Table3[[#This Row],[CornerRadius]]-0.012&gt;0,(Table3[[#This Row],[Diameter]]/2)-Table3[[#This Row],[CornerRadius]]-0.012,0),)</f>
        <v>0</v>
      </c>
      <c r="BO724" s="6" t="str">
        <f>IF(Table3[[#This Row],[ShoulderLength]]="","",IF(Table3[[#This Row],[ShoulderLength]]&lt;Table3[[#This Row],[LOC]],"FIX",""))</f>
        <v/>
      </c>
    </row>
    <row r="725" spans="1:67" x14ac:dyDescent="0.25">
      <c r="A725" s="7">
        <f>IF(Table3[[#This Row],[SoflexRule]]="",1,IF(Table3[[#This Row],[MinOHL]]="",1,IF(Table3[[#This Row],[Type]]="CT",1,IF(Table3[[#This Row],[I]]=1,0,1))))</f>
        <v>1</v>
      </c>
      <c r="B725" s="6" t="s">
        <v>149</v>
      </c>
      <c r="D725" s="6" t="s">
        <v>149</v>
      </c>
      <c r="E725" s="6">
        <v>724</v>
      </c>
      <c r="G725" s="9" t="s">
        <v>74</v>
      </c>
      <c r="H725" s="10" t="s">
        <v>801</v>
      </c>
      <c r="I725" s="11" t="s">
        <v>1485</v>
      </c>
      <c r="J725" s="12" t="s">
        <v>1486</v>
      </c>
      <c r="K725" s="11" t="str">
        <f>CONCATENATE(Table3[[#This Row],[Type]]," "&amp;TEXT(Table3[[#This Row],[Diameter]],".0000")&amp;""," "&amp;Table3[[#This Row],[NumFlutes]]&amp;"FL")</f>
        <v>DJ .2130 2FL</v>
      </c>
      <c r="L725" s="17" t="s">
        <v>1131</v>
      </c>
      <c r="M725" s="13">
        <v>0.21299999999999999</v>
      </c>
      <c r="N725" s="13">
        <v>0.21299999999999999</v>
      </c>
      <c r="O725" s="6">
        <v>0.21299999999999999</v>
      </c>
      <c r="P725" s="6">
        <v>2.6</v>
      </c>
      <c r="R725" s="14">
        <f>IF(Table3[[#This Row],[ShoulderLenEnd]]="",0,90-(DEGREES(ATAN((Q725-P725)/((N725-O725)/2)))))</f>
        <v>0</v>
      </c>
      <c r="S725" s="15">
        <v>2.625</v>
      </c>
      <c r="T725" s="6">
        <v>2</v>
      </c>
      <c r="U725" s="6">
        <v>3.7</v>
      </c>
      <c r="V725" s="6">
        <v>2.2999999999999998</v>
      </c>
      <c r="Z725" s="6">
        <v>135</v>
      </c>
      <c r="AA725" s="13">
        <f t="shared" si="11"/>
        <v>4.4113744392734626E-2</v>
      </c>
      <c r="AE725" s="6" t="s">
        <v>471</v>
      </c>
      <c r="AF725" s="6" t="s">
        <v>62</v>
      </c>
      <c r="AH725" s="6" t="s">
        <v>635</v>
      </c>
      <c r="AI725" s="6">
        <v>0</v>
      </c>
      <c r="AJ725" s="6">
        <v>0</v>
      </c>
      <c r="AK725" s="6">
        <v>1</v>
      </c>
      <c r="AL725" s="6">
        <v>0</v>
      </c>
      <c r="AM725" s="6">
        <v>0</v>
      </c>
      <c r="AN725" s="6">
        <v>0</v>
      </c>
      <c r="AO725" s="6">
        <v>0</v>
      </c>
      <c r="AP725" s="6">
        <v>1</v>
      </c>
      <c r="AR725" s="6">
        <v>0</v>
      </c>
      <c r="AS725" s="6">
        <v>0</v>
      </c>
      <c r="AT725" s="6">
        <v>0</v>
      </c>
      <c r="AU725" s="6">
        <v>0</v>
      </c>
      <c r="AV725" s="6">
        <f>IF(Table3[[#This Row],[ShankDiameter]]&gt;0.5,0,2)</f>
        <v>2</v>
      </c>
      <c r="AW725" s="6">
        <v>0</v>
      </c>
      <c r="AX725" s="6">
        <v>0</v>
      </c>
      <c r="AY725" s="6">
        <v>2</v>
      </c>
      <c r="AZ725" s="6">
        <f>IF(Table3[[#This Row],[ShankDiameter]]=0.225,2,IF(Table3[[#This Row],[ShankDiameter]]=0.25,2,IF(Table3[[#This Row],[ShankDiameter]]=0.2875,2,0)))</f>
        <v>0</v>
      </c>
      <c r="BA725" s="6">
        <v>0</v>
      </c>
      <c r="BB725" s="6">
        <v>0</v>
      </c>
      <c r="BC725" s="6">
        <v>0</v>
      </c>
      <c r="BD725" s="6">
        <v>0</v>
      </c>
      <c r="BE725" s="6">
        <v>0</v>
      </c>
      <c r="BF725" s="6">
        <v>0</v>
      </c>
      <c r="BG725" s="6">
        <v>0</v>
      </c>
      <c r="BH725" s="6">
        <v>0</v>
      </c>
      <c r="BI725" s="6">
        <v>0</v>
      </c>
      <c r="BJ725" s="6">
        <v>0</v>
      </c>
      <c r="BK725" s="6">
        <v>0</v>
      </c>
      <c r="BL725" s="6">
        <v>0</v>
      </c>
      <c r="BM725" s="6">
        <f>IF(Table3[[#This Row],[Type]]="EM",IF((Table3[[#This Row],[Diameter]]/2)-Table3[[#This Row],[CornerRadius]]-0.012&gt;0,(Table3[[#This Row],[Diameter]]/2)-Table3[[#This Row],[CornerRadius]]-0.012,0),)</f>
        <v>0</v>
      </c>
      <c r="BO725" s="6" t="str">
        <f>IF(Table3[[#This Row],[ShoulderLength]]="","",IF(Table3[[#This Row],[ShoulderLength]]&lt;Table3[[#This Row],[LOC]],"FIX",""))</f>
        <v/>
      </c>
    </row>
    <row r="726" spans="1:67" x14ac:dyDescent="0.25">
      <c r="A726" s="7">
        <f>IF(Table3[[#This Row],[SoflexRule]]="",1,IF(Table3[[#This Row],[MinOHL]]="",1,IF(Table3[[#This Row],[Type]]="CT",1,IF(Table3[[#This Row],[I]]=1,0,1))))</f>
        <v>1</v>
      </c>
      <c r="B726" s="6" t="s">
        <v>149</v>
      </c>
      <c r="D726" s="6" t="s">
        <v>149</v>
      </c>
      <c r="E726" s="6">
        <v>725</v>
      </c>
      <c r="F726" s="8" t="s">
        <v>60</v>
      </c>
      <c r="H726" s="10" t="s">
        <v>679</v>
      </c>
      <c r="I726" s="11" t="s">
        <v>1487</v>
      </c>
      <c r="J726" s="12" t="s">
        <v>1488</v>
      </c>
      <c r="K726" s="11" t="str">
        <f>CONCATENATE(Table3[[#This Row],[Type]]," "&amp;TEXT(Table3[[#This Row],[Diameter]],".0000")&amp;""," "&amp;Table3[[#This Row],[NumFlutes]]&amp;"FL")</f>
        <v>DS .2130 2FL</v>
      </c>
      <c r="L726" s="17" t="s">
        <v>1131</v>
      </c>
      <c r="M726" s="13">
        <v>0.21299999999999999</v>
      </c>
      <c r="N726" s="13">
        <v>0.21299999999999999</v>
      </c>
      <c r="O726" s="6">
        <v>0.21299999999999999</v>
      </c>
      <c r="P726" s="6">
        <v>1.39</v>
      </c>
      <c r="R726" s="14">
        <f>IF(Table3[[#This Row],[ShoulderLenEnd]]="",0,90-(DEGREES(ATAN((Q726-P726)/((N726-O726)/2)))))</f>
        <v>0</v>
      </c>
      <c r="S726" s="15">
        <v>1.44</v>
      </c>
      <c r="T726" s="6">
        <v>2</v>
      </c>
      <c r="U726" s="6">
        <v>2.4</v>
      </c>
      <c r="V726" s="6">
        <v>1.1000000000000001</v>
      </c>
      <c r="Z726" s="6">
        <v>135</v>
      </c>
      <c r="AA726" s="13">
        <f t="shared" si="11"/>
        <v>4.4113744392734626E-2</v>
      </c>
      <c r="AE726" s="6" t="s">
        <v>471</v>
      </c>
      <c r="AF726" s="6" t="s">
        <v>62</v>
      </c>
      <c r="AH726" s="6" t="s">
        <v>682</v>
      </c>
      <c r="AI726" s="6">
        <v>0</v>
      </c>
      <c r="AJ726" s="6">
        <v>0</v>
      </c>
      <c r="AK726" s="6">
        <v>1</v>
      </c>
      <c r="AL726" s="6">
        <v>0</v>
      </c>
      <c r="AM726" s="6">
        <v>0</v>
      </c>
      <c r="AN726" s="6">
        <v>0</v>
      </c>
      <c r="AO726" s="6">
        <v>0</v>
      </c>
      <c r="AP726" s="6">
        <v>1</v>
      </c>
      <c r="AR726" s="6">
        <v>0</v>
      </c>
      <c r="AS726" s="6">
        <v>0</v>
      </c>
      <c r="AT726" s="6">
        <v>0</v>
      </c>
      <c r="AU726" s="6">
        <v>0</v>
      </c>
      <c r="AV726" s="6">
        <f>IF(Table3[[#This Row],[ShankDiameter]]&gt;0.5,0,2)</f>
        <v>2</v>
      </c>
      <c r="AW726" s="6">
        <v>0</v>
      </c>
      <c r="AX726" s="6">
        <v>0</v>
      </c>
      <c r="AY726" s="6">
        <v>2</v>
      </c>
      <c r="AZ726" s="6">
        <f>IF(Table3[[#This Row],[ShankDiameter]]=0.225,2,IF(Table3[[#This Row],[ShankDiameter]]=0.25,2,IF(Table3[[#This Row],[ShankDiameter]]=0.2875,2,0)))</f>
        <v>0</v>
      </c>
      <c r="BA726" s="6">
        <v>0</v>
      </c>
      <c r="BB726" s="6">
        <v>0</v>
      </c>
      <c r="BC726" s="6">
        <v>0</v>
      </c>
      <c r="BD726" s="6">
        <v>0</v>
      </c>
      <c r="BE726" s="6">
        <v>0</v>
      </c>
      <c r="BF726" s="6">
        <v>0</v>
      </c>
      <c r="BG726" s="6">
        <v>0</v>
      </c>
      <c r="BH726" s="6">
        <v>0</v>
      </c>
      <c r="BI726" s="6">
        <v>0</v>
      </c>
      <c r="BJ726" s="6">
        <v>0</v>
      </c>
      <c r="BK726" s="6">
        <v>0</v>
      </c>
      <c r="BL726" s="6">
        <v>0</v>
      </c>
      <c r="BM726" s="6">
        <f>IF(Table3[[#This Row],[Type]]="EM",IF((Table3[[#This Row],[Diameter]]/2)-Table3[[#This Row],[CornerRadius]]-0.012&gt;0,(Table3[[#This Row],[Diameter]]/2)-Table3[[#This Row],[CornerRadius]]-0.012,0),)</f>
        <v>0</v>
      </c>
      <c r="BO726" s="6" t="str">
        <f>IF(Table3[[#This Row],[ShoulderLength]]="","",IF(Table3[[#This Row],[ShoulderLength]]&lt;Table3[[#This Row],[LOC]],"FIX",""))</f>
        <v/>
      </c>
    </row>
    <row r="727" spans="1:67" x14ac:dyDescent="0.25">
      <c r="A727" s="7">
        <f>IF(Table3[[#This Row],[SoflexRule]]="",1,IF(Table3[[#This Row],[MinOHL]]="",1,IF(Table3[[#This Row],[Type]]="CT",1,IF(Table3[[#This Row],[I]]=1,0,1))))</f>
        <v>1</v>
      </c>
      <c r="B727" s="6" t="s">
        <v>149</v>
      </c>
      <c r="D727" s="6" t="s">
        <v>149</v>
      </c>
      <c r="E727" s="6">
        <v>726</v>
      </c>
      <c r="F727" s="8" t="s">
        <v>60</v>
      </c>
      <c r="H727" s="10" t="s">
        <v>801</v>
      </c>
      <c r="I727" s="11" t="s">
        <v>1489</v>
      </c>
      <c r="J727" s="12" t="s">
        <v>1490</v>
      </c>
      <c r="K727" s="11" t="str">
        <f>CONCATENATE(Table3[[#This Row],[Type]]," "&amp;TEXT(Table3[[#This Row],[Diameter]],".0000")&amp;""," "&amp;Table3[[#This Row],[NumFlutes]]&amp;"FL")</f>
        <v>DJ .2188 2FL</v>
      </c>
      <c r="L727" s="17" t="s">
        <v>2418</v>
      </c>
      <c r="M727" s="13">
        <v>0.21879999999999999</v>
      </c>
      <c r="N727" s="13">
        <v>0.21879999999999999</v>
      </c>
      <c r="O727" s="6">
        <v>0.21879999999999999</v>
      </c>
      <c r="P727" s="6">
        <v>2.63</v>
      </c>
      <c r="R727" s="14">
        <f>IF(Table3[[#This Row],[ShoulderLenEnd]]="",0,90-(DEGREES(ATAN((Q727-P727)/((N727-O727)/2)))))</f>
        <v>0</v>
      </c>
      <c r="S727" s="15">
        <v>2.68</v>
      </c>
      <c r="T727" s="6">
        <v>2</v>
      </c>
      <c r="U727" s="6">
        <v>3.75</v>
      </c>
      <c r="V727" s="6">
        <v>2.2999999999999998</v>
      </c>
      <c r="Z727" s="6">
        <v>135</v>
      </c>
      <c r="AA727" s="13">
        <f t="shared" si="11"/>
        <v>4.5314963723616597E-2</v>
      </c>
      <c r="AE727" s="6" t="s">
        <v>471</v>
      </c>
      <c r="AF727" s="6" t="s">
        <v>62</v>
      </c>
      <c r="AH727" s="6" t="s">
        <v>635</v>
      </c>
      <c r="AI727" s="6">
        <v>0</v>
      </c>
      <c r="AJ727" s="6">
        <v>0</v>
      </c>
      <c r="AK727" s="6">
        <v>1</v>
      </c>
      <c r="AL727" s="6">
        <v>0</v>
      </c>
      <c r="AM727" s="6">
        <v>0</v>
      </c>
      <c r="AN727" s="6">
        <v>0</v>
      </c>
      <c r="AO727" s="6">
        <v>0</v>
      </c>
      <c r="AP727" s="6">
        <v>1</v>
      </c>
      <c r="AR727" s="6">
        <v>0</v>
      </c>
      <c r="AS727" s="6">
        <v>0</v>
      </c>
      <c r="AT727" s="6">
        <v>0</v>
      </c>
      <c r="AU727" s="6">
        <v>0</v>
      </c>
      <c r="AV727" s="6">
        <f>IF(Table3[[#This Row],[ShankDiameter]]&gt;0.5,0,2)</f>
        <v>2</v>
      </c>
      <c r="AW727" s="6">
        <v>0</v>
      </c>
      <c r="AX727" s="6">
        <v>0</v>
      </c>
      <c r="AY727" s="6">
        <v>2</v>
      </c>
      <c r="AZ727" s="6">
        <f>IF(Table3[[#This Row],[ShankDiameter]]=0.225,2,IF(Table3[[#This Row],[ShankDiameter]]=0.25,2,IF(Table3[[#This Row],[ShankDiameter]]=0.2875,2,0)))</f>
        <v>0</v>
      </c>
      <c r="BA727" s="6">
        <v>0</v>
      </c>
      <c r="BB727" s="6">
        <v>0</v>
      </c>
      <c r="BC727" s="6">
        <v>0</v>
      </c>
      <c r="BD727" s="6">
        <v>0</v>
      </c>
      <c r="BE727" s="6">
        <v>0</v>
      </c>
      <c r="BF727" s="6">
        <v>0</v>
      </c>
      <c r="BG727" s="6">
        <v>0</v>
      </c>
      <c r="BH727" s="6">
        <v>0</v>
      </c>
      <c r="BI727" s="6">
        <v>0</v>
      </c>
      <c r="BJ727" s="6">
        <v>0</v>
      </c>
      <c r="BK727" s="6">
        <v>0</v>
      </c>
      <c r="BL727" s="6">
        <v>0</v>
      </c>
      <c r="BM727" s="6">
        <f>IF(Table3[[#This Row],[Type]]="EM",IF((Table3[[#This Row],[Diameter]]/2)-Table3[[#This Row],[CornerRadius]]-0.012&gt;0,(Table3[[#This Row],[Diameter]]/2)-Table3[[#This Row],[CornerRadius]]-0.012,0),)</f>
        <v>0</v>
      </c>
      <c r="BO727" s="6" t="str">
        <f>IF(Table3[[#This Row],[ShoulderLength]]="","",IF(Table3[[#This Row],[ShoulderLength]]&lt;Table3[[#This Row],[LOC]],"FIX",""))</f>
        <v/>
      </c>
    </row>
    <row r="728" spans="1:67" x14ac:dyDescent="0.25">
      <c r="A728" s="7">
        <f>IF(Table3[[#This Row],[SoflexRule]]="",1,IF(Table3[[#This Row],[MinOHL]]="",1,IF(Table3[[#This Row],[Type]]="CT",1,IF(Table3[[#This Row],[I]]=1,0,1))))</f>
        <v>1</v>
      </c>
      <c r="B728" s="6" t="s">
        <v>149</v>
      </c>
      <c r="D728" s="6" t="s">
        <v>149</v>
      </c>
      <c r="E728" s="6">
        <v>727</v>
      </c>
      <c r="G728" s="9" t="s">
        <v>74</v>
      </c>
      <c r="H728" s="10" t="s">
        <v>679</v>
      </c>
      <c r="I728" s="11" t="s">
        <v>1491</v>
      </c>
      <c r="J728" s="12" t="s">
        <v>1492</v>
      </c>
      <c r="K728" s="11" t="str">
        <f>CONCATENATE(Table3[[#This Row],[Type]]," "&amp;TEXT(Table3[[#This Row],[Diameter]],".0000")&amp;""," "&amp;Table3[[#This Row],[NumFlutes]]&amp;"FL")</f>
        <v>DS .2188 2FL</v>
      </c>
      <c r="L728" s="17" t="s">
        <v>2418</v>
      </c>
      <c r="M728" s="13">
        <v>0.21879999999999999</v>
      </c>
      <c r="N728" s="13">
        <v>0.21879999999999999</v>
      </c>
      <c r="O728" s="6">
        <v>0.21879999999999999</v>
      </c>
      <c r="P728" s="6">
        <v>1.375</v>
      </c>
      <c r="R728" s="14">
        <f>IF(Table3[[#This Row],[ShoulderLenEnd]]="",0,90-(DEGREES(ATAN((Q728-P728)/((N728-O728)/2)))))</f>
        <v>0</v>
      </c>
      <c r="S728" s="15">
        <v>1.4</v>
      </c>
      <c r="T728" s="6">
        <v>2</v>
      </c>
      <c r="U728" s="6">
        <v>2.4</v>
      </c>
      <c r="V728" s="6">
        <v>1</v>
      </c>
      <c r="Z728" s="6">
        <v>135</v>
      </c>
      <c r="AA728" s="13">
        <f t="shared" si="11"/>
        <v>4.5314963723616597E-2</v>
      </c>
      <c r="AE728" s="6" t="s">
        <v>471</v>
      </c>
      <c r="AF728" s="6" t="s">
        <v>62</v>
      </c>
      <c r="AH728" s="6" t="s">
        <v>682</v>
      </c>
      <c r="AI728" s="6">
        <v>0</v>
      </c>
      <c r="AJ728" s="6">
        <v>0</v>
      </c>
      <c r="AK728" s="6">
        <v>1</v>
      </c>
      <c r="AL728" s="6">
        <v>0</v>
      </c>
      <c r="AM728" s="6">
        <v>0</v>
      </c>
      <c r="AN728" s="6">
        <v>0</v>
      </c>
      <c r="AO728" s="6">
        <v>0</v>
      </c>
      <c r="AP728" s="6">
        <v>1</v>
      </c>
      <c r="AR728" s="6">
        <v>0</v>
      </c>
      <c r="AS728" s="6">
        <v>0</v>
      </c>
      <c r="AT728" s="6">
        <v>0</v>
      </c>
      <c r="AU728" s="6">
        <v>0</v>
      </c>
      <c r="AV728" s="6">
        <f>IF(Table3[[#This Row],[ShankDiameter]]&gt;0.5,0,2)</f>
        <v>2</v>
      </c>
      <c r="AW728" s="6">
        <v>0</v>
      </c>
      <c r="AX728" s="6">
        <v>0</v>
      </c>
      <c r="AY728" s="6">
        <v>2</v>
      </c>
      <c r="AZ728" s="6">
        <f>IF(Table3[[#This Row],[ShankDiameter]]=0.225,2,IF(Table3[[#This Row],[ShankDiameter]]=0.25,2,IF(Table3[[#This Row],[ShankDiameter]]=0.2875,2,0)))</f>
        <v>0</v>
      </c>
      <c r="BA728" s="6">
        <v>0</v>
      </c>
      <c r="BB728" s="6">
        <v>0</v>
      </c>
      <c r="BC728" s="6">
        <v>0</v>
      </c>
      <c r="BD728" s="6">
        <v>0</v>
      </c>
      <c r="BE728" s="6">
        <v>0</v>
      </c>
      <c r="BF728" s="6">
        <v>0</v>
      </c>
      <c r="BG728" s="6">
        <v>0</v>
      </c>
      <c r="BH728" s="6">
        <v>0</v>
      </c>
      <c r="BI728" s="6">
        <v>0</v>
      </c>
      <c r="BJ728" s="6">
        <v>0</v>
      </c>
      <c r="BK728" s="6">
        <v>0</v>
      </c>
      <c r="BL728" s="6">
        <v>0</v>
      </c>
      <c r="BM728" s="6">
        <f>IF(Table3[[#This Row],[Type]]="EM",IF((Table3[[#This Row],[Diameter]]/2)-Table3[[#This Row],[CornerRadius]]-0.012&gt;0,(Table3[[#This Row],[Diameter]]/2)-Table3[[#This Row],[CornerRadius]]-0.012,0),)</f>
        <v>0</v>
      </c>
      <c r="BO728" s="6" t="str">
        <f>IF(Table3[[#This Row],[ShoulderLength]]="","",IF(Table3[[#This Row],[ShoulderLength]]&lt;Table3[[#This Row],[LOC]],"FIX",""))</f>
        <v/>
      </c>
    </row>
    <row r="729" spans="1:67" x14ac:dyDescent="0.25">
      <c r="A729" s="7">
        <f>IF(Table3[[#This Row],[SoflexRule]]="",1,IF(Table3[[#This Row],[MinOHL]]="",1,IF(Table3[[#This Row],[Type]]="CT",1,IF(Table3[[#This Row],[I]]=1,0,1))))</f>
        <v>1</v>
      </c>
      <c r="B729" s="6" t="s">
        <v>149</v>
      </c>
      <c r="D729" s="6" t="s">
        <v>149</v>
      </c>
      <c r="E729" s="6">
        <v>728</v>
      </c>
      <c r="F729" s="8" t="s">
        <v>60</v>
      </c>
      <c r="H729" s="10" t="s">
        <v>873</v>
      </c>
      <c r="I729" s="11" t="s">
        <v>1493</v>
      </c>
      <c r="J729" s="12" t="s">
        <v>1494</v>
      </c>
      <c r="K729" s="11" t="str">
        <f>CONCATENATE(Table3[[#This Row],[Type]]," "&amp;TEXT(Table3[[#This Row],[Diameter]],".0000")&amp;""," "&amp;Table3[[#This Row],[NumFlutes]]&amp;"FL")</f>
        <v>DT .2188 2FL</v>
      </c>
      <c r="L729" s="17" t="s">
        <v>2418</v>
      </c>
      <c r="M729" s="13">
        <v>0.21879999999999999</v>
      </c>
      <c r="N729" s="13">
        <v>0.21879999999999999</v>
      </c>
      <c r="O729" s="6">
        <v>0.21879999999999999</v>
      </c>
      <c r="P729" s="6">
        <v>5.59</v>
      </c>
      <c r="R729" s="14">
        <f>IF(Table3[[#This Row],[ShoulderLenEnd]]="",0,90-(DEGREES(ATAN((Q729-P729)/((N729-O729)/2)))))</f>
        <v>0</v>
      </c>
      <c r="S729" s="15">
        <v>5.65</v>
      </c>
      <c r="T729" s="6">
        <v>2</v>
      </c>
      <c r="U729" s="6">
        <v>8</v>
      </c>
      <c r="V729" s="6">
        <v>5.3</v>
      </c>
      <c r="Z729" s="6">
        <v>135</v>
      </c>
      <c r="AA729" s="13">
        <f t="shared" si="11"/>
        <v>4.5314963723616597E-2</v>
      </c>
      <c r="AE729" s="6" t="s">
        <v>471</v>
      </c>
      <c r="AF729" s="6" t="s">
        <v>62</v>
      </c>
      <c r="AH729" s="6" t="s">
        <v>620</v>
      </c>
      <c r="AI729" s="6">
        <v>0</v>
      </c>
      <c r="AJ729" s="6">
        <v>0</v>
      </c>
      <c r="AK729" s="6">
        <v>1</v>
      </c>
      <c r="AL729" s="6">
        <v>0</v>
      </c>
      <c r="AM729" s="6">
        <v>0</v>
      </c>
      <c r="AN729" s="6">
        <v>0</v>
      </c>
      <c r="AO729" s="6">
        <v>0</v>
      </c>
      <c r="AP729" s="6">
        <v>1</v>
      </c>
      <c r="AR729" s="6">
        <v>0</v>
      </c>
      <c r="AS729" s="6">
        <v>0</v>
      </c>
      <c r="AT729" s="6">
        <v>0</v>
      </c>
      <c r="AU729" s="6">
        <v>0</v>
      </c>
      <c r="AV729" s="6">
        <f>IF(Table3[[#This Row],[ShankDiameter]]&gt;0.5,0,2)</f>
        <v>2</v>
      </c>
      <c r="AW729" s="6">
        <v>0</v>
      </c>
      <c r="AX729" s="6">
        <v>0</v>
      </c>
      <c r="AY729" s="6">
        <v>2</v>
      </c>
      <c r="AZ729" s="6">
        <f>IF(Table3[[#This Row],[ShankDiameter]]=0.225,2,IF(Table3[[#This Row],[ShankDiameter]]=0.25,2,IF(Table3[[#This Row],[ShankDiameter]]=0.2875,2,0)))</f>
        <v>0</v>
      </c>
      <c r="BA729" s="6">
        <v>0</v>
      </c>
      <c r="BB729" s="6">
        <v>0</v>
      </c>
      <c r="BC729" s="6">
        <v>0</v>
      </c>
      <c r="BD729" s="6">
        <v>0</v>
      </c>
      <c r="BE729" s="6">
        <v>0</v>
      </c>
      <c r="BF729" s="6">
        <v>0</v>
      </c>
      <c r="BG729" s="6">
        <v>0</v>
      </c>
      <c r="BH729" s="6">
        <v>0</v>
      </c>
      <c r="BI729" s="6">
        <v>0</v>
      </c>
      <c r="BJ729" s="6">
        <v>0</v>
      </c>
      <c r="BK729" s="6">
        <v>0</v>
      </c>
      <c r="BL729" s="6">
        <v>0</v>
      </c>
      <c r="BM729" s="6">
        <f>IF(Table3[[#This Row],[Type]]="EM",IF((Table3[[#This Row],[Diameter]]/2)-Table3[[#This Row],[CornerRadius]]-0.012&gt;0,(Table3[[#This Row],[Diameter]]/2)-Table3[[#This Row],[CornerRadius]]-0.012,0),)</f>
        <v>0</v>
      </c>
      <c r="BO729" s="6" t="str">
        <f>IF(Table3[[#This Row],[ShoulderLength]]="","",IF(Table3[[#This Row],[ShoulderLength]]&lt;Table3[[#This Row],[LOC]],"FIX",""))</f>
        <v/>
      </c>
    </row>
    <row r="730" spans="1:67" x14ac:dyDescent="0.25">
      <c r="A730" s="7">
        <f>IF(Table3[[#This Row],[SoflexRule]]="",1,IF(Table3[[#This Row],[MinOHL]]="",1,IF(Table3[[#This Row],[Type]]="CT",1,IF(Table3[[#This Row],[I]]=1,0,1))))</f>
        <v>1</v>
      </c>
      <c r="B730" s="6" t="s">
        <v>149</v>
      </c>
      <c r="D730" s="6" t="s">
        <v>149</v>
      </c>
      <c r="E730" s="6">
        <v>729</v>
      </c>
      <c r="F730" s="8" t="s">
        <v>60</v>
      </c>
      <c r="H730" s="10" t="s">
        <v>801</v>
      </c>
      <c r="I730" s="11" t="s">
        <v>1495</v>
      </c>
      <c r="J730" s="12" t="s">
        <v>1496</v>
      </c>
      <c r="K730" s="11" t="str">
        <f>CONCATENATE(Table3[[#This Row],[Type]]," "&amp;TEXT(Table3[[#This Row],[Diameter]],".0000")&amp;""," "&amp;Table3[[#This Row],[NumFlutes]]&amp;"FL")</f>
        <v>DJ .2210 2FL</v>
      </c>
      <c r="L730" s="17" t="s">
        <v>1139</v>
      </c>
      <c r="M730" s="13">
        <v>0.221</v>
      </c>
      <c r="N730" s="13">
        <v>0.221</v>
      </c>
      <c r="O730" s="6">
        <v>0.221</v>
      </c>
      <c r="P730" s="6">
        <v>2.78</v>
      </c>
      <c r="R730" s="14">
        <f>IF(Table3[[#This Row],[ShoulderLenEnd]]="",0,90-(DEGREES(ATAN((Q730-P730)/((N730-O730)/2)))))</f>
        <v>0</v>
      </c>
      <c r="S730" s="15">
        <v>2.83</v>
      </c>
      <c r="T730" s="6">
        <v>2</v>
      </c>
      <c r="U730" s="6">
        <v>3.9</v>
      </c>
      <c r="V730" s="6">
        <v>2.5</v>
      </c>
      <c r="Z730" s="6">
        <v>135</v>
      </c>
      <c r="AA730" s="13">
        <f t="shared" si="11"/>
        <v>4.5770598642227003E-2</v>
      </c>
      <c r="AE730" s="6" t="s">
        <v>471</v>
      </c>
      <c r="AF730" s="6" t="s">
        <v>62</v>
      </c>
      <c r="AH730" s="6" t="s">
        <v>635</v>
      </c>
      <c r="AI730" s="6">
        <v>0</v>
      </c>
      <c r="AJ730" s="6">
        <v>0</v>
      </c>
      <c r="AK730" s="6">
        <v>1</v>
      </c>
      <c r="AL730" s="6">
        <v>0</v>
      </c>
      <c r="AM730" s="6">
        <v>0</v>
      </c>
      <c r="AN730" s="6">
        <v>0</v>
      </c>
      <c r="AO730" s="6">
        <v>0</v>
      </c>
      <c r="AP730" s="6">
        <v>1</v>
      </c>
      <c r="AR730" s="6">
        <v>0</v>
      </c>
      <c r="AS730" s="6">
        <v>0</v>
      </c>
      <c r="AT730" s="6">
        <v>0</v>
      </c>
      <c r="AU730" s="6">
        <v>0</v>
      </c>
      <c r="AV730" s="6">
        <f>IF(Table3[[#This Row],[ShankDiameter]]&gt;0.5,0,2)</f>
        <v>2</v>
      </c>
      <c r="AW730" s="6">
        <v>0</v>
      </c>
      <c r="AX730" s="6">
        <v>0</v>
      </c>
      <c r="AY730" s="6">
        <v>2</v>
      </c>
      <c r="AZ730" s="6">
        <f>IF(Table3[[#This Row],[ShankDiameter]]=0.225,2,IF(Table3[[#This Row],[ShankDiameter]]=0.25,2,IF(Table3[[#This Row],[ShankDiameter]]=0.2875,2,0)))</f>
        <v>0</v>
      </c>
      <c r="BA730" s="6">
        <v>0</v>
      </c>
      <c r="BB730" s="6">
        <v>0</v>
      </c>
      <c r="BC730" s="6">
        <v>0</v>
      </c>
      <c r="BD730" s="6">
        <v>0</v>
      </c>
      <c r="BE730" s="6">
        <v>0</v>
      </c>
      <c r="BF730" s="6">
        <v>0</v>
      </c>
      <c r="BG730" s="6">
        <v>0</v>
      </c>
      <c r="BH730" s="6">
        <v>0</v>
      </c>
      <c r="BI730" s="6">
        <v>0</v>
      </c>
      <c r="BJ730" s="6">
        <v>0</v>
      </c>
      <c r="BK730" s="6">
        <v>0</v>
      </c>
      <c r="BL730" s="6">
        <v>0</v>
      </c>
      <c r="BM730" s="6">
        <f>IF(Table3[[#This Row],[Type]]="EM",IF((Table3[[#This Row],[Diameter]]/2)-Table3[[#This Row],[CornerRadius]]-0.012&gt;0,(Table3[[#This Row],[Diameter]]/2)-Table3[[#This Row],[CornerRadius]]-0.012,0),)</f>
        <v>0</v>
      </c>
      <c r="BO730" s="6" t="str">
        <f>IF(Table3[[#This Row],[ShoulderLength]]="","",IF(Table3[[#This Row],[ShoulderLength]]&lt;Table3[[#This Row],[LOC]],"FIX",""))</f>
        <v/>
      </c>
    </row>
    <row r="731" spans="1:67" x14ac:dyDescent="0.25">
      <c r="A731" s="7">
        <f>IF(Table3[[#This Row],[SoflexRule]]="",1,IF(Table3[[#This Row],[MinOHL]]="",1,IF(Table3[[#This Row],[Type]]="CT",1,IF(Table3[[#This Row],[I]]=1,0,1))))</f>
        <v>1</v>
      </c>
      <c r="B731" s="6" t="s">
        <v>149</v>
      </c>
      <c r="D731" s="6" t="s">
        <v>149</v>
      </c>
      <c r="E731" s="6">
        <v>730</v>
      </c>
      <c r="F731" s="8" t="s">
        <v>60</v>
      </c>
      <c r="H731" s="10" t="s">
        <v>679</v>
      </c>
      <c r="I731" s="11" t="s">
        <v>1497</v>
      </c>
      <c r="J731" s="12" t="s">
        <v>1498</v>
      </c>
      <c r="K731" s="11" t="str">
        <f>CONCATENATE(Table3[[#This Row],[Type]]," "&amp;TEXT(Table3[[#This Row],[Diameter]],".0000")&amp;""," "&amp;Table3[[#This Row],[NumFlutes]]&amp;"FL")</f>
        <v>DS .2210 2FL</v>
      </c>
      <c r="L731" s="17" t="s">
        <v>1139</v>
      </c>
      <c r="M731" s="13">
        <v>0.221</v>
      </c>
      <c r="N731" s="13">
        <v>0.221</v>
      </c>
      <c r="O731" s="6">
        <v>0.221</v>
      </c>
      <c r="P731" s="6">
        <v>1.34</v>
      </c>
      <c r="R731" s="14">
        <f>IF(Table3[[#This Row],[ShoulderLenEnd]]="",0,90-(DEGREES(ATAN((Q731-P731)/((N731-O731)/2)))))</f>
        <v>0</v>
      </c>
      <c r="S731" s="15">
        <v>1.39</v>
      </c>
      <c r="T731" s="6">
        <v>2</v>
      </c>
      <c r="U731" s="6">
        <v>2.4</v>
      </c>
      <c r="V731" s="6">
        <v>1.1000000000000001</v>
      </c>
      <c r="Z731" s="6">
        <v>135</v>
      </c>
      <c r="AA731" s="13">
        <f t="shared" si="11"/>
        <v>4.5770598642227003E-2</v>
      </c>
      <c r="AE731" s="6" t="s">
        <v>471</v>
      </c>
      <c r="AF731" s="6" t="s">
        <v>62</v>
      </c>
      <c r="AH731" s="6" t="s">
        <v>682</v>
      </c>
      <c r="AI731" s="6">
        <v>0</v>
      </c>
      <c r="AJ731" s="6">
        <v>0</v>
      </c>
      <c r="AK731" s="6">
        <v>1</v>
      </c>
      <c r="AL731" s="6">
        <v>0</v>
      </c>
      <c r="AM731" s="6">
        <v>0</v>
      </c>
      <c r="AN731" s="6">
        <v>0</v>
      </c>
      <c r="AO731" s="6">
        <v>0</v>
      </c>
      <c r="AP731" s="6">
        <v>1</v>
      </c>
      <c r="AR731" s="6">
        <v>0</v>
      </c>
      <c r="AS731" s="6">
        <v>0</v>
      </c>
      <c r="AT731" s="6">
        <v>0</v>
      </c>
      <c r="AU731" s="6">
        <v>0</v>
      </c>
      <c r="AV731" s="6">
        <f>IF(Table3[[#This Row],[ShankDiameter]]&gt;0.5,0,2)</f>
        <v>2</v>
      </c>
      <c r="AW731" s="6">
        <v>0</v>
      </c>
      <c r="AX731" s="6">
        <v>0</v>
      </c>
      <c r="AY731" s="6">
        <v>2</v>
      </c>
      <c r="AZ731" s="6">
        <f>IF(Table3[[#This Row],[ShankDiameter]]=0.225,2,IF(Table3[[#This Row],[ShankDiameter]]=0.25,2,IF(Table3[[#This Row],[ShankDiameter]]=0.2875,2,0)))</f>
        <v>0</v>
      </c>
      <c r="BA731" s="6">
        <v>0</v>
      </c>
      <c r="BB731" s="6">
        <v>0</v>
      </c>
      <c r="BC731" s="6">
        <v>0</v>
      </c>
      <c r="BD731" s="6">
        <v>0</v>
      </c>
      <c r="BE731" s="6">
        <v>0</v>
      </c>
      <c r="BF731" s="6">
        <v>0</v>
      </c>
      <c r="BG731" s="6">
        <v>0</v>
      </c>
      <c r="BH731" s="6">
        <v>0</v>
      </c>
      <c r="BI731" s="6">
        <v>0</v>
      </c>
      <c r="BJ731" s="6">
        <v>0</v>
      </c>
      <c r="BK731" s="6">
        <v>0</v>
      </c>
      <c r="BL731" s="6">
        <v>0</v>
      </c>
      <c r="BM731" s="6">
        <f>IF(Table3[[#This Row],[Type]]="EM",IF((Table3[[#This Row],[Diameter]]/2)-Table3[[#This Row],[CornerRadius]]-0.012&gt;0,(Table3[[#This Row],[Diameter]]/2)-Table3[[#This Row],[CornerRadius]]-0.012,0),)</f>
        <v>0</v>
      </c>
      <c r="BO731" s="6" t="str">
        <f>IF(Table3[[#This Row],[ShoulderLength]]="","",IF(Table3[[#This Row],[ShoulderLength]]&lt;Table3[[#This Row],[LOC]],"FIX",""))</f>
        <v/>
      </c>
    </row>
    <row r="732" spans="1:67" x14ac:dyDescent="0.25">
      <c r="A732" s="7">
        <f>IF(Table3[[#This Row],[SoflexRule]]="",1,IF(Table3[[#This Row],[MinOHL]]="",1,IF(Table3[[#This Row],[Type]]="CT",1,IF(Table3[[#This Row],[I]]=1,0,1))))</f>
        <v>1</v>
      </c>
      <c r="B732" s="6" t="s">
        <v>149</v>
      </c>
      <c r="D732" s="6" t="s">
        <v>149</v>
      </c>
      <c r="E732" s="6">
        <v>731</v>
      </c>
      <c r="G732" s="9" t="s">
        <v>74</v>
      </c>
      <c r="H732" s="10" t="s">
        <v>801</v>
      </c>
      <c r="I732" s="11" t="s">
        <v>1499</v>
      </c>
      <c r="J732" s="12" t="s">
        <v>1500</v>
      </c>
      <c r="K732" s="11" t="str">
        <f>CONCATENATE(Table3[[#This Row],[Type]]," "&amp;TEXT(Table3[[#This Row],[Diameter]],".0000")&amp;""," "&amp;Table3[[#This Row],[NumFlutes]]&amp;"FL")</f>
        <v>DJ .2280 2FL</v>
      </c>
      <c r="L732" s="17" t="s">
        <v>1144</v>
      </c>
      <c r="M732" s="13">
        <v>0.22800000000000001</v>
      </c>
      <c r="N732" s="13">
        <v>0.22800000000000001</v>
      </c>
      <c r="O732" s="6">
        <v>0.22800000000000001</v>
      </c>
      <c r="P732" s="6">
        <v>2.8</v>
      </c>
      <c r="R732" s="14">
        <f>IF(Table3[[#This Row],[ShoulderLenEnd]]="",0,90-(DEGREES(ATAN((Q732-P732)/((N732-O732)/2)))))</f>
        <v>0</v>
      </c>
      <c r="S732" s="15">
        <v>2.8250000000000002</v>
      </c>
      <c r="T732" s="6">
        <v>2</v>
      </c>
      <c r="U732" s="6">
        <v>3.9649999999999999</v>
      </c>
      <c r="V732" s="6">
        <v>2.476</v>
      </c>
      <c r="Z732" s="6">
        <v>135</v>
      </c>
      <c r="AA732" s="13">
        <f t="shared" si="11"/>
        <v>4.7220346110532843E-2</v>
      </c>
      <c r="AE732" s="6" t="s">
        <v>471</v>
      </c>
      <c r="AF732" s="6" t="s">
        <v>62</v>
      </c>
      <c r="AH732" s="6" t="s">
        <v>635</v>
      </c>
      <c r="AI732" s="6">
        <v>0</v>
      </c>
      <c r="AJ732" s="6">
        <v>0</v>
      </c>
      <c r="AK732" s="6">
        <v>1</v>
      </c>
      <c r="AL732" s="6">
        <v>0</v>
      </c>
      <c r="AM732" s="6">
        <v>0</v>
      </c>
      <c r="AN732" s="6">
        <v>0</v>
      </c>
      <c r="AO732" s="6">
        <v>0</v>
      </c>
      <c r="AP732" s="6">
        <v>1</v>
      </c>
      <c r="AR732" s="6">
        <v>0</v>
      </c>
      <c r="AS732" s="6">
        <v>0</v>
      </c>
      <c r="AT732" s="6">
        <v>0</v>
      </c>
      <c r="AU732" s="6">
        <v>0</v>
      </c>
      <c r="AV732" s="6">
        <f>IF(Table3[[#This Row],[ShankDiameter]]&gt;0.5,0,2)</f>
        <v>2</v>
      </c>
      <c r="AW732" s="6">
        <v>0</v>
      </c>
      <c r="AX732" s="6">
        <v>0</v>
      </c>
      <c r="AY732" s="6">
        <v>2</v>
      </c>
      <c r="AZ732" s="6">
        <f>IF(Table3[[#This Row],[ShankDiameter]]=0.225,2,IF(Table3[[#This Row],[ShankDiameter]]=0.25,2,IF(Table3[[#This Row],[ShankDiameter]]=0.2875,2,0)))</f>
        <v>0</v>
      </c>
      <c r="BA732" s="6">
        <v>0</v>
      </c>
      <c r="BB732" s="6">
        <v>0</v>
      </c>
      <c r="BC732" s="6">
        <v>0</v>
      </c>
      <c r="BD732" s="6">
        <v>0</v>
      </c>
      <c r="BE732" s="6">
        <v>0</v>
      </c>
      <c r="BF732" s="6">
        <v>0</v>
      </c>
      <c r="BG732" s="6">
        <v>0</v>
      </c>
      <c r="BH732" s="6">
        <v>0</v>
      </c>
      <c r="BI732" s="6">
        <v>0</v>
      </c>
      <c r="BJ732" s="6">
        <v>0</v>
      </c>
      <c r="BK732" s="6">
        <v>0</v>
      </c>
      <c r="BL732" s="6">
        <v>0</v>
      </c>
      <c r="BM732" s="6">
        <f>IF(Table3[[#This Row],[Type]]="EM",IF((Table3[[#This Row],[Diameter]]/2)-Table3[[#This Row],[CornerRadius]]-0.012&gt;0,(Table3[[#This Row],[Diameter]]/2)-Table3[[#This Row],[CornerRadius]]-0.012,0),)</f>
        <v>0</v>
      </c>
      <c r="BO732" s="6" t="str">
        <f>IF(Table3[[#This Row],[ShoulderLength]]="","",IF(Table3[[#This Row],[ShoulderLength]]&lt;Table3[[#This Row],[LOC]],"FIX",""))</f>
        <v/>
      </c>
    </row>
    <row r="733" spans="1:67" x14ac:dyDescent="0.25">
      <c r="A733" s="7">
        <f>IF(Table3[[#This Row],[SoflexRule]]="",1,IF(Table3[[#This Row],[MinOHL]]="",1,IF(Table3[[#This Row],[Type]]="CT",1,IF(Table3[[#This Row],[I]]=1,0,1))))</f>
        <v>1</v>
      </c>
      <c r="B733" s="6" t="s">
        <v>149</v>
      </c>
      <c r="D733" s="6" t="s">
        <v>149</v>
      </c>
      <c r="E733" s="6">
        <v>732</v>
      </c>
      <c r="G733" s="9" t="s">
        <v>74</v>
      </c>
      <c r="H733" s="10" t="s">
        <v>873</v>
      </c>
      <c r="I733" s="11" t="s">
        <v>2417</v>
      </c>
      <c r="J733" s="12" t="s">
        <v>1501</v>
      </c>
      <c r="K733" s="11" t="str">
        <f>CONCATENATE(Table3[[#This Row],[Type]]," "&amp;TEXT(Table3[[#This Row],[Diameter]],".0000")&amp;""," "&amp;Table3[[#This Row],[NumFlutes]]&amp;"FL")</f>
        <v>DT .2280 2FL</v>
      </c>
      <c r="L733" s="17" t="s">
        <v>1144</v>
      </c>
      <c r="M733" s="13">
        <v>0.22800000000000001</v>
      </c>
      <c r="N733" s="13">
        <v>0.22800000000000001</v>
      </c>
      <c r="O733" s="6">
        <v>0.22800000000000001</v>
      </c>
      <c r="P733" s="6">
        <v>3.8650000000000002</v>
      </c>
      <c r="R733" s="14">
        <f>IF(Table3[[#This Row],[ShoulderLenEnd]]="",0,90-(DEGREES(ATAN((Q733-P733)/((N733-O733)/2)))))</f>
        <v>0</v>
      </c>
      <c r="S733" s="15">
        <v>3.9</v>
      </c>
      <c r="T733" s="6">
        <v>2</v>
      </c>
      <c r="U733" s="6">
        <v>6.15</v>
      </c>
      <c r="V733" s="6">
        <v>3.375</v>
      </c>
      <c r="Z733" s="6">
        <v>135</v>
      </c>
      <c r="AA733" s="13">
        <f t="shared" si="11"/>
        <v>4.7220346110532843E-2</v>
      </c>
      <c r="AE733" s="6" t="s">
        <v>471</v>
      </c>
      <c r="AF733" s="6" t="s">
        <v>62</v>
      </c>
      <c r="AH733" s="6" t="s">
        <v>620</v>
      </c>
      <c r="AI733" s="6">
        <v>0</v>
      </c>
      <c r="AJ733" s="6">
        <v>0</v>
      </c>
      <c r="AK733" s="6">
        <v>1</v>
      </c>
      <c r="AL733" s="6">
        <v>0</v>
      </c>
      <c r="AM733" s="6">
        <v>0</v>
      </c>
      <c r="AN733" s="6">
        <v>0</v>
      </c>
      <c r="AO733" s="6">
        <v>0</v>
      </c>
      <c r="AP733" s="6">
        <v>1</v>
      </c>
      <c r="AR733" s="6">
        <v>0</v>
      </c>
      <c r="AS733" s="6">
        <v>0</v>
      </c>
      <c r="AT733" s="6">
        <v>0</v>
      </c>
      <c r="AU733" s="6">
        <v>0</v>
      </c>
      <c r="AV733" s="6">
        <f>IF(Table3[[#This Row],[ShankDiameter]]&gt;0.5,0,2)</f>
        <v>2</v>
      </c>
      <c r="AW733" s="6">
        <v>0</v>
      </c>
      <c r="AX733" s="6">
        <v>0</v>
      </c>
      <c r="AY733" s="6">
        <v>2</v>
      </c>
      <c r="AZ733" s="6">
        <f>IF(Table3[[#This Row],[ShankDiameter]]=0.225,2,IF(Table3[[#This Row],[ShankDiameter]]=0.25,2,IF(Table3[[#This Row],[ShankDiameter]]=0.2875,2,0)))</f>
        <v>0</v>
      </c>
      <c r="BA733" s="6">
        <v>0</v>
      </c>
      <c r="BB733" s="6">
        <v>0</v>
      </c>
      <c r="BC733" s="6">
        <v>0</v>
      </c>
      <c r="BD733" s="6">
        <v>0</v>
      </c>
      <c r="BE733" s="6">
        <v>0</v>
      </c>
      <c r="BF733" s="6">
        <v>0</v>
      </c>
      <c r="BG733" s="6">
        <v>0</v>
      </c>
      <c r="BH733" s="6">
        <v>0</v>
      </c>
      <c r="BI733" s="6">
        <v>0</v>
      </c>
      <c r="BJ733" s="6">
        <v>0</v>
      </c>
      <c r="BK733" s="6">
        <v>0</v>
      </c>
      <c r="BL733" s="6">
        <v>0</v>
      </c>
      <c r="BM733" s="6">
        <f>IF(Table3[[#This Row],[Type]]="EM",IF((Table3[[#This Row],[Diameter]]/2)-Table3[[#This Row],[CornerRadius]]-0.012&gt;0,(Table3[[#This Row],[Diameter]]/2)-Table3[[#This Row],[CornerRadius]]-0.012,0),)</f>
        <v>0</v>
      </c>
      <c r="BO733" s="6" t="str">
        <f>IF(Table3[[#This Row],[ShoulderLength]]="","",IF(Table3[[#This Row],[ShoulderLength]]&lt;Table3[[#This Row],[LOC]],"FIX",""))</f>
        <v/>
      </c>
    </row>
    <row r="734" spans="1:67" x14ac:dyDescent="0.25">
      <c r="A734" s="7">
        <f>IF(Table3[[#This Row],[SoflexRule]]="",1,IF(Table3[[#This Row],[MinOHL]]="",1,IF(Table3[[#This Row],[Type]]="CT",1,IF(Table3[[#This Row],[I]]=1,0,1))))</f>
        <v>1</v>
      </c>
      <c r="B734" s="6" t="s">
        <v>149</v>
      </c>
      <c r="D734" s="6" t="s">
        <v>149</v>
      </c>
      <c r="E734" s="6">
        <v>733</v>
      </c>
      <c r="F734" s="8" t="s">
        <v>60</v>
      </c>
      <c r="H734" s="10" t="s">
        <v>873</v>
      </c>
      <c r="I734" s="11" t="s">
        <v>1502</v>
      </c>
      <c r="J734" s="12" t="s">
        <v>1503</v>
      </c>
      <c r="K734" s="11" t="str">
        <f>CONCATENATE(Table3[[#This Row],[Type]]," "&amp;TEXT(Table3[[#This Row],[Diameter]],".0000")&amp;""," "&amp;Table3[[#This Row],[NumFlutes]]&amp;"FL")</f>
        <v>DT .2280 2FL</v>
      </c>
      <c r="L734" s="17" t="s">
        <v>1144</v>
      </c>
      <c r="M734" s="13">
        <v>0.22800000000000001</v>
      </c>
      <c r="N734" s="13">
        <v>0.22800000000000001</v>
      </c>
      <c r="O734" s="6">
        <v>0.22800000000000001</v>
      </c>
      <c r="P734" s="6">
        <v>3.6</v>
      </c>
      <c r="R734" s="14">
        <f>IF(Table3[[#This Row],[ShoulderLenEnd]]="",0,90-(DEGREES(ATAN((Q734-P734)/((N734-O734)/2)))))</f>
        <v>0</v>
      </c>
      <c r="S734" s="15">
        <v>3.65</v>
      </c>
      <c r="T734" s="6">
        <v>2</v>
      </c>
      <c r="U734" s="6">
        <v>5.4</v>
      </c>
      <c r="V734" s="6">
        <v>3.4</v>
      </c>
      <c r="Z734" s="6">
        <v>135</v>
      </c>
      <c r="AA734" s="13">
        <f t="shared" si="11"/>
        <v>4.7220346110532843E-2</v>
      </c>
      <c r="AE734" s="6" t="s">
        <v>471</v>
      </c>
      <c r="AF734" s="6" t="s">
        <v>62</v>
      </c>
      <c r="AH734" s="6" t="s">
        <v>620</v>
      </c>
      <c r="AI734" s="6">
        <v>0</v>
      </c>
      <c r="AJ734" s="6">
        <v>0</v>
      </c>
      <c r="AK734" s="6">
        <v>1</v>
      </c>
      <c r="AL734" s="6">
        <v>0</v>
      </c>
      <c r="AM734" s="6">
        <v>0</v>
      </c>
      <c r="AN734" s="6">
        <v>0</v>
      </c>
      <c r="AO734" s="6">
        <v>0</v>
      </c>
      <c r="AP734" s="6">
        <v>1</v>
      </c>
      <c r="AR734" s="6">
        <v>0</v>
      </c>
      <c r="AS734" s="6">
        <v>0</v>
      </c>
      <c r="AT734" s="6">
        <v>0</v>
      </c>
      <c r="AU734" s="6">
        <v>0</v>
      </c>
      <c r="AV734" s="6">
        <f>IF(Table3[[#This Row],[ShankDiameter]]&gt;0.5,0,2)</f>
        <v>2</v>
      </c>
      <c r="AW734" s="6">
        <v>0</v>
      </c>
      <c r="AX734" s="6">
        <v>0</v>
      </c>
      <c r="AY734" s="6">
        <v>2</v>
      </c>
      <c r="AZ734" s="6">
        <f>IF(Table3[[#This Row],[ShankDiameter]]=0.225,2,IF(Table3[[#This Row],[ShankDiameter]]=0.25,2,IF(Table3[[#This Row],[ShankDiameter]]=0.2875,2,0)))</f>
        <v>0</v>
      </c>
      <c r="BA734" s="6">
        <v>0</v>
      </c>
      <c r="BB734" s="6">
        <v>0</v>
      </c>
      <c r="BC734" s="6">
        <v>0</v>
      </c>
      <c r="BD734" s="6">
        <v>0</v>
      </c>
      <c r="BE734" s="6">
        <v>0</v>
      </c>
      <c r="BF734" s="6">
        <v>0</v>
      </c>
      <c r="BG734" s="6">
        <v>0</v>
      </c>
      <c r="BH734" s="6">
        <v>0</v>
      </c>
      <c r="BI734" s="6">
        <v>0</v>
      </c>
      <c r="BJ734" s="6">
        <v>0</v>
      </c>
      <c r="BK734" s="6">
        <v>0</v>
      </c>
      <c r="BL734" s="6">
        <v>0</v>
      </c>
      <c r="BM734" s="6">
        <f>IF(Table3[[#This Row],[Type]]="EM",IF((Table3[[#This Row],[Diameter]]/2)-Table3[[#This Row],[CornerRadius]]-0.012&gt;0,(Table3[[#This Row],[Diameter]]/2)-Table3[[#This Row],[CornerRadius]]-0.012,0),)</f>
        <v>0</v>
      </c>
      <c r="BO734" s="6" t="str">
        <f>IF(Table3[[#This Row],[ShoulderLength]]="","",IF(Table3[[#This Row],[ShoulderLength]]&lt;Table3[[#This Row],[LOC]],"FIX",""))</f>
        <v/>
      </c>
    </row>
    <row r="735" spans="1:67" x14ac:dyDescent="0.25">
      <c r="A735" s="7">
        <f>IF(Table3[[#This Row],[SoflexRule]]="",1,IF(Table3[[#This Row],[MinOHL]]="",1,IF(Table3[[#This Row],[Type]]="CT",1,IF(Table3[[#This Row],[I]]=1,0,1))))</f>
        <v>1</v>
      </c>
      <c r="B735" s="6" t="s">
        <v>149</v>
      </c>
      <c r="D735" s="6" t="s">
        <v>149</v>
      </c>
      <c r="E735" s="6">
        <v>734</v>
      </c>
      <c r="F735" s="22"/>
      <c r="G735" s="25"/>
      <c r="H735" s="10" t="s">
        <v>679</v>
      </c>
      <c r="I735" s="11" t="s">
        <v>1504</v>
      </c>
      <c r="J735" s="12" t="s">
        <v>1505</v>
      </c>
      <c r="K735" s="11" t="str">
        <f>CONCATENATE(Table3[[#This Row],[Type]]," "&amp;TEXT(Table3[[#This Row],[Diameter]],".0000")&amp;""," "&amp;Table3[[#This Row],[NumFlutes]]&amp;"FL")</f>
        <v>DS .2280 2FL</v>
      </c>
      <c r="L735" s="17" t="s">
        <v>1144</v>
      </c>
      <c r="M735" s="13">
        <v>0.22800000000000001</v>
      </c>
      <c r="N735" s="13">
        <v>0.22800000000000001</v>
      </c>
      <c r="R735" s="14">
        <f>IF(Table3[[#This Row],[ShoulderLenEnd]]="",0,90-(DEGREES(ATAN((Q735-P735)/((N735-O735)/2)))))</f>
        <v>0</v>
      </c>
      <c r="T735" s="6">
        <v>2</v>
      </c>
      <c r="U735" s="6">
        <v>2.4</v>
      </c>
      <c r="V735" s="6">
        <v>1</v>
      </c>
      <c r="Z735" s="6">
        <v>135</v>
      </c>
      <c r="AA735" s="13">
        <f t="shared" si="11"/>
        <v>4.7220346110532843E-2</v>
      </c>
      <c r="AE735" s="6" t="s">
        <v>471</v>
      </c>
      <c r="AF735" s="6" t="s">
        <v>62</v>
      </c>
      <c r="AH735" s="6" t="s">
        <v>682</v>
      </c>
      <c r="AI735" s="6">
        <v>0</v>
      </c>
      <c r="AJ735" s="6">
        <v>0</v>
      </c>
      <c r="AK735" s="6">
        <v>1</v>
      </c>
      <c r="AL735" s="6">
        <v>0</v>
      </c>
      <c r="AM735" s="6">
        <v>0</v>
      </c>
      <c r="AN735" s="6">
        <v>0</v>
      </c>
      <c r="AO735" s="6">
        <v>0</v>
      </c>
      <c r="AP735" s="6">
        <v>1</v>
      </c>
      <c r="AR735" s="6">
        <v>0</v>
      </c>
      <c r="AS735" s="6">
        <v>0</v>
      </c>
      <c r="AT735" s="6">
        <v>0</v>
      </c>
      <c r="AU735" s="6">
        <v>0</v>
      </c>
      <c r="AV735" s="6">
        <f>IF(Table3[[#This Row],[ShankDiameter]]&gt;0.5,0,2)</f>
        <v>2</v>
      </c>
      <c r="AW735" s="6">
        <v>0</v>
      </c>
      <c r="AX735" s="6">
        <v>0</v>
      </c>
      <c r="AY735" s="6">
        <v>2</v>
      </c>
      <c r="AZ735" s="6">
        <f>IF(Table3[[#This Row],[ShankDiameter]]=0.225,2,IF(Table3[[#This Row],[ShankDiameter]]=0.25,2,IF(Table3[[#This Row],[ShankDiameter]]=0.2875,2,0)))</f>
        <v>0</v>
      </c>
      <c r="BA735" s="6">
        <v>0</v>
      </c>
      <c r="BB735" s="6">
        <v>0</v>
      </c>
      <c r="BC735" s="6">
        <v>0</v>
      </c>
      <c r="BD735" s="6">
        <v>0</v>
      </c>
      <c r="BE735" s="6">
        <v>0</v>
      </c>
      <c r="BF735" s="6">
        <v>0</v>
      </c>
      <c r="BG735" s="6">
        <v>0</v>
      </c>
      <c r="BH735" s="6">
        <v>0</v>
      </c>
      <c r="BI735" s="6">
        <v>0</v>
      </c>
      <c r="BJ735" s="6">
        <v>0</v>
      </c>
      <c r="BK735" s="6">
        <v>0</v>
      </c>
      <c r="BL735" s="6">
        <v>0</v>
      </c>
      <c r="BM735" s="6">
        <f>IF(Table3[[#This Row],[Type]]="EM",IF((Table3[[#This Row],[Diameter]]/2)-Table3[[#This Row],[CornerRadius]]-0.012&gt;0,(Table3[[#This Row],[Diameter]]/2)-Table3[[#This Row],[CornerRadius]]-0.012,0),)</f>
        <v>0</v>
      </c>
      <c r="BO735" s="6" t="str">
        <f>IF(Table3[[#This Row],[ShoulderLength]]="","",IF(Table3[[#This Row],[ShoulderLength]]&lt;Table3[[#This Row],[LOC]],"FIX",""))</f>
        <v/>
      </c>
    </row>
    <row r="736" spans="1:67" x14ac:dyDescent="0.25">
      <c r="A736" s="7">
        <f>IF(Table3[[#This Row],[SoflexRule]]="",1,IF(Table3[[#This Row],[MinOHL]]="",1,IF(Table3[[#This Row],[Type]]="CT",1,IF(Table3[[#This Row],[I]]=1,0,1))))</f>
        <v>1</v>
      </c>
      <c r="B736" s="6" t="s">
        <v>149</v>
      </c>
      <c r="D736" s="6" t="s">
        <v>149</v>
      </c>
      <c r="E736" s="6">
        <v>735</v>
      </c>
      <c r="G736" s="9" t="s">
        <v>74</v>
      </c>
      <c r="H736" s="10" t="s">
        <v>679</v>
      </c>
      <c r="I736" s="11" t="s">
        <v>1506</v>
      </c>
      <c r="J736" s="12" t="s">
        <v>1507</v>
      </c>
      <c r="K736" s="11" t="str">
        <f>CONCATENATE(Table3[[#This Row],[Type]]," "&amp;TEXT(Table3[[#This Row],[Diameter]],".0000")&amp;""," "&amp;Table3[[#This Row],[NumFlutes]]&amp;"FL")</f>
        <v>DS .2340 2FL</v>
      </c>
      <c r="L736" s="17" t="s">
        <v>42</v>
      </c>
      <c r="M736" s="13">
        <v>0.23400000000000001</v>
      </c>
      <c r="N736" s="13">
        <v>0.23400000000000001</v>
      </c>
      <c r="O736" s="6">
        <v>0.23400000000000001</v>
      </c>
      <c r="P736" s="6">
        <v>1.4</v>
      </c>
      <c r="R736" s="14">
        <f>IF(Table3[[#This Row],[ShoulderLenEnd]]="",0,90-(DEGREES(ATAN((Q736-P736)/((N736-O736)/2)))))</f>
        <v>0</v>
      </c>
      <c r="S736" s="15">
        <v>1.425</v>
      </c>
      <c r="T736" s="6">
        <v>2</v>
      </c>
      <c r="U736" s="6">
        <v>2.5</v>
      </c>
      <c r="V736" s="6">
        <v>1</v>
      </c>
      <c r="Z736" s="6">
        <v>135</v>
      </c>
      <c r="AA736" s="13">
        <f t="shared" si="11"/>
        <v>4.8462986797652124E-2</v>
      </c>
      <c r="AE736" s="6" t="s">
        <v>471</v>
      </c>
      <c r="AF736" s="6" t="s">
        <v>62</v>
      </c>
      <c r="AH736" s="6" t="s">
        <v>682</v>
      </c>
      <c r="AI736" s="6">
        <v>0</v>
      </c>
      <c r="AJ736" s="6">
        <v>0</v>
      </c>
      <c r="AK736" s="6">
        <v>1</v>
      </c>
      <c r="AL736" s="6">
        <v>0</v>
      </c>
      <c r="AM736" s="6">
        <v>0</v>
      </c>
      <c r="AN736" s="6">
        <v>0</v>
      </c>
      <c r="AO736" s="6">
        <v>0</v>
      </c>
      <c r="AP736" s="6">
        <v>1</v>
      </c>
      <c r="AR736" s="6">
        <v>0</v>
      </c>
      <c r="AS736" s="6">
        <v>0</v>
      </c>
      <c r="AT736" s="6">
        <v>0</v>
      </c>
      <c r="AU736" s="6">
        <v>0</v>
      </c>
      <c r="AV736" s="6">
        <f>IF(Table3[[#This Row],[ShankDiameter]]&gt;0.5,0,2)</f>
        <v>2</v>
      </c>
      <c r="AW736" s="6">
        <v>0</v>
      </c>
      <c r="AX736" s="6">
        <v>0</v>
      </c>
      <c r="AY736" s="6">
        <v>2</v>
      </c>
      <c r="AZ736" s="6">
        <f>IF(Table3[[#This Row],[ShankDiameter]]=0.225,2,IF(Table3[[#This Row],[ShankDiameter]]=0.25,2,IF(Table3[[#This Row],[ShankDiameter]]=0.2875,2,0)))</f>
        <v>0</v>
      </c>
      <c r="BA736" s="6">
        <v>0</v>
      </c>
      <c r="BB736" s="6">
        <v>0</v>
      </c>
      <c r="BC736" s="6">
        <v>0</v>
      </c>
      <c r="BD736" s="6">
        <v>0</v>
      </c>
      <c r="BE736" s="6">
        <v>0</v>
      </c>
      <c r="BF736" s="6">
        <v>0</v>
      </c>
      <c r="BG736" s="6">
        <v>0</v>
      </c>
      <c r="BH736" s="6">
        <v>0</v>
      </c>
      <c r="BI736" s="6">
        <v>0</v>
      </c>
      <c r="BJ736" s="6">
        <v>0</v>
      </c>
      <c r="BK736" s="6">
        <v>0</v>
      </c>
      <c r="BL736" s="6">
        <v>0</v>
      </c>
      <c r="BM736" s="6">
        <f>IF(Table3[[#This Row],[Type]]="EM",IF((Table3[[#This Row],[Diameter]]/2)-Table3[[#This Row],[CornerRadius]]-0.012&gt;0,(Table3[[#This Row],[Diameter]]/2)-Table3[[#This Row],[CornerRadius]]-0.012,0),)</f>
        <v>0</v>
      </c>
      <c r="BO736" s="6" t="str">
        <f>IF(Table3[[#This Row],[ShoulderLength]]="","",IF(Table3[[#This Row],[ShoulderLength]]&lt;Table3[[#This Row],[LOC]],"FIX",""))</f>
        <v/>
      </c>
    </row>
    <row r="737" spans="1:67" x14ac:dyDescent="0.25">
      <c r="A737" s="7">
        <f>IF(Table3[[#This Row],[SoflexRule]]="",1,IF(Table3[[#This Row],[MinOHL]]="",1,IF(Table3[[#This Row],[Type]]="CT",1,IF(Table3[[#This Row],[I]]=1,0,1))))</f>
        <v>1</v>
      </c>
      <c r="B737" s="6" t="s">
        <v>149</v>
      </c>
      <c r="D737" s="6" t="s">
        <v>149</v>
      </c>
      <c r="E737" s="6">
        <v>736</v>
      </c>
      <c r="F737" s="8" t="s">
        <v>60</v>
      </c>
      <c r="H737" s="10" t="s">
        <v>801</v>
      </c>
      <c r="I737" s="11" t="s">
        <v>1508</v>
      </c>
      <c r="J737" s="12" t="s">
        <v>1509</v>
      </c>
      <c r="K737" s="11" t="str">
        <f>CONCATENATE(Table3[[#This Row],[Type]]," "&amp;TEXT(Table3[[#This Row],[Diameter]],".0000")&amp;""," "&amp;Table3[[#This Row],[NumFlutes]]&amp;"FL")</f>
        <v>DJ .2420 2FL</v>
      </c>
      <c r="L737" s="17" t="s">
        <v>44</v>
      </c>
      <c r="M737" s="13">
        <v>0.24199999999999999</v>
      </c>
      <c r="N737" s="13">
        <v>0.24199999999999999</v>
      </c>
      <c r="O737" s="6">
        <v>0.24199999999999999</v>
      </c>
      <c r="P737" s="6">
        <v>2.86</v>
      </c>
      <c r="R737" s="14">
        <f>IF(Table3[[#This Row],[ShoulderLenEnd]]="",0,90-(DEGREES(ATAN((Q737-P737)/((N737-O737)/2)))))</f>
        <v>0</v>
      </c>
      <c r="S737" s="15">
        <v>2.91</v>
      </c>
      <c r="T737" s="6">
        <v>2</v>
      </c>
      <c r="U737" s="6">
        <v>4</v>
      </c>
      <c r="V737" s="6">
        <v>2.5</v>
      </c>
      <c r="Z737" s="6">
        <v>135</v>
      </c>
      <c r="AA737" s="13">
        <f t="shared" si="11"/>
        <v>5.0119841047144502E-2</v>
      </c>
      <c r="AE737" s="6" t="s">
        <v>471</v>
      </c>
      <c r="AF737" s="6" t="s">
        <v>62</v>
      </c>
      <c r="AH737" s="6" t="s">
        <v>635</v>
      </c>
      <c r="AI737" s="6">
        <v>0</v>
      </c>
      <c r="AJ737" s="6">
        <v>0</v>
      </c>
      <c r="AK737" s="6">
        <v>1</v>
      </c>
      <c r="AL737" s="6">
        <v>0</v>
      </c>
      <c r="AM737" s="6">
        <v>0</v>
      </c>
      <c r="AN737" s="6">
        <v>0</v>
      </c>
      <c r="AO737" s="6">
        <v>0</v>
      </c>
      <c r="AP737" s="6">
        <v>1</v>
      </c>
      <c r="AR737" s="6">
        <v>0</v>
      </c>
      <c r="AS737" s="6">
        <v>0</v>
      </c>
      <c r="AT737" s="6">
        <v>0</v>
      </c>
      <c r="AU737" s="6">
        <v>0</v>
      </c>
      <c r="AV737" s="6">
        <f>IF(Table3[[#This Row],[ShankDiameter]]&gt;0.5,0,2)</f>
        <v>2</v>
      </c>
      <c r="AW737" s="6">
        <v>0</v>
      </c>
      <c r="AX737" s="6">
        <v>0</v>
      </c>
      <c r="AY737" s="6">
        <v>2</v>
      </c>
      <c r="AZ737" s="6">
        <f>IF(Table3[[#This Row],[ShankDiameter]]=0.225,2,IF(Table3[[#This Row],[ShankDiameter]]=0.25,2,IF(Table3[[#This Row],[ShankDiameter]]=0.2875,2,0)))</f>
        <v>0</v>
      </c>
      <c r="BA737" s="6">
        <v>0</v>
      </c>
      <c r="BB737" s="6">
        <v>0</v>
      </c>
      <c r="BC737" s="6">
        <v>0</v>
      </c>
      <c r="BD737" s="6">
        <v>0</v>
      </c>
      <c r="BE737" s="6">
        <v>0</v>
      </c>
      <c r="BF737" s="6">
        <v>0</v>
      </c>
      <c r="BG737" s="6">
        <v>0</v>
      </c>
      <c r="BH737" s="6">
        <v>0</v>
      </c>
      <c r="BI737" s="6">
        <v>0</v>
      </c>
      <c r="BJ737" s="6">
        <v>0</v>
      </c>
      <c r="BK737" s="6">
        <v>0</v>
      </c>
      <c r="BL737" s="6">
        <v>0</v>
      </c>
      <c r="BM737" s="6">
        <f>IF(Table3[[#This Row],[Type]]="EM",IF((Table3[[#This Row],[Diameter]]/2)-Table3[[#This Row],[CornerRadius]]-0.012&gt;0,(Table3[[#This Row],[Diameter]]/2)-Table3[[#This Row],[CornerRadius]]-0.012,0),)</f>
        <v>0</v>
      </c>
      <c r="BO737" s="6" t="str">
        <f>IF(Table3[[#This Row],[ShoulderLength]]="","",IF(Table3[[#This Row],[ShoulderLength]]&lt;Table3[[#This Row],[LOC]],"FIX",""))</f>
        <v/>
      </c>
    </row>
    <row r="738" spans="1:67" x14ac:dyDescent="0.25">
      <c r="A738" s="7">
        <f>IF(Table3[[#This Row],[SoflexRule]]="",1,IF(Table3[[#This Row],[MinOHL]]="",1,IF(Table3[[#This Row],[Type]]="CT",1,IF(Table3[[#This Row],[I]]=1,0,1))))</f>
        <v>1</v>
      </c>
      <c r="B738" s="6" t="s">
        <v>149</v>
      </c>
      <c r="D738" s="6" t="s">
        <v>149</v>
      </c>
      <c r="E738" s="6">
        <v>737</v>
      </c>
      <c r="F738" s="8" t="s">
        <v>60</v>
      </c>
      <c r="H738" s="10" t="s">
        <v>679</v>
      </c>
      <c r="I738" s="11" t="s">
        <v>1510</v>
      </c>
      <c r="J738" s="12" t="s">
        <v>1511</v>
      </c>
      <c r="K738" s="11" t="str">
        <f>CONCATENATE(Table3[[#This Row],[Type]]," "&amp;TEXT(Table3[[#This Row],[Diameter]],".0000")&amp;""," "&amp;Table3[[#This Row],[NumFlutes]]&amp;"FL")</f>
        <v>DS .2420 2FL</v>
      </c>
      <c r="L738" s="17" t="s">
        <v>44</v>
      </c>
      <c r="M738" s="13">
        <v>0.24199999999999999</v>
      </c>
      <c r="N738" s="13">
        <v>0.24199999999999999</v>
      </c>
      <c r="O738" s="6">
        <v>0.24199999999999999</v>
      </c>
      <c r="P738" s="6">
        <v>1.54</v>
      </c>
      <c r="R738" s="14">
        <f>IF(Table3[[#This Row],[ShoulderLenEnd]]="",0,90-(DEGREES(ATAN((Q738-P738)/((N738-O738)/2)))))</f>
        <v>0</v>
      </c>
      <c r="S738" s="15">
        <v>1.59</v>
      </c>
      <c r="T738" s="6">
        <v>2</v>
      </c>
      <c r="U738" s="6">
        <v>2.5499999999999998</v>
      </c>
      <c r="V738" s="6">
        <v>1.2</v>
      </c>
      <c r="Z738" s="6">
        <v>135</v>
      </c>
      <c r="AA738" s="13">
        <f t="shared" si="11"/>
        <v>5.0119841047144502E-2</v>
      </c>
      <c r="AE738" s="6" t="s">
        <v>471</v>
      </c>
      <c r="AF738" s="6" t="s">
        <v>62</v>
      </c>
      <c r="AH738" s="6" t="s">
        <v>682</v>
      </c>
      <c r="AI738" s="6">
        <v>0</v>
      </c>
      <c r="AJ738" s="6">
        <v>0</v>
      </c>
      <c r="AK738" s="6">
        <v>1</v>
      </c>
      <c r="AL738" s="6">
        <v>0</v>
      </c>
      <c r="AM738" s="6">
        <v>0</v>
      </c>
      <c r="AN738" s="6">
        <v>0</v>
      </c>
      <c r="AO738" s="6">
        <v>0</v>
      </c>
      <c r="AP738" s="6">
        <v>1</v>
      </c>
      <c r="AR738" s="6">
        <v>0</v>
      </c>
      <c r="AS738" s="6">
        <v>0</v>
      </c>
      <c r="AT738" s="6">
        <v>0</v>
      </c>
      <c r="AU738" s="6">
        <v>0</v>
      </c>
      <c r="AV738" s="6">
        <f>IF(Table3[[#This Row],[ShankDiameter]]&gt;0.5,0,2)</f>
        <v>2</v>
      </c>
      <c r="AW738" s="6">
        <v>0</v>
      </c>
      <c r="AX738" s="6">
        <v>0</v>
      </c>
      <c r="AY738" s="6">
        <v>2</v>
      </c>
      <c r="AZ738" s="6">
        <f>IF(Table3[[#This Row],[ShankDiameter]]=0.225,2,IF(Table3[[#This Row],[ShankDiameter]]=0.25,2,IF(Table3[[#This Row],[ShankDiameter]]=0.2875,2,0)))</f>
        <v>0</v>
      </c>
      <c r="BA738" s="6">
        <v>0</v>
      </c>
      <c r="BB738" s="6">
        <v>0</v>
      </c>
      <c r="BC738" s="6">
        <v>0</v>
      </c>
      <c r="BD738" s="6">
        <v>0</v>
      </c>
      <c r="BE738" s="6">
        <v>0</v>
      </c>
      <c r="BF738" s="6">
        <v>0</v>
      </c>
      <c r="BG738" s="6">
        <v>0</v>
      </c>
      <c r="BH738" s="6">
        <v>0</v>
      </c>
      <c r="BI738" s="6">
        <v>0</v>
      </c>
      <c r="BJ738" s="6">
        <v>0</v>
      </c>
      <c r="BK738" s="6">
        <v>0</v>
      </c>
      <c r="BL738" s="6">
        <v>0</v>
      </c>
      <c r="BM738" s="6">
        <f>IF(Table3[[#This Row],[Type]]="EM",IF((Table3[[#This Row],[Diameter]]/2)-Table3[[#This Row],[CornerRadius]]-0.012&gt;0,(Table3[[#This Row],[Diameter]]/2)-Table3[[#This Row],[CornerRadius]]-0.012,0),)</f>
        <v>0</v>
      </c>
      <c r="BO738" s="6" t="str">
        <f>IF(Table3[[#This Row],[ShoulderLength]]="","",IF(Table3[[#This Row],[ShoulderLength]]&lt;Table3[[#This Row],[LOC]],"FIX",""))</f>
        <v/>
      </c>
    </row>
    <row r="739" spans="1:67" x14ac:dyDescent="0.25">
      <c r="A739" s="7">
        <f>IF(Table3[[#This Row],[SoflexRule]]="",1,IF(Table3[[#This Row],[MinOHL]]="",1,IF(Table3[[#This Row],[Type]]="CT",1,IF(Table3[[#This Row],[I]]=1,0,1))))</f>
        <v>1</v>
      </c>
      <c r="B739" s="6" t="s">
        <v>149</v>
      </c>
      <c r="D739" s="6" t="s">
        <v>149</v>
      </c>
      <c r="E739" s="6">
        <v>738</v>
      </c>
      <c r="G739" s="9" t="s">
        <v>74</v>
      </c>
      <c r="H739" s="10" t="s">
        <v>679</v>
      </c>
      <c r="I739" s="11" t="s">
        <v>1512</v>
      </c>
      <c r="J739" s="12" t="s">
        <v>1513</v>
      </c>
      <c r="K739" s="11" t="str">
        <f>CONCATENATE(Table3[[#This Row],[Type]]," "&amp;TEXT(Table3[[#This Row],[Diameter]],".0000")&amp;""," "&amp;Table3[[#This Row],[NumFlutes]]&amp;"FL")</f>
        <v>DS .2460 2FL</v>
      </c>
      <c r="L739" s="17" t="s">
        <v>45</v>
      </c>
      <c r="M739" s="13">
        <v>0.246</v>
      </c>
      <c r="N739" s="13">
        <v>0.246</v>
      </c>
      <c r="O739" s="6">
        <v>0.246</v>
      </c>
      <c r="P739" s="6">
        <v>1.5</v>
      </c>
      <c r="R739" s="14">
        <f>IF(Table3[[#This Row],[ShoulderLenEnd]]="",0,90-(DEGREES(ATAN((Q739-P739)/((N739-O739)/2)))))</f>
        <v>0</v>
      </c>
      <c r="S739" s="15">
        <v>1.5249999999999999</v>
      </c>
      <c r="T739" s="6">
        <v>2</v>
      </c>
      <c r="U739" s="6">
        <v>2.6</v>
      </c>
      <c r="V739" s="6">
        <v>1.25</v>
      </c>
      <c r="Z739" s="6">
        <v>135</v>
      </c>
      <c r="AA739" s="13">
        <f t="shared" si="11"/>
        <v>5.0948268171890694E-2</v>
      </c>
      <c r="AE739" s="6" t="s">
        <v>471</v>
      </c>
      <c r="AF739" s="6" t="s">
        <v>62</v>
      </c>
      <c r="AH739" s="6" t="s">
        <v>682</v>
      </c>
      <c r="AI739" s="6">
        <v>0</v>
      </c>
      <c r="AJ739" s="6">
        <v>0</v>
      </c>
      <c r="AK739" s="6">
        <v>1</v>
      </c>
      <c r="AL739" s="6">
        <v>0</v>
      </c>
      <c r="AM739" s="6">
        <v>0</v>
      </c>
      <c r="AN739" s="6">
        <v>0</v>
      </c>
      <c r="AO739" s="6">
        <v>0</v>
      </c>
      <c r="AP739" s="6">
        <v>1</v>
      </c>
      <c r="AR739" s="6">
        <v>0</v>
      </c>
      <c r="AS739" s="6">
        <v>0</v>
      </c>
      <c r="AT739" s="6">
        <v>0</v>
      </c>
      <c r="AU739" s="6">
        <v>0</v>
      </c>
      <c r="AV739" s="6">
        <f>IF(Table3[[#This Row],[ShankDiameter]]&gt;0.5,0,2)</f>
        <v>2</v>
      </c>
      <c r="AW739" s="6">
        <v>0</v>
      </c>
      <c r="AX739" s="6">
        <v>0</v>
      </c>
      <c r="AY739" s="6">
        <v>2</v>
      </c>
      <c r="AZ739" s="6">
        <f>IF(Table3[[#This Row],[ShankDiameter]]=0.225,2,IF(Table3[[#This Row],[ShankDiameter]]=0.25,2,IF(Table3[[#This Row],[ShankDiameter]]=0.2875,2,0)))</f>
        <v>0</v>
      </c>
      <c r="BA739" s="6">
        <v>0</v>
      </c>
      <c r="BB739" s="6">
        <v>0</v>
      </c>
      <c r="BC739" s="6">
        <v>0</v>
      </c>
      <c r="BD739" s="6">
        <v>0</v>
      </c>
      <c r="BE739" s="6">
        <v>0</v>
      </c>
      <c r="BF739" s="6">
        <v>0</v>
      </c>
      <c r="BG739" s="6">
        <v>0</v>
      </c>
      <c r="BH739" s="6">
        <v>0</v>
      </c>
      <c r="BI739" s="6">
        <v>0</v>
      </c>
      <c r="BJ739" s="6">
        <v>0</v>
      </c>
      <c r="BK739" s="6">
        <v>0</v>
      </c>
      <c r="BL739" s="6">
        <v>0</v>
      </c>
      <c r="BM739" s="6">
        <f>IF(Table3[[#This Row],[Type]]="EM",IF((Table3[[#This Row],[Diameter]]/2)-Table3[[#This Row],[CornerRadius]]-0.012&gt;0,(Table3[[#This Row],[Diameter]]/2)-Table3[[#This Row],[CornerRadius]]-0.012,0),)</f>
        <v>0</v>
      </c>
      <c r="BO739" s="6" t="str">
        <f>IF(Table3[[#This Row],[ShoulderLength]]="","",IF(Table3[[#This Row],[ShoulderLength]]&lt;Table3[[#This Row],[LOC]],"FIX",""))</f>
        <v/>
      </c>
    </row>
    <row r="740" spans="1:67" x14ac:dyDescent="0.25">
      <c r="A740" s="7">
        <f>IF(Table3[[#This Row],[SoflexRule]]="",1,IF(Table3[[#This Row],[MinOHL]]="",1,IF(Table3[[#This Row],[Type]]="CT",1,IF(Table3[[#This Row],[I]]=1,0,1))))</f>
        <v>1</v>
      </c>
      <c r="B740" s="6" t="s">
        <v>149</v>
      </c>
      <c r="D740" s="6" t="s">
        <v>149</v>
      </c>
      <c r="E740" s="6">
        <v>739</v>
      </c>
      <c r="G740" s="9" t="s">
        <v>74</v>
      </c>
      <c r="H740" s="10" t="s">
        <v>801</v>
      </c>
      <c r="I740" s="11" t="s">
        <v>1514</v>
      </c>
      <c r="J740" s="12" t="s">
        <v>1515</v>
      </c>
      <c r="K740" s="11" t="str">
        <f>CONCATENATE(Table3[[#This Row],[Type]]," "&amp;TEXT(Table3[[#This Row],[Diameter]],".0000")&amp;""," "&amp;Table3[[#This Row],[NumFlutes]]&amp;"FL")</f>
        <v>DJ .2500 2FL</v>
      </c>
      <c r="L740" s="17" t="s">
        <v>2416</v>
      </c>
      <c r="M740" s="13">
        <v>0.25</v>
      </c>
      <c r="N740" s="13">
        <v>0.25</v>
      </c>
      <c r="O740" s="6">
        <v>0.25</v>
      </c>
      <c r="P740" s="6">
        <v>2.95</v>
      </c>
      <c r="R740" s="14">
        <f>IF(Table3[[#This Row],[ShoulderLenEnd]]="",0,90-(DEGREES(ATAN((Q740-P740)/((N740-O740)/2)))))</f>
        <v>0</v>
      </c>
      <c r="S740" s="15">
        <v>2.9750000000000001</v>
      </c>
      <c r="T740" s="6">
        <v>2</v>
      </c>
      <c r="U740" s="6">
        <v>3.85</v>
      </c>
      <c r="V740" s="6">
        <v>2.35</v>
      </c>
      <c r="Z740" s="6">
        <v>135</v>
      </c>
      <c r="AA740" s="13">
        <f t="shared" si="11"/>
        <v>5.1776695296636886E-2</v>
      </c>
      <c r="AE740" s="6" t="s">
        <v>471</v>
      </c>
      <c r="AF740" s="6" t="s">
        <v>62</v>
      </c>
      <c r="AH740" s="6" t="s">
        <v>635</v>
      </c>
      <c r="AI740" s="6">
        <v>0</v>
      </c>
      <c r="AJ740" s="6">
        <v>0</v>
      </c>
      <c r="AK740" s="6">
        <v>1</v>
      </c>
      <c r="AL740" s="6">
        <v>0</v>
      </c>
      <c r="AM740" s="6">
        <v>0</v>
      </c>
      <c r="AN740" s="6">
        <v>0</v>
      </c>
      <c r="AO740" s="6">
        <v>0</v>
      </c>
      <c r="AP740" s="6">
        <v>1</v>
      </c>
      <c r="AR740" s="6">
        <v>0</v>
      </c>
      <c r="AS740" s="6">
        <v>0</v>
      </c>
      <c r="AT740" s="6">
        <v>0</v>
      </c>
      <c r="AU740" s="6">
        <v>0</v>
      </c>
      <c r="AV740" s="6">
        <f>IF(Table3[[#This Row],[ShankDiameter]]&gt;0.5,0,2)</f>
        <v>2</v>
      </c>
      <c r="AW740" s="6">
        <v>0</v>
      </c>
      <c r="AX740" s="6">
        <v>0</v>
      </c>
      <c r="AY740" s="6">
        <v>2</v>
      </c>
      <c r="AZ740" s="6">
        <f>IF(Table3[[#This Row],[ShankDiameter]]=0.225,2,IF(Table3[[#This Row],[ShankDiameter]]=0.25,2,IF(Table3[[#This Row],[ShankDiameter]]=0.2875,2,0)))</f>
        <v>2</v>
      </c>
      <c r="BA740" s="6">
        <v>0</v>
      </c>
      <c r="BB740" s="6">
        <v>0</v>
      </c>
      <c r="BC740" s="6">
        <v>0</v>
      </c>
      <c r="BD740" s="6">
        <v>0</v>
      </c>
      <c r="BE740" s="6">
        <v>0</v>
      </c>
      <c r="BF740" s="6">
        <v>0</v>
      </c>
      <c r="BG740" s="6">
        <v>0</v>
      </c>
      <c r="BH740" s="6">
        <v>0</v>
      </c>
      <c r="BI740" s="6">
        <v>0</v>
      </c>
      <c r="BJ740" s="6">
        <v>0</v>
      </c>
      <c r="BK740" s="6">
        <v>0</v>
      </c>
      <c r="BL740" s="6">
        <v>0</v>
      </c>
      <c r="BM740" s="6">
        <f>IF(Table3[[#This Row],[Type]]="EM",IF((Table3[[#This Row],[Diameter]]/2)-Table3[[#This Row],[CornerRadius]]-0.012&gt;0,(Table3[[#This Row],[Diameter]]/2)-Table3[[#This Row],[CornerRadius]]-0.012,0),)</f>
        <v>0</v>
      </c>
      <c r="BO740" s="6" t="str">
        <f>IF(Table3[[#This Row],[ShoulderLength]]="","",IF(Table3[[#This Row],[ShoulderLength]]&lt;Table3[[#This Row],[LOC]],"FIX",""))</f>
        <v/>
      </c>
    </row>
    <row r="741" spans="1:67" x14ac:dyDescent="0.25">
      <c r="A741" s="7">
        <f>IF(Table3[[#This Row],[SoflexRule]]="",1,IF(Table3[[#This Row],[MinOHL]]="",1,IF(Table3[[#This Row],[Type]]="CT",1,IF(Table3[[#This Row],[I]]=1,0,1))))</f>
        <v>1</v>
      </c>
      <c r="B741" s="6" t="s">
        <v>149</v>
      </c>
      <c r="D741" s="6" t="s">
        <v>149</v>
      </c>
      <c r="E741" s="6">
        <v>740</v>
      </c>
      <c r="G741" s="9" t="s">
        <v>74</v>
      </c>
      <c r="H741" s="10" t="s">
        <v>679</v>
      </c>
      <c r="I741" s="11" t="s">
        <v>1516</v>
      </c>
      <c r="J741" s="12" t="s">
        <v>1517</v>
      </c>
      <c r="K741" s="11" t="str">
        <f>CONCATENATE(Table3[[#This Row],[Type]]," "&amp;TEXT(Table3[[#This Row],[Diameter]],".0000")&amp;""," "&amp;Table3[[#This Row],[NumFlutes]]&amp;"FL")</f>
        <v>DS .2500 2FL</v>
      </c>
      <c r="L741" s="17" t="s">
        <v>2416</v>
      </c>
      <c r="M741" s="13">
        <v>0.25</v>
      </c>
      <c r="N741" s="13">
        <v>0.25</v>
      </c>
      <c r="O741" s="6">
        <v>0.25</v>
      </c>
      <c r="P741" s="6">
        <v>1.4750000000000001</v>
      </c>
      <c r="R741" s="14">
        <f>IF(Table3[[#This Row],[ShoulderLenEnd]]="",0,90-(DEGREES(ATAN((Q741-P741)/((N741-O741)/2)))))</f>
        <v>0</v>
      </c>
      <c r="S741" s="15">
        <v>1.5</v>
      </c>
      <c r="T741" s="6">
        <v>2</v>
      </c>
      <c r="U741" s="6">
        <v>2.6</v>
      </c>
      <c r="V741" s="6">
        <v>1.1499999999999999</v>
      </c>
      <c r="Z741" s="6">
        <v>135</v>
      </c>
      <c r="AA741" s="13">
        <f t="shared" si="11"/>
        <v>5.1776695296636886E-2</v>
      </c>
      <c r="AE741" s="6" t="s">
        <v>471</v>
      </c>
      <c r="AF741" s="6" t="s">
        <v>62</v>
      </c>
      <c r="AH741" s="6" t="s">
        <v>682</v>
      </c>
      <c r="AI741" s="6">
        <v>0</v>
      </c>
      <c r="AJ741" s="6">
        <v>0</v>
      </c>
      <c r="AK741" s="6">
        <v>1</v>
      </c>
      <c r="AL741" s="6">
        <v>0</v>
      </c>
      <c r="AM741" s="6">
        <v>0</v>
      </c>
      <c r="AN741" s="6">
        <v>0</v>
      </c>
      <c r="AO741" s="6">
        <v>0</v>
      </c>
      <c r="AP741" s="6">
        <v>1</v>
      </c>
      <c r="AR741" s="6">
        <v>0</v>
      </c>
      <c r="AS741" s="6">
        <v>0</v>
      </c>
      <c r="AT741" s="6">
        <v>0</v>
      </c>
      <c r="AU741" s="6">
        <v>0</v>
      </c>
      <c r="AV741" s="6">
        <f>IF(Table3[[#This Row],[ShankDiameter]]&gt;0.5,0,2)</f>
        <v>2</v>
      </c>
      <c r="AW741" s="6">
        <v>0</v>
      </c>
      <c r="AX741" s="6">
        <v>0</v>
      </c>
      <c r="AY741" s="6">
        <v>2</v>
      </c>
      <c r="AZ741" s="6">
        <f>IF(Table3[[#This Row],[ShankDiameter]]=0.225,2,IF(Table3[[#This Row],[ShankDiameter]]=0.25,2,IF(Table3[[#This Row],[ShankDiameter]]=0.2875,2,0)))</f>
        <v>2</v>
      </c>
      <c r="BA741" s="6">
        <v>0</v>
      </c>
      <c r="BB741" s="6">
        <v>0</v>
      </c>
      <c r="BC741" s="6">
        <v>0</v>
      </c>
      <c r="BD741" s="6">
        <v>0</v>
      </c>
      <c r="BE741" s="6">
        <v>0</v>
      </c>
      <c r="BF741" s="6">
        <v>0</v>
      </c>
      <c r="BG741" s="6">
        <v>0</v>
      </c>
      <c r="BH741" s="6">
        <v>0</v>
      </c>
      <c r="BI741" s="6">
        <v>0</v>
      </c>
      <c r="BJ741" s="6">
        <v>0</v>
      </c>
      <c r="BK741" s="6">
        <v>0</v>
      </c>
      <c r="BL741" s="6">
        <v>0</v>
      </c>
      <c r="BM741" s="6">
        <f>IF(Table3[[#This Row],[Type]]="EM",IF((Table3[[#This Row],[Diameter]]/2)-Table3[[#This Row],[CornerRadius]]-0.012&gt;0,(Table3[[#This Row],[Diameter]]/2)-Table3[[#This Row],[CornerRadius]]-0.012,0),)</f>
        <v>0</v>
      </c>
      <c r="BO741" s="6" t="str">
        <f>IF(Table3[[#This Row],[ShoulderLength]]="","",IF(Table3[[#This Row],[ShoulderLength]]&lt;Table3[[#This Row],[LOC]],"FIX",""))</f>
        <v/>
      </c>
    </row>
    <row r="742" spans="1:67" x14ac:dyDescent="0.25">
      <c r="A742" s="7">
        <f>IF(Table3[[#This Row],[SoflexRule]]="",1,IF(Table3[[#This Row],[MinOHL]]="",1,IF(Table3[[#This Row],[Type]]="CT",1,IF(Table3[[#This Row],[I]]=1,0,1))))</f>
        <v>1</v>
      </c>
      <c r="B742" s="6" t="s">
        <v>149</v>
      </c>
      <c r="D742" s="6" t="s">
        <v>149</v>
      </c>
      <c r="E742" s="6">
        <v>741</v>
      </c>
      <c r="G742" s="9" t="s">
        <v>74</v>
      </c>
      <c r="H742" s="10" t="s">
        <v>873</v>
      </c>
      <c r="I742" s="11" t="s">
        <v>1518</v>
      </c>
      <c r="J742" s="12" t="s">
        <v>1519</v>
      </c>
      <c r="K742" s="11" t="str">
        <f>CONCATENATE(Table3[[#This Row],[Type]]," "&amp;TEXT(Table3[[#This Row],[Diameter]],".0000")&amp;""," "&amp;Table3[[#This Row],[NumFlutes]]&amp;"FL")</f>
        <v>DT .2500 2FL</v>
      </c>
      <c r="L742" s="17" t="s">
        <v>2416</v>
      </c>
      <c r="M742" s="13">
        <v>0.25</v>
      </c>
      <c r="N742" s="13">
        <v>0.25</v>
      </c>
      <c r="O742" s="6">
        <v>0.25</v>
      </c>
      <c r="P742" s="6">
        <v>3.9249999999999998</v>
      </c>
      <c r="R742" s="14">
        <f>IF(Table3[[#This Row],[ShoulderLenEnd]]="",0,90-(DEGREES(ATAN((Q742-P742)/((N742-O742)/2)))))</f>
        <v>0</v>
      </c>
      <c r="S742" s="15">
        <v>3.95</v>
      </c>
      <c r="T742" s="6">
        <v>2</v>
      </c>
      <c r="U742" s="6">
        <v>6.15</v>
      </c>
      <c r="V742" s="6">
        <v>3.65</v>
      </c>
      <c r="Z742" s="6">
        <v>135</v>
      </c>
      <c r="AA742" s="13">
        <f t="shared" si="11"/>
        <v>5.1776695296636886E-2</v>
      </c>
      <c r="AE742" s="6" t="s">
        <v>471</v>
      </c>
      <c r="AF742" s="6" t="s">
        <v>62</v>
      </c>
      <c r="AH742" s="6" t="s">
        <v>620</v>
      </c>
      <c r="AI742" s="6">
        <v>0</v>
      </c>
      <c r="AJ742" s="6">
        <v>0</v>
      </c>
      <c r="AK742" s="6">
        <v>1</v>
      </c>
      <c r="AL742" s="6">
        <v>0</v>
      </c>
      <c r="AM742" s="6">
        <v>0</v>
      </c>
      <c r="AN742" s="6">
        <v>0</v>
      </c>
      <c r="AO742" s="6">
        <v>0</v>
      </c>
      <c r="AP742" s="6">
        <v>1</v>
      </c>
      <c r="AR742" s="6">
        <v>0</v>
      </c>
      <c r="AS742" s="6">
        <v>0</v>
      </c>
      <c r="AT742" s="6">
        <v>0</v>
      </c>
      <c r="AU742" s="6">
        <v>0</v>
      </c>
      <c r="AV742" s="6">
        <f>IF(Table3[[#This Row],[ShankDiameter]]&gt;0.5,0,2)</f>
        <v>2</v>
      </c>
      <c r="AW742" s="6">
        <v>0</v>
      </c>
      <c r="AX742" s="6">
        <v>0</v>
      </c>
      <c r="AY742" s="6">
        <v>2</v>
      </c>
      <c r="AZ742" s="6">
        <f>IF(Table3[[#This Row],[ShankDiameter]]=0.225,2,IF(Table3[[#This Row],[ShankDiameter]]=0.25,2,IF(Table3[[#This Row],[ShankDiameter]]=0.2875,2,0)))</f>
        <v>2</v>
      </c>
      <c r="BA742" s="6">
        <v>0</v>
      </c>
      <c r="BB742" s="6">
        <v>0</v>
      </c>
      <c r="BC742" s="6">
        <v>0</v>
      </c>
      <c r="BD742" s="6">
        <v>0</v>
      </c>
      <c r="BE742" s="6">
        <v>0</v>
      </c>
      <c r="BF742" s="6">
        <v>0</v>
      </c>
      <c r="BG742" s="6">
        <v>0</v>
      </c>
      <c r="BH742" s="6">
        <v>0</v>
      </c>
      <c r="BI742" s="6">
        <v>0</v>
      </c>
      <c r="BJ742" s="6">
        <v>0</v>
      </c>
      <c r="BK742" s="6">
        <v>0</v>
      </c>
      <c r="BL742" s="6">
        <v>0</v>
      </c>
      <c r="BM742" s="6">
        <f>IF(Table3[[#This Row],[Type]]="EM",IF((Table3[[#This Row],[Diameter]]/2)-Table3[[#This Row],[CornerRadius]]-0.012&gt;0,(Table3[[#This Row],[Diameter]]/2)-Table3[[#This Row],[CornerRadius]]-0.012,0),)</f>
        <v>0</v>
      </c>
      <c r="BO742" s="6" t="str">
        <f>IF(Table3[[#This Row],[ShoulderLength]]="","",IF(Table3[[#This Row],[ShoulderLength]]&lt;Table3[[#This Row],[LOC]],"FIX",""))</f>
        <v/>
      </c>
    </row>
    <row r="743" spans="1:67" x14ac:dyDescent="0.25">
      <c r="A743" s="7">
        <f>IF(Table3[[#This Row],[SoflexRule]]="",1,IF(Table3[[#This Row],[MinOHL]]="",1,IF(Table3[[#This Row],[Type]]="CT",1,IF(Table3[[#This Row],[I]]=1,0,1))))</f>
        <v>1</v>
      </c>
      <c r="B743" s="6" t="s">
        <v>149</v>
      </c>
      <c r="D743" s="6" t="s">
        <v>149</v>
      </c>
      <c r="E743" s="6">
        <v>742</v>
      </c>
      <c r="G743" s="9" t="s">
        <v>74</v>
      </c>
      <c r="H743" s="10" t="s">
        <v>679</v>
      </c>
      <c r="I743" s="11" t="s">
        <v>1520</v>
      </c>
      <c r="J743" s="12" t="s">
        <v>1521</v>
      </c>
      <c r="K743" s="11" t="str">
        <f>CONCATENATE(Table3[[#This Row],[Type]]," "&amp;TEXT(Table3[[#This Row],[Diameter]],".0000")&amp;""," "&amp;Table3[[#This Row],[NumFlutes]]&amp;"FL")</f>
        <v>DS .2656 2FL</v>
      </c>
      <c r="L743" s="17" t="s">
        <v>1183</v>
      </c>
      <c r="M743" s="13">
        <v>0.2656</v>
      </c>
      <c r="N743" s="13">
        <v>0.2656</v>
      </c>
      <c r="O743" s="6">
        <v>0.2656</v>
      </c>
      <c r="P743" s="6">
        <v>1.425</v>
      </c>
      <c r="R743" s="14">
        <f>IF(Table3[[#This Row],[ShoulderLenEnd]]="",0,90-(DEGREES(ATAN((Q743-P743)/((N743-O743)/2)))))</f>
        <v>0</v>
      </c>
      <c r="S743" s="15">
        <v>1.45</v>
      </c>
      <c r="T743" s="6">
        <v>2</v>
      </c>
      <c r="U743" s="6">
        <v>2.75</v>
      </c>
      <c r="V743" s="6">
        <v>1.2</v>
      </c>
      <c r="Z743" s="6">
        <v>135</v>
      </c>
      <c r="AA743" s="13">
        <f t="shared" si="11"/>
        <v>5.5007561083147027E-2</v>
      </c>
      <c r="AE743" s="6" t="s">
        <v>471</v>
      </c>
      <c r="AF743" s="6" t="s">
        <v>62</v>
      </c>
      <c r="AH743" s="6" t="s">
        <v>682</v>
      </c>
      <c r="AI743" s="6">
        <v>0</v>
      </c>
      <c r="AJ743" s="6">
        <v>0</v>
      </c>
      <c r="AK743" s="6">
        <v>1</v>
      </c>
      <c r="AL743" s="6">
        <v>0</v>
      </c>
      <c r="AM743" s="6">
        <v>0</v>
      </c>
      <c r="AN743" s="6">
        <v>0</v>
      </c>
      <c r="AO743" s="6">
        <v>0</v>
      </c>
      <c r="AP743" s="6">
        <v>1</v>
      </c>
      <c r="AR743" s="6">
        <v>0</v>
      </c>
      <c r="AS743" s="6">
        <v>0</v>
      </c>
      <c r="AT743" s="6">
        <v>0</v>
      </c>
      <c r="AU743" s="6">
        <v>0</v>
      </c>
      <c r="AV743" s="6">
        <f>IF(Table3[[#This Row],[ShankDiameter]]&gt;0.5,0,2)</f>
        <v>2</v>
      </c>
      <c r="AW743" s="6">
        <v>0</v>
      </c>
      <c r="AX743" s="6">
        <v>0</v>
      </c>
      <c r="AY743" s="6">
        <v>2</v>
      </c>
      <c r="AZ743" s="6">
        <f>IF(Table3[[#This Row],[ShankDiameter]]=0.225,2,IF(Table3[[#This Row],[ShankDiameter]]=0.25,2,IF(Table3[[#This Row],[ShankDiameter]]=0.2875,2,0)))</f>
        <v>0</v>
      </c>
      <c r="BA743" s="6">
        <v>0</v>
      </c>
      <c r="BB743" s="6">
        <v>0</v>
      </c>
      <c r="BC743" s="6">
        <v>0</v>
      </c>
      <c r="BD743" s="6">
        <v>0</v>
      </c>
      <c r="BE743" s="6">
        <v>0</v>
      </c>
      <c r="BF743" s="6">
        <v>0</v>
      </c>
      <c r="BG743" s="6">
        <v>0</v>
      </c>
      <c r="BH743" s="6">
        <v>0</v>
      </c>
      <c r="BI743" s="6">
        <v>0</v>
      </c>
      <c r="BJ743" s="6">
        <v>0</v>
      </c>
      <c r="BK743" s="6">
        <v>0</v>
      </c>
      <c r="BL743" s="6">
        <v>0</v>
      </c>
      <c r="BM743" s="6">
        <f>IF(Table3[[#This Row],[Type]]="EM",IF((Table3[[#This Row],[Diameter]]/2)-Table3[[#This Row],[CornerRadius]]-0.012&gt;0,(Table3[[#This Row],[Diameter]]/2)-Table3[[#This Row],[CornerRadius]]-0.012,0),)</f>
        <v>0</v>
      </c>
      <c r="BO743" s="6" t="str">
        <f>IF(Table3[[#This Row],[ShoulderLength]]="","",IF(Table3[[#This Row],[ShoulderLength]]&lt;Table3[[#This Row],[LOC]],"FIX",""))</f>
        <v/>
      </c>
    </row>
    <row r="744" spans="1:67" x14ac:dyDescent="0.25">
      <c r="A744" s="7">
        <f>IF(Table3[[#This Row],[SoflexRule]]="",1,IF(Table3[[#This Row],[MinOHL]]="",1,IF(Table3[[#This Row],[Type]]="CT",1,IF(Table3[[#This Row],[I]]=1,0,1))))</f>
        <v>1</v>
      </c>
      <c r="B744" s="6" t="s">
        <v>149</v>
      </c>
      <c r="D744" s="6" t="s">
        <v>149</v>
      </c>
      <c r="E744" s="6">
        <v>743</v>
      </c>
      <c r="F744" s="8" t="s">
        <v>60</v>
      </c>
      <c r="H744" s="10" t="s">
        <v>801</v>
      </c>
      <c r="I744" s="11" t="s">
        <v>1522</v>
      </c>
      <c r="J744" s="12" t="s">
        <v>1523</v>
      </c>
      <c r="K744" s="11" t="str">
        <f>CONCATENATE(Table3[[#This Row],[Type]]," "&amp;TEXT(Table3[[#This Row],[Diameter]],".0000")&amp;""," "&amp;Table3[[#This Row],[NumFlutes]]&amp;"FL")</f>
        <v>DJ .2660 2FL</v>
      </c>
      <c r="L744" s="17" t="s">
        <v>49</v>
      </c>
      <c r="M744" s="13">
        <v>0.26600000000000001</v>
      </c>
      <c r="N744" s="13">
        <v>0.26600000000000001</v>
      </c>
      <c r="O744" s="6">
        <v>0.26600000000000001</v>
      </c>
      <c r="P744" s="6">
        <v>3</v>
      </c>
      <c r="R744" s="14">
        <f>IF(Table3[[#This Row],[ShoulderLenEnd]]="",0,90-(DEGREES(ATAN((Q744-P744)/((N744-O744)/2)))))</f>
        <v>0</v>
      </c>
      <c r="S744" s="15">
        <v>3.06</v>
      </c>
      <c r="T744" s="6">
        <v>2</v>
      </c>
      <c r="U744" s="6">
        <v>4.1500000000000004</v>
      </c>
      <c r="V744" s="6">
        <v>2.6</v>
      </c>
      <c r="Z744" s="6">
        <v>135</v>
      </c>
      <c r="AA744" s="13">
        <f t="shared" si="11"/>
        <v>5.5090403795621648E-2</v>
      </c>
      <c r="AE744" s="6" t="s">
        <v>471</v>
      </c>
      <c r="AF744" s="6" t="s">
        <v>62</v>
      </c>
      <c r="AH744" s="6" t="s">
        <v>635</v>
      </c>
      <c r="AI744" s="6">
        <v>0</v>
      </c>
      <c r="AJ744" s="6">
        <v>0</v>
      </c>
      <c r="AK744" s="6">
        <v>1</v>
      </c>
      <c r="AL744" s="6">
        <v>0</v>
      </c>
      <c r="AM744" s="6">
        <v>0</v>
      </c>
      <c r="AN744" s="6">
        <v>0</v>
      </c>
      <c r="AO744" s="6">
        <v>0</v>
      </c>
      <c r="AP744" s="6">
        <v>1</v>
      </c>
      <c r="AR744" s="6">
        <v>0</v>
      </c>
      <c r="AS744" s="6">
        <v>0</v>
      </c>
      <c r="AT744" s="6">
        <v>0</v>
      </c>
      <c r="AU744" s="6">
        <v>0</v>
      </c>
      <c r="AV744" s="6">
        <f>IF(Table3[[#This Row],[ShankDiameter]]&gt;0.5,0,2)</f>
        <v>2</v>
      </c>
      <c r="AW744" s="6">
        <v>0</v>
      </c>
      <c r="AX744" s="6">
        <v>0</v>
      </c>
      <c r="AY744" s="6">
        <v>2</v>
      </c>
      <c r="AZ744" s="6">
        <f>IF(Table3[[#This Row],[ShankDiameter]]=0.225,2,IF(Table3[[#This Row],[ShankDiameter]]=0.25,2,IF(Table3[[#This Row],[ShankDiameter]]=0.2875,2,0)))</f>
        <v>0</v>
      </c>
      <c r="BA744" s="6">
        <v>0</v>
      </c>
      <c r="BB744" s="6">
        <v>0</v>
      </c>
      <c r="BC744" s="6">
        <v>0</v>
      </c>
      <c r="BD744" s="6">
        <v>0</v>
      </c>
      <c r="BE744" s="6">
        <v>0</v>
      </c>
      <c r="BF744" s="6">
        <v>0</v>
      </c>
      <c r="BG744" s="6">
        <v>0</v>
      </c>
      <c r="BH744" s="6">
        <v>0</v>
      </c>
      <c r="BI744" s="6">
        <v>0</v>
      </c>
      <c r="BJ744" s="6">
        <v>0</v>
      </c>
      <c r="BK744" s="6">
        <v>0</v>
      </c>
      <c r="BL744" s="6">
        <v>0</v>
      </c>
      <c r="BM744" s="6">
        <f>IF(Table3[[#This Row],[Type]]="EM",IF((Table3[[#This Row],[Diameter]]/2)-Table3[[#This Row],[CornerRadius]]-0.012&gt;0,(Table3[[#This Row],[Diameter]]/2)-Table3[[#This Row],[CornerRadius]]-0.012,0),)</f>
        <v>0</v>
      </c>
      <c r="BO744" s="6" t="str">
        <f>IF(Table3[[#This Row],[ShoulderLength]]="","",IF(Table3[[#This Row],[ShoulderLength]]&lt;Table3[[#This Row],[LOC]],"FIX",""))</f>
        <v/>
      </c>
    </row>
    <row r="745" spans="1:67" x14ac:dyDescent="0.25">
      <c r="A745" s="7">
        <f>IF(Table3[[#This Row],[SoflexRule]]="",1,IF(Table3[[#This Row],[MinOHL]]="",1,IF(Table3[[#This Row],[Type]]="CT",1,IF(Table3[[#This Row],[I]]=1,0,1))))</f>
        <v>1</v>
      </c>
      <c r="B745" s="6" t="s">
        <v>149</v>
      </c>
      <c r="D745" s="6" t="s">
        <v>149</v>
      </c>
      <c r="E745" s="6">
        <v>744</v>
      </c>
      <c r="F745" s="8" t="s">
        <v>60</v>
      </c>
      <c r="H745" s="10" t="s">
        <v>679</v>
      </c>
      <c r="I745" s="11" t="s">
        <v>1524</v>
      </c>
      <c r="J745" s="12" t="s">
        <v>1525</v>
      </c>
      <c r="K745" s="11" t="str">
        <f>CONCATENATE(Table3[[#This Row],[Type]]," "&amp;TEXT(Table3[[#This Row],[Diameter]],".0000")&amp;""," "&amp;Table3[[#This Row],[NumFlutes]]&amp;"FL")</f>
        <v>DS .2660 2FL</v>
      </c>
      <c r="L745" s="17" t="s">
        <v>49</v>
      </c>
      <c r="M745" s="13">
        <v>0.26600000000000001</v>
      </c>
      <c r="N745" s="13">
        <v>0.26600000000000001</v>
      </c>
      <c r="O745" s="6">
        <v>0.26600000000000001</v>
      </c>
      <c r="P745" s="6">
        <v>1.65</v>
      </c>
      <c r="R745" s="14">
        <f>IF(Table3[[#This Row],[ShoulderLenEnd]]="",0,90-(DEGREES(ATAN((Q745-P745)/((N745-O745)/2)))))</f>
        <v>0</v>
      </c>
      <c r="S745" s="15">
        <v>1.7</v>
      </c>
      <c r="T745" s="6">
        <v>2</v>
      </c>
      <c r="U745" s="6">
        <v>2.75</v>
      </c>
      <c r="V745" s="6">
        <v>1.25</v>
      </c>
      <c r="Z745" s="6">
        <v>135</v>
      </c>
      <c r="AA745" s="13">
        <f t="shared" si="11"/>
        <v>5.5090403795621648E-2</v>
      </c>
      <c r="AE745" s="6" t="s">
        <v>471</v>
      </c>
      <c r="AF745" s="6" t="s">
        <v>62</v>
      </c>
      <c r="AH745" s="6" t="s">
        <v>682</v>
      </c>
      <c r="AI745" s="6">
        <v>0</v>
      </c>
      <c r="AJ745" s="6">
        <v>0</v>
      </c>
      <c r="AK745" s="6">
        <v>1</v>
      </c>
      <c r="AL745" s="6">
        <v>0</v>
      </c>
      <c r="AM745" s="6">
        <v>0</v>
      </c>
      <c r="AN745" s="6">
        <v>0</v>
      </c>
      <c r="AO745" s="6">
        <v>0</v>
      </c>
      <c r="AP745" s="6">
        <v>1</v>
      </c>
      <c r="AR745" s="6">
        <v>0</v>
      </c>
      <c r="AS745" s="6">
        <v>0</v>
      </c>
      <c r="AT745" s="6">
        <v>0</v>
      </c>
      <c r="AU745" s="6">
        <v>0</v>
      </c>
      <c r="AV745" s="6">
        <f>IF(Table3[[#This Row],[ShankDiameter]]&gt;0.5,0,2)</f>
        <v>2</v>
      </c>
      <c r="AW745" s="6">
        <v>0</v>
      </c>
      <c r="AX745" s="6">
        <v>0</v>
      </c>
      <c r="AY745" s="6">
        <v>2</v>
      </c>
      <c r="AZ745" s="6">
        <f>IF(Table3[[#This Row],[ShankDiameter]]=0.225,2,IF(Table3[[#This Row],[ShankDiameter]]=0.25,2,IF(Table3[[#This Row],[ShankDiameter]]=0.2875,2,0)))</f>
        <v>0</v>
      </c>
      <c r="BA745" s="6">
        <v>0</v>
      </c>
      <c r="BB745" s="6">
        <v>0</v>
      </c>
      <c r="BC745" s="6">
        <v>0</v>
      </c>
      <c r="BD745" s="6">
        <v>0</v>
      </c>
      <c r="BE745" s="6">
        <v>0</v>
      </c>
      <c r="BF745" s="6">
        <v>0</v>
      </c>
      <c r="BG745" s="6">
        <v>0</v>
      </c>
      <c r="BH745" s="6">
        <v>0</v>
      </c>
      <c r="BI745" s="6">
        <v>0</v>
      </c>
      <c r="BJ745" s="6">
        <v>0</v>
      </c>
      <c r="BK745" s="6">
        <v>0</v>
      </c>
      <c r="BL745" s="6">
        <v>0</v>
      </c>
      <c r="BM745" s="6">
        <f>IF(Table3[[#This Row],[Type]]="EM",IF((Table3[[#This Row],[Diameter]]/2)-Table3[[#This Row],[CornerRadius]]-0.012&gt;0,(Table3[[#This Row],[Diameter]]/2)-Table3[[#This Row],[CornerRadius]]-0.012,0),)</f>
        <v>0</v>
      </c>
      <c r="BO745" s="6" t="str">
        <f>IF(Table3[[#This Row],[ShoulderLength]]="","",IF(Table3[[#This Row],[ShoulderLength]]&lt;Table3[[#This Row],[LOC]],"FIX",""))</f>
        <v/>
      </c>
    </row>
    <row r="746" spans="1:67" x14ac:dyDescent="0.25">
      <c r="A746" s="7">
        <f>IF(Table3[[#This Row],[SoflexRule]]="",1,IF(Table3[[#This Row],[MinOHL]]="",1,IF(Table3[[#This Row],[Type]]="CT",1,IF(Table3[[#This Row],[I]]=1,0,1))))</f>
        <v>1</v>
      </c>
      <c r="B746" s="6" t="s">
        <v>149</v>
      </c>
      <c r="D746" s="6" t="s">
        <v>149</v>
      </c>
      <c r="E746" s="6">
        <v>745</v>
      </c>
      <c r="F746" s="8" t="s">
        <v>60</v>
      </c>
      <c r="H746" s="10" t="s">
        <v>801</v>
      </c>
      <c r="I746" s="11" t="s">
        <v>1526</v>
      </c>
      <c r="J746" s="12" t="s">
        <v>1527</v>
      </c>
      <c r="K746" s="11" t="str">
        <f>CONCATENATE(Table3[[#This Row],[Type]]," "&amp;TEXT(Table3[[#This Row],[Diameter]],".0000")&amp;""," "&amp;Table3[[#This Row],[NumFlutes]]&amp;"FL")</f>
        <v>DJ .2720 2FL</v>
      </c>
      <c r="L746" s="17" t="s">
        <v>50</v>
      </c>
      <c r="M746" s="13">
        <v>0.27200000000000002</v>
      </c>
      <c r="N746" s="13">
        <v>0.27200000000000002</v>
      </c>
      <c r="O746" s="6">
        <v>0.27200000000000002</v>
      </c>
      <c r="P746" s="6">
        <v>3</v>
      </c>
      <c r="R746" s="14">
        <f>IF(Table3[[#This Row],[ShoulderLenEnd]]="",0,90-(DEGREES(ATAN((Q746-P746)/((N746-O746)/2)))))</f>
        <v>0</v>
      </c>
      <c r="S746" s="15">
        <v>3.06</v>
      </c>
      <c r="T746" s="6">
        <v>2</v>
      </c>
      <c r="U746" s="6">
        <v>4.1500000000000004</v>
      </c>
      <c r="V746" s="6">
        <v>2.5499999999999998</v>
      </c>
      <c r="Z746" s="6">
        <v>135</v>
      </c>
      <c r="AA746" s="13">
        <f t="shared" si="11"/>
        <v>5.6333044482740936E-2</v>
      </c>
      <c r="AE746" s="6" t="s">
        <v>471</v>
      </c>
      <c r="AF746" s="6" t="s">
        <v>62</v>
      </c>
      <c r="AH746" s="6" t="s">
        <v>635</v>
      </c>
      <c r="AI746" s="6">
        <v>0</v>
      </c>
      <c r="AJ746" s="6">
        <v>0</v>
      </c>
      <c r="AK746" s="6">
        <v>1</v>
      </c>
      <c r="AL746" s="6">
        <v>0</v>
      </c>
      <c r="AM746" s="6">
        <v>0</v>
      </c>
      <c r="AN746" s="6">
        <v>0</v>
      </c>
      <c r="AO746" s="6">
        <v>0</v>
      </c>
      <c r="AP746" s="6">
        <v>1</v>
      </c>
      <c r="AR746" s="6">
        <v>0</v>
      </c>
      <c r="AS746" s="6">
        <v>0</v>
      </c>
      <c r="AT746" s="6">
        <v>0</v>
      </c>
      <c r="AU746" s="6">
        <v>0</v>
      </c>
      <c r="AV746" s="6">
        <f>IF(Table3[[#This Row],[ShankDiameter]]&gt;0.5,0,2)</f>
        <v>2</v>
      </c>
      <c r="AW746" s="6">
        <v>0</v>
      </c>
      <c r="AX746" s="6">
        <v>0</v>
      </c>
      <c r="AY746" s="6">
        <v>2</v>
      </c>
      <c r="AZ746" s="6">
        <f>IF(Table3[[#This Row],[ShankDiameter]]=0.225,2,IF(Table3[[#This Row],[ShankDiameter]]=0.25,2,IF(Table3[[#This Row],[ShankDiameter]]=0.2875,2,0)))</f>
        <v>0</v>
      </c>
      <c r="BA746" s="6">
        <v>0</v>
      </c>
      <c r="BB746" s="6">
        <v>0</v>
      </c>
      <c r="BC746" s="6">
        <v>0</v>
      </c>
      <c r="BD746" s="6">
        <v>0</v>
      </c>
      <c r="BE746" s="6">
        <v>0</v>
      </c>
      <c r="BF746" s="6">
        <v>0</v>
      </c>
      <c r="BG746" s="6">
        <v>0</v>
      </c>
      <c r="BH746" s="6">
        <v>0</v>
      </c>
      <c r="BI746" s="6">
        <v>0</v>
      </c>
      <c r="BJ746" s="6">
        <v>0</v>
      </c>
      <c r="BK746" s="6">
        <v>0</v>
      </c>
      <c r="BL746" s="6">
        <v>0</v>
      </c>
      <c r="BM746" s="6">
        <f>IF(Table3[[#This Row],[Type]]="EM",IF((Table3[[#This Row],[Diameter]]/2)-Table3[[#This Row],[CornerRadius]]-0.012&gt;0,(Table3[[#This Row],[Diameter]]/2)-Table3[[#This Row],[CornerRadius]]-0.012,0),)</f>
        <v>0</v>
      </c>
      <c r="BO746" s="6" t="str">
        <f>IF(Table3[[#This Row],[ShoulderLength]]="","",IF(Table3[[#This Row],[ShoulderLength]]&lt;Table3[[#This Row],[LOC]],"FIX",""))</f>
        <v/>
      </c>
    </row>
    <row r="747" spans="1:67" x14ac:dyDescent="0.25">
      <c r="A747" s="7">
        <f>IF(Table3[[#This Row],[SoflexRule]]="",1,IF(Table3[[#This Row],[MinOHL]]="",1,IF(Table3[[#This Row],[Type]]="CT",1,IF(Table3[[#This Row],[I]]=1,0,1))))</f>
        <v>1</v>
      </c>
      <c r="B747" s="6" t="s">
        <v>149</v>
      </c>
      <c r="D747" s="6" t="s">
        <v>149</v>
      </c>
      <c r="E747" s="6">
        <v>746</v>
      </c>
      <c r="G747" s="9" t="s">
        <v>74</v>
      </c>
      <c r="H747" s="10" t="s">
        <v>679</v>
      </c>
      <c r="I747" s="11" t="s">
        <v>1528</v>
      </c>
      <c r="J747" s="12" t="s">
        <v>1529</v>
      </c>
      <c r="K747" s="11" t="str">
        <f>CONCATENATE(Table3[[#This Row],[Type]]," "&amp;TEXT(Table3[[#This Row],[Diameter]],".0000")&amp;""," "&amp;Table3[[#This Row],[NumFlutes]]&amp;"FL")</f>
        <v>DS .2720 2FL</v>
      </c>
      <c r="L747" s="17" t="s">
        <v>50</v>
      </c>
      <c r="M747" s="13">
        <v>0.27200000000000002</v>
      </c>
      <c r="N747" s="13">
        <v>0.27200000000000002</v>
      </c>
      <c r="O747" s="6">
        <v>0.27200000000000002</v>
      </c>
      <c r="P747" s="6">
        <v>1.65</v>
      </c>
      <c r="R747" s="14">
        <f>IF(Table3[[#This Row],[ShoulderLenEnd]]="",0,90-(DEGREES(ATAN((Q747-P747)/((N747-O747)/2)))))</f>
        <v>0</v>
      </c>
      <c r="S747" s="15">
        <v>1.675</v>
      </c>
      <c r="T747" s="6">
        <v>2</v>
      </c>
      <c r="Z747" s="6">
        <v>135</v>
      </c>
      <c r="AA747" s="13">
        <f t="shared" si="11"/>
        <v>5.6333044482740936E-2</v>
      </c>
      <c r="AE747" s="6" t="s">
        <v>471</v>
      </c>
      <c r="AF747" s="6" t="s">
        <v>62</v>
      </c>
      <c r="AH747" s="6" t="s">
        <v>682</v>
      </c>
      <c r="AI747" s="6">
        <v>0</v>
      </c>
      <c r="AJ747" s="6">
        <v>0</v>
      </c>
      <c r="AK747" s="6">
        <v>1</v>
      </c>
      <c r="AL747" s="6">
        <v>0</v>
      </c>
      <c r="AM747" s="6">
        <v>0</v>
      </c>
      <c r="AN747" s="6">
        <v>0</v>
      </c>
      <c r="AO747" s="6">
        <v>0</v>
      </c>
      <c r="AP747" s="6">
        <v>1</v>
      </c>
      <c r="AR747" s="6">
        <v>0</v>
      </c>
      <c r="AS747" s="6">
        <v>0</v>
      </c>
      <c r="AT747" s="6">
        <v>0</v>
      </c>
      <c r="AU747" s="6">
        <v>0</v>
      </c>
      <c r="AV747" s="6">
        <f>IF(Table3[[#This Row],[ShankDiameter]]&gt;0.5,0,2)</f>
        <v>2</v>
      </c>
      <c r="AW747" s="6">
        <v>0</v>
      </c>
      <c r="AX747" s="6">
        <v>0</v>
      </c>
      <c r="AY747" s="6">
        <v>2</v>
      </c>
      <c r="AZ747" s="6">
        <f>IF(Table3[[#This Row],[ShankDiameter]]=0.225,2,IF(Table3[[#This Row],[ShankDiameter]]=0.25,2,IF(Table3[[#This Row],[ShankDiameter]]=0.2875,2,0)))</f>
        <v>0</v>
      </c>
      <c r="BA747" s="6">
        <v>0</v>
      </c>
      <c r="BB747" s="6">
        <v>0</v>
      </c>
      <c r="BC747" s="6">
        <v>0</v>
      </c>
      <c r="BD747" s="6">
        <v>0</v>
      </c>
      <c r="BE747" s="6">
        <v>0</v>
      </c>
      <c r="BF747" s="6">
        <v>0</v>
      </c>
      <c r="BG747" s="6">
        <v>0</v>
      </c>
      <c r="BH747" s="6">
        <v>0</v>
      </c>
      <c r="BI747" s="6">
        <v>0</v>
      </c>
      <c r="BJ747" s="6">
        <v>0</v>
      </c>
      <c r="BK747" s="6">
        <v>0</v>
      </c>
      <c r="BL747" s="6">
        <v>0</v>
      </c>
      <c r="BM747" s="6">
        <f>IF(Table3[[#This Row],[Type]]="EM",IF((Table3[[#This Row],[Diameter]]/2)-Table3[[#This Row],[CornerRadius]]-0.012&gt;0,(Table3[[#This Row],[Diameter]]/2)-Table3[[#This Row],[CornerRadius]]-0.012,0),)</f>
        <v>0</v>
      </c>
      <c r="BO747" s="6" t="str">
        <f>IF(Table3[[#This Row],[ShoulderLength]]="","",IF(Table3[[#This Row],[ShoulderLength]]&lt;Table3[[#This Row],[LOC]],"FIX",""))</f>
        <v/>
      </c>
    </row>
    <row r="748" spans="1:67" x14ac:dyDescent="0.25">
      <c r="A748" s="7">
        <f>IF(Table3[[#This Row],[SoflexRule]]="",1,IF(Table3[[#This Row],[MinOHL]]="",1,IF(Table3[[#This Row],[Type]]="CT",1,IF(Table3[[#This Row],[I]]=1,0,1))))</f>
        <v>1</v>
      </c>
      <c r="B748" s="6" t="s">
        <v>149</v>
      </c>
      <c r="D748" s="6" t="s">
        <v>149</v>
      </c>
      <c r="E748" s="6">
        <v>747</v>
      </c>
      <c r="F748" s="8" t="s">
        <v>60</v>
      </c>
      <c r="H748" s="10" t="s">
        <v>873</v>
      </c>
      <c r="I748" s="11" t="s">
        <v>1530</v>
      </c>
      <c r="J748" s="12" t="s">
        <v>1531</v>
      </c>
      <c r="K748" s="11" t="str">
        <f>CONCATENATE(Table3[[#This Row],[Type]]," "&amp;TEXT(Table3[[#This Row],[Diameter]],".0000")&amp;""," "&amp;Table3[[#This Row],[NumFlutes]]&amp;"FL")</f>
        <v>DT .2900 2FL</v>
      </c>
      <c r="L748" s="17" t="s">
        <v>53</v>
      </c>
      <c r="M748" s="13">
        <v>0.28999999999999998</v>
      </c>
      <c r="N748" s="13">
        <v>0.28999999999999998</v>
      </c>
      <c r="O748" s="6">
        <v>0.28999999999999998</v>
      </c>
      <c r="P748" s="6">
        <v>4.05</v>
      </c>
      <c r="R748" s="14">
        <f>IF(Table3[[#This Row],[ShoulderLenEnd]]="",0,90-(DEGREES(ATAN((Q748-P748)/((N748-O748)/2)))))</f>
        <v>0</v>
      </c>
      <c r="S748" s="15">
        <v>4.1100000000000003</v>
      </c>
      <c r="T748" s="6">
        <v>2</v>
      </c>
      <c r="U748" s="6">
        <v>6.1</v>
      </c>
      <c r="V748" s="6">
        <v>3.8</v>
      </c>
      <c r="Z748" s="6">
        <v>135</v>
      </c>
      <c r="AA748" s="13">
        <f t="shared" si="11"/>
        <v>6.006096654409878E-2</v>
      </c>
      <c r="AE748" s="6" t="s">
        <v>471</v>
      </c>
      <c r="AF748" s="6" t="s">
        <v>62</v>
      </c>
      <c r="AH748" s="6" t="s">
        <v>620</v>
      </c>
      <c r="AI748" s="6">
        <v>0</v>
      </c>
      <c r="AJ748" s="6">
        <v>0</v>
      </c>
      <c r="AK748" s="6">
        <v>1</v>
      </c>
      <c r="AL748" s="6">
        <v>0</v>
      </c>
      <c r="AM748" s="6">
        <v>0</v>
      </c>
      <c r="AN748" s="6">
        <v>0</v>
      </c>
      <c r="AO748" s="6">
        <v>0</v>
      </c>
      <c r="AP748" s="6">
        <v>1</v>
      </c>
      <c r="AR748" s="6">
        <v>0</v>
      </c>
      <c r="AS748" s="6">
        <v>0</v>
      </c>
      <c r="AT748" s="6">
        <v>0</v>
      </c>
      <c r="AU748" s="6">
        <v>0</v>
      </c>
      <c r="AV748" s="6">
        <f>IF(Table3[[#This Row],[ShankDiameter]]&gt;0.5,0,2)</f>
        <v>2</v>
      </c>
      <c r="AW748" s="6">
        <v>0</v>
      </c>
      <c r="AX748" s="6">
        <v>0</v>
      </c>
      <c r="AY748" s="6">
        <v>2</v>
      </c>
      <c r="AZ748" s="6">
        <f>IF(Table3[[#This Row],[ShankDiameter]]=0.225,2,IF(Table3[[#This Row],[ShankDiameter]]=0.25,2,IF(Table3[[#This Row],[ShankDiameter]]=0.2875,2,0)))</f>
        <v>0</v>
      </c>
      <c r="BA748" s="6">
        <v>0</v>
      </c>
      <c r="BB748" s="6">
        <v>0</v>
      </c>
      <c r="BC748" s="6">
        <v>0</v>
      </c>
      <c r="BD748" s="6">
        <v>0</v>
      </c>
      <c r="BE748" s="6">
        <v>0</v>
      </c>
      <c r="BF748" s="6">
        <v>0</v>
      </c>
      <c r="BG748" s="6">
        <v>0</v>
      </c>
      <c r="BH748" s="6">
        <v>0</v>
      </c>
      <c r="BI748" s="6">
        <v>0</v>
      </c>
      <c r="BJ748" s="6">
        <v>0</v>
      </c>
      <c r="BK748" s="6">
        <v>0</v>
      </c>
      <c r="BL748" s="6">
        <v>0</v>
      </c>
      <c r="BM748" s="6">
        <f>IF(Table3[[#This Row],[Type]]="EM",IF((Table3[[#This Row],[Diameter]]/2)-Table3[[#This Row],[CornerRadius]]-0.012&gt;0,(Table3[[#This Row],[Diameter]]/2)-Table3[[#This Row],[CornerRadius]]-0.012,0),)</f>
        <v>0</v>
      </c>
      <c r="BO748" s="6" t="str">
        <f>IF(Table3[[#This Row],[ShoulderLength]]="","",IF(Table3[[#This Row],[ShoulderLength]]&lt;Table3[[#This Row],[LOC]],"FIX",""))</f>
        <v/>
      </c>
    </row>
    <row r="749" spans="1:67" x14ac:dyDescent="0.25">
      <c r="A749" s="7">
        <f>IF(Table3[[#This Row],[SoflexRule]]="",1,IF(Table3[[#This Row],[MinOHL]]="",1,IF(Table3[[#This Row],[Type]]="CT",1,IF(Table3[[#This Row],[I]]=1,0,1))))</f>
        <v>1</v>
      </c>
      <c r="B749" s="6" t="s">
        <v>149</v>
      </c>
      <c r="D749" s="6" t="s">
        <v>149</v>
      </c>
      <c r="E749" s="6">
        <v>748</v>
      </c>
      <c r="F749" s="8" t="s">
        <v>60</v>
      </c>
      <c r="H749" s="10" t="s">
        <v>801</v>
      </c>
      <c r="I749" s="11" t="s">
        <v>1532</v>
      </c>
      <c r="J749" s="12" t="s">
        <v>1533</v>
      </c>
      <c r="K749" s="11" t="str">
        <f>CONCATENATE(Table3[[#This Row],[Type]]," "&amp;TEXT(Table3[[#This Row],[Diameter]],".0000")&amp;""," "&amp;Table3[[#This Row],[NumFlutes]]&amp;"FL")</f>
        <v>DJ .2900 2FL</v>
      </c>
      <c r="L749" s="17" t="s">
        <v>53</v>
      </c>
      <c r="M749" s="13">
        <v>0.28999999999999998</v>
      </c>
      <c r="N749" s="13">
        <v>0.28999999999999998</v>
      </c>
      <c r="O749" s="6">
        <v>0.28999999999999998</v>
      </c>
      <c r="P749" s="6">
        <v>3.12</v>
      </c>
      <c r="R749" s="14">
        <f>IF(Table3[[#This Row],[ShoulderLenEnd]]="",0,90-(DEGREES(ATAN((Q749-P749)/((N749-O749)/2)))))</f>
        <v>0</v>
      </c>
      <c r="S749" s="15">
        <v>3.18</v>
      </c>
      <c r="T749" s="6">
        <v>2</v>
      </c>
      <c r="U749" s="6">
        <v>4.25</v>
      </c>
      <c r="V749" s="6">
        <v>2.5499999999999998</v>
      </c>
      <c r="Z749" s="6">
        <v>135</v>
      </c>
      <c r="AA749" s="13">
        <f t="shared" si="11"/>
        <v>6.006096654409878E-2</v>
      </c>
      <c r="AE749" s="6" t="s">
        <v>471</v>
      </c>
      <c r="AF749" s="6" t="s">
        <v>62</v>
      </c>
      <c r="AH749" s="6" t="s">
        <v>635</v>
      </c>
      <c r="AI749" s="6">
        <v>0</v>
      </c>
      <c r="AJ749" s="6">
        <v>0</v>
      </c>
      <c r="AK749" s="6">
        <v>1</v>
      </c>
      <c r="AL749" s="6">
        <v>0</v>
      </c>
      <c r="AM749" s="6">
        <v>0</v>
      </c>
      <c r="AN749" s="6">
        <v>0</v>
      </c>
      <c r="AO749" s="6">
        <v>0</v>
      </c>
      <c r="AP749" s="6">
        <v>1</v>
      </c>
      <c r="AR749" s="6">
        <v>0</v>
      </c>
      <c r="AS749" s="6">
        <v>0</v>
      </c>
      <c r="AT749" s="6">
        <v>0</v>
      </c>
      <c r="AU749" s="6">
        <v>0</v>
      </c>
      <c r="AV749" s="6">
        <f>IF(Table3[[#This Row],[ShankDiameter]]&gt;0.5,0,2)</f>
        <v>2</v>
      </c>
      <c r="AW749" s="6">
        <v>0</v>
      </c>
      <c r="AX749" s="6">
        <v>0</v>
      </c>
      <c r="AY749" s="6">
        <v>2</v>
      </c>
      <c r="AZ749" s="6">
        <f>IF(Table3[[#This Row],[ShankDiameter]]=0.225,2,IF(Table3[[#This Row],[ShankDiameter]]=0.25,2,IF(Table3[[#This Row],[ShankDiameter]]=0.2875,2,0)))</f>
        <v>0</v>
      </c>
      <c r="BA749" s="6">
        <v>0</v>
      </c>
      <c r="BB749" s="6">
        <v>0</v>
      </c>
      <c r="BC749" s="6">
        <v>0</v>
      </c>
      <c r="BD749" s="6">
        <v>0</v>
      </c>
      <c r="BE749" s="6">
        <v>0</v>
      </c>
      <c r="BF749" s="6">
        <v>0</v>
      </c>
      <c r="BG749" s="6">
        <v>0</v>
      </c>
      <c r="BH749" s="6">
        <v>0</v>
      </c>
      <c r="BI749" s="6">
        <v>0</v>
      </c>
      <c r="BJ749" s="6">
        <v>0</v>
      </c>
      <c r="BK749" s="6">
        <v>0</v>
      </c>
      <c r="BL749" s="6">
        <v>0</v>
      </c>
      <c r="BM749" s="6">
        <f>IF(Table3[[#This Row],[Type]]="EM",IF((Table3[[#This Row],[Diameter]]/2)-Table3[[#This Row],[CornerRadius]]-0.012&gt;0,(Table3[[#This Row],[Diameter]]/2)-Table3[[#This Row],[CornerRadius]]-0.012,0),)</f>
        <v>0</v>
      </c>
      <c r="BO749" s="6" t="str">
        <f>IF(Table3[[#This Row],[ShoulderLength]]="","",IF(Table3[[#This Row],[ShoulderLength]]&lt;Table3[[#This Row],[LOC]],"FIX",""))</f>
        <v/>
      </c>
    </row>
    <row r="750" spans="1:67" x14ac:dyDescent="0.25">
      <c r="A750" s="7">
        <f>IF(Table3[[#This Row],[SoflexRule]]="",1,IF(Table3[[#This Row],[MinOHL]]="",1,IF(Table3[[#This Row],[Type]]="CT",1,IF(Table3[[#This Row],[I]]=1,0,1))))</f>
        <v>1</v>
      </c>
      <c r="B750" s="6" t="s">
        <v>149</v>
      </c>
      <c r="D750" s="6" t="s">
        <v>149</v>
      </c>
      <c r="E750" s="6">
        <v>749</v>
      </c>
      <c r="G750" s="9" t="s">
        <v>74</v>
      </c>
      <c r="H750" s="10" t="s">
        <v>679</v>
      </c>
      <c r="I750" s="11" t="s">
        <v>1534</v>
      </c>
      <c r="J750" s="12" t="s">
        <v>1535</v>
      </c>
      <c r="K750" s="11" t="str">
        <f>CONCATENATE(Table3[[#This Row],[Type]]," "&amp;TEXT(Table3[[#This Row],[Diameter]],".0000")&amp;""," "&amp;Table3[[#This Row],[NumFlutes]]&amp;"FL")</f>
        <v>DS .2900 2FL</v>
      </c>
      <c r="L750" s="17" t="s">
        <v>53</v>
      </c>
      <c r="M750" s="13">
        <v>0.28999999999999998</v>
      </c>
      <c r="N750" s="13">
        <v>0.28999999999999998</v>
      </c>
      <c r="O750" s="6">
        <v>0.28999999999999998</v>
      </c>
      <c r="P750" s="6">
        <v>1.8</v>
      </c>
      <c r="R750" s="14">
        <f>IF(Table3[[#This Row],[ShoulderLenEnd]]="",0,90-(DEGREES(ATAN((Q750-P750)/((N750-O750)/2)))))</f>
        <v>0</v>
      </c>
      <c r="S750" s="15">
        <v>1.825</v>
      </c>
      <c r="T750" s="6">
        <v>2</v>
      </c>
      <c r="U750" s="6">
        <v>2.75</v>
      </c>
      <c r="V750" s="6">
        <v>1.1499999999999999</v>
      </c>
      <c r="Z750" s="6">
        <v>135</v>
      </c>
      <c r="AA750" s="13">
        <f t="shared" si="11"/>
        <v>6.006096654409878E-2</v>
      </c>
      <c r="AE750" s="6" t="s">
        <v>471</v>
      </c>
      <c r="AF750" s="6" t="s">
        <v>62</v>
      </c>
      <c r="AH750" s="6" t="s">
        <v>682</v>
      </c>
      <c r="AI750" s="6">
        <v>0</v>
      </c>
      <c r="AJ750" s="6">
        <v>0</v>
      </c>
      <c r="AK750" s="6">
        <v>1</v>
      </c>
      <c r="AL750" s="6">
        <v>0</v>
      </c>
      <c r="AM750" s="6">
        <v>0</v>
      </c>
      <c r="AN750" s="6">
        <v>0</v>
      </c>
      <c r="AO750" s="6">
        <v>0</v>
      </c>
      <c r="AP750" s="6">
        <v>1</v>
      </c>
      <c r="AR750" s="6">
        <v>0</v>
      </c>
      <c r="AS750" s="6">
        <v>0</v>
      </c>
      <c r="AT750" s="6">
        <v>0</v>
      </c>
      <c r="AU750" s="6">
        <v>0</v>
      </c>
      <c r="AV750" s="6">
        <f>IF(Table3[[#This Row],[ShankDiameter]]&gt;0.5,0,2)</f>
        <v>2</v>
      </c>
      <c r="AW750" s="6">
        <v>0</v>
      </c>
      <c r="AX750" s="6">
        <v>0</v>
      </c>
      <c r="AY750" s="6">
        <v>2</v>
      </c>
      <c r="AZ750" s="6">
        <f>IF(Table3[[#This Row],[ShankDiameter]]=0.225,2,IF(Table3[[#This Row],[ShankDiameter]]=0.25,2,IF(Table3[[#This Row],[ShankDiameter]]=0.2875,2,0)))</f>
        <v>0</v>
      </c>
      <c r="BA750" s="6">
        <v>0</v>
      </c>
      <c r="BB750" s="6">
        <v>0</v>
      </c>
      <c r="BC750" s="6">
        <v>0</v>
      </c>
      <c r="BD750" s="6">
        <v>0</v>
      </c>
      <c r="BE750" s="6">
        <v>0</v>
      </c>
      <c r="BF750" s="6">
        <v>0</v>
      </c>
      <c r="BG750" s="6">
        <v>0</v>
      </c>
      <c r="BH750" s="6">
        <v>0</v>
      </c>
      <c r="BI750" s="6">
        <v>0</v>
      </c>
      <c r="BJ750" s="6">
        <v>0</v>
      </c>
      <c r="BK750" s="6">
        <v>0</v>
      </c>
      <c r="BL750" s="6">
        <v>0</v>
      </c>
      <c r="BM750" s="6">
        <f>IF(Table3[[#This Row],[Type]]="EM",IF((Table3[[#This Row],[Diameter]]/2)-Table3[[#This Row],[CornerRadius]]-0.012&gt;0,(Table3[[#This Row],[Diameter]]/2)-Table3[[#This Row],[CornerRadius]]-0.012,0),)</f>
        <v>0</v>
      </c>
      <c r="BO750" s="6" t="str">
        <f>IF(Table3[[#This Row],[ShoulderLength]]="","",IF(Table3[[#This Row],[ShoulderLength]]&lt;Table3[[#This Row],[LOC]],"FIX",""))</f>
        <v/>
      </c>
    </row>
    <row r="751" spans="1:67" x14ac:dyDescent="0.25">
      <c r="A751" s="7">
        <f>IF(Table3[[#This Row],[SoflexRule]]="",1,IF(Table3[[#This Row],[MinOHL]]="",1,IF(Table3[[#This Row],[Type]]="CT",1,IF(Table3[[#This Row],[I]]=1,0,1))))</f>
        <v>1</v>
      </c>
      <c r="B751" s="6" t="s">
        <v>149</v>
      </c>
      <c r="D751" s="6" t="s">
        <v>149</v>
      </c>
      <c r="E751" s="6">
        <v>750</v>
      </c>
      <c r="F751" s="8" t="s">
        <v>60</v>
      </c>
      <c r="H751" s="10" t="s">
        <v>873</v>
      </c>
      <c r="I751" s="11" t="s">
        <v>1536</v>
      </c>
      <c r="J751" s="12" t="s">
        <v>1537</v>
      </c>
      <c r="K751" s="11" t="str">
        <f>CONCATENATE(Table3[[#This Row],[Type]]," "&amp;TEXT(Table3[[#This Row],[Diameter]],".0000")&amp;""," "&amp;Table3[[#This Row],[NumFlutes]]&amp;"FL")</f>
        <v>DT .3020 2FL</v>
      </c>
      <c r="L751" s="17" t="s">
        <v>55</v>
      </c>
      <c r="M751" s="13">
        <v>0.30199999999999999</v>
      </c>
      <c r="N751" s="13">
        <v>0.30199999999999999</v>
      </c>
      <c r="O751" s="6">
        <v>0.30199999999999999</v>
      </c>
      <c r="P751" s="6">
        <v>4.33</v>
      </c>
      <c r="R751" s="14">
        <f>IF(Table3[[#This Row],[ShoulderLenEnd]]="",0,90-(DEGREES(ATAN((Q751-P751)/((N751-O751)/2)))))</f>
        <v>0</v>
      </c>
      <c r="S751" s="15">
        <v>4.4000000000000004</v>
      </c>
      <c r="T751" s="6">
        <v>2</v>
      </c>
      <c r="U751" s="6">
        <v>6.4960000000000004</v>
      </c>
      <c r="V751" s="6">
        <v>4.0999999999999996</v>
      </c>
      <c r="Z751" s="6">
        <v>135</v>
      </c>
      <c r="AA751" s="13">
        <f t="shared" si="11"/>
        <v>6.254624791833735E-2</v>
      </c>
      <c r="AE751" s="6" t="s">
        <v>471</v>
      </c>
      <c r="AF751" s="6" t="s">
        <v>62</v>
      </c>
      <c r="AH751" s="6" t="s">
        <v>620</v>
      </c>
      <c r="AI751" s="6">
        <v>0</v>
      </c>
      <c r="AJ751" s="6">
        <v>0</v>
      </c>
      <c r="AK751" s="6">
        <v>1</v>
      </c>
      <c r="AL751" s="6">
        <v>0</v>
      </c>
      <c r="AM751" s="6">
        <v>0</v>
      </c>
      <c r="AN751" s="6">
        <v>0</v>
      </c>
      <c r="AO751" s="6">
        <v>0</v>
      </c>
      <c r="AP751" s="6">
        <v>1</v>
      </c>
      <c r="AR751" s="6">
        <v>0</v>
      </c>
      <c r="AS751" s="6">
        <v>0</v>
      </c>
      <c r="AT751" s="6">
        <v>0</v>
      </c>
      <c r="AU751" s="6">
        <v>0</v>
      </c>
      <c r="AV751" s="6">
        <f>IF(Table3[[#This Row],[ShankDiameter]]&gt;0.5,0,2)</f>
        <v>2</v>
      </c>
      <c r="AW751" s="6">
        <v>0</v>
      </c>
      <c r="AX751" s="6">
        <v>0</v>
      </c>
      <c r="AY751" s="6">
        <v>2</v>
      </c>
      <c r="AZ751" s="6">
        <f>IF(Table3[[#This Row],[ShankDiameter]]=0.225,2,IF(Table3[[#This Row],[ShankDiameter]]=0.25,2,IF(Table3[[#This Row],[ShankDiameter]]=0.2875,2,0)))</f>
        <v>0</v>
      </c>
      <c r="BA751" s="6">
        <v>0</v>
      </c>
      <c r="BB751" s="6">
        <v>0</v>
      </c>
      <c r="BC751" s="6">
        <v>0</v>
      </c>
      <c r="BD751" s="6">
        <v>0</v>
      </c>
      <c r="BE751" s="6">
        <v>0</v>
      </c>
      <c r="BF751" s="6">
        <v>0</v>
      </c>
      <c r="BG751" s="6">
        <v>0</v>
      </c>
      <c r="BH751" s="6">
        <v>0</v>
      </c>
      <c r="BI751" s="6">
        <v>0</v>
      </c>
      <c r="BJ751" s="6">
        <v>0</v>
      </c>
      <c r="BK751" s="6">
        <v>0</v>
      </c>
      <c r="BL751" s="6">
        <v>0</v>
      </c>
      <c r="BM751" s="6">
        <f>IF(Table3[[#This Row],[Type]]="EM",IF((Table3[[#This Row],[Diameter]]/2)-Table3[[#This Row],[CornerRadius]]-0.012&gt;0,(Table3[[#This Row],[Diameter]]/2)-Table3[[#This Row],[CornerRadius]]-0.012,0),)</f>
        <v>0</v>
      </c>
      <c r="BO751" s="6" t="str">
        <f>IF(Table3[[#This Row],[ShoulderLength]]="","",IF(Table3[[#This Row],[ShoulderLength]]&lt;Table3[[#This Row],[LOC]],"FIX",""))</f>
        <v/>
      </c>
    </row>
    <row r="752" spans="1:67" x14ac:dyDescent="0.25">
      <c r="A752" s="7">
        <f>IF(Table3[[#This Row],[SoflexRule]]="",1,IF(Table3[[#This Row],[MinOHL]]="",1,IF(Table3[[#This Row],[Type]]="CT",1,IF(Table3[[#This Row],[I]]=1,0,1))))</f>
        <v>1</v>
      </c>
      <c r="B752" s="6" t="s">
        <v>149</v>
      </c>
      <c r="D752" s="6" t="s">
        <v>149</v>
      </c>
      <c r="E752" s="6">
        <v>751</v>
      </c>
      <c r="F752" s="8" t="s">
        <v>60</v>
      </c>
      <c r="H752" s="10" t="s">
        <v>873</v>
      </c>
      <c r="I752" s="11" t="s">
        <v>1538</v>
      </c>
      <c r="J752" s="12" t="s">
        <v>1539</v>
      </c>
      <c r="K752" s="11" t="str">
        <f>CONCATENATE(Table3[[#This Row],[Type]]," "&amp;TEXT(Table3[[#This Row],[Diameter]],".0000")&amp;""," "&amp;Table3[[#This Row],[NumFlutes]]&amp;"FL")</f>
        <v>DT .3320 2FL</v>
      </c>
      <c r="L752" s="17" t="s">
        <v>58</v>
      </c>
      <c r="M752" s="13">
        <v>0.33200000000000002</v>
      </c>
      <c r="N752" s="13">
        <v>0.33200000000000002</v>
      </c>
      <c r="O752" s="6">
        <v>0.33200000000000002</v>
      </c>
      <c r="P752" s="6">
        <v>4.32</v>
      </c>
      <c r="R752" s="14">
        <f>IF(Table3[[#This Row],[ShoulderLenEnd]]="",0,90-(DEGREES(ATAN((Q752-P752)/((N752-O752)/2)))))</f>
        <v>0</v>
      </c>
      <c r="S752" s="15">
        <v>4.37</v>
      </c>
      <c r="T752" s="6">
        <v>2</v>
      </c>
      <c r="U752" s="6">
        <v>6.55</v>
      </c>
      <c r="V752" s="6">
        <v>3.6</v>
      </c>
      <c r="Z752" s="6">
        <v>135</v>
      </c>
      <c r="AA752" s="13">
        <f t="shared" si="11"/>
        <v>6.8759451353933784E-2</v>
      </c>
      <c r="AE752" s="6" t="s">
        <v>471</v>
      </c>
      <c r="AF752" s="6" t="s">
        <v>62</v>
      </c>
      <c r="AH752" s="6" t="s">
        <v>620</v>
      </c>
      <c r="AI752" s="6">
        <v>0</v>
      </c>
      <c r="AJ752" s="6">
        <v>0</v>
      </c>
      <c r="AK752" s="6">
        <v>1</v>
      </c>
      <c r="AL752" s="6">
        <v>0</v>
      </c>
      <c r="AM752" s="6">
        <v>0</v>
      </c>
      <c r="AN752" s="6">
        <v>0</v>
      </c>
      <c r="AO752" s="6">
        <v>0</v>
      </c>
      <c r="AP752" s="6">
        <v>1</v>
      </c>
      <c r="AR752" s="6">
        <v>0</v>
      </c>
      <c r="AS752" s="6">
        <v>0</v>
      </c>
      <c r="AT752" s="6">
        <v>0</v>
      </c>
      <c r="AU752" s="6">
        <v>0</v>
      </c>
      <c r="AV752" s="6">
        <f>IF(Table3[[#This Row],[ShankDiameter]]&gt;0.5,0,2)</f>
        <v>2</v>
      </c>
      <c r="AW752" s="6">
        <v>0</v>
      </c>
      <c r="AX752" s="6">
        <v>0</v>
      </c>
      <c r="AY752" s="6">
        <v>2</v>
      </c>
      <c r="AZ752" s="6">
        <f>IF(Table3[[#This Row],[ShankDiameter]]=0.225,2,IF(Table3[[#This Row],[ShankDiameter]]=0.25,2,IF(Table3[[#This Row],[ShankDiameter]]=0.2875,2,0)))</f>
        <v>0</v>
      </c>
      <c r="BA752" s="6">
        <v>0</v>
      </c>
      <c r="BB752" s="6">
        <v>0</v>
      </c>
      <c r="BC752" s="6">
        <v>0</v>
      </c>
      <c r="BD752" s="6">
        <v>0</v>
      </c>
      <c r="BE752" s="6">
        <v>0</v>
      </c>
      <c r="BF752" s="6">
        <v>0</v>
      </c>
      <c r="BG752" s="6">
        <v>0</v>
      </c>
      <c r="BH752" s="6">
        <v>0</v>
      </c>
      <c r="BI752" s="6">
        <v>0</v>
      </c>
      <c r="BJ752" s="6">
        <v>0</v>
      </c>
      <c r="BK752" s="6">
        <v>0</v>
      </c>
      <c r="BL752" s="6">
        <v>0</v>
      </c>
      <c r="BM752" s="6">
        <f>IF(Table3[[#This Row],[Type]]="EM",IF((Table3[[#This Row],[Diameter]]/2)-Table3[[#This Row],[CornerRadius]]-0.012&gt;0,(Table3[[#This Row],[Diameter]]/2)-Table3[[#This Row],[CornerRadius]]-0.012,0),)</f>
        <v>0</v>
      </c>
      <c r="BO752" s="6" t="str">
        <f>IF(Table3[[#This Row],[ShoulderLength]]="","",IF(Table3[[#This Row],[ShoulderLength]]&lt;Table3[[#This Row],[LOC]],"FIX",""))</f>
        <v/>
      </c>
    </row>
    <row r="753" spans="1:67" x14ac:dyDescent="0.25">
      <c r="A753" s="7">
        <f>IF(Table3[[#This Row],[SoflexRule]]="",1,IF(Table3[[#This Row],[MinOHL]]="",1,IF(Table3[[#This Row],[Type]]="CT",1,IF(Table3[[#This Row],[I]]=1,0,1))))</f>
        <v>1</v>
      </c>
      <c r="B753" s="6" t="s">
        <v>149</v>
      </c>
      <c r="D753" s="6" t="s">
        <v>149</v>
      </c>
      <c r="E753" s="6">
        <v>752</v>
      </c>
      <c r="G753" s="9" t="s">
        <v>74</v>
      </c>
      <c r="H753" s="10" t="s">
        <v>873</v>
      </c>
      <c r="I753" s="11" t="s">
        <v>1540</v>
      </c>
      <c r="J753" s="12" t="s">
        <v>1541</v>
      </c>
      <c r="K753" s="11" t="str">
        <f>CONCATENATE(Table3[[#This Row],[Type]]," "&amp;TEXT(Table3[[#This Row],[Diameter]],".0000")&amp;""," "&amp;Table3[[#This Row],[NumFlutes]]&amp;"FL")</f>
        <v>DT .3320 2FL</v>
      </c>
      <c r="L753" s="17" t="s">
        <v>58</v>
      </c>
      <c r="M753" s="13">
        <v>0.33200000000000002</v>
      </c>
      <c r="N753" s="13">
        <v>0.33200000000000002</v>
      </c>
      <c r="O753" s="6">
        <v>0.33200000000000002</v>
      </c>
      <c r="P753" s="6">
        <v>4.26</v>
      </c>
      <c r="R753" s="14">
        <f>IF(Table3[[#This Row],[ShoulderLenEnd]]="",0,90-(DEGREES(ATAN((Q753-P753)/((N753-O753)/2)))))</f>
        <v>0</v>
      </c>
      <c r="S753" s="15">
        <v>4.2850000000000001</v>
      </c>
      <c r="T753" s="6">
        <v>2</v>
      </c>
      <c r="U753" s="6">
        <v>6.6</v>
      </c>
      <c r="V753" s="6">
        <v>3.8</v>
      </c>
      <c r="Z753" s="6">
        <v>135</v>
      </c>
      <c r="AA753" s="13">
        <f t="shared" si="11"/>
        <v>6.8759451353933784E-2</v>
      </c>
      <c r="AE753" s="6" t="s">
        <v>471</v>
      </c>
      <c r="AF753" s="6" t="s">
        <v>62</v>
      </c>
      <c r="AH753" s="6" t="s">
        <v>620</v>
      </c>
      <c r="AI753" s="6">
        <v>0</v>
      </c>
      <c r="AJ753" s="6">
        <v>0</v>
      </c>
      <c r="AK753" s="6">
        <v>1</v>
      </c>
      <c r="AL753" s="6">
        <v>0</v>
      </c>
      <c r="AM753" s="6">
        <v>0</v>
      </c>
      <c r="AN753" s="6">
        <v>0</v>
      </c>
      <c r="AO753" s="6">
        <v>0</v>
      </c>
      <c r="AP753" s="6">
        <v>1</v>
      </c>
      <c r="AR753" s="6">
        <v>0</v>
      </c>
      <c r="AS753" s="6">
        <v>0</v>
      </c>
      <c r="AT753" s="6">
        <v>0</v>
      </c>
      <c r="AU753" s="6">
        <v>0</v>
      </c>
      <c r="AV753" s="6">
        <f>IF(Table3[[#This Row],[ShankDiameter]]&gt;0.5,0,2)</f>
        <v>2</v>
      </c>
      <c r="AW753" s="6">
        <v>0</v>
      </c>
      <c r="AX753" s="6">
        <v>0</v>
      </c>
      <c r="AY753" s="6">
        <v>2</v>
      </c>
      <c r="AZ753" s="6">
        <f>IF(Table3[[#This Row],[ShankDiameter]]=0.225,2,IF(Table3[[#This Row],[ShankDiameter]]=0.25,2,IF(Table3[[#This Row],[ShankDiameter]]=0.2875,2,0)))</f>
        <v>0</v>
      </c>
      <c r="BA753" s="6">
        <v>0</v>
      </c>
      <c r="BB753" s="6">
        <v>0</v>
      </c>
      <c r="BC753" s="6">
        <v>0</v>
      </c>
      <c r="BD753" s="6">
        <v>0</v>
      </c>
      <c r="BE753" s="6">
        <v>0</v>
      </c>
      <c r="BF753" s="6">
        <v>0</v>
      </c>
      <c r="BG753" s="6">
        <v>0</v>
      </c>
      <c r="BH753" s="6">
        <v>0</v>
      </c>
      <c r="BI753" s="6">
        <v>0</v>
      </c>
      <c r="BJ753" s="6">
        <v>0</v>
      </c>
      <c r="BK753" s="6">
        <v>0</v>
      </c>
      <c r="BL753" s="6">
        <v>0</v>
      </c>
      <c r="BM753" s="6">
        <f>IF(Table3[[#This Row],[Type]]="EM",IF((Table3[[#This Row],[Diameter]]/2)-Table3[[#This Row],[CornerRadius]]-0.012&gt;0,(Table3[[#This Row],[Diameter]]/2)-Table3[[#This Row],[CornerRadius]]-0.012,0),)</f>
        <v>0</v>
      </c>
      <c r="BO753" s="6" t="str">
        <f>IF(Table3[[#This Row],[ShoulderLength]]="","",IF(Table3[[#This Row],[ShoulderLength]]&lt;Table3[[#This Row],[LOC]],"FIX",""))</f>
        <v/>
      </c>
    </row>
    <row r="754" spans="1:67" x14ac:dyDescent="0.25">
      <c r="A754" s="7">
        <f>IF(Table3[[#This Row],[SoflexRule]]="",1,IF(Table3[[#This Row],[MinOHL]]="",1,IF(Table3[[#This Row],[Type]]="CT",1,IF(Table3[[#This Row],[I]]=1,0,1))))</f>
        <v>1</v>
      </c>
      <c r="B754" s="6" t="s">
        <v>149</v>
      </c>
      <c r="D754" s="6" t="s">
        <v>149</v>
      </c>
      <c r="E754" s="6">
        <v>753</v>
      </c>
      <c r="G754" s="9" t="s">
        <v>74</v>
      </c>
      <c r="H754" s="10" t="s">
        <v>801</v>
      </c>
      <c r="I754" s="11" t="s">
        <v>1542</v>
      </c>
      <c r="J754" s="12" t="s">
        <v>1543</v>
      </c>
      <c r="K754" s="11" t="str">
        <f>CONCATENATE(Table3[[#This Row],[Type]]," "&amp;TEXT(Table3[[#This Row],[Diameter]],".0000")&amp;""," "&amp;Table3[[#This Row],[NumFlutes]]&amp;"FL")</f>
        <v>DJ .3320 2FL</v>
      </c>
      <c r="L754" s="17" t="s">
        <v>58</v>
      </c>
      <c r="M754" s="13">
        <v>0.33200000000000002</v>
      </c>
      <c r="N754" s="13">
        <v>0.33200000000000002</v>
      </c>
      <c r="O754" s="6">
        <v>0.33200000000000002</v>
      </c>
      <c r="P754" s="6">
        <v>3.625</v>
      </c>
      <c r="R754" s="14">
        <f>IF(Table3[[#This Row],[ShoulderLenEnd]]="",0,90-(DEGREES(ATAN((Q754-P754)/((N754-O754)/2)))))</f>
        <v>0</v>
      </c>
      <c r="S754" s="15">
        <v>3.65</v>
      </c>
      <c r="T754" s="6">
        <v>2</v>
      </c>
      <c r="U754" s="6">
        <v>4.8499999999999996</v>
      </c>
      <c r="V754" s="6">
        <v>3.05</v>
      </c>
      <c r="Z754" s="6">
        <v>135</v>
      </c>
      <c r="AA754" s="13">
        <f t="shared" si="11"/>
        <v>6.8759451353933784E-2</v>
      </c>
      <c r="AE754" s="6" t="s">
        <v>471</v>
      </c>
      <c r="AF754" s="6" t="s">
        <v>62</v>
      </c>
      <c r="AH754" s="6" t="s">
        <v>635</v>
      </c>
      <c r="AI754" s="6">
        <v>0</v>
      </c>
      <c r="AJ754" s="6">
        <v>0</v>
      </c>
      <c r="AK754" s="6">
        <v>1</v>
      </c>
      <c r="AL754" s="6">
        <v>0</v>
      </c>
      <c r="AM754" s="6">
        <v>0</v>
      </c>
      <c r="AN754" s="6">
        <v>0</v>
      </c>
      <c r="AO754" s="6">
        <v>0</v>
      </c>
      <c r="AP754" s="6">
        <v>1</v>
      </c>
      <c r="AR754" s="6">
        <v>0</v>
      </c>
      <c r="AS754" s="6">
        <v>0</v>
      </c>
      <c r="AT754" s="6">
        <v>0</v>
      </c>
      <c r="AU754" s="6">
        <v>0</v>
      </c>
      <c r="AV754" s="6">
        <f>IF(Table3[[#This Row],[ShankDiameter]]&gt;0.5,0,2)</f>
        <v>2</v>
      </c>
      <c r="AW754" s="6">
        <v>0</v>
      </c>
      <c r="AX754" s="6">
        <v>0</v>
      </c>
      <c r="AY754" s="6">
        <v>2</v>
      </c>
      <c r="AZ754" s="6">
        <f>IF(Table3[[#This Row],[ShankDiameter]]=0.225,2,IF(Table3[[#This Row],[ShankDiameter]]=0.25,2,IF(Table3[[#This Row],[ShankDiameter]]=0.2875,2,0)))</f>
        <v>0</v>
      </c>
      <c r="BA754" s="6">
        <v>0</v>
      </c>
      <c r="BB754" s="6">
        <v>0</v>
      </c>
      <c r="BC754" s="6">
        <v>0</v>
      </c>
      <c r="BD754" s="6">
        <v>0</v>
      </c>
      <c r="BE754" s="6">
        <v>0</v>
      </c>
      <c r="BF754" s="6">
        <v>0</v>
      </c>
      <c r="BG754" s="6">
        <v>0</v>
      </c>
      <c r="BH754" s="6">
        <v>0</v>
      </c>
      <c r="BI754" s="6">
        <v>0</v>
      </c>
      <c r="BJ754" s="6">
        <v>0</v>
      </c>
      <c r="BK754" s="6">
        <v>0</v>
      </c>
      <c r="BL754" s="6">
        <v>0</v>
      </c>
      <c r="BM754" s="6">
        <f>IF(Table3[[#This Row],[Type]]="EM",IF((Table3[[#This Row],[Diameter]]/2)-Table3[[#This Row],[CornerRadius]]-0.012&gt;0,(Table3[[#This Row],[Diameter]]/2)-Table3[[#This Row],[CornerRadius]]-0.012,0),)</f>
        <v>0</v>
      </c>
      <c r="BO754" s="6" t="str">
        <f>IF(Table3[[#This Row],[ShoulderLength]]="","",IF(Table3[[#This Row],[ShoulderLength]]&lt;Table3[[#This Row],[LOC]],"FIX",""))</f>
        <v/>
      </c>
    </row>
    <row r="755" spans="1:67" x14ac:dyDescent="0.25">
      <c r="A755" s="7">
        <f>IF(Table3[[#This Row],[SoflexRule]]="",1,IF(Table3[[#This Row],[MinOHL]]="",1,IF(Table3[[#This Row],[Type]]="CT",1,IF(Table3[[#This Row],[I]]=1,0,1))))</f>
        <v>1</v>
      </c>
      <c r="B755" s="6" t="s">
        <v>149</v>
      </c>
      <c r="D755" s="6" t="s">
        <v>149</v>
      </c>
      <c r="E755" s="6">
        <v>754</v>
      </c>
      <c r="G755" s="9" t="s">
        <v>74</v>
      </c>
      <c r="H755" s="10" t="s">
        <v>679</v>
      </c>
      <c r="I755" s="11" t="s">
        <v>1544</v>
      </c>
      <c r="J755" s="12" t="s">
        <v>1545</v>
      </c>
      <c r="K755" s="11" t="str">
        <f>CONCATENATE(Table3[[#This Row],[Type]]," "&amp;TEXT(Table3[[#This Row],[Diameter]],".0000")&amp;""," "&amp;Table3[[#This Row],[NumFlutes]]&amp;"FL")</f>
        <v>DS .3320 2FL</v>
      </c>
      <c r="L755" s="17" t="s">
        <v>58</v>
      </c>
      <c r="M755" s="13">
        <v>0.33200000000000002</v>
      </c>
      <c r="N755" s="13">
        <v>0.33200000000000002</v>
      </c>
      <c r="O755" s="6">
        <v>0.33200000000000002</v>
      </c>
      <c r="P755" s="6">
        <v>1.875</v>
      </c>
      <c r="R755" s="14">
        <f>IF(Table3[[#This Row],[ShoulderLenEnd]]="",0,90-(DEGREES(ATAN((Q755-P755)/((N755-O755)/2)))))</f>
        <v>0</v>
      </c>
      <c r="S755" s="15">
        <v>1.9</v>
      </c>
      <c r="T755" s="6">
        <v>2</v>
      </c>
      <c r="U755" s="6">
        <v>3</v>
      </c>
      <c r="V755" s="6">
        <v>1.25</v>
      </c>
      <c r="Z755" s="6">
        <v>135</v>
      </c>
      <c r="AA755" s="13">
        <f t="shared" si="11"/>
        <v>6.8759451353933784E-2</v>
      </c>
      <c r="AE755" s="6" t="s">
        <v>471</v>
      </c>
      <c r="AF755" s="6" t="s">
        <v>62</v>
      </c>
      <c r="AH755" s="6" t="s">
        <v>682</v>
      </c>
      <c r="AI755" s="6">
        <v>0</v>
      </c>
      <c r="AJ755" s="6">
        <v>0</v>
      </c>
      <c r="AK755" s="6">
        <v>1</v>
      </c>
      <c r="AL755" s="6">
        <v>0</v>
      </c>
      <c r="AM755" s="6">
        <v>0</v>
      </c>
      <c r="AN755" s="6">
        <v>0</v>
      </c>
      <c r="AO755" s="6">
        <v>0</v>
      </c>
      <c r="AP755" s="6">
        <v>1</v>
      </c>
      <c r="AR755" s="6">
        <v>0</v>
      </c>
      <c r="AS755" s="6">
        <v>0</v>
      </c>
      <c r="AT755" s="6">
        <v>0</v>
      </c>
      <c r="AU755" s="6">
        <v>0</v>
      </c>
      <c r="AV755" s="6">
        <f>IF(Table3[[#This Row],[ShankDiameter]]&gt;0.5,0,2)</f>
        <v>2</v>
      </c>
      <c r="AW755" s="6">
        <v>0</v>
      </c>
      <c r="AX755" s="6">
        <v>0</v>
      </c>
      <c r="AY755" s="6">
        <v>2</v>
      </c>
      <c r="AZ755" s="6">
        <f>IF(Table3[[#This Row],[ShankDiameter]]=0.225,2,IF(Table3[[#This Row],[ShankDiameter]]=0.25,2,IF(Table3[[#This Row],[ShankDiameter]]=0.2875,2,0)))</f>
        <v>0</v>
      </c>
      <c r="BA755" s="6">
        <v>0</v>
      </c>
      <c r="BB755" s="6">
        <v>0</v>
      </c>
      <c r="BC755" s="6">
        <v>0</v>
      </c>
      <c r="BD755" s="6">
        <v>0</v>
      </c>
      <c r="BE755" s="6">
        <v>0</v>
      </c>
      <c r="BF755" s="6">
        <v>0</v>
      </c>
      <c r="BG755" s="6">
        <v>0</v>
      </c>
      <c r="BH755" s="6">
        <v>0</v>
      </c>
      <c r="BI755" s="6">
        <v>0</v>
      </c>
      <c r="BJ755" s="6">
        <v>0</v>
      </c>
      <c r="BK755" s="6">
        <v>0</v>
      </c>
      <c r="BL755" s="6">
        <v>0</v>
      </c>
      <c r="BM755" s="6">
        <f>IF(Table3[[#This Row],[Type]]="EM",IF((Table3[[#This Row],[Diameter]]/2)-Table3[[#This Row],[CornerRadius]]-0.012&gt;0,(Table3[[#This Row],[Diameter]]/2)-Table3[[#This Row],[CornerRadius]]-0.012,0),)</f>
        <v>0</v>
      </c>
      <c r="BO755" s="6" t="str">
        <f>IF(Table3[[#This Row],[ShoulderLength]]="","",IF(Table3[[#This Row],[ShoulderLength]]&lt;Table3[[#This Row],[LOC]],"FIX",""))</f>
        <v/>
      </c>
    </row>
    <row r="756" spans="1:67" x14ac:dyDescent="0.25">
      <c r="A756" s="7">
        <f>IF(Table3[[#This Row],[SoflexRule]]="",1,IF(Table3[[#This Row],[MinOHL]]="",1,IF(Table3[[#This Row],[Type]]="CT",1,IF(Table3[[#This Row],[I]]=1,0,1))))</f>
        <v>1</v>
      </c>
      <c r="B756" s="6" t="s">
        <v>149</v>
      </c>
      <c r="D756" s="6" t="s">
        <v>149</v>
      </c>
      <c r="E756" s="6">
        <v>755</v>
      </c>
      <c r="F756" s="8" t="s">
        <v>60</v>
      </c>
      <c r="H756" s="10" t="s">
        <v>801</v>
      </c>
      <c r="I756" s="11" t="s">
        <v>1546</v>
      </c>
      <c r="J756" s="12" t="s">
        <v>1547</v>
      </c>
      <c r="K756" s="11" t="str">
        <f>CONCATENATE(Table3[[#This Row],[Type]]," "&amp;TEXT(Table3[[#This Row],[Diameter]],".0000")&amp;""," "&amp;Table3[[#This Row],[NumFlutes]]&amp;"FL")</f>
        <v>DJ .3594 2FL</v>
      </c>
      <c r="L756" s="17" t="s">
        <v>1258</v>
      </c>
      <c r="M756" s="13">
        <v>0.3594</v>
      </c>
      <c r="N756" s="13">
        <v>0.3594</v>
      </c>
      <c r="O756" s="6">
        <v>0.3594</v>
      </c>
      <c r="P756" s="6">
        <v>3.67</v>
      </c>
      <c r="R756" s="14">
        <f>IF(Table3[[#This Row],[ShoulderLenEnd]]="",0,90-(DEGREES(ATAN((Q756-P756)/((N756-O756)/2)))))</f>
        <v>0</v>
      </c>
      <c r="S756" s="15">
        <v>3.72</v>
      </c>
      <c r="T756" s="6">
        <v>2</v>
      </c>
      <c r="U756" s="6">
        <v>4.9000000000000004</v>
      </c>
      <c r="V756" s="6">
        <v>3.1</v>
      </c>
      <c r="Z756" s="6">
        <v>135</v>
      </c>
      <c r="AA756" s="13">
        <f t="shared" si="11"/>
        <v>7.4434177158445178E-2</v>
      </c>
      <c r="AE756" s="6" t="s">
        <v>471</v>
      </c>
      <c r="AF756" s="6" t="s">
        <v>62</v>
      </c>
      <c r="AH756" s="6" t="s">
        <v>635</v>
      </c>
      <c r="AI756" s="6">
        <v>0</v>
      </c>
      <c r="AJ756" s="6">
        <v>0</v>
      </c>
      <c r="AK756" s="6">
        <v>1</v>
      </c>
      <c r="AL756" s="6">
        <v>0</v>
      </c>
      <c r="AM756" s="6">
        <v>0</v>
      </c>
      <c r="AN756" s="6">
        <v>0</v>
      </c>
      <c r="AO756" s="6">
        <v>0</v>
      </c>
      <c r="AP756" s="6">
        <v>1</v>
      </c>
      <c r="AR756" s="6">
        <v>0</v>
      </c>
      <c r="AS756" s="6">
        <v>0</v>
      </c>
      <c r="AT756" s="6">
        <v>0</v>
      </c>
      <c r="AU756" s="6">
        <v>0</v>
      </c>
      <c r="AV756" s="6">
        <f>IF(Table3[[#This Row],[ShankDiameter]]&gt;0.5,0,2)</f>
        <v>2</v>
      </c>
      <c r="AW756" s="6">
        <v>0</v>
      </c>
      <c r="AX756" s="6">
        <v>0</v>
      </c>
      <c r="AY756" s="6">
        <v>2</v>
      </c>
      <c r="AZ756" s="6">
        <f>IF(Table3[[#This Row],[ShankDiameter]]=0.225,2,IF(Table3[[#This Row],[ShankDiameter]]=0.25,2,IF(Table3[[#This Row],[ShankDiameter]]=0.2875,2,0)))</f>
        <v>0</v>
      </c>
      <c r="BA756" s="6">
        <v>0</v>
      </c>
      <c r="BB756" s="6">
        <v>0</v>
      </c>
      <c r="BC756" s="6">
        <v>0</v>
      </c>
      <c r="BD756" s="6">
        <v>0</v>
      </c>
      <c r="BE756" s="6">
        <v>0</v>
      </c>
      <c r="BF756" s="6">
        <v>0</v>
      </c>
      <c r="BG756" s="6">
        <v>0</v>
      </c>
      <c r="BH756" s="6">
        <v>0</v>
      </c>
      <c r="BI756" s="6">
        <v>0</v>
      </c>
      <c r="BJ756" s="6">
        <v>0</v>
      </c>
      <c r="BK756" s="6">
        <v>0</v>
      </c>
      <c r="BL756" s="6">
        <v>0</v>
      </c>
      <c r="BM756" s="6">
        <f>IF(Table3[[#This Row],[Type]]="EM",IF((Table3[[#This Row],[Diameter]]/2)-Table3[[#This Row],[CornerRadius]]-0.012&gt;0,(Table3[[#This Row],[Diameter]]/2)-Table3[[#This Row],[CornerRadius]]-0.012,0),)</f>
        <v>0</v>
      </c>
      <c r="BO756" s="6" t="str">
        <f>IF(Table3[[#This Row],[ShoulderLength]]="","",IF(Table3[[#This Row],[ShoulderLength]]&lt;Table3[[#This Row],[LOC]],"FIX",""))</f>
        <v/>
      </c>
    </row>
    <row r="757" spans="1:67" x14ac:dyDescent="0.25">
      <c r="A757" s="7">
        <f>IF(Table3[[#This Row],[SoflexRule]]="",1,IF(Table3[[#This Row],[MinOHL]]="",1,IF(Table3[[#This Row],[Type]]="CT",1,IF(Table3[[#This Row],[I]]=1,0,1))))</f>
        <v>1</v>
      </c>
      <c r="B757" s="6" t="s">
        <v>149</v>
      </c>
      <c r="D757" s="6" t="s">
        <v>149</v>
      </c>
      <c r="E757" s="6">
        <v>756</v>
      </c>
      <c r="F757" s="8" t="s">
        <v>60</v>
      </c>
      <c r="H757" s="10" t="s">
        <v>679</v>
      </c>
      <c r="I757" s="11" t="s">
        <v>1548</v>
      </c>
      <c r="J757" s="12" t="s">
        <v>1549</v>
      </c>
      <c r="K757" s="11" t="str">
        <f>CONCATENATE(Table3[[#This Row],[Type]]," "&amp;TEXT(Table3[[#This Row],[Diameter]],".0000")&amp;""," "&amp;Table3[[#This Row],[NumFlutes]]&amp;"FL")</f>
        <v>DS .3594 2FL</v>
      </c>
      <c r="L757" s="17" t="s">
        <v>1258</v>
      </c>
      <c r="M757" s="13">
        <v>0.3594</v>
      </c>
      <c r="N757" s="13">
        <v>0.3594</v>
      </c>
      <c r="O757" s="6">
        <v>0.3594</v>
      </c>
      <c r="P757" s="6">
        <v>1.89</v>
      </c>
      <c r="R757" s="14">
        <f>IF(Table3[[#This Row],[ShoulderLenEnd]]="",0,90-(DEGREES(ATAN((Q757-P757)/((N757-O757)/2)))))</f>
        <v>0</v>
      </c>
      <c r="S757" s="15">
        <v>1.95</v>
      </c>
      <c r="T757" s="6">
        <v>2</v>
      </c>
      <c r="U757" s="6">
        <v>3.15</v>
      </c>
      <c r="V757" s="6">
        <v>1.25</v>
      </c>
      <c r="Z757" s="6">
        <v>135</v>
      </c>
      <c r="AA757" s="13">
        <f t="shared" si="11"/>
        <v>7.4434177158445178E-2</v>
      </c>
      <c r="AE757" s="6" t="s">
        <v>471</v>
      </c>
      <c r="AF757" s="6" t="s">
        <v>62</v>
      </c>
      <c r="AH757" s="6" t="s">
        <v>682</v>
      </c>
      <c r="AI757" s="6">
        <v>0</v>
      </c>
      <c r="AJ757" s="6">
        <v>0</v>
      </c>
      <c r="AK757" s="6">
        <v>1</v>
      </c>
      <c r="AL757" s="6">
        <v>0</v>
      </c>
      <c r="AM757" s="6">
        <v>0</v>
      </c>
      <c r="AN757" s="6">
        <v>0</v>
      </c>
      <c r="AO757" s="6">
        <v>0</v>
      </c>
      <c r="AP757" s="6">
        <v>1</v>
      </c>
      <c r="AR757" s="6">
        <v>0</v>
      </c>
      <c r="AS757" s="6">
        <v>0</v>
      </c>
      <c r="AT757" s="6">
        <v>0</v>
      </c>
      <c r="AU757" s="6">
        <v>0</v>
      </c>
      <c r="AV757" s="6">
        <f>IF(Table3[[#This Row],[ShankDiameter]]&gt;0.5,0,2)</f>
        <v>2</v>
      </c>
      <c r="AW757" s="6">
        <v>0</v>
      </c>
      <c r="AX757" s="6">
        <v>0</v>
      </c>
      <c r="AY757" s="6">
        <v>2</v>
      </c>
      <c r="AZ757" s="6">
        <f>IF(Table3[[#This Row],[ShankDiameter]]=0.225,2,IF(Table3[[#This Row],[ShankDiameter]]=0.25,2,IF(Table3[[#This Row],[ShankDiameter]]=0.2875,2,0)))</f>
        <v>0</v>
      </c>
      <c r="BA757" s="6">
        <v>0</v>
      </c>
      <c r="BB757" s="6">
        <v>0</v>
      </c>
      <c r="BC757" s="6">
        <v>0</v>
      </c>
      <c r="BD757" s="6">
        <v>0</v>
      </c>
      <c r="BE757" s="6">
        <v>0</v>
      </c>
      <c r="BF757" s="6">
        <v>0</v>
      </c>
      <c r="BG757" s="6">
        <v>0</v>
      </c>
      <c r="BH757" s="6">
        <v>0</v>
      </c>
      <c r="BI757" s="6">
        <v>0</v>
      </c>
      <c r="BJ757" s="6">
        <v>0</v>
      </c>
      <c r="BK757" s="6">
        <v>0</v>
      </c>
      <c r="BL757" s="6">
        <v>0</v>
      </c>
      <c r="BM757" s="6">
        <f>IF(Table3[[#This Row],[Type]]="EM",IF((Table3[[#This Row],[Diameter]]/2)-Table3[[#This Row],[CornerRadius]]-0.012&gt;0,(Table3[[#This Row],[Diameter]]/2)-Table3[[#This Row],[CornerRadius]]-0.012,0),)</f>
        <v>0</v>
      </c>
      <c r="BO757" s="6" t="str">
        <f>IF(Table3[[#This Row],[ShoulderLength]]="","",IF(Table3[[#This Row],[ShoulderLength]]&lt;Table3[[#This Row],[LOC]],"FIX",""))</f>
        <v/>
      </c>
    </row>
    <row r="758" spans="1:67" x14ac:dyDescent="0.25">
      <c r="A758" s="7">
        <f>IF(Table3[[#This Row],[SoflexRule]]="",1,IF(Table3[[#This Row],[MinOHL]]="",1,IF(Table3[[#This Row],[Type]]="CT",1,IF(Table3[[#This Row],[I]]=1,0,1))))</f>
        <v>1</v>
      </c>
      <c r="B758" s="6" t="s">
        <v>149</v>
      </c>
      <c r="D758" s="6" t="s">
        <v>149</v>
      </c>
      <c r="E758" s="6">
        <v>757</v>
      </c>
      <c r="F758" s="8" t="s">
        <v>60</v>
      </c>
      <c r="H758" s="10" t="s">
        <v>679</v>
      </c>
      <c r="I758" s="11" t="s">
        <v>1550</v>
      </c>
      <c r="J758" s="12" t="s">
        <v>1551</v>
      </c>
      <c r="K758" s="11" t="str">
        <f>CONCATENATE(Table3[[#This Row],[Type]]," "&amp;TEXT(Table3[[#This Row],[Diameter]],".0000")&amp;""," "&amp;Table3[[#This Row],[NumFlutes]]&amp;"FL")</f>
        <v>DS .3680 2FL</v>
      </c>
      <c r="L758" s="17" t="s">
        <v>1262</v>
      </c>
      <c r="M758" s="13">
        <v>0.36799999999999999</v>
      </c>
      <c r="N758" s="13">
        <v>0.36799999999999999</v>
      </c>
      <c r="O758" s="6">
        <v>0.36799999999999999</v>
      </c>
      <c r="P758" s="6">
        <v>2</v>
      </c>
      <c r="R758" s="14">
        <f>IF(Table3[[#This Row],[ShoulderLenEnd]]="",0,90-(DEGREES(ATAN((Q758-P758)/((N758-O758)/2)))))</f>
        <v>0</v>
      </c>
      <c r="S758" s="15">
        <v>2.0499999999999998</v>
      </c>
      <c r="T758" s="6">
        <v>2</v>
      </c>
      <c r="U758" s="6">
        <v>3.15</v>
      </c>
      <c r="V758" s="6">
        <v>1.4</v>
      </c>
      <c r="Z758" s="6">
        <v>135</v>
      </c>
      <c r="AA758" s="13">
        <f t="shared" si="11"/>
        <v>7.6215295476649486E-2</v>
      </c>
      <c r="AE758" s="6" t="s">
        <v>471</v>
      </c>
      <c r="AF758" s="6" t="s">
        <v>62</v>
      </c>
      <c r="AH758" s="6" t="s">
        <v>682</v>
      </c>
      <c r="AI758" s="6">
        <v>0</v>
      </c>
      <c r="AJ758" s="6">
        <v>0</v>
      </c>
      <c r="AK758" s="6">
        <v>1</v>
      </c>
      <c r="AL758" s="6">
        <v>0</v>
      </c>
      <c r="AM758" s="6">
        <v>0</v>
      </c>
      <c r="AN758" s="6">
        <v>0</v>
      </c>
      <c r="AO758" s="6">
        <v>0</v>
      </c>
      <c r="AP758" s="6">
        <v>1</v>
      </c>
      <c r="AR758" s="6">
        <v>0</v>
      </c>
      <c r="AS758" s="6">
        <v>0</v>
      </c>
      <c r="AT758" s="6">
        <v>0</v>
      </c>
      <c r="AU758" s="6">
        <v>0</v>
      </c>
      <c r="AV758" s="6">
        <f>IF(Table3[[#This Row],[ShankDiameter]]&gt;0.5,0,2)</f>
        <v>2</v>
      </c>
      <c r="AW758" s="6">
        <v>0</v>
      </c>
      <c r="AX758" s="6">
        <v>0</v>
      </c>
      <c r="AY758" s="6">
        <v>2</v>
      </c>
      <c r="AZ758" s="6">
        <f>IF(Table3[[#This Row],[ShankDiameter]]=0.225,2,IF(Table3[[#This Row],[ShankDiameter]]=0.25,2,IF(Table3[[#This Row],[ShankDiameter]]=0.2875,2,0)))</f>
        <v>0</v>
      </c>
      <c r="BA758" s="6">
        <v>0</v>
      </c>
      <c r="BB758" s="6">
        <v>0</v>
      </c>
      <c r="BC758" s="6">
        <v>0</v>
      </c>
      <c r="BD758" s="6">
        <v>0</v>
      </c>
      <c r="BE758" s="6">
        <v>0</v>
      </c>
      <c r="BF758" s="6">
        <v>0</v>
      </c>
      <c r="BG758" s="6">
        <v>0</v>
      </c>
      <c r="BH758" s="6">
        <v>0</v>
      </c>
      <c r="BI758" s="6">
        <v>0</v>
      </c>
      <c r="BJ758" s="6">
        <v>0</v>
      </c>
      <c r="BK758" s="6">
        <v>0</v>
      </c>
      <c r="BL758" s="6">
        <v>0</v>
      </c>
      <c r="BM758" s="6">
        <f>IF(Table3[[#This Row],[Type]]="EM",IF((Table3[[#This Row],[Diameter]]/2)-Table3[[#This Row],[CornerRadius]]-0.012&gt;0,(Table3[[#This Row],[Diameter]]/2)-Table3[[#This Row],[CornerRadius]]-0.012,0),)</f>
        <v>0</v>
      </c>
      <c r="BO758" s="6" t="str">
        <f>IF(Table3[[#This Row],[ShoulderLength]]="","",IF(Table3[[#This Row],[ShoulderLength]]&lt;Table3[[#This Row],[LOC]],"FIX",""))</f>
        <v/>
      </c>
    </row>
    <row r="759" spans="1:67" x14ac:dyDescent="0.25">
      <c r="A759" s="7">
        <f>IF(Table3[[#This Row],[SoflexRule]]="",1,IF(Table3[[#This Row],[MinOHL]]="",1,IF(Table3[[#This Row],[Type]]="CT",1,IF(Table3[[#This Row],[I]]=1,0,1))))</f>
        <v>1</v>
      </c>
      <c r="B759" s="6" t="s">
        <v>149</v>
      </c>
      <c r="D759" s="6" t="s">
        <v>149</v>
      </c>
      <c r="E759" s="6">
        <v>758</v>
      </c>
      <c r="F759" s="8" t="s">
        <v>60</v>
      </c>
      <c r="H759" s="10" t="s">
        <v>679</v>
      </c>
      <c r="I759" s="11" t="s">
        <v>1552</v>
      </c>
      <c r="J759" s="12" t="s">
        <v>1553</v>
      </c>
      <c r="K759" s="11" t="str">
        <f>CONCATENATE(Table3[[#This Row],[Type]]," "&amp;TEXT(Table3[[#This Row],[Diameter]],".0000")&amp;""," "&amp;Table3[[#This Row],[NumFlutes]]&amp;"FL")</f>
        <v>DS .4375 2FL</v>
      </c>
      <c r="L759" s="17" t="s">
        <v>2415</v>
      </c>
      <c r="M759" s="13">
        <v>0.4375</v>
      </c>
      <c r="N759" s="13">
        <v>0.4375</v>
      </c>
      <c r="O759" s="6">
        <v>0.4375</v>
      </c>
      <c r="P759" s="6">
        <v>2.25</v>
      </c>
      <c r="R759" s="14">
        <f>IF(Table3[[#This Row],[ShoulderLenEnd]]="",0,90-(DEGREES(ATAN((Q759-P759)/((N759-O759)/2)))))</f>
        <v>0</v>
      </c>
      <c r="S759" s="15">
        <v>2.31</v>
      </c>
      <c r="T759" s="6">
        <v>2</v>
      </c>
      <c r="U759" s="6">
        <v>3.5</v>
      </c>
      <c r="V759" s="6">
        <v>1.5</v>
      </c>
      <c r="Z759" s="6">
        <v>135</v>
      </c>
      <c r="AA759" s="13">
        <f t="shared" si="11"/>
        <v>9.0609216769114542E-2</v>
      </c>
      <c r="AE759" s="6" t="s">
        <v>471</v>
      </c>
      <c r="AF759" s="6" t="s">
        <v>62</v>
      </c>
      <c r="AH759" s="6" t="s">
        <v>682</v>
      </c>
      <c r="AI759" s="6">
        <v>0</v>
      </c>
      <c r="AJ759" s="6">
        <v>0</v>
      </c>
      <c r="AK759" s="6">
        <v>1</v>
      </c>
      <c r="AL759" s="6">
        <v>0</v>
      </c>
      <c r="AM759" s="6">
        <v>0</v>
      </c>
      <c r="AN759" s="6">
        <v>0</v>
      </c>
      <c r="AO759" s="6">
        <v>0</v>
      </c>
      <c r="AP759" s="6">
        <v>1</v>
      </c>
      <c r="AR759" s="6">
        <v>0</v>
      </c>
      <c r="AS759" s="6">
        <v>0</v>
      </c>
      <c r="AT759" s="6">
        <v>0</v>
      </c>
      <c r="AU759" s="6">
        <v>0</v>
      </c>
      <c r="AV759" s="6">
        <f>IF(Table3[[#This Row],[ShankDiameter]]&gt;0.5,0,2)</f>
        <v>2</v>
      </c>
      <c r="AW759" s="6">
        <v>0</v>
      </c>
      <c r="AX759" s="6">
        <v>0</v>
      </c>
      <c r="AY759" s="6">
        <v>2</v>
      </c>
      <c r="AZ759" s="6">
        <f>IF(Table3[[#This Row],[ShankDiameter]]=0.225,2,IF(Table3[[#This Row],[ShankDiameter]]=0.25,2,IF(Table3[[#This Row],[ShankDiameter]]=0.2875,2,0)))</f>
        <v>0</v>
      </c>
      <c r="BA759" s="6">
        <v>0</v>
      </c>
      <c r="BB759" s="6">
        <v>0</v>
      </c>
      <c r="BC759" s="6">
        <v>0</v>
      </c>
      <c r="BD759" s="6">
        <v>0</v>
      </c>
      <c r="BE759" s="6">
        <v>0</v>
      </c>
      <c r="BF759" s="6">
        <v>0</v>
      </c>
      <c r="BG759" s="6">
        <v>0</v>
      </c>
      <c r="BH759" s="6">
        <v>0</v>
      </c>
      <c r="BI759" s="6">
        <v>0</v>
      </c>
      <c r="BJ759" s="6">
        <v>0</v>
      </c>
      <c r="BK759" s="6">
        <v>0</v>
      </c>
      <c r="BL759" s="6">
        <v>0</v>
      </c>
      <c r="BM759" s="6">
        <f>IF(Table3[[#This Row],[Type]]="EM",IF((Table3[[#This Row],[Diameter]]/2)-Table3[[#This Row],[CornerRadius]]-0.012&gt;0,(Table3[[#This Row],[Diameter]]/2)-Table3[[#This Row],[CornerRadius]]-0.012,0),)</f>
        <v>0</v>
      </c>
      <c r="BO759" s="6" t="str">
        <f>IF(Table3[[#This Row],[ShoulderLength]]="","",IF(Table3[[#This Row],[ShoulderLength]]&lt;Table3[[#This Row],[LOC]],"FIX",""))</f>
        <v/>
      </c>
    </row>
    <row r="760" spans="1:67" x14ac:dyDescent="0.25">
      <c r="A760" s="7">
        <f>IF(Table3[[#This Row],[SoflexRule]]="",1,IF(Table3[[#This Row],[MinOHL]]="",1,IF(Table3[[#This Row],[Type]]="CT",1,IF(Table3[[#This Row],[I]]=1,0,1))))</f>
        <v>1</v>
      </c>
      <c r="E760" s="6">
        <v>759</v>
      </c>
      <c r="G760" s="9" t="s">
        <v>74</v>
      </c>
      <c r="H760" s="10" t="s">
        <v>1554</v>
      </c>
      <c r="I760" s="11" t="s">
        <v>1555</v>
      </c>
      <c r="J760" s="12" t="s">
        <v>1556</v>
      </c>
      <c r="K760" s="11" t="str">
        <f>CONCATENATE(Table3[[#This Row],[Type]]," "&amp;TEXT(Table3[[#This Row],[Diameter]],".0000")&amp;""," "&amp;Table3[[#This Row],[NumFlutes]]&amp;"FL")</f>
        <v>DO .0550 2FL</v>
      </c>
      <c r="M760" s="13">
        <v>5.5E-2</v>
      </c>
      <c r="N760" s="13">
        <v>0.125</v>
      </c>
      <c r="O760" s="6">
        <v>3.3000000000000002E-2</v>
      </c>
      <c r="P760" s="6">
        <v>5.5E-2</v>
      </c>
      <c r="Q760" s="6">
        <v>0.13</v>
      </c>
      <c r="R760" s="14">
        <f>IF(Table3[[#This Row],[ShoulderLenEnd]]="",0,90-(DEGREES(ATAN((Q760-P760)/((N760-O760)/2)))))</f>
        <v>31.522177246758673</v>
      </c>
      <c r="S760" s="15">
        <v>0.4</v>
      </c>
      <c r="T760" s="6">
        <v>2</v>
      </c>
      <c r="U760" s="6">
        <v>1.5</v>
      </c>
      <c r="V760" s="6">
        <v>5.3999999999999999E-2</v>
      </c>
      <c r="W760" s="6">
        <v>1.4999999999999999E-2</v>
      </c>
      <c r="Z760" s="6">
        <v>48</v>
      </c>
      <c r="AA760" s="13">
        <f t="shared" si="11"/>
        <v>6.1766011282365939E-2</v>
      </c>
      <c r="AE760" s="6" t="s">
        <v>44</v>
      </c>
      <c r="AF760" s="6" t="s">
        <v>73</v>
      </c>
      <c r="AG760" s="6" t="s">
        <v>66</v>
      </c>
      <c r="AI760" s="6">
        <v>0</v>
      </c>
      <c r="AJ760" s="6">
        <v>0</v>
      </c>
      <c r="AK760" s="6">
        <v>1</v>
      </c>
      <c r="AL760" s="6">
        <v>1</v>
      </c>
      <c r="AM760" s="6">
        <v>0</v>
      </c>
      <c r="AN760" s="6">
        <v>1</v>
      </c>
      <c r="AO760" s="6">
        <v>0</v>
      </c>
      <c r="AP760" s="6">
        <v>1</v>
      </c>
      <c r="AR760" s="6">
        <v>0</v>
      </c>
      <c r="AS760" s="6">
        <v>0</v>
      </c>
      <c r="AT760" s="6">
        <v>0</v>
      </c>
      <c r="AU760" s="6">
        <v>0</v>
      </c>
      <c r="AV760" s="6">
        <f>IF(Table3[[#This Row],[ShankDiameter]]&gt;0.5,0,2)</f>
        <v>2</v>
      </c>
      <c r="AW760" s="6">
        <v>0</v>
      </c>
      <c r="AX760" s="6">
        <v>0</v>
      </c>
      <c r="AY760" s="6">
        <v>2</v>
      </c>
      <c r="AZ760" s="6">
        <f>IF(Table3[[#This Row],[ShankDiameter]]=0.225,2,IF(Table3[[#This Row],[ShankDiameter]]=0.25,2,IF(Table3[[#This Row],[ShankDiameter]]=0.2875,2,0)))</f>
        <v>0</v>
      </c>
      <c r="BA760" s="6">
        <v>0</v>
      </c>
      <c r="BB760" s="6">
        <v>0</v>
      </c>
      <c r="BC760" s="6">
        <v>0</v>
      </c>
      <c r="BD760" s="6">
        <v>0</v>
      </c>
      <c r="BE760" s="6">
        <v>0</v>
      </c>
      <c r="BF760" s="6">
        <v>0</v>
      </c>
      <c r="BG760" s="6">
        <v>0</v>
      </c>
      <c r="BH760" s="6">
        <v>0</v>
      </c>
      <c r="BI760" s="6">
        <v>0</v>
      </c>
      <c r="BJ760" s="6">
        <v>0</v>
      </c>
      <c r="BK760" s="6">
        <v>0</v>
      </c>
      <c r="BL760" s="6">
        <v>0</v>
      </c>
      <c r="BM760" s="6">
        <f>IF(Table3[[#This Row],[Type]]="EM",IF((Table3[[#This Row],[Diameter]]/2)-Table3[[#This Row],[CornerRadius]]-0.012&gt;0,(Table3[[#This Row],[Diameter]]/2)-Table3[[#This Row],[CornerRadius]]-0.012,0),)</f>
        <v>0</v>
      </c>
      <c r="BO760" s="6" t="str">
        <f>IF(Table3[[#This Row],[ShoulderLength]]="","",IF(Table3[[#This Row],[ShoulderLength]]&lt;Table3[[#This Row],[LOC]],"FIX",""))</f>
        <v/>
      </c>
    </row>
    <row r="761" spans="1:67" x14ac:dyDescent="0.25">
      <c r="A761" s="7">
        <f>IF(Table3[[#This Row],[SoflexRule]]="",1,IF(Table3[[#This Row],[MinOHL]]="",1,IF(Table3[[#This Row],[Type]]="CT",1,IF(Table3[[#This Row],[I]]=1,0,1))))</f>
        <v>1</v>
      </c>
      <c r="E761" s="6">
        <v>760</v>
      </c>
      <c r="G761" s="9" t="s">
        <v>74</v>
      </c>
      <c r="H761" s="10" t="s">
        <v>1554</v>
      </c>
      <c r="I761" s="11" t="s">
        <v>1557</v>
      </c>
      <c r="J761" s="12">
        <v>23807</v>
      </c>
      <c r="K761" s="11" t="str">
        <f>CONCATENATE(Table3[[#This Row],[Type]]," "&amp;TEXT(Table3[[#This Row],[Diameter]],".0000")&amp;""," "&amp;Table3[[#This Row],[NumFlutes]]&amp;"FL")</f>
        <v>DO .0790 2FL</v>
      </c>
      <c r="M761" s="13">
        <v>7.9000000000000001E-2</v>
      </c>
      <c r="N761" s="13">
        <v>0.125</v>
      </c>
      <c r="O761" s="6">
        <v>6.5000000000000002E-2</v>
      </c>
      <c r="P761" s="6">
        <v>4.8000000000000001E-2</v>
      </c>
      <c r="Q761" s="6">
        <v>8.2000000000000003E-2</v>
      </c>
      <c r="R761" s="14">
        <f>IF(Table3[[#This Row],[ShoulderLenEnd]]="",0,90-(DEGREES(ATAN((Q761-P761)/((N761-O761)/2)))))</f>
        <v>41.423665625002641</v>
      </c>
      <c r="S761" s="15">
        <v>0.31</v>
      </c>
      <c r="T761" s="6">
        <v>2</v>
      </c>
      <c r="U761" s="6">
        <v>1.5</v>
      </c>
      <c r="W761" s="6">
        <v>1.4999999999999999E-2</v>
      </c>
      <c r="Z761" s="6">
        <v>48</v>
      </c>
      <c r="AA761" s="13">
        <f t="shared" si="11"/>
        <v>8.8718452569216524E-2</v>
      </c>
      <c r="AE761" s="6" t="s">
        <v>44</v>
      </c>
      <c r="AF761" s="6" t="s">
        <v>62</v>
      </c>
      <c r="AG761" s="6" t="s">
        <v>66</v>
      </c>
      <c r="AI761" s="6">
        <v>0</v>
      </c>
      <c r="AJ761" s="6">
        <v>1</v>
      </c>
      <c r="AK761" s="6">
        <v>1</v>
      </c>
      <c r="AL761" s="6">
        <v>0</v>
      </c>
      <c r="AM761" s="6">
        <v>0</v>
      </c>
      <c r="AN761" s="6">
        <v>1</v>
      </c>
      <c r="AO761" s="6">
        <v>0</v>
      </c>
      <c r="AP761" s="6">
        <v>1</v>
      </c>
      <c r="AR761" s="6">
        <v>0</v>
      </c>
      <c r="AS761" s="6">
        <v>0</v>
      </c>
      <c r="AT761" s="6">
        <v>0</v>
      </c>
      <c r="AU761" s="6">
        <v>0</v>
      </c>
      <c r="AV761" s="6">
        <f>IF(Table3[[#This Row],[ShankDiameter]]&gt;0.5,0,2)</f>
        <v>2</v>
      </c>
      <c r="AW761" s="6">
        <v>0</v>
      </c>
      <c r="AX761" s="6">
        <v>0</v>
      </c>
      <c r="AY761" s="6">
        <v>2</v>
      </c>
      <c r="AZ761" s="6">
        <f>IF(Table3[[#This Row],[ShankDiameter]]=0.225,2,IF(Table3[[#This Row],[ShankDiameter]]=0.25,2,IF(Table3[[#This Row],[ShankDiameter]]=0.2875,2,0)))</f>
        <v>0</v>
      </c>
      <c r="BA761" s="6">
        <v>0</v>
      </c>
      <c r="BB761" s="6">
        <v>0</v>
      </c>
      <c r="BC761" s="6">
        <v>0</v>
      </c>
      <c r="BD761" s="6">
        <v>0</v>
      </c>
      <c r="BE761" s="6">
        <v>0</v>
      </c>
      <c r="BF761" s="6">
        <v>0</v>
      </c>
      <c r="BG761" s="6">
        <v>0</v>
      </c>
      <c r="BH761" s="6">
        <v>0</v>
      </c>
      <c r="BI761" s="6">
        <v>0</v>
      </c>
      <c r="BJ761" s="6">
        <v>0</v>
      </c>
      <c r="BK761" s="6">
        <v>0</v>
      </c>
      <c r="BL761" s="6">
        <v>0</v>
      </c>
      <c r="BM761" s="6">
        <f>IF(Table3[[#This Row],[Type]]="EM",IF((Table3[[#This Row],[Diameter]]/2)-Table3[[#This Row],[CornerRadius]]-0.012&gt;0,(Table3[[#This Row],[Diameter]]/2)-Table3[[#This Row],[CornerRadius]]-0.012,0),)</f>
        <v>0</v>
      </c>
      <c r="BO761" s="6" t="str">
        <f>IF(Table3[[#This Row],[ShoulderLength]]="","",IF(Table3[[#This Row],[ShoulderLength]]&lt;Table3[[#This Row],[LOC]],"FIX",""))</f>
        <v/>
      </c>
    </row>
    <row r="762" spans="1:67" x14ac:dyDescent="0.25">
      <c r="A762" s="7">
        <f>IF(Table3[[#This Row],[SoflexRule]]="",1,IF(Table3[[#This Row],[MinOHL]]="",1,IF(Table3[[#This Row],[Type]]="CT",1,IF(Table3[[#This Row],[I]]=1,0,1))))</f>
        <v>1</v>
      </c>
      <c r="E762" s="6">
        <v>761</v>
      </c>
      <c r="G762" s="9" t="s">
        <v>74</v>
      </c>
      <c r="H762" s="10" t="s">
        <v>1554</v>
      </c>
      <c r="I762" s="11" t="s">
        <v>1558</v>
      </c>
      <c r="J762" s="12" t="s">
        <v>1559</v>
      </c>
      <c r="K762" s="11" t="str">
        <f>CONCATENATE(Table3[[#This Row],[Type]]," "&amp;TEXT(Table3[[#This Row],[Diameter]],".0000")&amp;""," "&amp;Table3[[#This Row],[NumFlutes]]&amp;"FL")</f>
        <v>DO .0930 2FL</v>
      </c>
      <c r="M762" s="13">
        <v>9.2999999999999999E-2</v>
      </c>
      <c r="N762" s="13">
        <v>0.125</v>
      </c>
      <c r="O762" s="6">
        <v>6.8000000000000005E-2</v>
      </c>
      <c r="P762" s="6">
        <v>9.8000000000000004E-2</v>
      </c>
      <c r="Q762" s="6">
        <v>0.13500000000000001</v>
      </c>
      <c r="R762" s="14">
        <f>IF(Table3[[#This Row],[ShoulderLenEnd]]="",0,90-(DEGREES(ATAN((Q762-P762)/((N762-O762)/2)))))</f>
        <v>37.605991357401713</v>
      </c>
      <c r="S762" s="15">
        <v>0.4</v>
      </c>
      <c r="T762" s="6">
        <v>2</v>
      </c>
      <c r="U762" s="6">
        <v>1.5</v>
      </c>
      <c r="V762" s="6">
        <v>9.2999999999999999E-2</v>
      </c>
      <c r="W762" s="6">
        <v>0.01</v>
      </c>
      <c r="Z762" s="6">
        <v>20</v>
      </c>
      <c r="AA762" s="13">
        <f t="shared" si="11"/>
        <v>0.26371460461222351</v>
      </c>
      <c r="AE762" s="6" t="s">
        <v>44</v>
      </c>
      <c r="AF762" s="6" t="s">
        <v>73</v>
      </c>
      <c r="AG762" s="6" t="s">
        <v>66</v>
      </c>
      <c r="AI762" s="6">
        <v>0</v>
      </c>
      <c r="AJ762" s="6">
        <v>0</v>
      </c>
      <c r="AK762" s="6">
        <v>1</v>
      </c>
      <c r="AL762" s="6">
        <v>1</v>
      </c>
      <c r="AM762" s="6">
        <v>0</v>
      </c>
      <c r="AN762" s="6">
        <v>1</v>
      </c>
      <c r="AO762" s="6">
        <v>0</v>
      </c>
      <c r="AP762" s="6">
        <v>1</v>
      </c>
      <c r="AR762" s="6">
        <v>0</v>
      </c>
      <c r="AS762" s="6">
        <v>0</v>
      </c>
      <c r="AT762" s="6">
        <v>0</v>
      </c>
      <c r="AU762" s="6">
        <v>0</v>
      </c>
      <c r="AV762" s="6">
        <f>IF(Table3[[#This Row],[ShankDiameter]]&gt;0.5,0,2)</f>
        <v>2</v>
      </c>
      <c r="AW762" s="6">
        <v>0</v>
      </c>
      <c r="AX762" s="6">
        <v>0</v>
      </c>
      <c r="AY762" s="6">
        <v>2</v>
      </c>
      <c r="AZ762" s="6">
        <f>IF(Table3[[#This Row],[ShankDiameter]]=0.225,2,IF(Table3[[#This Row],[ShankDiameter]]=0.25,2,IF(Table3[[#This Row],[ShankDiameter]]=0.2875,2,0)))</f>
        <v>0</v>
      </c>
      <c r="BA762" s="6">
        <v>0</v>
      </c>
      <c r="BB762" s="6">
        <v>0</v>
      </c>
      <c r="BC762" s="6">
        <v>0</v>
      </c>
      <c r="BD762" s="6">
        <v>0</v>
      </c>
      <c r="BE762" s="6">
        <v>0</v>
      </c>
      <c r="BF762" s="6">
        <v>0</v>
      </c>
      <c r="BG762" s="6">
        <v>0</v>
      </c>
      <c r="BH762" s="6">
        <v>0</v>
      </c>
      <c r="BI762" s="6">
        <v>0</v>
      </c>
      <c r="BJ762" s="6">
        <v>0</v>
      </c>
      <c r="BK762" s="6">
        <v>0</v>
      </c>
      <c r="BL762" s="6">
        <v>0</v>
      </c>
      <c r="BM762" s="6">
        <f>IF(Table3[[#This Row],[Type]]="EM",IF((Table3[[#This Row],[Diameter]]/2)-Table3[[#This Row],[CornerRadius]]-0.012&gt;0,(Table3[[#This Row],[Diameter]]/2)-Table3[[#This Row],[CornerRadius]]-0.012,0),)</f>
        <v>0</v>
      </c>
      <c r="BO762" s="6" t="str">
        <f>IF(Table3[[#This Row],[ShoulderLength]]="","",IF(Table3[[#This Row],[ShoulderLength]]&lt;Table3[[#This Row],[LOC]],"FIX",""))</f>
        <v/>
      </c>
    </row>
    <row r="763" spans="1:67" x14ac:dyDescent="0.25">
      <c r="A763" s="7">
        <f>IF(Table3[[#This Row],[SoflexRule]]="",1,IF(Table3[[#This Row],[MinOHL]]="",1,IF(Table3[[#This Row],[Type]]="CT",1,IF(Table3[[#This Row],[I]]=1,0,1))))</f>
        <v>1</v>
      </c>
      <c r="E763" s="6">
        <v>762</v>
      </c>
      <c r="G763" s="9" t="s">
        <v>74</v>
      </c>
      <c r="H763" s="10" t="s">
        <v>1554</v>
      </c>
      <c r="I763" s="11" t="s">
        <v>1560</v>
      </c>
      <c r="J763" s="12" t="s">
        <v>1561</v>
      </c>
      <c r="K763" s="11" t="str">
        <f>CONCATENATE(Table3[[#This Row],[Type]]," "&amp;TEXT(Table3[[#This Row],[Diameter]],".0000")&amp;""," "&amp;Table3[[#This Row],[NumFlutes]]&amp;"FL")</f>
        <v>DO .5000 6FL</v>
      </c>
      <c r="M763" s="13">
        <v>0.5</v>
      </c>
      <c r="N763" s="13">
        <v>0.5</v>
      </c>
      <c r="O763" s="6">
        <v>0.19500000000000001</v>
      </c>
      <c r="P763" s="6">
        <v>0.55000000000000004</v>
      </c>
      <c r="Q763" s="6">
        <v>0.8</v>
      </c>
      <c r="R763" s="14">
        <f>IF(Table3[[#This Row],[ShoulderLenEnd]]="",0,90-(DEGREES(ATAN((Q763-P763)/((N763-O763)/2)))))</f>
        <v>31.383191056359024</v>
      </c>
      <c r="S763" s="15">
        <v>0.85</v>
      </c>
      <c r="T763" s="6">
        <v>6</v>
      </c>
      <c r="U763" s="6">
        <v>3</v>
      </c>
      <c r="V763" s="6">
        <v>0.25</v>
      </c>
      <c r="Z763" s="6">
        <v>30</v>
      </c>
      <c r="AA763" s="13">
        <f t="shared" si="11"/>
        <v>0.93301270189221941</v>
      </c>
      <c r="AE763" s="6" t="s">
        <v>44</v>
      </c>
      <c r="AF763" s="6" t="s">
        <v>62</v>
      </c>
      <c r="AG763" s="6" t="s">
        <v>1562</v>
      </c>
      <c r="AI763" s="6">
        <v>0</v>
      </c>
      <c r="AJ763" s="6">
        <v>1</v>
      </c>
      <c r="AK763" s="6">
        <v>1</v>
      </c>
      <c r="AL763" s="6">
        <v>1</v>
      </c>
      <c r="AM763" s="6">
        <v>1</v>
      </c>
      <c r="AN763" s="6">
        <v>1</v>
      </c>
      <c r="AO763" s="6">
        <v>0</v>
      </c>
      <c r="AP763" s="6">
        <v>1</v>
      </c>
      <c r="AR763" s="6">
        <v>0</v>
      </c>
      <c r="AS763" s="6">
        <v>0</v>
      </c>
      <c r="AT763" s="6">
        <v>0</v>
      </c>
      <c r="AU763" s="6">
        <v>0</v>
      </c>
      <c r="AV763" s="6">
        <f>IF(Table3[[#This Row],[ShankDiameter]]&gt;0.5,0,2)</f>
        <v>2</v>
      </c>
      <c r="AW763" s="6">
        <v>0</v>
      </c>
      <c r="AX763" s="6">
        <v>0</v>
      </c>
      <c r="AY763" s="6">
        <v>2</v>
      </c>
      <c r="AZ763" s="6">
        <f>IF(Table3[[#This Row],[ShankDiameter]]=0.225,2,IF(Table3[[#This Row],[ShankDiameter]]=0.25,2,IF(Table3[[#This Row],[ShankDiameter]]=0.2875,2,0)))</f>
        <v>0</v>
      </c>
      <c r="BA763" s="6">
        <v>0</v>
      </c>
      <c r="BB763" s="6">
        <v>0</v>
      </c>
      <c r="BC763" s="6">
        <v>0</v>
      </c>
      <c r="BD763" s="6">
        <v>0</v>
      </c>
      <c r="BE763" s="6">
        <v>0</v>
      </c>
      <c r="BF763" s="6">
        <v>0</v>
      </c>
      <c r="BG763" s="6">
        <v>0</v>
      </c>
      <c r="BH763" s="6">
        <v>0</v>
      </c>
      <c r="BI763" s="6">
        <v>0</v>
      </c>
      <c r="BJ763" s="6">
        <v>0</v>
      </c>
      <c r="BK763" s="6">
        <v>0</v>
      </c>
      <c r="BL763" s="6">
        <v>0</v>
      </c>
      <c r="BM763" s="6">
        <f>IF(Table3[[#This Row],[Type]]="EM",IF((Table3[[#This Row],[Diameter]]/2)-Table3[[#This Row],[CornerRadius]]-0.012&gt;0,(Table3[[#This Row],[Diameter]]/2)-Table3[[#This Row],[CornerRadius]]-0.012,0),)</f>
        <v>0</v>
      </c>
      <c r="BO763" s="6" t="str">
        <f>IF(Table3[[#This Row],[ShoulderLength]]="","",IF(Table3[[#This Row],[ShoulderLength]]&lt;Table3[[#This Row],[LOC]],"FIX",""))</f>
        <v/>
      </c>
    </row>
    <row r="764" spans="1:67" x14ac:dyDescent="0.25">
      <c r="A764" s="7">
        <f>IF(Table3[[#This Row],[SoflexRule]]="",1,IF(Table3[[#This Row],[MinOHL]]="",1,IF(Table3[[#This Row],[Type]]="CT",1,IF(Table3[[#This Row],[I]]=1,0,1))))</f>
        <v>1</v>
      </c>
      <c r="E764" s="6">
        <v>763</v>
      </c>
      <c r="H764" s="10" t="s">
        <v>1554</v>
      </c>
      <c r="I764" s="11" t="s">
        <v>1563</v>
      </c>
      <c r="J764" s="12" t="s">
        <v>1564</v>
      </c>
      <c r="K764" s="11" t="str">
        <f>CONCATENATE(Table3[[#This Row],[Type]]," "&amp;TEXT(Table3[[#This Row],[Diameter]],".0000")&amp;""," "&amp;Table3[[#This Row],[NumFlutes]]&amp;"FL")</f>
        <v>DO .5000 6FL</v>
      </c>
      <c r="M764" s="13">
        <v>0.5</v>
      </c>
      <c r="N764" s="13">
        <v>0.5</v>
      </c>
      <c r="O764" s="6">
        <v>0.19500000000000001</v>
      </c>
      <c r="P764" s="6">
        <v>0.55000000000000004</v>
      </c>
      <c r="Q764" s="6">
        <v>0.8</v>
      </c>
      <c r="R764" s="14">
        <f>IF(Table3[[#This Row],[ShoulderLenEnd]]="",0,90-(DEGREES(ATAN((Q764-P764)/((N764-O764)/2)))))</f>
        <v>31.383191056359024</v>
      </c>
      <c r="S764" s="15">
        <v>0.85</v>
      </c>
      <c r="T764" s="6">
        <v>6</v>
      </c>
      <c r="U764" s="6">
        <v>3</v>
      </c>
      <c r="V764" s="6">
        <v>0.25</v>
      </c>
      <c r="Z764" s="6">
        <v>30</v>
      </c>
      <c r="AA764" s="13">
        <f t="shared" si="11"/>
        <v>0.93301270189221941</v>
      </c>
      <c r="AE764" s="6" t="s">
        <v>44</v>
      </c>
      <c r="AF764" s="6" t="s">
        <v>73</v>
      </c>
      <c r="AG764" s="6" t="s">
        <v>1562</v>
      </c>
      <c r="AI764" s="6">
        <v>0</v>
      </c>
      <c r="AJ764" s="6">
        <v>1</v>
      </c>
      <c r="AK764" s="6">
        <v>1</v>
      </c>
      <c r="AL764" s="6">
        <v>1</v>
      </c>
      <c r="AM764" s="6">
        <v>1</v>
      </c>
      <c r="AN764" s="6">
        <v>1</v>
      </c>
      <c r="AO764" s="6">
        <v>0</v>
      </c>
      <c r="AP764" s="6">
        <v>1</v>
      </c>
      <c r="AR764" s="6">
        <v>0</v>
      </c>
      <c r="AS764" s="6">
        <v>0</v>
      </c>
      <c r="AT764" s="6">
        <v>0</v>
      </c>
      <c r="AU764" s="6">
        <v>0</v>
      </c>
      <c r="AV764" s="6">
        <f>IF(Table3[[#This Row],[ShankDiameter]]&gt;0.5,0,2)</f>
        <v>2</v>
      </c>
      <c r="AW764" s="6">
        <v>0</v>
      </c>
      <c r="AX764" s="6">
        <v>0</v>
      </c>
      <c r="AY764" s="6">
        <v>2</v>
      </c>
      <c r="AZ764" s="6">
        <f>IF(Table3[[#This Row],[ShankDiameter]]=0.225,2,IF(Table3[[#This Row],[ShankDiameter]]=0.25,2,IF(Table3[[#This Row],[ShankDiameter]]=0.2875,2,0)))</f>
        <v>0</v>
      </c>
      <c r="BA764" s="6">
        <v>0</v>
      </c>
      <c r="BB764" s="6">
        <v>0</v>
      </c>
      <c r="BC764" s="6">
        <v>0</v>
      </c>
      <c r="BD764" s="6">
        <v>0</v>
      </c>
      <c r="BE764" s="6">
        <v>0</v>
      </c>
      <c r="BF764" s="6">
        <v>0</v>
      </c>
      <c r="BG764" s="6">
        <v>0</v>
      </c>
      <c r="BH764" s="6">
        <v>0</v>
      </c>
      <c r="BI764" s="6">
        <v>0</v>
      </c>
      <c r="BJ764" s="6">
        <v>0</v>
      </c>
      <c r="BK764" s="6">
        <v>0</v>
      </c>
      <c r="BL764" s="6">
        <v>0</v>
      </c>
      <c r="BM764" s="6">
        <f>IF(Table3[[#This Row],[Type]]="EM",IF((Table3[[#This Row],[Diameter]]/2)-Table3[[#This Row],[CornerRadius]]-0.012&gt;0,(Table3[[#This Row],[Diameter]]/2)-Table3[[#This Row],[CornerRadius]]-0.012,0),)</f>
        <v>0</v>
      </c>
      <c r="BO764" s="6" t="str">
        <f>IF(Table3[[#This Row],[ShoulderLength]]="","",IF(Table3[[#This Row],[ShoulderLength]]&lt;Table3[[#This Row],[LOC]],"FIX",""))</f>
        <v/>
      </c>
    </row>
    <row r="765" spans="1:67" x14ac:dyDescent="0.25">
      <c r="A765" s="7">
        <f>IF(Table3[[#This Row],[SoflexRule]]="",1,IF(Table3[[#This Row],[MinOHL]]="",1,IF(Table3[[#This Row],[Type]]="CT",1,IF(Table3[[#This Row],[I]]=1,0,1))))</f>
        <v>1</v>
      </c>
      <c r="B765" s="6" t="s">
        <v>1565</v>
      </c>
      <c r="C765" s="6" t="s">
        <v>1565</v>
      </c>
      <c r="E765" s="6">
        <v>764</v>
      </c>
      <c r="F765" s="8" t="s">
        <v>60</v>
      </c>
      <c r="H765" s="10" t="s">
        <v>1565</v>
      </c>
      <c r="I765" s="11" t="s">
        <v>1566</v>
      </c>
      <c r="J765" s="12">
        <v>72002</v>
      </c>
      <c r="K765" s="11" t="str">
        <f>CONCATENATE(Table3[[#This Row],[Type]]," "&amp;TEXT(Table3[[#This Row],[Diameter]],".0000")&amp;""," "&amp;Table3[[#This Row],[NumFlutes]]&amp;"FL")</f>
        <v>EM .0020 2FL</v>
      </c>
      <c r="M765" s="13">
        <v>2E-3</v>
      </c>
      <c r="N765" s="13">
        <v>0.125</v>
      </c>
      <c r="O765" s="6">
        <v>2E-3</v>
      </c>
      <c r="P765" s="6">
        <v>7.0000000000000001E-3</v>
      </c>
      <c r="Q765" s="6">
        <v>0.28999999999999998</v>
      </c>
      <c r="R765" s="14">
        <f>IF(Table3[[#This Row],[ShoulderLenEnd]]="",0,90-(DEGREES(ATAN((Q765-P765)/((N765-O765)/2)))))</f>
        <v>12.260571000729612</v>
      </c>
      <c r="S765" s="15">
        <v>0.32</v>
      </c>
      <c r="T765" s="6">
        <v>2</v>
      </c>
      <c r="U765" s="6">
        <v>1.5</v>
      </c>
      <c r="V765" s="6">
        <v>6.0000000000000001E-3</v>
      </c>
      <c r="AA765" s="13" t="str">
        <f t="shared" si="11"/>
        <v/>
      </c>
      <c r="AE765" s="6" t="s">
        <v>44</v>
      </c>
      <c r="AF765" s="6" t="s">
        <v>62</v>
      </c>
      <c r="AG765" s="6" t="s">
        <v>66</v>
      </c>
      <c r="AI765" s="6">
        <v>0</v>
      </c>
      <c r="AJ765" s="6">
        <v>1</v>
      </c>
      <c r="AK765" s="6">
        <v>1</v>
      </c>
      <c r="AL765" s="6">
        <v>0</v>
      </c>
      <c r="AM765" s="6">
        <v>0</v>
      </c>
      <c r="AN765" s="6">
        <v>1</v>
      </c>
      <c r="AO765" s="6">
        <v>1</v>
      </c>
      <c r="AP765" s="6">
        <v>1</v>
      </c>
      <c r="AR765" s="6">
        <v>0</v>
      </c>
      <c r="AS765" s="6">
        <v>0</v>
      </c>
      <c r="AT765" s="6">
        <v>0</v>
      </c>
      <c r="AU765" s="6">
        <v>0</v>
      </c>
      <c r="AV765" s="6">
        <f>IF(Table3[[#This Row],[ShankDiameter]]&gt;0.5,0,2)</f>
        <v>2</v>
      </c>
      <c r="AW765" s="6">
        <v>0</v>
      </c>
      <c r="AX765" s="6">
        <v>0</v>
      </c>
      <c r="AY765" s="6">
        <v>2</v>
      </c>
      <c r="AZ765" s="6">
        <f>IF(Table3[[#This Row],[ShankDiameter]]=0.225,2,IF(Table3[[#This Row],[ShankDiameter]]=0.25,2,IF(Table3[[#This Row],[ShankDiameter]]=0.2875,2,0)))</f>
        <v>0</v>
      </c>
      <c r="BA765" s="6">
        <v>0</v>
      </c>
      <c r="BB765" s="6">
        <v>0</v>
      </c>
      <c r="BC765" s="6">
        <v>0</v>
      </c>
      <c r="BD765" s="6">
        <v>0</v>
      </c>
      <c r="BE765" s="6">
        <v>0</v>
      </c>
      <c r="BF765" s="6">
        <v>0</v>
      </c>
      <c r="BG765" s="6">
        <v>0</v>
      </c>
      <c r="BH765" s="6">
        <v>0</v>
      </c>
      <c r="BI765" s="6">
        <v>0</v>
      </c>
      <c r="BJ765" s="6">
        <v>0</v>
      </c>
      <c r="BK765" s="6">
        <v>0</v>
      </c>
      <c r="BL765" s="6">
        <v>0</v>
      </c>
      <c r="BM765" s="6">
        <f>IF(Table3[[#This Row],[Type]]="EM",IF((Table3[[#This Row],[Diameter]]/2)-Table3[[#This Row],[CornerRadius]]-0.012&gt;0,(Table3[[#This Row],[Diameter]]/2)-Table3[[#This Row],[CornerRadius]]-0.012,0),)</f>
        <v>0</v>
      </c>
      <c r="BO765" s="6" t="str">
        <f>IF(Table3[[#This Row],[ShoulderLength]]="","",IF(Table3[[#This Row],[ShoulderLength]]&lt;Table3[[#This Row],[LOC]],"FIX",""))</f>
        <v/>
      </c>
    </row>
    <row r="766" spans="1:67" x14ac:dyDescent="0.25">
      <c r="A766" s="7">
        <f>IF(Table3[[#This Row],[SoflexRule]]="",1,IF(Table3[[#This Row],[MinOHL]]="",1,IF(Table3[[#This Row],[Type]]="CT",1,IF(Table3[[#This Row],[I]]=1,0,1))))</f>
        <v>1</v>
      </c>
      <c r="B766" s="6" t="s">
        <v>1565</v>
      </c>
      <c r="C766" s="6" t="s">
        <v>1565</v>
      </c>
      <c r="E766" s="6">
        <v>765</v>
      </c>
      <c r="H766" s="10" t="s">
        <v>1565</v>
      </c>
      <c r="I766" s="11" t="s">
        <v>1567</v>
      </c>
      <c r="J766" s="12">
        <v>13903</v>
      </c>
      <c r="K766" s="11" t="str">
        <f>CONCATENATE(Table3[[#This Row],[Type]]," "&amp;TEXT(Table3[[#This Row],[Diameter]],".0000")&amp;""," "&amp;Table3[[#This Row],[NumFlutes]]&amp;"FL")</f>
        <v>EM .0030 2FL</v>
      </c>
      <c r="M766" s="13">
        <v>3.0000000000000001E-3</v>
      </c>
      <c r="N766" s="13">
        <v>0.125</v>
      </c>
      <c r="R766" s="14">
        <f>IF(Table3[[#This Row],[ShoulderLenEnd]]="",0,90-(DEGREES(ATAN((Q766-P766)/((N766-O766)/2)))))</f>
        <v>0</v>
      </c>
      <c r="T766" s="6">
        <v>2</v>
      </c>
      <c r="U766" s="6">
        <v>1.5</v>
      </c>
      <c r="V766" s="6">
        <v>4.0000000000000001E-3</v>
      </c>
      <c r="AA766" s="13" t="str">
        <f t="shared" si="11"/>
        <v/>
      </c>
      <c r="AE766" s="6" t="s">
        <v>44</v>
      </c>
      <c r="AF766" s="6" t="s">
        <v>62</v>
      </c>
      <c r="AG766" s="6" t="s">
        <v>66</v>
      </c>
      <c r="AI766" s="6">
        <v>0</v>
      </c>
      <c r="AJ766" s="6">
        <v>1</v>
      </c>
      <c r="AK766" s="6">
        <v>1</v>
      </c>
      <c r="AL766" s="6">
        <v>0</v>
      </c>
      <c r="AM766" s="6">
        <v>0</v>
      </c>
      <c r="AN766" s="6">
        <v>1</v>
      </c>
      <c r="AO766" s="6">
        <v>1</v>
      </c>
      <c r="AP766" s="6">
        <v>1</v>
      </c>
      <c r="AR766" s="6">
        <v>0</v>
      </c>
      <c r="AS766" s="6">
        <v>0</v>
      </c>
      <c r="AT766" s="6">
        <v>0</v>
      </c>
      <c r="AU766" s="6">
        <v>0</v>
      </c>
      <c r="AV766" s="6">
        <f>IF(Table3[[#This Row],[ShankDiameter]]&gt;0.5,0,2)</f>
        <v>2</v>
      </c>
      <c r="AW766" s="6">
        <v>0</v>
      </c>
      <c r="AX766" s="6">
        <v>0</v>
      </c>
      <c r="AY766" s="6">
        <v>2</v>
      </c>
      <c r="AZ766" s="6">
        <f>IF(Table3[[#This Row],[ShankDiameter]]=0.225,2,IF(Table3[[#This Row],[ShankDiameter]]=0.25,2,IF(Table3[[#This Row],[ShankDiameter]]=0.2875,2,0)))</f>
        <v>0</v>
      </c>
      <c r="BA766" s="6">
        <v>0</v>
      </c>
      <c r="BB766" s="6">
        <v>0</v>
      </c>
      <c r="BC766" s="6">
        <v>0</v>
      </c>
      <c r="BD766" s="6">
        <v>0</v>
      </c>
      <c r="BE766" s="6">
        <v>0</v>
      </c>
      <c r="BF766" s="6">
        <v>0</v>
      </c>
      <c r="BG766" s="6">
        <v>0</v>
      </c>
      <c r="BH766" s="6">
        <v>0</v>
      </c>
      <c r="BI766" s="6">
        <v>0</v>
      </c>
      <c r="BJ766" s="6">
        <v>0</v>
      </c>
      <c r="BK766" s="6">
        <v>0</v>
      </c>
      <c r="BL766" s="6">
        <v>0</v>
      </c>
      <c r="BM766" s="6">
        <f>IF(Table3[[#This Row],[Type]]="EM",IF((Table3[[#This Row],[Diameter]]/2)-Table3[[#This Row],[CornerRadius]]-0.012&gt;0,(Table3[[#This Row],[Diameter]]/2)-Table3[[#This Row],[CornerRadius]]-0.012,0),)</f>
        <v>0</v>
      </c>
      <c r="BO766" s="6" t="str">
        <f>IF(Table3[[#This Row],[ShoulderLength]]="","",IF(Table3[[#This Row],[ShoulderLength]]&lt;Table3[[#This Row],[LOC]],"FIX",""))</f>
        <v/>
      </c>
    </row>
    <row r="767" spans="1:67" x14ac:dyDescent="0.25">
      <c r="A767" s="7">
        <f>IF(Table3[[#This Row],[SoflexRule]]="",1,IF(Table3[[#This Row],[MinOHL]]="",1,IF(Table3[[#This Row],[Type]]="CT",1,IF(Table3[[#This Row],[I]]=1,0,1))))</f>
        <v>1</v>
      </c>
      <c r="B767" s="6" t="s">
        <v>1565</v>
      </c>
      <c r="C767" s="6" t="s">
        <v>1565</v>
      </c>
      <c r="E767" s="6">
        <v>766</v>
      </c>
      <c r="H767" s="10" t="s">
        <v>1565</v>
      </c>
      <c r="I767" s="11" t="s">
        <v>1568</v>
      </c>
      <c r="J767" s="12">
        <v>13904</v>
      </c>
      <c r="K767" s="11" t="str">
        <f>CONCATENATE(Table3[[#This Row],[Type]]," "&amp;TEXT(Table3[[#This Row],[Diameter]],".0000")&amp;""," "&amp;Table3[[#This Row],[NumFlutes]]&amp;"FL")</f>
        <v>EM .0040 2FL</v>
      </c>
      <c r="M767" s="13">
        <v>4.0000000000000001E-3</v>
      </c>
      <c r="N767" s="13">
        <v>0.125</v>
      </c>
      <c r="O767" s="6">
        <v>4.0000000000000001E-3</v>
      </c>
      <c r="P767" s="6">
        <v>0.01</v>
      </c>
      <c r="Q767" s="6">
        <v>0.3</v>
      </c>
      <c r="R767" s="14">
        <f>IF(Table3[[#This Row],[ShoulderLenEnd]]="",0,90-(DEGREES(ATAN((Q767-P767)/((N767-O767)/2)))))</f>
        <v>11.784067459542754</v>
      </c>
      <c r="S767" s="15">
        <v>0.315</v>
      </c>
      <c r="T767" s="6">
        <v>2</v>
      </c>
      <c r="U767" s="6">
        <v>1.5</v>
      </c>
      <c r="V767" s="6">
        <v>6.0000000000000001E-3</v>
      </c>
      <c r="AA767" s="13" t="str">
        <f t="shared" si="11"/>
        <v/>
      </c>
      <c r="AE767" s="6" t="s">
        <v>44</v>
      </c>
      <c r="AF767" s="6" t="s">
        <v>62</v>
      </c>
      <c r="AG767" s="6" t="s">
        <v>66</v>
      </c>
      <c r="AI767" s="6">
        <v>0</v>
      </c>
      <c r="AJ767" s="6">
        <v>1</v>
      </c>
      <c r="AK767" s="6">
        <v>1</v>
      </c>
      <c r="AL767" s="6">
        <v>0</v>
      </c>
      <c r="AM767" s="6">
        <v>0</v>
      </c>
      <c r="AN767" s="6">
        <v>1</v>
      </c>
      <c r="AO767" s="6">
        <v>1</v>
      </c>
      <c r="AP767" s="6">
        <v>1</v>
      </c>
      <c r="AR767" s="6">
        <v>0</v>
      </c>
      <c r="AS767" s="6">
        <v>0</v>
      </c>
      <c r="AT767" s="6">
        <v>0</v>
      </c>
      <c r="AU767" s="6">
        <v>0</v>
      </c>
      <c r="AV767" s="6">
        <f>IF(Table3[[#This Row],[ShankDiameter]]&gt;0.5,0,2)</f>
        <v>2</v>
      </c>
      <c r="AW767" s="6">
        <v>0</v>
      </c>
      <c r="AX767" s="6">
        <v>0</v>
      </c>
      <c r="AY767" s="6">
        <v>2</v>
      </c>
      <c r="AZ767" s="6">
        <v>2</v>
      </c>
      <c r="BA767" s="6">
        <v>0</v>
      </c>
      <c r="BB767" s="6">
        <v>0</v>
      </c>
      <c r="BC767" s="6">
        <v>0</v>
      </c>
      <c r="BD767" s="6">
        <v>0</v>
      </c>
      <c r="BE767" s="6">
        <v>0</v>
      </c>
      <c r="BF767" s="6">
        <v>0</v>
      </c>
      <c r="BG767" s="6">
        <v>0</v>
      </c>
      <c r="BH767" s="6">
        <v>0</v>
      </c>
      <c r="BI767" s="6">
        <v>0</v>
      </c>
      <c r="BJ767" s="6">
        <v>0</v>
      </c>
      <c r="BK767" s="6">
        <v>0</v>
      </c>
      <c r="BL767" s="6">
        <v>0</v>
      </c>
      <c r="BM767" s="6">
        <f>IF(Table3[[#This Row],[Type]]="EM",IF((Table3[[#This Row],[Diameter]]/2)-Table3[[#This Row],[CornerRadius]]-0.012&gt;0,(Table3[[#This Row],[Diameter]]/2)-Table3[[#This Row],[CornerRadius]]-0.012,0),)</f>
        <v>0</v>
      </c>
      <c r="BO767" s="6" t="str">
        <f>IF(Table3[[#This Row],[ShoulderLength]]="","",IF(Table3[[#This Row],[ShoulderLength]]&lt;Table3[[#This Row],[LOC]],"FIX",""))</f>
        <v/>
      </c>
    </row>
    <row r="768" spans="1:67" x14ac:dyDescent="0.25">
      <c r="A768" s="7">
        <v>1</v>
      </c>
      <c r="B768" s="6" t="s">
        <v>1565</v>
      </c>
      <c r="C768" s="6" t="s">
        <v>1565</v>
      </c>
      <c r="E768" s="6">
        <v>767</v>
      </c>
      <c r="H768" s="10" t="s">
        <v>1565</v>
      </c>
      <c r="I768" s="11" t="s">
        <v>1837</v>
      </c>
      <c r="J768" s="12">
        <v>72004</v>
      </c>
      <c r="K768" s="11" t="str">
        <f>CONCATENATE(Table3[[#This Row],[Type]]," "&amp;TEXT(Table3[[#This Row],[Diameter]],".0000")&amp;""," "&amp;Table3[[#This Row],[NumFlutes]]&amp;"FL")</f>
        <v>EM .0040 2FL</v>
      </c>
      <c r="M768" s="13">
        <v>4.0000000000000001E-3</v>
      </c>
      <c r="N768" s="13">
        <v>0.125</v>
      </c>
      <c r="O768" s="6">
        <v>4.0000000000000001E-3</v>
      </c>
      <c r="P768" s="6">
        <v>1.44E-2</v>
      </c>
      <c r="Q768" s="6">
        <v>0.3</v>
      </c>
      <c r="R768" s="14">
        <f>IF(Table3[[#This Row],[ShoulderLenEnd]]="",0,90-(DEGREES(ATAN((Q768-P768)/((N768-O768)/2)))))</f>
        <v>11.960424291445065</v>
      </c>
      <c r="S768" s="15">
        <v>0.315</v>
      </c>
      <c r="T768" s="6">
        <v>2</v>
      </c>
      <c r="U768" s="6">
        <v>1.5</v>
      </c>
      <c r="V768" s="6">
        <v>1.2E-2</v>
      </c>
      <c r="AA768" s="13" t="str">
        <f t="shared" si="11"/>
        <v/>
      </c>
      <c r="AE768" s="6" t="s">
        <v>44</v>
      </c>
      <c r="AF768" s="6" t="s">
        <v>62</v>
      </c>
      <c r="AG768" s="6" t="s">
        <v>66</v>
      </c>
      <c r="AI768" s="6">
        <v>0</v>
      </c>
      <c r="AJ768" s="6">
        <v>1</v>
      </c>
      <c r="AK768" s="6">
        <v>1</v>
      </c>
      <c r="AL768" s="6">
        <v>0</v>
      </c>
      <c r="AM768" s="6">
        <v>0</v>
      </c>
      <c r="AN768" s="6">
        <v>1</v>
      </c>
      <c r="AO768" s="6">
        <v>1</v>
      </c>
      <c r="AP768" s="6">
        <v>1</v>
      </c>
      <c r="AR768" s="6">
        <v>0</v>
      </c>
      <c r="AS768" s="6">
        <v>0</v>
      </c>
      <c r="AT768" s="6">
        <v>0</v>
      </c>
      <c r="AU768" s="6">
        <v>0</v>
      </c>
      <c r="AV768" s="6">
        <f>IF(Table3[[#This Row],[ShankDiameter]]&gt;0.5,0,2)</f>
        <v>2</v>
      </c>
      <c r="AW768" s="6">
        <v>0</v>
      </c>
      <c r="AX768" s="6">
        <v>0</v>
      </c>
      <c r="AY768" s="6">
        <v>2</v>
      </c>
      <c r="AZ768" s="6">
        <v>1</v>
      </c>
      <c r="BA768" s="6">
        <v>0</v>
      </c>
      <c r="BB768" s="6">
        <v>0</v>
      </c>
      <c r="BC768" s="6">
        <v>0</v>
      </c>
      <c r="BD768" s="6">
        <v>0</v>
      </c>
      <c r="BE768" s="6">
        <v>0</v>
      </c>
      <c r="BF768" s="6">
        <v>0</v>
      </c>
      <c r="BG768" s="6">
        <v>0</v>
      </c>
      <c r="BH768" s="6">
        <v>0</v>
      </c>
      <c r="BI768" s="6">
        <v>0</v>
      </c>
      <c r="BJ768" s="6">
        <v>0</v>
      </c>
      <c r="BK768" s="6">
        <v>0</v>
      </c>
      <c r="BL768" s="6">
        <v>0</v>
      </c>
      <c r="BM768" s="6">
        <f>IF(Table3[[#This Row],[Type]]="EM",IF((Table3[[#This Row],[Diameter]]/2)-Table3[[#This Row],[CornerRadius]]-0.012&gt;0,(Table3[[#This Row],[Diameter]]/2)-Table3[[#This Row],[CornerRadius]]-0.012,0),)</f>
        <v>0</v>
      </c>
      <c r="BO768" s="6" t="str">
        <f>IF(Table3[[#This Row],[ShoulderLength]]="","",IF(Table3[[#This Row],[ShoulderLength]]&lt;Table3[[#This Row],[LOC]],"FIX",""))</f>
        <v/>
      </c>
    </row>
    <row r="769" spans="1:67" x14ac:dyDescent="0.25">
      <c r="A769" s="7">
        <f>IF(Table3[[#This Row],[SoflexRule]]="",1,IF(Table3[[#This Row],[MinOHL]]="",1,IF(Table3[[#This Row],[Type]]="CT",1,IF(Table3[[#This Row],[I]]=1,0,1))))</f>
        <v>1</v>
      </c>
      <c r="B769" s="6" t="s">
        <v>1565</v>
      </c>
      <c r="C769" s="6" t="s">
        <v>1565</v>
      </c>
      <c r="E769" s="6">
        <v>768</v>
      </c>
      <c r="H769" s="10" t="s">
        <v>1565</v>
      </c>
      <c r="I769" s="11" t="s">
        <v>1569</v>
      </c>
      <c r="J769" s="12">
        <v>13905</v>
      </c>
      <c r="K769" s="11" t="str">
        <f>CONCATENATE(Table3[[#This Row],[Type]]," "&amp;TEXT(Table3[[#This Row],[Diameter]],".0000")&amp;""," "&amp;Table3[[#This Row],[NumFlutes]]&amp;"FL")</f>
        <v>EM .0050 2FL</v>
      </c>
      <c r="M769" s="13">
        <v>5.0000000000000001E-3</v>
      </c>
      <c r="N769" s="13">
        <v>0.125</v>
      </c>
      <c r="R769" s="14">
        <f>IF(Table3[[#This Row],[ShoulderLenEnd]]="",0,90-(DEGREES(ATAN((Q769-P769)/((N769-O769)/2)))))</f>
        <v>0</v>
      </c>
      <c r="T769" s="6">
        <v>2</v>
      </c>
      <c r="U769" s="6">
        <v>1.5</v>
      </c>
      <c r="V769" s="6">
        <v>7.0000000000000001E-3</v>
      </c>
      <c r="AA769" s="13" t="str">
        <f t="shared" si="11"/>
        <v/>
      </c>
      <c r="AE769" s="6" t="s">
        <v>44</v>
      </c>
      <c r="AF769" s="6" t="s">
        <v>62</v>
      </c>
      <c r="AG769" s="6" t="s">
        <v>66</v>
      </c>
      <c r="AI769" s="6">
        <v>0</v>
      </c>
      <c r="AJ769" s="6">
        <v>1</v>
      </c>
      <c r="AK769" s="6">
        <v>1</v>
      </c>
      <c r="AL769" s="6">
        <v>0</v>
      </c>
      <c r="AM769" s="6">
        <v>0</v>
      </c>
      <c r="AN769" s="6">
        <v>1</v>
      </c>
      <c r="AO769" s="6">
        <v>1</v>
      </c>
      <c r="AP769" s="6">
        <v>1</v>
      </c>
      <c r="AR769" s="6">
        <v>0</v>
      </c>
      <c r="AS769" s="6">
        <v>0</v>
      </c>
      <c r="AT769" s="6">
        <v>0</v>
      </c>
      <c r="AU769" s="6">
        <v>0</v>
      </c>
      <c r="AV769" s="6">
        <f>IF(Table3[[#This Row],[ShankDiameter]]&gt;0.5,0,2)</f>
        <v>2</v>
      </c>
      <c r="AW769" s="6">
        <v>0</v>
      </c>
      <c r="AX769" s="6">
        <v>0</v>
      </c>
      <c r="AY769" s="6">
        <v>2</v>
      </c>
      <c r="AZ769" s="6">
        <f>IF(Table3[[#This Row],[ShankDiameter]]=0.225,2,IF(Table3[[#This Row],[ShankDiameter]]=0.25,2,IF(Table3[[#This Row],[ShankDiameter]]=0.2875,2,0)))</f>
        <v>0</v>
      </c>
      <c r="BA769" s="6">
        <v>0</v>
      </c>
      <c r="BB769" s="6">
        <v>0</v>
      </c>
      <c r="BC769" s="6">
        <v>0</v>
      </c>
      <c r="BD769" s="6">
        <v>0</v>
      </c>
      <c r="BE769" s="6">
        <v>0</v>
      </c>
      <c r="BF769" s="6">
        <v>0</v>
      </c>
      <c r="BG769" s="6">
        <v>0</v>
      </c>
      <c r="BH769" s="6">
        <v>0</v>
      </c>
      <c r="BI769" s="6">
        <v>0</v>
      </c>
      <c r="BJ769" s="6">
        <v>0</v>
      </c>
      <c r="BK769" s="6">
        <v>0</v>
      </c>
      <c r="BL769" s="6">
        <v>0</v>
      </c>
      <c r="BM769" s="6">
        <f>IF(Table3[[#This Row],[Type]]="EM",IF((Table3[[#This Row],[Diameter]]/2)-Table3[[#This Row],[CornerRadius]]-0.012&gt;0,(Table3[[#This Row],[Diameter]]/2)-Table3[[#This Row],[CornerRadius]]-0.012,0),)</f>
        <v>0</v>
      </c>
      <c r="BO769" s="6" t="str">
        <f>IF(Table3[[#This Row],[ShoulderLength]]="","",IF(Table3[[#This Row],[ShoulderLength]]&lt;Table3[[#This Row],[LOC]],"FIX",""))</f>
        <v/>
      </c>
    </row>
    <row r="770" spans="1:67" x14ac:dyDescent="0.25">
      <c r="A770" s="7">
        <f>IF(Table3[[#This Row],[SoflexRule]]="",1,IF(Table3[[#This Row],[MinOHL]]="",1,IF(Table3[[#This Row],[Type]]="CT",1,IF(Table3[[#This Row],[I]]=1,0,1))))</f>
        <v>1</v>
      </c>
      <c r="B770" s="6" t="s">
        <v>1565</v>
      </c>
      <c r="C770" s="6" t="s">
        <v>1565</v>
      </c>
      <c r="E770" s="6">
        <v>769</v>
      </c>
      <c r="H770" s="10" t="s">
        <v>1565</v>
      </c>
      <c r="I770" s="11" t="s">
        <v>1570</v>
      </c>
      <c r="J770" s="12">
        <v>72005</v>
      </c>
      <c r="K770" s="11" t="str">
        <f>CONCATENATE(Table3[[#This Row],[Type]]," "&amp;TEXT(Table3[[#This Row],[Diameter]],".0000")&amp;""," "&amp;Table3[[#This Row],[NumFlutes]]&amp;"FL")</f>
        <v>EM .0050 2FL</v>
      </c>
      <c r="M770" s="13">
        <v>5.0000000000000001E-3</v>
      </c>
      <c r="N770" s="13">
        <v>0.125</v>
      </c>
      <c r="R770" s="14">
        <f>IF(Table3[[#This Row],[ShoulderLenEnd]]="",0,90-(DEGREES(ATAN((Q770-P770)/((N770-O770)/2)))))</f>
        <v>0</v>
      </c>
      <c r="T770" s="6">
        <v>2</v>
      </c>
      <c r="U770" s="6">
        <v>1.5</v>
      </c>
      <c r="V770" s="6">
        <v>1.4999999999999999E-2</v>
      </c>
      <c r="AA770" s="13" t="str">
        <f t="shared" ref="AA770:AA833" si="12">IF(Z770 &lt; 1, "", (M770/2)/TAN(RADIANS(Z770/2)))</f>
        <v/>
      </c>
      <c r="AE770" s="6" t="s">
        <v>44</v>
      </c>
      <c r="AF770" s="6" t="s">
        <v>62</v>
      </c>
      <c r="AG770" s="6" t="s">
        <v>66</v>
      </c>
      <c r="AI770" s="6">
        <v>0</v>
      </c>
      <c r="AJ770" s="6">
        <v>1</v>
      </c>
      <c r="AK770" s="6">
        <v>1</v>
      </c>
      <c r="AL770" s="6">
        <v>0</v>
      </c>
      <c r="AM770" s="6">
        <v>0</v>
      </c>
      <c r="AN770" s="6">
        <v>1</v>
      </c>
      <c r="AO770" s="6">
        <v>1</v>
      </c>
      <c r="AP770" s="6">
        <v>1</v>
      </c>
      <c r="AR770" s="6">
        <v>0</v>
      </c>
      <c r="AS770" s="6">
        <v>0</v>
      </c>
      <c r="AT770" s="6">
        <v>0</v>
      </c>
      <c r="AU770" s="6">
        <v>0</v>
      </c>
      <c r="AV770" s="6">
        <f>IF(Table3[[#This Row],[ShankDiameter]]&gt;0.5,0,2)</f>
        <v>2</v>
      </c>
      <c r="AW770" s="6">
        <v>0</v>
      </c>
      <c r="AX770" s="6">
        <v>0</v>
      </c>
      <c r="AY770" s="6">
        <v>2</v>
      </c>
      <c r="AZ770" s="6">
        <f>IF(Table3[[#This Row],[ShankDiameter]]=0.225,2,IF(Table3[[#This Row],[ShankDiameter]]=0.25,2,IF(Table3[[#This Row],[ShankDiameter]]=0.2875,2,0)))</f>
        <v>0</v>
      </c>
      <c r="BA770" s="6">
        <v>0</v>
      </c>
      <c r="BB770" s="6">
        <v>0</v>
      </c>
      <c r="BC770" s="6">
        <v>0</v>
      </c>
      <c r="BD770" s="6">
        <v>0</v>
      </c>
      <c r="BE770" s="6">
        <v>0</v>
      </c>
      <c r="BF770" s="6">
        <v>0</v>
      </c>
      <c r="BG770" s="6">
        <v>0</v>
      </c>
      <c r="BH770" s="6">
        <v>0</v>
      </c>
      <c r="BI770" s="6">
        <v>0</v>
      </c>
      <c r="BJ770" s="6">
        <v>0</v>
      </c>
      <c r="BK770" s="6">
        <v>0</v>
      </c>
      <c r="BL770" s="6">
        <v>0</v>
      </c>
      <c r="BM770" s="6">
        <f>IF(Table3[[#This Row],[Type]]="EM",IF((Table3[[#This Row],[Diameter]]/2)-Table3[[#This Row],[CornerRadius]]-0.012&gt;0,(Table3[[#This Row],[Diameter]]/2)-Table3[[#This Row],[CornerRadius]]-0.012,0),)</f>
        <v>0</v>
      </c>
      <c r="BO770" s="6" t="str">
        <f>IF(Table3[[#This Row],[ShoulderLength]]="","",IF(Table3[[#This Row],[ShoulderLength]]&lt;Table3[[#This Row],[LOC]],"FIX",""))</f>
        <v/>
      </c>
    </row>
    <row r="771" spans="1:67" x14ac:dyDescent="0.25">
      <c r="A771" s="7">
        <f>IF(Table3[[#This Row],[SoflexRule]]="",1,IF(Table3[[#This Row],[MinOHL]]="",1,IF(Table3[[#This Row],[Type]]="CT",1,IF(Table3[[#This Row],[I]]=1,0,1))))</f>
        <v>1</v>
      </c>
      <c r="B771" s="6" t="s">
        <v>1565</v>
      </c>
      <c r="C771" s="6" t="s">
        <v>1565</v>
      </c>
      <c r="E771" s="6">
        <v>770</v>
      </c>
      <c r="H771" s="10" t="s">
        <v>1565</v>
      </c>
      <c r="I771" s="11" t="s">
        <v>1571</v>
      </c>
      <c r="J771" s="12">
        <v>13906</v>
      </c>
      <c r="K771" s="11" t="str">
        <f>CONCATENATE(Table3[[#This Row],[Type]]," "&amp;TEXT(Table3[[#This Row],[Diameter]],".0000")&amp;""," "&amp;Table3[[#This Row],[NumFlutes]]&amp;"FL")</f>
        <v>EM .0060 2FL</v>
      </c>
      <c r="M771" s="13">
        <v>6.0000000000000001E-3</v>
      </c>
      <c r="N771" s="13">
        <v>0.125</v>
      </c>
      <c r="O771" s="6">
        <v>6.0000000000000001E-3</v>
      </c>
      <c r="P771" s="6">
        <v>8.9999999999999993E-3</v>
      </c>
      <c r="Q771" s="6">
        <v>0.28889999999999999</v>
      </c>
      <c r="R771" s="14">
        <f>IF(Table3[[#This Row],[ShoulderLenEnd]]="",0,90-(DEGREES(ATAN((Q771-P771)/((N771-O771)/2)))))</f>
        <v>12.001061199307387</v>
      </c>
      <c r="S771" s="15">
        <v>0.3</v>
      </c>
      <c r="T771" s="6">
        <v>2</v>
      </c>
      <c r="U771" s="6">
        <v>1.5</v>
      </c>
      <c r="V771" s="6">
        <v>8.9999999999999993E-3</v>
      </c>
      <c r="AA771" s="13" t="str">
        <f t="shared" si="12"/>
        <v/>
      </c>
      <c r="AE771" s="6" t="s">
        <v>44</v>
      </c>
      <c r="AF771" s="6" t="s">
        <v>62</v>
      </c>
      <c r="AG771" s="6" t="s">
        <v>66</v>
      </c>
      <c r="AI771" s="6">
        <v>0</v>
      </c>
      <c r="AJ771" s="6">
        <v>1</v>
      </c>
      <c r="AK771" s="6">
        <v>1</v>
      </c>
      <c r="AL771" s="6">
        <v>0</v>
      </c>
      <c r="AM771" s="6">
        <v>0</v>
      </c>
      <c r="AN771" s="6">
        <v>1</v>
      </c>
      <c r="AO771" s="6">
        <v>1</v>
      </c>
      <c r="AP771" s="6">
        <v>1</v>
      </c>
      <c r="AR771" s="6">
        <v>0</v>
      </c>
      <c r="AS771" s="6">
        <v>0</v>
      </c>
      <c r="AT771" s="6">
        <v>0</v>
      </c>
      <c r="AU771" s="6">
        <v>0</v>
      </c>
      <c r="AV771" s="6">
        <f>IF(Table3[[#This Row],[ShankDiameter]]&gt;0.5,0,2)</f>
        <v>2</v>
      </c>
      <c r="AW771" s="6">
        <v>0</v>
      </c>
      <c r="AX771" s="6">
        <v>0</v>
      </c>
      <c r="AY771" s="6">
        <v>2</v>
      </c>
      <c r="AZ771" s="6">
        <v>2</v>
      </c>
      <c r="BA771" s="6">
        <v>0</v>
      </c>
      <c r="BB771" s="6">
        <v>0</v>
      </c>
      <c r="BC771" s="6">
        <v>0</v>
      </c>
      <c r="BD771" s="6">
        <v>0</v>
      </c>
      <c r="BE771" s="6">
        <v>0</v>
      </c>
      <c r="BF771" s="6">
        <v>0</v>
      </c>
      <c r="BG771" s="6">
        <v>0</v>
      </c>
      <c r="BH771" s="6">
        <v>0</v>
      </c>
      <c r="BI771" s="6">
        <v>0</v>
      </c>
      <c r="BJ771" s="6">
        <v>0</v>
      </c>
      <c r="BK771" s="6">
        <v>0</v>
      </c>
      <c r="BL771" s="6">
        <v>0</v>
      </c>
      <c r="BM771" s="6">
        <f>IF(Table3[[#This Row],[Type]]="EM",IF((Table3[[#This Row],[Diameter]]/2)-Table3[[#This Row],[CornerRadius]]-0.012&gt;0,(Table3[[#This Row],[Diameter]]/2)-Table3[[#This Row],[CornerRadius]]-0.012,0),)</f>
        <v>0</v>
      </c>
      <c r="BO771" s="6" t="str">
        <f>IF(Table3[[#This Row],[ShoulderLength]]="","",IF(Table3[[#This Row],[ShoulderLength]]&lt;Table3[[#This Row],[LOC]],"FIX",""))</f>
        <v/>
      </c>
    </row>
    <row r="772" spans="1:67" x14ac:dyDescent="0.25">
      <c r="A772" s="7">
        <f>IF(Table3[[#This Row],[SoflexRule]]="",1,IF(Table3[[#This Row],[MinOHL]]="",1,IF(Table3[[#This Row],[Type]]="CT",1,IF(Table3[[#This Row],[I]]=1,0,1))))</f>
        <v>1</v>
      </c>
      <c r="B772" s="6" t="s">
        <v>1565</v>
      </c>
      <c r="C772" s="6" t="s">
        <v>1565</v>
      </c>
      <c r="E772" s="6">
        <v>771</v>
      </c>
      <c r="H772" s="10" t="s">
        <v>1565</v>
      </c>
      <c r="I772" s="11" t="s">
        <v>1572</v>
      </c>
      <c r="J772" s="12">
        <v>72006</v>
      </c>
      <c r="K772" s="11" t="str">
        <f>CONCATENATE(Table3[[#This Row],[Type]]," "&amp;TEXT(Table3[[#This Row],[Diameter]],".0000")&amp;""," "&amp;Table3[[#This Row],[NumFlutes]]&amp;"FL")</f>
        <v>EM .0060 2FL</v>
      </c>
      <c r="M772" s="13">
        <v>6.0000000000000001E-3</v>
      </c>
      <c r="N772" s="13">
        <v>0.125</v>
      </c>
      <c r="R772" s="14">
        <f>IF(Table3[[#This Row],[ShoulderLenEnd]]="",0,90-(DEGREES(ATAN((Q772-P772)/((N772-O772)/2)))))</f>
        <v>0</v>
      </c>
      <c r="T772" s="6">
        <v>2</v>
      </c>
      <c r="U772" s="6">
        <v>1.5</v>
      </c>
      <c r="V772" s="6">
        <v>1.7999999999999999E-2</v>
      </c>
      <c r="AA772" s="13" t="str">
        <f t="shared" si="12"/>
        <v/>
      </c>
      <c r="AE772" s="6" t="s">
        <v>44</v>
      </c>
      <c r="AF772" s="6" t="s">
        <v>62</v>
      </c>
      <c r="AG772" s="6" t="s">
        <v>66</v>
      </c>
      <c r="AI772" s="6">
        <v>0</v>
      </c>
      <c r="AJ772" s="6">
        <v>1</v>
      </c>
      <c r="AK772" s="6">
        <v>1</v>
      </c>
      <c r="AL772" s="6">
        <v>0</v>
      </c>
      <c r="AM772" s="6">
        <v>0</v>
      </c>
      <c r="AN772" s="6">
        <v>1</v>
      </c>
      <c r="AO772" s="6">
        <v>1</v>
      </c>
      <c r="AP772" s="6">
        <v>1</v>
      </c>
      <c r="AR772" s="6">
        <v>0</v>
      </c>
      <c r="AS772" s="6">
        <v>0</v>
      </c>
      <c r="AT772" s="6">
        <v>0</v>
      </c>
      <c r="AU772" s="6">
        <v>0</v>
      </c>
      <c r="AV772" s="6">
        <f>IF(Table3[[#This Row],[ShankDiameter]]&gt;0.5,0,2)</f>
        <v>2</v>
      </c>
      <c r="AW772" s="6">
        <v>0</v>
      </c>
      <c r="AX772" s="6">
        <v>0</v>
      </c>
      <c r="AY772" s="6">
        <v>2</v>
      </c>
      <c r="AZ772" s="6">
        <f>IF(Table3[[#This Row],[ShankDiameter]]=0.225,2,IF(Table3[[#This Row],[ShankDiameter]]=0.25,2,IF(Table3[[#This Row],[ShankDiameter]]=0.2875,2,0)))</f>
        <v>0</v>
      </c>
      <c r="BA772" s="6">
        <v>0</v>
      </c>
      <c r="BB772" s="6">
        <v>0</v>
      </c>
      <c r="BC772" s="6">
        <v>0</v>
      </c>
      <c r="BD772" s="6">
        <v>0</v>
      </c>
      <c r="BE772" s="6">
        <v>0</v>
      </c>
      <c r="BF772" s="6">
        <v>0</v>
      </c>
      <c r="BG772" s="6">
        <v>0</v>
      </c>
      <c r="BH772" s="6">
        <v>0</v>
      </c>
      <c r="BI772" s="6">
        <v>0</v>
      </c>
      <c r="BJ772" s="6">
        <v>0</v>
      </c>
      <c r="BK772" s="6">
        <v>0</v>
      </c>
      <c r="BL772" s="6">
        <v>0</v>
      </c>
      <c r="BM772" s="6">
        <f>IF(Table3[[#This Row],[Type]]="EM",IF((Table3[[#This Row],[Diameter]]/2)-Table3[[#This Row],[CornerRadius]]-0.012&gt;0,(Table3[[#This Row],[Diameter]]/2)-Table3[[#This Row],[CornerRadius]]-0.012,0),)</f>
        <v>0</v>
      </c>
      <c r="BO772" s="6" t="str">
        <f>IF(Table3[[#This Row],[ShoulderLength]]="","",IF(Table3[[#This Row],[ShoulderLength]]&lt;Table3[[#This Row],[LOC]],"FIX",""))</f>
        <v/>
      </c>
    </row>
    <row r="773" spans="1:67" x14ac:dyDescent="0.25">
      <c r="A773" s="7">
        <f>IF(Table3[[#This Row],[SoflexRule]]="",1,IF(Table3[[#This Row],[MinOHL]]="",1,IF(Table3[[#This Row],[Type]]="CT",1,IF(Table3[[#This Row],[I]]=1,0,1))))</f>
        <v>1</v>
      </c>
      <c r="B773" s="6" t="s">
        <v>1565</v>
      </c>
      <c r="C773" s="6" t="s">
        <v>1565</v>
      </c>
      <c r="E773" s="6">
        <v>772</v>
      </c>
      <c r="H773" s="10" t="s">
        <v>1565</v>
      </c>
      <c r="I773" s="11" t="s">
        <v>1573</v>
      </c>
      <c r="J773" s="12">
        <v>72007</v>
      </c>
      <c r="K773" s="11" t="str">
        <f>CONCATENATE(Table3[[#This Row],[Type]]," "&amp;TEXT(Table3[[#This Row],[Diameter]],".0000")&amp;""," "&amp;Table3[[#This Row],[NumFlutes]]&amp;"FL")</f>
        <v>EM .0070 2FL</v>
      </c>
      <c r="M773" s="13">
        <v>7.0000000000000001E-3</v>
      </c>
      <c r="N773" s="13">
        <v>0.125</v>
      </c>
      <c r="O773" s="6">
        <v>7.0000000000000001E-3</v>
      </c>
      <c r="P773" s="6">
        <v>3.5000000000000001E-3</v>
      </c>
      <c r="Q773" s="6">
        <v>0.29859999999999998</v>
      </c>
      <c r="R773" s="14">
        <f>IF(Table3[[#This Row],[ShoulderLenEnd]]="",0,90-(DEGREES(ATAN((Q773-P773)/((N773-O773)/2)))))</f>
        <v>11.306198633718353</v>
      </c>
      <c r="S773" s="15">
        <v>0.3</v>
      </c>
      <c r="T773" s="6">
        <v>2</v>
      </c>
      <c r="U773" s="6">
        <v>1.5</v>
      </c>
      <c r="V773" s="6">
        <v>2.1000000000000001E-2</v>
      </c>
      <c r="AA773" s="13" t="str">
        <f t="shared" si="12"/>
        <v/>
      </c>
      <c r="AE773" s="6" t="s">
        <v>44</v>
      </c>
      <c r="AF773" s="6" t="s">
        <v>62</v>
      </c>
      <c r="AG773" s="6" t="s">
        <v>66</v>
      </c>
      <c r="AI773" s="6">
        <v>0</v>
      </c>
      <c r="AJ773" s="6">
        <v>1</v>
      </c>
      <c r="AK773" s="6">
        <v>1</v>
      </c>
      <c r="AL773" s="6">
        <v>0</v>
      </c>
      <c r="AM773" s="6">
        <v>0</v>
      </c>
      <c r="AN773" s="6">
        <v>1</v>
      </c>
      <c r="AO773" s="6">
        <v>1</v>
      </c>
      <c r="AP773" s="6">
        <v>1</v>
      </c>
      <c r="AR773" s="6">
        <v>0</v>
      </c>
      <c r="AS773" s="6">
        <v>0</v>
      </c>
      <c r="AT773" s="6">
        <v>0</v>
      </c>
      <c r="AU773" s="6">
        <v>0</v>
      </c>
      <c r="AV773" s="6">
        <f>IF(Table3[[#This Row],[ShankDiameter]]&gt;0.5,0,2)</f>
        <v>2</v>
      </c>
      <c r="AW773" s="6">
        <v>0</v>
      </c>
      <c r="AX773" s="6">
        <v>0</v>
      </c>
      <c r="AY773" s="6">
        <v>2</v>
      </c>
      <c r="AZ773" s="6">
        <v>2</v>
      </c>
      <c r="BA773" s="6">
        <v>0</v>
      </c>
      <c r="BB773" s="6">
        <v>0</v>
      </c>
      <c r="BC773" s="6">
        <v>0</v>
      </c>
      <c r="BD773" s="6">
        <v>0</v>
      </c>
      <c r="BE773" s="6">
        <v>0</v>
      </c>
      <c r="BF773" s="6">
        <v>0</v>
      </c>
      <c r="BG773" s="6">
        <v>0</v>
      </c>
      <c r="BH773" s="6">
        <v>0</v>
      </c>
      <c r="BI773" s="6">
        <v>0</v>
      </c>
      <c r="BJ773" s="6">
        <v>0</v>
      </c>
      <c r="BK773" s="6">
        <v>0</v>
      </c>
      <c r="BL773" s="6">
        <v>0</v>
      </c>
      <c r="BM773" s="6">
        <f>IF(Table3[[#This Row],[Type]]="EM",IF((Table3[[#This Row],[Diameter]]/2)-Table3[[#This Row],[CornerRadius]]-0.012&gt;0,(Table3[[#This Row],[Diameter]]/2)-Table3[[#This Row],[CornerRadius]]-0.012,0),)</f>
        <v>0</v>
      </c>
    </row>
    <row r="774" spans="1:67" x14ac:dyDescent="0.25">
      <c r="A774" s="7">
        <f>IF(Table3[[#This Row],[SoflexRule]]="",1,IF(Table3[[#This Row],[MinOHL]]="",1,IF(Table3[[#This Row],[Type]]="CT",1,IF(Table3[[#This Row],[I]]=1,0,1))))</f>
        <v>1</v>
      </c>
      <c r="B774" s="6" t="s">
        <v>1565</v>
      </c>
      <c r="C774" s="6" t="s">
        <v>1565</v>
      </c>
      <c r="E774" s="6">
        <v>773</v>
      </c>
      <c r="G774" s="9" t="s">
        <v>74</v>
      </c>
      <c r="H774" s="10" t="s">
        <v>1565</v>
      </c>
      <c r="I774" s="11" t="s">
        <v>1574</v>
      </c>
      <c r="J774" s="12">
        <v>13910</v>
      </c>
      <c r="K774" s="11" t="str">
        <f>CONCATENATE(Table3[[#This Row],[Type]]," "&amp;TEXT(Table3[[#This Row],[Diameter]],".0000")&amp;""," "&amp;Table3[[#This Row],[NumFlutes]]&amp;"FL")</f>
        <v>EM .0100 2FL</v>
      </c>
      <c r="M774" s="13">
        <v>0.01</v>
      </c>
      <c r="N774" s="13">
        <v>0.125</v>
      </c>
      <c r="O774" s="6">
        <v>0.01</v>
      </c>
      <c r="P774" s="6">
        <v>0.06</v>
      </c>
      <c r="Q774" s="6">
        <v>0.3</v>
      </c>
      <c r="R774" s="14">
        <f>IF(Table3[[#This Row],[ShoulderLenEnd]]="",0,90-(DEGREES(ATAN((Q774-P774)/((N774-O774)/2)))))</f>
        <v>13.473158112731142</v>
      </c>
      <c r="S774" s="15">
        <v>0.32500000000000001</v>
      </c>
      <c r="T774" s="6">
        <v>2</v>
      </c>
      <c r="U774" s="6">
        <v>1.5</v>
      </c>
      <c r="V774" s="6">
        <v>1.4999999999999999E-2</v>
      </c>
      <c r="AA774" s="13" t="str">
        <f t="shared" si="12"/>
        <v/>
      </c>
      <c r="AE774" s="6" t="s">
        <v>44</v>
      </c>
      <c r="AF774" s="6" t="s">
        <v>62</v>
      </c>
      <c r="AG774" s="6" t="s">
        <v>66</v>
      </c>
      <c r="AI774" s="6">
        <v>0</v>
      </c>
      <c r="AJ774" s="6">
        <v>1</v>
      </c>
      <c r="AK774" s="6">
        <v>1</v>
      </c>
      <c r="AL774" s="6">
        <v>0</v>
      </c>
      <c r="AM774" s="6">
        <v>0</v>
      </c>
      <c r="AN774" s="6">
        <v>1</v>
      </c>
      <c r="AO774" s="6">
        <v>1</v>
      </c>
      <c r="AP774" s="6">
        <v>1</v>
      </c>
      <c r="AR774" s="6">
        <v>0</v>
      </c>
      <c r="AS774" s="6">
        <v>0</v>
      </c>
      <c r="AT774" s="6">
        <v>0</v>
      </c>
      <c r="AU774" s="6">
        <v>0</v>
      </c>
      <c r="AV774" s="6">
        <f>IF(Table3[[#This Row],[ShankDiameter]]&gt;0.5,0,2)</f>
        <v>2</v>
      </c>
      <c r="AW774" s="6">
        <v>0</v>
      </c>
      <c r="AX774" s="6">
        <v>0</v>
      </c>
      <c r="AY774" s="6">
        <v>2</v>
      </c>
      <c r="AZ774" s="6">
        <f>IF(Table3[[#This Row],[ShankDiameter]]=0.225,2,IF(Table3[[#This Row],[ShankDiameter]]=0.25,2,IF(Table3[[#This Row],[ShankDiameter]]=0.2875,2,0)))</f>
        <v>0</v>
      </c>
      <c r="BA774" s="6">
        <v>0</v>
      </c>
      <c r="BB774" s="6">
        <v>0</v>
      </c>
      <c r="BC774" s="6">
        <v>0</v>
      </c>
      <c r="BD774" s="6">
        <v>0</v>
      </c>
      <c r="BE774" s="6">
        <v>0</v>
      </c>
      <c r="BF774" s="6">
        <v>0</v>
      </c>
      <c r="BG774" s="6">
        <v>0</v>
      </c>
      <c r="BH774" s="6">
        <v>0</v>
      </c>
      <c r="BI774" s="6">
        <v>0</v>
      </c>
      <c r="BJ774" s="6">
        <v>0</v>
      </c>
      <c r="BK774" s="6">
        <v>0</v>
      </c>
      <c r="BL774" s="6">
        <v>0</v>
      </c>
      <c r="BM774" s="6">
        <f>IF(Table3[[#This Row],[Type]]="EM",IF((Table3[[#This Row],[Diameter]]/2)-Table3[[#This Row],[CornerRadius]]-0.012&gt;0,(Table3[[#This Row],[Diameter]]/2)-Table3[[#This Row],[CornerRadius]]-0.012,0),)</f>
        <v>0</v>
      </c>
      <c r="BO774" s="6" t="str">
        <f>IF(Table3[[#This Row],[ShoulderLength]]="","",IF(Table3[[#This Row],[ShoulderLength]]&lt;Table3[[#This Row],[LOC]],"FIX",""))</f>
        <v/>
      </c>
    </row>
    <row r="775" spans="1:67" x14ac:dyDescent="0.25">
      <c r="A775" s="7">
        <f>IF(Table3[[#This Row],[SoflexRule]]="",1,IF(Table3[[#This Row],[MinOHL]]="",1,IF(Table3[[#This Row],[Type]]="CT",1,IF(Table3[[#This Row],[I]]=1,0,1))))</f>
        <v>1</v>
      </c>
      <c r="B775" s="6" t="s">
        <v>1565</v>
      </c>
      <c r="C775" s="6" t="s">
        <v>1565</v>
      </c>
      <c r="E775" s="6">
        <v>774</v>
      </c>
      <c r="H775" s="10" t="s">
        <v>1565</v>
      </c>
      <c r="I775" s="11" t="s">
        <v>1575</v>
      </c>
      <c r="J775" s="12">
        <v>977310</v>
      </c>
      <c r="K775" s="11" t="str">
        <f>CONCATENATE(Table3[[#This Row],[Type]]," "&amp;TEXT(Table3[[#This Row],[Diameter]],".0000")&amp;""," "&amp;Table3[[#This Row],[NumFlutes]]&amp;"FL")</f>
        <v>EM .0100 3FL</v>
      </c>
      <c r="M775" s="13">
        <v>0.01</v>
      </c>
      <c r="N775" s="13">
        <v>0.125</v>
      </c>
      <c r="R775" s="14">
        <f>IF(Table3[[#This Row],[ShoulderLenEnd]]="",0,90-(DEGREES(ATAN((Q775-P775)/((N775-O775)/2)))))</f>
        <v>0</v>
      </c>
      <c r="T775" s="6">
        <v>3</v>
      </c>
      <c r="U775" s="6">
        <v>2.5</v>
      </c>
      <c r="V775" s="6">
        <v>1.4999999999999999E-2</v>
      </c>
      <c r="AA775" s="13" t="str">
        <f t="shared" si="12"/>
        <v/>
      </c>
      <c r="AE775" s="6" t="s">
        <v>44</v>
      </c>
      <c r="AF775" s="6" t="s">
        <v>62</v>
      </c>
      <c r="AG775" s="6" t="s">
        <v>66</v>
      </c>
      <c r="AH775" s="6" t="s">
        <v>1576</v>
      </c>
      <c r="AI775" s="6">
        <v>0</v>
      </c>
      <c r="AJ775" s="6">
        <v>1</v>
      </c>
      <c r="AK775" s="6">
        <v>1</v>
      </c>
      <c r="AL775" s="6">
        <v>0</v>
      </c>
      <c r="AM775" s="6">
        <v>0</v>
      </c>
      <c r="AN775" s="6">
        <v>1</v>
      </c>
      <c r="AO775" s="6">
        <v>1</v>
      </c>
      <c r="AP775" s="6">
        <v>1</v>
      </c>
      <c r="AR775" s="6">
        <v>0</v>
      </c>
      <c r="AS775" s="6">
        <v>0</v>
      </c>
      <c r="AT775" s="6">
        <v>0</v>
      </c>
      <c r="AU775" s="6">
        <v>0</v>
      </c>
      <c r="AV775" s="6">
        <f>IF(Table3[[#This Row],[ShankDiameter]]&gt;0.5,0,2)</f>
        <v>2</v>
      </c>
      <c r="AW775" s="6">
        <v>0</v>
      </c>
      <c r="AX775" s="6">
        <v>0</v>
      </c>
      <c r="AY775" s="6">
        <v>2</v>
      </c>
      <c r="AZ775" s="6">
        <f>IF(Table3[[#This Row],[ShankDiameter]]=0.225,2,IF(Table3[[#This Row],[ShankDiameter]]=0.25,2,IF(Table3[[#This Row],[ShankDiameter]]=0.2875,2,0)))</f>
        <v>0</v>
      </c>
      <c r="BA775" s="6">
        <v>0</v>
      </c>
      <c r="BB775" s="6">
        <v>0</v>
      </c>
      <c r="BC775" s="6">
        <v>0</v>
      </c>
      <c r="BD775" s="6">
        <v>0</v>
      </c>
      <c r="BE775" s="6">
        <v>0</v>
      </c>
      <c r="BF775" s="6">
        <v>0</v>
      </c>
      <c r="BG775" s="6">
        <v>0</v>
      </c>
      <c r="BH775" s="6">
        <v>0</v>
      </c>
      <c r="BI775" s="6">
        <v>0</v>
      </c>
      <c r="BJ775" s="6">
        <v>0</v>
      </c>
      <c r="BK775" s="6">
        <v>0</v>
      </c>
      <c r="BL775" s="6">
        <v>0</v>
      </c>
      <c r="BM775" s="6">
        <f>IF(Table3[[#This Row],[Type]]="EM",IF((Table3[[#This Row],[Diameter]]/2)-Table3[[#This Row],[CornerRadius]]-0.012&gt;0,(Table3[[#This Row],[Diameter]]/2)-Table3[[#This Row],[CornerRadius]]-0.012,0),)</f>
        <v>0</v>
      </c>
      <c r="BO775" s="6" t="str">
        <f>IF(Table3[[#This Row],[ShoulderLength]]="","",IF(Table3[[#This Row],[ShoulderLength]]&lt;Table3[[#This Row],[LOC]],"FIX",""))</f>
        <v/>
      </c>
    </row>
    <row r="776" spans="1:67" x14ac:dyDescent="0.25">
      <c r="A776" s="7">
        <f>IF(Table3[[#This Row],[SoflexRule]]="",1,IF(Table3[[#This Row],[MinOHL]]="",1,IF(Table3[[#This Row],[Type]]="CT",1,IF(Table3[[#This Row],[I]]=1,0,1))))</f>
        <v>1</v>
      </c>
      <c r="B776" s="6" t="s">
        <v>1565</v>
      </c>
      <c r="C776" s="6" t="s">
        <v>1565</v>
      </c>
      <c r="E776" s="6">
        <v>775</v>
      </c>
      <c r="H776" s="10" t="s">
        <v>1565</v>
      </c>
      <c r="I776" s="11" t="s">
        <v>1577</v>
      </c>
      <c r="J776" s="12" t="s">
        <v>1578</v>
      </c>
      <c r="K776" s="11" t="str">
        <f>CONCATENATE(Table3[[#This Row],[Type]]," "&amp;TEXT(Table3[[#This Row],[Diameter]],".0000")&amp;""," "&amp;Table3[[#This Row],[NumFlutes]]&amp;"FL")</f>
        <v>EM .0100 4FL</v>
      </c>
      <c r="M776" s="13">
        <v>0.01</v>
      </c>
      <c r="N776" s="13">
        <v>0.125</v>
      </c>
      <c r="R776" s="14">
        <f>IF(Table3[[#This Row],[ShoulderLenEnd]]="",0,90-(DEGREES(ATAN((Q776-P776)/((N776-O776)/2)))))</f>
        <v>0</v>
      </c>
      <c r="T776" s="6">
        <v>4</v>
      </c>
      <c r="U776" s="6">
        <v>1.5</v>
      </c>
      <c r="V776" s="6">
        <v>1.4999999999999999E-2</v>
      </c>
      <c r="AA776" s="13" t="str">
        <f t="shared" si="12"/>
        <v/>
      </c>
      <c r="AE776" s="6" t="s">
        <v>44</v>
      </c>
      <c r="AF776" s="6" t="s">
        <v>73</v>
      </c>
      <c r="AG776" s="6" t="s">
        <v>66</v>
      </c>
      <c r="AI776" s="6">
        <v>0</v>
      </c>
      <c r="AJ776" s="6">
        <v>0</v>
      </c>
      <c r="AK776" s="6">
        <v>1</v>
      </c>
      <c r="AL776" s="6">
        <v>1</v>
      </c>
      <c r="AM776" s="6">
        <v>0</v>
      </c>
      <c r="AN776" s="6">
        <v>1</v>
      </c>
      <c r="AO776" s="6">
        <v>1</v>
      </c>
      <c r="AP776" s="6">
        <v>1</v>
      </c>
      <c r="AR776" s="6">
        <v>0</v>
      </c>
      <c r="AS776" s="6">
        <v>0</v>
      </c>
      <c r="AT776" s="6">
        <v>0</v>
      </c>
      <c r="AU776" s="6">
        <v>0</v>
      </c>
      <c r="AV776" s="6">
        <f>IF(Table3[[#This Row],[ShankDiameter]]&gt;0.5,0,2)</f>
        <v>2</v>
      </c>
      <c r="AW776" s="6">
        <v>0</v>
      </c>
      <c r="AX776" s="6">
        <v>0</v>
      </c>
      <c r="AY776" s="6">
        <v>2</v>
      </c>
      <c r="AZ776" s="6">
        <f>IF(Table3[[#This Row],[ShankDiameter]]=0.225,2,IF(Table3[[#This Row],[ShankDiameter]]=0.25,2,IF(Table3[[#This Row],[ShankDiameter]]=0.2875,2,0)))</f>
        <v>0</v>
      </c>
      <c r="BA776" s="6">
        <v>0</v>
      </c>
      <c r="BB776" s="6">
        <v>0</v>
      </c>
      <c r="BC776" s="6">
        <v>0</v>
      </c>
      <c r="BD776" s="6">
        <v>0</v>
      </c>
      <c r="BE776" s="6">
        <v>0</v>
      </c>
      <c r="BF776" s="6">
        <v>0</v>
      </c>
      <c r="BG776" s="6">
        <v>0</v>
      </c>
      <c r="BH776" s="6">
        <v>0</v>
      </c>
      <c r="BI776" s="6">
        <v>0</v>
      </c>
      <c r="BJ776" s="6">
        <v>0</v>
      </c>
      <c r="BK776" s="6">
        <v>0</v>
      </c>
      <c r="BL776" s="6">
        <v>0</v>
      </c>
      <c r="BM776" s="6">
        <f>IF(Table3[[#This Row],[Type]]="EM",IF((Table3[[#This Row],[Diameter]]/2)-Table3[[#This Row],[CornerRadius]]-0.012&gt;0,(Table3[[#This Row],[Diameter]]/2)-Table3[[#This Row],[CornerRadius]]-0.012,0),)</f>
        <v>0</v>
      </c>
      <c r="BO776" s="6" t="str">
        <f>IF(Table3[[#This Row],[ShoulderLength]]="","",IF(Table3[[#This Row],[ShoulderLength]]&lt;Table3[[#This Row],[LOC]],"FIX",""))</f>
        <v/>
      </c>
    </row>
    <row r="777" spans="1:67" x14ac:dyDescent="0.25">
      <c r="A777" s="7">
        <f>IF(Table3[[#This Row],[SoflexRule]]="",1,IF(Table3[[#This Row],[MinOHL]]="",1,IF(Table3[[#This Row],[Type]]="CT",1,IF(Table3[[#This Row],[I]]=1,0,1))))</f>
        <v>1</v>
      </c>
      <c r="B777" s="6" t="s">
        <v>1565</v>
      </c>
      <c r="C777" s="6" t="s">
        <v>1565</v>
      </c>
      <c r="E777" s="6">
        <v>776</v>
      </c>
      <c r="G777" s="9" t="s">
        <v>74</v>
      </c>
      <c r="H777" s="10" t="s">
        <v>1565</v>
      </c>
      <c r="I777" s="11" t="s">
        <v>1579</v>
      </c>
      <c r="J777" s="12" t="s">
        <v>1580</v>
      </c>
      <c r="K777" s="11" t="str">
        <f>CONCATENATE(Table3[[#This Row],[Type]]," "&amp;TEXT(Table3[[#This Row],[Diameter]],".0000")&amp;""," "&amp;Table3[[#This Row],[NumFlutes]]&amp;"FL")</f>
        <v>EM .0100 4FL</v>
      </c>
      <c r="M777" s="13">
        <v>0.01</v>
      </c>
      <c r="N777" s="13">
        <v>0.125</v>
      </c>
      <c r="O777" s="6">
        <v>0.01</v>
      </c>
      <c r="P777" s="6">
        <v>0.05</v>
      </c>
      <c r="Q777" s="6">
        <v>0.31</v>
      </c>
      <c r="R777" s="14">
        <f>IF(Table3[[#This Row],[ShoulderLenEnd]]="",0,90-(DEGREES(ATAN((Q777-P777)/((N777-O777)/2)))))</f>
        <v>12.470461721668897</v>
      </c>
      <c r="S777" s="15">
        <v>0.35</v>
      </c>
      <c r="T777" s="6">
        <v>4</v>
      </c>
      <c r="U777" s="6">
        <v>1.5</v>
      </c>
      <c r="V777" s="6">
        <v>0.03</v>
      </c>
      <c r="AA777" s="13" t="str">
        <f t="shared" si="12"/>
        <v/>
      </c>
      <c r="AE777" s="6" t="s">
        <v>44</v>
      </c>
      <c r="AF777" s="6" t="s">
        <v>73</v>
      </c>
      <c r="AG777" s="6" t="s">
        <v>66</v>
      </c>
      <c r="AI777" s="6">
        <v>0</v>
      </c>
      <c r="AJ777" s="6">
        <v>0</v>
      </c>
      <c r="AK777" s="6">
        <v>1</v>
      </c>
      <c r="AL777" s="6">
        <v>1</v>
      </c>
      <c r="AM777" s="6">
        <v>0</v>
      </c>
      <c r="AN777" s="6">
        <v>1</v>
      </c>
      <c r="AO777" s="6">
        <v>1</v>
      </c>
      <c r="AP777" s="6">
        <v>1</v>
      </c>
      <c r="AR777" s="6">
        <v>0</v>
      </c>
      <c r="AS777" s="6">
        <v>0</v>
      </c>
      <c r="AT777" s="6">
        <v>0</v>
      </c>
      <c r="AU777" s="6">
        <v>0</v>
      </c>
      <c r="AV777" s="6">
        <f>IF(Table3[[#This Row],[ShankDiameter]]&gt;0.5,0,2)</f>
        <v>2</v>
      </c>
      <c r="AW777" s="6">
        <v>0</v>
      </c>
      <c r="AX777" s="6">
        <v>0</v>
      </c>
      <c r="AY777" s="6">
        <v>2</v>
      </c>
      <c r="AZ777" s="6">
        <f>IF(Table3[[#This Row],[ShankDiameter]]=0.225,2,IF(Table3[[#This Row],[ShankDiameter]]=0.25,2,IF(Table3[[#This Row],[ShankDiameter]]=0.2875,2,0)))</f>
        <v>0</v>
      </c>
      <c r="BA777" s="6">
        <v>0</v>
      </c>
      <c r="BB777" s="6">
        <v>0</v>
      </c>
      <c r="BC777" s="6">
        <v>0</v>
      </c>
      <c r="BD777" s="6">
        <v>0</v>
      </c>
      <c r="BE777" s="6">
        <v>0</v>
      </c>
      <c r="BF777" s="6">
        <v>0</v>
      </c>
      <c r="BG777" s="6">
        <v>0</v>
      </c>
      <c r="BH777" s="6">
        <v>0</v>
      </c>
      <c r="BI777" s="6">
        <v>0</v>
      </c>
      <c r="BJ777" s="6">
        <v>0</v>
      </c>
      <c r="BK777" s="6">
        <v>0</v>
      </c>
      <c r="BL777" s="6">
        <v>0</v>
      </c>
      <c r="BM777" s="6">
        <f>IF(Table3[[#This Row],[Type]]="EM",IF((Table3[[#This Row],[Diameter]]/2)-Table3[[#This Row],[CornerRadius]]-0.012&gt;0,(Table3[[#This Row],[Diameter]]/2)-Table3[[#This Row],[CornerRadius]]-0.012,0),)</f>
        <v>0</v>
      </c>
      <c r="BO777" s="6" t="str">
        <f>IF(Table3[[#This Row],[ShoulderLength]]="","",IF(Table3[[#This Row],[ShoulderLength]]&lt;Table3[[#This Row],[LOC]],"FIX",""))</f>
        <v/>
      </c>
    </row>
    <row r="778" spans="1:67" x14ac:dyDescent="0.25">
      <c r="A778" s="7">
        <v>1</v>
      </c>
      <c r="B778" s="6" t="s">
        <v>1565</v>
      </c>
      <c r="C778" s="6" t="s">
        <v>1565</v>
      </c>
      <c r="E778" s="6">
        <v>776</v>
      </c>
      <c r="G778" s="9" t="s">
        <v>74</v>
      </c>
      <c r="H778" s="10" t="s">
        <v>1565</v>
      </c>
      <c r="I778" s="11" t="s">
        <v>3531</v>
      </c>
      <c r="J778" s="12">
        <v>72010</v>
      </c>
      <c r="K778" s="11" t="str">
        <f>CONCATENATE(Table3[[#This Row],[Type]]," "&amp;TEXT(Table3[[#This Row],[Diameter]],".0000")&amp;""," "&amp;Table3[[#This Row],[NumFlutes]]&amp;"FL")</f>
        <v>EM .0100 2FL</v>
      </c>
      <c r="M778" s="13">
        <v>0.01</v>
      </c>
      <c r="N778" s="13">
        <v>0.125</v>
      </c>
      <c r="O778" s="6">
        <v>0.01</v>
      </c>
      <c r="P778" s="6">
        <v>0.05</v>
      </c>
      <c r="Q778" s="6">
        <v>0.31</v>
      </c>
      <c r="R778" s="14">
        <f>IF(Table3[[#This Row],[ShoulderLenEnd]]="",0,90-(DEGREES(ATAN((Q778-P778)/((N778-O778)/2)))))</f>
        <v>12.470461721668897</v>
      </c>
      <c r="S778" s="15">
        <v>0.35</v>
      </c>
      <c r="T778" s="6">
        <v>2</v>
      </c>
      <c r="U778" s="6">
        <v>1.5</v>
      </c>
      <c r="V778" s="6">
        <v>0.03</v>
      </c>
      <c r="AA778" s="13" t="str">
        <f t="shared" si="12"/>
        <v/>
      </c>
      <c r="AE778" s="6" t="s">
        <v>44</v>
      </c>
      <c r="AF778" s="6" t="s">
        <v>62</v>
      </c>
      <c r="AG778" s="6" t="s">
        <v>66</v>
      </c>
      <c r="AI778" s="6">
        <v>0</v>
      </c>
      <c r="AJ778" s="6">
        <v>0</v>
      </c>
      <c r="AK778" s="6">
        <v>1</v>
      </c>
      <c r="AL778" s="6">
        <v>1</v>
      </c>
      <c r="AM778" s="6">
        <v>0</v>
      </c>
      <c r="AN778" s="6">
        <v>1</v>
      </c>
      <c r="AO778" s="6">
        <v>1</v>
      </c>
      <c r="AP778" s="6">
        <v>1</v>
      </c>
      <c r="AR778" s="6">
        <v>0</v>
      </c>
      <c r="AS778" s="6">
        <v>0</v>
      </c>
      <c r="AT778" s="6">
        <v>0</v>
      </c>
      <c r="AU778" s="6">
        <v>0</v>
      </c>
      <c r="AV778" s="6">
        <v>1</v>
      </c>
      <c r="AW778" s="6">
        <v>0</v>
      </c>
      <c r="AX778" s="6">
        <v>0</v>
      </c>
      <c r="AY778" s="6">
        <v>1</v>
      </c>
      <c r="AZ778" s="6">
        <f>IF(Table3[[#This Row],[ShankDiameter]]=0.225,2,IF(Table3[[#This Row],[ShankDiameter]]=0.25,2,IF(Table3[[#This Row],[ShankDiameter]]=0.2875,2,0)))</f>
        <v>0</v>
      </c>
      <c r="BA778" s="6">
        <v>0</v>
      </c>
      <c r="BB778" s="6">
        <v>0</v>
      </c>
      <c r="BC778" s="6">
        <v>0</v>
      </c>
      <c r="BD778" s="6">
        <v>0</v>
      </c>
      <c r="BE778" s="6">
        <v>0</v>
      </c>
      <c r="BF778" s="6">
        <v>0</v>
      </c>
      <c r="BG778" s="6">
        <v>0</v>
      </c>
      <c r="BH778" s="6">
        <v>0</v>
      </c>
      <c r="BI778" s="6">
        <v>0</v>
      </c>
      <c r="BJ778" s="6">
        <v>0</v>
      </c>
      <c r="BK778" s="6">
        <v>0</v>
      </c>
      <c r="BL778" s="6">
        <v>0</v>
      </c>
      <c r="BM778" s="76">
        <f>IF(Table3[[#This Row],[Type]]="EM",IF((Table3[[#This Row],[Diameter]]/2)-Table3[[#This Row],[CornerRadius]]-0.012&gt;0,(Table3[[#This Row],[Diameter]]/2)-Table3[[#This Row],[CornerRadius]]-0.012,0),)</f>
        <v>0</v>
      </c>
      <c r="BO778" s="6" t="str">
        <f>IF(Table3[[#This Row],[ShoulderLength]]="","",IF(Table3[[#This Row],[ShoulderLength]]&lt;Table3[[#This Row],[LOC]],"FIX",""))</f>
        <v/>
      </c>
    </row>
    <row r="779" spans="1:67" x14ac:dyDescent="0.25">
      <c r="A779" s="7">
        <v>1</v>
      </c>
      <c r="B779" s="6" t="s">
        <v>1565</v>
      </c>
      <c r="C779" s="6" t="s">
        <v>1565</v>
      </c>
      <c r="E779" s="6">
        <v>776</v>
      </c>
      <c r="G779" s="9" t="s">
        <v>74</v>
      </c>
      <c r="H779" s="10" t="s">
        <v>1565</v>
      </c>
      <c r="I779" s="11" t="s">
        <v>3532</v>
      </c>
      <c r="J779" s="30" t="s">
        <v>3533</v>
      </c>
      <c r="K779" s="11" t="str">
        <f>CONCATENATE(Table3[[#This Row],[Type]]," "&amp;TEXT(Table3[[#This Row],[Diameter]],".0000")&amp;""," "&amp;Table3[[#This Row],[NumFlutes]]&amp;"FL")</f>
        <v>EM .0100 2FL</v>
      </c>
      <c r="M779" s="13">
        <v>0.01</v>
      </c>
      <c r="N779" s="13">
        <v>0.125</v>
      </c>
      <c r="O779" s="6">
        <v>0.01</v>
      </c>
      <c r="P779" s="6">
        <v>0.05</v>
      </c>
      <c r="Q779" s="6">
        <v>0.31</v>
      </c>
      <c r="R779" s="14">
        <f>IF(Table3[[#This Row],[ShoulderLenEnd]]="",0,90-(DEGREES(ATAN((Q779-P779)/((N779-O779)/2)))))</f>
        <v>12.470461721668897</v>
      </c>
      <c r="S779" s="15">
        <v>0.35</v>
      </c>
      <c r="T779" s="6">
        <v>2</v>
      </c>
      <c r="U779" s="6">
        <v>1.5</v>
      </c>
      <c r="V779" s="6">
        <v>0.03</v>
      </c>
      <c r="AA779" s="13" t="str">
        <f t="shared" si="12"/>
        <v/>
      </c>
      <c r="AE779" s="6" t="s">
        <v>44</v>
      </c>
      <c r="AF779" s="6" t="s">
        <v>432</v>
      </c>
      <c r="AG779" s="6" t="s">
        <v>66</v>
      </c>
      <c r="AI779" s="6">
        <v>0</v>
      </c>
      <c r="AJ779" s="6">
        <v>0</v>
      </c>
      <c r="AK779" s="6">
        <v>1</v>
      </c>
      <c r="AL779" s="6">
        <v>1</v>
      </c>
      <c r="AM779" s="6">
        <v>0</v>
      </c>
      <c r="AN779" s="6">
        <v>1</v>
      </c>
      <c r="AO779" s="6">
        <v>1</v>
      </c>
      <c r="AP779" s="6">
        <v>1</v>
      </c>
      <c r="AR779" s="6">
        <v>0</v>
      </c>
      <c r="AS779" s="6">
        <v>0</v>
      </c>
      <c r="AT779" s="6">
        <v>0</v>
      </c>
      <c r="AU779" s="6">
        <v>0</v>
      </c>
      <c r="AV779" s="6">
        <v>1</v>
      </c>
      <c r="AW779" s="6">
        <v>0</v>
      </c>
      <c r="AX779" s="6">
        <v>0</v>
      </c>
      <c r="AY779" s="6">
        <v>1</v>
      </c>
      <c r="AZ779" s="6">
        <f>IF(Table3[[#This Row],[ShankDiameter]]=0.225,2,IF(Table3[[#This Row],[ShankDiameter]]=0.25,2,IF(Table3[[#This Row],[ShankDiameter]]=0.2875,2,0)))</f>
        <v>0</v>
      </c>
      <c r="BA779" s="6">
        <v>0</v>
      </c>
      <c r="BB779" s="6">
        <v>0</v>
      </c>
      <c r="BC779" s="6">
        <v>0</v>
      </c>
      <c r="BD779" s="6">
        <v>0</v>
      </c>
      <c r="BE779" s="6">
        <v>0</v>
      </c>
      <c r="BF779" s="6">
        <v>0</v>
      </c>
      <c r="BG779" s="6">
        <v>0</v>
      </c>
      <c r="BH779" s="6">
        <v>0</v>
      </c>
      <c r="BI779" s="6">
        <v>0</v>
      </c>
      <c r="BJ779" s="6">
        <v>0</v>
      </c>
      <c r="BK779" s="6">
        <v>0</v>
      </c>
      <c r="BL779" s="6">
        <v>0</v>
      </c>
      <c r="BM779" s="76">
        <f>IF(Table3[[#This Row],[Type]]="EM",IF((Table3[[#This Row],[Diameter]]/2)-Table3[[#This Row],[CornerRadius]]-0.012&gt;0,(Table3[[#This Row],[Diameter]]/2)-Table3[[#This Row],[CornerRadius]]-0.012,0),)</f>
        <v>0</v>
      </c>
      <c r="BO779" s="6" t="str">
        <f>IF(Table3[[#This Row],[ShoulderLength]]="","",IF(Table3[[#This Row],[ShoulderLength]]&lt;Table3[[#This Row],[LOC]],"FIX",""))</f>
        <v/>
      </c>
    </row>
    <row r="780" spans="1:67" x14ac:dyDescent="0.25">
      <c r="A780" s="7">
        <f>IF(Table3[[#This Row],[SoflexRule]]="",1,IF(Table3[[#This Row],[MinOHL]]="",1,IF(Table3[[#This Row],[Type]]="CT",1,IF(Table3[[#This Row],[I]]=1,0,1))))</f>
        <v>1</v>
      </c>
      <c r="B780" s="6" t="s">
        <v>1565</v>
      </c>
      <c r="C780" s="6" t="s">
        <v>1565</v>
      </c>
      <c r="E780" s="6">
        <v>777</v>
      </c>
      <c r="H780" s="10" t="s">
        <v>1565</v>
      </c>
      <c r="I780" s="11" t="s">
        <v>1581</v>
      </c>
      <c r="J780" s="12">
        <v>73010</v>
      </c>
      <c r="K780" s="11" t="str">
        <f>CONCATENATE(Table3[[#This Row],[Type]]," "&amp;TEXT(Table3[[#This Row],[Diameter]],".0000")&amp;""," "&amp;Table3[[#This Row],[NumFlutes]]&amp;"FL")</f>
        <v>EM .0100 4FL</v>
      </c>
      <c r="M780" s="13">
        <v>0.01</v>
      </c>
      <c r="N780" s="13">
        <v>0.125</v>
      </c>
      <c r="R780" s="14">
        <f>IF(Table3[[#This Row],[ShoulderLenEnd]]="",0,90-(DEGREES(ATAN((Q780-P780)/((N780-O780)/2)))))</f>
        <v>0</v>
      </c>
      <c r="T780" s="6">
        <v>4</v>
      </c>
      <c r="U780" s="6">
        <v>1.5</v>
      </c>
      <c r="V780" s="6">
        <v>0.03</v>
      </c>
      <c r="AA780" s="13" t="str">
        <f t="shared" si="12"/>
        <v/>
      </c>
      <c r="AE780" s="6" t="s">
        <v>44</v>
      </c>
      <c r="AF780" s="6" t="s">
        <v>62</v>
      </c>
      <c r="AG780" s="6" t="s">
        <v>66</v>
      </c>
      <c r="AI780" s="6">
        <v>0</v>
      </c>
      <c r="AJ780" s="6">
        <v>1</v>
      </c>
      <c r="AK780" s="6">
        <v>1</v>
      </c>
      <c r="AL780" s="6">
        <v>0</v>
      </c>
      <c r="AM780" s="6">
        <v>0</v>
      </c>
      <c r="AN780" s="6">
        <v>1</v>
      </c>
      <c r="AO780" s="6">
        <v>1</v>
      </c>
      <c r="AP780" s="6">
        <v>1</v>
      </c>
      <c r="AR780" s="6">
        <v>0</v>
      </c>
      <c r="AS780" s="6">
        <v>0</v>
      </c>
      <c r="AT780" s="6">
        <v>0</v>
      </c>
      <c r="AU780" s="6">
        <v>0</v>
      </c>
      <c r="AV780" s="6">
        <f>IF(Table3[[#This Row],[ShankDiameter]]&gt;0.5,0,2)</f>
        <v>2</v>
      </c>
      <c r="AW780" s="6">
        <v>0</v>
      </c>
      <c r="AX780" s="6">
        <v>0</v>
      </c>
      <c r="AY780" s="6">
        <v>2</v>
      </c>
      <c r="AZ780" s="6">
        <f>IF(Table3[[#This Row],[ShankDiameter]]=0.225,2,IF(Table3[[#This Row],[ShankDiameter]]=0.25,2,IF(Table3[[#This Row],[ShankDiameter]]=0.2875,2,0)))</f>
        <v>0</v>
      </c>
      <c r="BA780" s="6">
        <v>0</v>
      </c>
      <c r="BB780" s="6">
        <v>0</v>
      </c>
      <c r="BC780" s="6">
        <v>0</v>
      </c>
      <c r="BD780" s="6">
        <v>0</v>
      </c>
      <c r="BE780" s="6">
        <v>0</v>
      </c>
      <c r="BF780" s="6">
        <v>0</v>
      </c>
      <c r="BG780" s="6">
        <v>0</v>
      </c>
      <c r="BH780" s="6">
        <v>0</v>
      </c>
      <c r="BI780" s="6">
        <v>0</v>
      </c>
      <c r="BJ780" s="6">
        <v>0</v>
      </c>
      <c r="BK780" s="6">
        <v>0</v>
      </c>
      <c r="BL780" s="6">
        <v>0</v>
      </c>
      <c r="BM780" s="6">
        <f>IF(Table3[[#This Row],[Type]]="EM",IF((Table3[[#This Row],[Diameter]]/2)-Table3[[#This Row],[CornerRadius]]-0.012&gt;0,(Table3[[#This Row],[Diameter]]/2)-Table3[[#This Row],[CornerRadius]]-0.012,0),)</f>
        <v>0</v>
      </c>
      <c r="BO780" s="6" t="str">
        <f>IF(Table3[[#This Row],[ShoulderLength]]="","",IF(Table3[[#This Row],[ShoulderLength]]&lt;Table3[[#This Row],[LOC]],"FIX",""))</f>
        <v/>
      </c>
    </row>
    <row r="781" spans="1:67" x14ac:dyDescent="0.25">
      <c r="A781" s="7">
        <f>IF(Table3[[#This Row],[SoflexRule]]="",1,IF(Table3[[#This Row],[MinOHL]]="",1,IF(Table3[[#This Row],[Type]]="CT",1,IF(Table3[[#This Row],[I]]=1,0,1))))</f>
        <v>1</v>
      </c>
      <c r="B781" s="6" t="s">
        <v>1565</v>
      </c>
      <c r="C781" s="6" t="s">
        <v>1565</v>
      </c>
      <c r="E781" s="6">
        <v>778</v>
      </c>
      <c r="H781" s="10" t="s">
        <v>1565</v>
      </c>
      <c r="I781" s="11" t="s">
        <v>1582</v>
      </c>
      <c r="J781" s="12">
        <v>76410</v>
      </c>
      <c r="K781" s="11" t="str">
        <f>CONCATENATE(Table3[[#This Row],[Type]]," "&amp;TEXT(Table3[[#This Row],[Diameter]],".0000")&amp;""," "&amp;Table3[[#This Row],[NumFlutes]]&amp;"FL")</f>
        <v>EM .0100 4FL</v>
      </c>
      <c r="M781" s="13">
        <v>0.01</v>
      </c>
      <c r="N781" s="13">
        <v>0.125</v>
      </c>
      <c r="R781" s="14">
        <f>IF(Table3[[#This Row],[ShoulderLenEnd]]="",0,90-(DEGREES(ATAN((Q781-P781)/((N781-O781)/2)))))</f>
        <v>0</v>
      </c>
      <c r="T781" s="6">
        <v>4</v>
      </c>
      <c r="U781" s="6">
        <v>1.5</v>
      </c>
      <c r="V781" s="6">
        <v>0.03</v>
      </c>
      <c r="AA781" s="13" t="str">
        <f t="shared" si="12"/>
        <v/>
      </c>
      <c r="AE781" s="6" t="s">
        <v>44</v>
      </c>
      <c r="AF781" s="6" t="s">
        <v>62</v>
      </c>
      <c r="AG781" s="6" t="s">
        <v>66</v>
      </c>
      <c r="AH781" s="6" t="s">
        <v>1583</v>
      </c>
      <c r="AI781" s="6">
        <v>0</v>
      </c>
      <c r="AJ781" s="6">
        <v>1</v>
      </c>
      <c r="AK781" s="6">
        <v>1</v>
      </c>
      <c r="AL781" s="6">
        <v>0</v>
      </c>
      <c r="AM781" s="6">
        <v>0</v>
      </c>
      <c r="AN781" s="6">
        <v>1</v>
      </c>
      <c r="AO781" s="6">
        <v>1</v>
      </c>
      <c r="AP781" s="6">
        <v>1</v>
      </c>
      <c r="AR781" s="6">
        <v>0</v>
      </c>
      <c r="AS781" s="6">
        <v>0</v>
      </c>
      <c r="AT781" s="6">
        <v>0</v>
      </c>
      <c r="AU781" s="6">
        <v>0</v>
      </c>
      <c r="AV781" s="6">
        <f>IF(Table3[[#This Row],[ShankDiameter]]&gt;0.5,0,2)</f>
        <v>2</v>
      </c>
      <c r="AW781" s="6">
        <v>0</v>
      </c>
      <c r="AX781" s="6">
        <v>0</v>
      </c>
      <c r="AY781" s="6">
        <v>2</v>
      </c>
      <c r="AZ781" s="6">
        <f>IF(Table3[[#This Row],[ShankDiameter]]=0.225,2,IF(Table3[[#This Row],[ShankDiameter]]=0.25,2,IF(Table3[[#This Row],[ShankDiameter]]=0.2875,2,0)))</f>
        <v>0</v>
      </c>
      <c r="BA781" s="6">
        <v>0</v>
      </c>
      <c r="BB781" s="6">
        <v>0</v>
      </c>
      <c r="BC781" s="6">
        <v>0</v>
      </c>
      <c r="BD781" s="6">
        <v>0</v>
      </c>
      <c r="BE781" s="6">
        <v>0</v>
      </c>
      <c r="BF781" s="6">
        <v>0</v>
      </c>
      <c r="BG781" s="6">
        <v>0</v>
      </c>
      <c r="BH781" s="6">
        <v>0</v>
      </c>
      <c r="BI781" s="6">
        <v>0</v>
      </c>
      <c r="BJ781" s="6">
        <v>0</v>
      </c>
      <c r="BK781" s="6">
        <v>0</v>
      </c>
      <c r="BL781" s="6">
        <v>0</v>
      </c>
      <c r="BM781" s="6">
        <f>IF(Table3[[#This Row],[Type]]="EM",IF((Table3[[#This Row],[Diameter]]/2)-Table3[[#This Row],[CornerRadius]]-0.012&gt;0,(Table3[[#This Row],[Diameter]]/2)-Table3[[#This Row],[CornerRadius]]-0.012,0),)</f>
        <v>0</v>
      </c>
      <c r="BO781" s="6" t="str">
        <f>IF(Table3[[#This Row],[ShoulderLength]]="","",IF(Table3[[#This Row],[ShoulderLength]]&lt;Table3[[#This Row],[LOC]],"FIX",""))</f>
        <v/>
      </c>
    </row>
    <row r="782" spans="1:67" x14ac:dyDescent="0.25">
      <c r="A782" s="7">
        <f>IF(Table3[[#This Row],[SoflexRule]]="",1,IF(Table3[[#This Row],[MinOHL]]="",1,IF(Table3[[#This Row],[Type]]="CT",1,IF(Table3[[#This Row],[I]]=1,0,1))))</f>
        <v>1</v>
      </c>
      <c r="B782" s="6" t="s">
        <v>1565</v>
      </c>
      <c r="C782" s="6" t="s">
        <v>1565</v>
      </c>
      <c r="E782" s="6">
        <v>779</v>
      </c>
      <c r="F782" s="22"/>
      <c r="H782" s="10" t="s">
        <v>1565</v>
      </c>
      <c r="I782" s="11" t="s">
        <v>1584</v>
      </c>
      <c r="J782" s="12">
        <v>78614567</v>
      </c>
      <c r="K782" s="11" t="str">
        <f>CONCATENATE(Table3[[#This Row],[Type]]," "&amp;TEXT(Table3[[#This Row],[Diameter]],".0000")&amp;""," "&amp;Table3[[#This Row],[NumFlutes]]&amp;"FL")</f>
        <v>EM .0130 2FL</v>
      </c>
      <c r="M782" s="13">
        <v>1.2999999999999999E-2</v>
      </c>
      <c r="N782" s="13">
        <v>0.125</v>
      </c>
      <c r="R782" s="14">
        <f>IF(Table3[[#This Row],[ShoulderLenEnd]]="",0,90-(DEGREES(ATAN((Q782-P782)/((N782-O782)/2)))))</f>
        <v>0</v>
      </c>
      <c r="T782" s="6">
        <v>2</v>
      </c>
      <c r="U782" s="6">
        <v>1.5</v>
      </c>
      <c r="V782" s="6">
        <v>3.9E-2</v>
      </c>
      <c r="AA782" s="13" t="str">
        <f t="shared" si="12"/>
        <v/>
      </c>
      <c r="AE782" s="6" t="s">
        <v>44</v>
      </c>
      <c r="AF782" s="6" t="s">
        <v>62</v>
      </c>
      <c r="AG782" s="6" t="s">
        <v>1585</v>
      </c>
      <c r="AI782" s="6">
        <v>0</v>
      </c>
      <c r="AJ782" s="6">
        <v>1</v>
      </c>
      <c r="AK782" s="6">
        <v>0</v>
      </c>
      <c r="AL782" s="6">
        <v>0</v>
      </c>
      <c r="AM782" s="6">
        <v>1</v>
      </c>
      <c r="AN782" s="6">
        <v>1</v>
      </c>
      <c r="AO782" s="6">
        <v>0</v>
      </c>
      <c r="AP782" s="6">
        <v>1</v>
      </c>
      <c r="AR782" s="6">
        <v>0</v>
      </c>
      <c r="AS782" s="6">
        <v>0</v>
      </c>
      <c r="AT782" s="6">
        <v>0</v>
      </c>
      <c r="AU782" s="6">
        <v>0</v>
      </c>
      <c r="AV782" s="6">
        <f>IF(Table3[[#This Row],[ShankDiameter]]&gt;0.5,0,2)</f>
        <v>2</v>
      </c>
      <c r="AW782" s="6">
        <v>0</v>
      </c>
      <c r="AX782" s="6">
        <v>0</v>
      </c>
      <c r="AY782" s="6">
        <v>2</v>
      </c>
      <c r="AZ782" s="6">
        <f>IF(Table3[[#This Row],[ShankDiameter]]=0.225,2,IF(Table3[[#This Row],[ShankDiameter]]=0.25,2,IF(Table3[[#This Row],[ShankDiameter]]=0.2875,2,0)))</f>
        <v>0</v>
      </c>
      <c r="BA782" s="6">
        <v>0</v>
      </c>
      <c r="BB782" s="6">
        <v>0</v>
      </c>
      <c r="BC782" s="6">
        <v>0</v>
      </c>
      <c r="BD782" s="6">
        <v>0</v>
      </c>
      <c r="BE782" s="6">
        <v>0</v>
      </c>
      <c r="BF782" s="6">
        <v>0</v>
      </c>
      <c r="BG782" s="6">
        <v>0</v>
      </c>
      <c r="BH782" s="6">
        <v>0</v>
      </c>
      <c r="BI782" s="6">
        <v>0</v>
      </c>
      <c r="BJ782" s="6">
        <v>0</v>
      </c>
      <c r="BK782" s="6">
        <v>0</v>
      </c>
      <c r="BL782" s="6">
        <v>0</v>
      </c>
      <c r="BM782" s="6">
        <f>IF(Table3[[#This Row],[Type]]="EM",IF((Table3[[#This Row],[Diameter]]/2)-Table3[[#This Row],[CornerRadius]]-0.012&gt;0,(Table3[[#This Row],[Diameter]]/2)-Table3[[#This Row],[CornerRadius]]-0.012,0),)</f>
        <v>0</v>
      </c>
      <c r="BO782" s="6" t="str">
        <f>IF(Table3[[#This Row],[ShoulderLength]]="","",IF(Table3[[#This Row],[ShoulderLength]]&lt;Table3[[#This Row],[LOC]],"FIX",""))</f>
        <v/>
      </c>
    </row>
    <row r="783" spans="1:67" x14ac:dyDescent="0.25">
      <c r="A783" s="7">
        <f>IF(Table3[[#This Row],[SoflexRule]]="",1,IF(Table3[[#This Row],[MinOHL]]="",1,IF(Table3[[#This Row],[Type]]="CT",1,IF(Table3[[#This Row],[I]]=1,0,1))))</f>
        <v>1</v>
      </c>
      <c r="B783" s="6" t="s">
        <v>1565</v>
      </c>
      <c r="C783" s="6" t="s">
        <v>1565</v>
      </c>
      <c r="E783" s="6">
        <v>780</v>
      </c>
      <c r="H783" s="10" t="s">
        <v>1565</v>
      </c>
      <c r="I783" s="11" t="s">
        <v>1586</v>
      </c>
      <c r="J783" s="12">
        <v>13914</v>
      </c>
      <c r="K783" s="11" t="str">
        <f>CONCATENATE(Table3[[#This Row],[Type]]," "&amp;TEXT(Table3[[#This Row],[Diameter]],".0000")&amp;""," "&amp;Table3[[#This Row],[NumFlutes]]&amp;"FL")</f>
        <v>EM .0140 2FL</v>
      </c>
      <c r="M783" s="13">
        <v>1.4E-2</v>
      </c>
      <c r="N783" s="13">
        <v>0.125</v>
      </c>
      <c r="R783" s="14">
        <f>IF(Table3[[#This Row],[ShoulderLenEnd]]="",0,90-(DEGREES(ATAN((Q783-P783)/((N783-O783)/2)))))</f>
        <v>0</v>
      </c>
      <c r="T783" s="6">
        <v>2</v>
      </c>
      <c r="U783" s="6">
        <v>1.5</v>
      </c>
      <c r="V783" s="6">
        <v>2.1000000000000001E-2</v>
      </c>
      <c r="AA783" s="13" t="str">
        <f t="shared" si="12"/>
        <v/>
      </c>
      <c r="AE783" s="6" t="s">
        <v>44</v>
      </c>
      <c r="AF783" s="6" t="s">
        <v>62</v>
      </c>
      <c r="AG783" s="6" t="s">
        <v>66</v>
      </c>
      <c r="AI783" s="6">
        <v>0</v>
      </c>
      <c r="AJ783" s="6">
        <v>1</v>
      </c>
      <c r="AK783" s="6">
        <v>1</v>
      </c>
      <c r="AL783" s="6">
        <v>0</v>
      </c>
      <c r="AM783" s="6">
        <v>0</v>
      </c>
      <c r="AN783" s="6">
        <v>1</v>
      </c>
      <c r="AO783" s="6">
        <v>1</v>
      </c>
      <c r="AP783" s="6">
        <v>1</v>
      </c>
      <c r="AR783" s="6">
        <v>0</v>
      </c>
      <c r="AS783" s="6">
        <v>0</v>
      </c>
      <c r="AT783" s="6">
        <v>0</v>
      </c>
      <c r="AU783" s="6">
        <v>0</v>
      </c>
      <c r="AV783" s="6">
        <f>IF(Table3[[#This Row],[ShankDiameter]]&gt;0.5,0,2)</f>
        <v>2</v>
      </c>
      <c r="AW783" s="6">
        <v>0</v>
      </c>
      <c r="AX783" s="6">
        <v>0</v>
      </c>
      <c r="AY783" s="6">
        <v>2</v>
      </c>
      <c r="AZ783" s="6">
        <f>IF(Table3[[#This Row],[ShankDiameter]]=0.225,2,IF(Table3[[#This Row],[ShankDiameter]]=0.25,2,IF(Table3[[#This Row],[ShankDiameter]]=0.2875,2,0)))</f>
        <v>0</v>
      </c>
      <c r="BA783" s="6">
        <v>0</v>
      </c>
      <c r="BB783" s="6">
        <v>0</v>
      </c>
      <c r="BC783" s="6">
        <v>0</v>
      </c>
      <c r="BD783" s="6">
        <v>0</v>
      </c>
      <c r="BE783" s="6">
        <v>0</v>
      </c>
      <c r="BF783" s="6">
        <v>0</v>
      </c>
      <c r="BG783" s="6">
        <v>0</v>
      </c>
      <c r="BH783" s="6">
        <v>0</v>
      </c>
      <c r="BI783" s="6">
        <v>0</v>
      </c>
      <c r="BJ783" s="6">
        <v>0</v>
      </c>
      <c r="BK783" s="6">
        <v>0</v>
      </c>
      <c r="BL783" s="6">
        <v>0</v>
      </c>
      <c r="BM783" s="6">
        <f>IF(Table3[[#This Row],[Type]]="EM",IF((Table3[[#This Row],[Diameter]]/2)-Table3[[#This Row],[CornerRadius]]-0.012&gt;0,(Table3[[#This Row],[Diameter]]/2)-Table3[[#This Row],[CornerRadius]]-0.012,0),)</f>
        <v>0</v>
      </c>
      <c r="BO783" s="6" t="str">
        <f>IF(Table3[[#This Row],[ShoulderLength]]="","",IF(Table3[[#This Row],[ShoulderLength]]&lt;Table3[[#This Row],[LOC]],"FIX",""))</f>
        <v/>
      </c>
    </row>
    <row r="784" spans="1:67" x14ac:dyDescent="0.25">
      <c r="A784" s="7">
        <f>IF(Table3[[#This Row],[SoflexRule]]="",1,IF(Table3[[#This Row],[MinOHL]]="",1,IF(Table3[[#This Row],[Type]]="CT",1,IF(Table3[[#This Row],[I]]=1,0,1))))</f>
        <v>1</v>
      </c>
      <c r="B784" s="6" t="s">
        <v>1565</v>
      </c>
      <c r="C784" s="6" t="s">
        <v>1565</v>
      </c>
      <c r="E784" s="6">
        <v>781</v>
      </c>
      <c r="G784" s="9" t="s">
        <v>74</v>
      </c>
      <c r="H784" s="10" t="s">
        <v>1565</v>
      </c>
      <c r="I784" s="11" t="s">
        <v>1587</v>
      </c>
      <c r="J784" s="12" t="s">
        <v>1588</v>
      </c>
      <c r="K784" s="11" t="str">
        <f>CONCATENATE(Table3[[#This Row],[Type]]," "&amp;TEXT(Table3[[#This Row],[Diameter]],".0000")&amp;""," "&amp;Table3[[#This Row],[NumFlutes]]&amp;"FL")</f>
        <v>EM .0150 3FL</v>
      </c>
      <c r="M784" s="13">
        <v>1.4999999999999999E-2</v>
      </c>
      <c r="N784" s="13">
        <v>0.125</v>
      </c>
      <c r="O784" s="6">
        <v>1.4E-2</v>
      </c>
      <c r="P784" s="6">
        <v>0.15</v>
      </c>
      <c r="Q784" s="6">
        <v>0.36</v>
      </c>
      <c r="R784" s="14">
        <f>IF(Table3[[#This Row],[ShoulderLenEnd]]="",0,90-(DEGREES(ATAN((Q784-P784)/((N784-O784)/2)))))</f>
        <v>14.803980156270498</v>
      </c>
      <c r="S784" s="15">
        <v>0.4</v>
      </c>
      <c r="T784" s="6">
        <v>3</v>
      </c>
      <c r="U784" s="6">
        <v>2.5</v>
      </c>
      <c r="V784" s="6">
        <v>7.4999999999999997E-2</v>
      </c>
      <c r="AA784" s="13" t="str">
        <f t="shared" si="12"/>
        <v/>
      </c>
      <c r="AE784" s="6" t="s">
        <v>44</v>
      </c>
      <c r="AF784" s="6" t="s">
        <v>73</v>
      </c>
      <c r="AG784" s="6" t="s">
        <v>66</v>
      </c>
      <c r="AH784" s="6" t="s">
        <v>1589</v>
      </c>
      <c r="AI784" s="6">
        <v>0</v>
      </c>
      <c r="AJ784" s="6">
        <v>0</v>
      </c>
      <c r="AK784" s="6">
        <v>1</v>
      </c>
      <c r="AL784" s="6">
        <v>1</v>
      </c>
      <c r="AM784" s="6">
        <v>0</v>
      </c>
      <c r="AN784" s="6">
        <v>1</v>
      </c>
      <c r="AO784" s="6">
        <v>0</v>
      </c>
      <c r="AP784" s="6">
        <v>1</v>
      </c>
      <c r="AR784" s="6">
        <v>0</v>
      </c>
      <c r="AS784" s="6">
        <v>0</v>
      </c>
      <c r="AT784" s="6">
        <v>0</v>
      </c>
      <c r="AU784" s="6">
        <v>0</v>
      </c>
      <c r="AV784" s="6">
        <f>IF(Table3[[#This Row],[ShankDiameter]]&gt;0.5,0,2)</f>
        <v>2</v>
      </c>
      <c r="AW784" s="6">
        <v>0</v>
      </c>
      <c r="AX784" s="6">
        <v>0</v>
      </c>
      <c r="AY784" s="6">
        <v>2</v>
      </c>
      <c r="AZ784" s="6">
        <f>IF(Table3[[#This Row],[ShankDiameter]]=0.225,2,IF(Table3[[#This Row],[ShankDiameter]]=0.25,2,IF(Table3[[#This Row],[ShankDiameter]]=0.2875,2,0)))</f>
        <v>0</v>
      </c>
      <c r="BA784" s="6">
        <v>0</v>
      </c>
      <c r="BB784" s="6">
        <v>0</v>
      </c>
      <c r="BC784" s="6">
        <v>0</v>
      </c>
      <c r="BD784" s="6">
        <v>0</v>
      </c>
      <c r="BE784" s="6">
        <v>0</v>
      </c>
      <c r="BF784" s="6">
        <v>0</v>
      </c>
      <c r="BG784" s="6">
        <v>0</v>
      </c>
      <c r="BH784" s="6">
        <v>0</v>
      </c>
      <c r="BI784" s="6">
        <v>0</v>
      </c>
      <c r="BJ784" s="6">
        <v>0</v>
      </c>
      <c r="BK784" s="6">
        <v>0</v>
      </c>
      <c r="BL784" s="6">
        <v>0</v>
      </c>
      <c r="BM784" s="6">
        <f>IF(Table3[[#This Row],[Type]]="EM",IF((Table3[[#This Row],[Diameter]]/2)-Table3[[#This Row],[CornerRadius]]-0.012&gt;0,(Table3[[#This Row],[Diameter]]/2)-Table3[[#This Row],[CornerRadius]]-0.012,0),)</f>
        <v>0</v>
      </c>
      <c r="BO784" s="6" t="str">
        <f>IF(Table3[[#This Row],[ShoulderLength]]="","",IF(Table3[[#This Row],[ShoulderLength]]&lt;Table3[[#This Row],[LOC]],"FIX",""))</f>
        <v/>
      </c>
    </row>
    <row r="785" spans="1:67" x14ac:dyDescent="0.25">
      <c r="A785" s="7">
        <f>IF(Table3[[#This Row],[SoflexRule]]="",1,IF(Table3[[#This Row],[MinOHL]]="",1,IF(Table3[[#This Row],[Type]]="CT",1,IF(Table3[[#This Row],[I]]=1,0,1))))</f>
        <v>1</v>
      </c>
      <c r="B785" s="6" t="s">
        <v>1565</v>
      </c>
      <c r="C785" s="6" t="s">
        <v>1565</v>
      </c>
      <c r="E785" s="6">
        <v>782</v>
      </c>
      <c r="G785" s="9" t="s">
        <v>74</v>
      </c>
      <c r="H785" s="10" t="s">
        <v>1565</v>
      </c>
      <c r="I785" s="11" t="s">
        <v>1590</v>
      </c>
      <c r="J785" s="12">
        <v>13615</v>
      </c>
      <c r="K785" s="11" t="str">
        <f>CONCATENATE(Table3[[#This Row],[Type]]," "&amp;TEXT(Table3[[#This Row],[Diameter]],".0000")&amp;""," "&amp;Table3[[#This Row],[NumFlutes]]&amp;"FL")</f>
        <v>EM .0150 3FL</v>
      </c>
      <c r="M785" s="13">
        <v>1.4999999999999999E-2</v>
      </c>
      <c r="N785" s="13">
        <v>0.125</v>
      </c>
      <c r="O785" s="6">
        <v>1.4E-2</v>
      </c>
      <c r="P785" s="6">
        <v>0.16500000000000001</v>
      </c>
      <c r="Q785" s="6">
        <v>0.375</v>
      </c>
      <c r="R785" s="14">
        <f>IF(Table3[[#This Row],[ShoulderLenEnd]]="",0,90-(DEGREES(ATAN((Q785-P785)/((N785-O785)/2)))))</f>
        <v>14.803980156270498</v>
      </c>
      <c r="S785" s="15">
        <v>0.4</v>
      </c>
      <c r="T785" s="6">
        <v>3</v>
      </c>
      <c r="U785" s="6">
        <v>2.5</v>
      </c>
      <c r="V785" s="6">
        <v>7.4999999999999997E-2</v>
      </c>
      <c r="AA785" s="13" t="str">
        <f t="shared" si="12"/>
        <v/>
      </c>
      <c r="AE785" s="6" t="s">
        <v>44</v>
      </c>
      <c r="AF785" s="6" t="s">
        <v>62</v>
      </c>
      <c r="AG785" s="6" t="s">
        <v>66</v>
      </c>
      <c r="AH785" s="6" t="s">
        <v>1589</v>
      </c>
      <c r="AI785" s="6">
        <v>0</v>
      </c>
      <c r="AJ785" s="6">
        <v>1</v>
      </c>
      <c r="AK785" s="6">
        <v>1</v>
      </c>
      <c r="AL785" s="6">
        <v>0</v>
      </c>
      <c r="AM785" s="6">
        <v>0</v>
      </c>
      <c r="AN785" s="6">
        <v>1</v>
      </c>
      <c r="AO785" s="6">
        <v>0</v>
      </c>
      <c r="AP785" s="6">
        <v>1</v>
      </c>
      <c r="AR785" s="6">
        <v>0</v>
      </c>
      <c r="AS785" s="6">
        <v>0</v>
      </c>
      <c r="AT785" s="6">
        <v>0</v>
      </c>
      <c r="AU785" s="6">
        <v>0</v>
      </c>
      <c r="AV785" s="6">
        <f>IF(Table3[[#This Row],[ShankDiameter]]&gt;0.5,0,2)</f>
        <v>2</v>
      </c>
      <c r="AW785" s="6">
        <v>0</v>
      </c>
      <c r="AX785" s="6">
        <v>0</v>
      </c>
      <c r="AY785" s="6">
        <v>2</v>
      </c>
      <c r="AZ785" s="6">
        <f>IF(Table3[[#This Row],[ShankDiameter]]=0.225,2,IF(Table3[[#This Row],[ShankDiameter]]=0.25,2,IF(Table3[[#This Row],[ShankDiameter]]=0.2875,2,0)))</f>
        <v>0</v>
      </c>
      <c r="BA785" s="6">
        <v>0</v>
      </c>
      <c r="BB785" s="6">
        <v>0</v>
      </c>
      <c r="BC785" s="6">
        <v>0</v>
      </c>
      <c r="BD785" s="6">
        <v>0</v>
      </c>
      <c r="BE785" s="6">
        <v>0</v>
      </c>
      <c r="BF785" s="6">
        <v>0</v>
      </c>
      <c r="BG785" s="6">
        <v>0</v>
      </c>
      <c r="BH785" s="6">
        <v>0</v>
      </c>
      <c r="BI785" s="6">
        <v>0</v>
      </c>
      <c r="BJ785" s="6">
        <v>0</v>
      </c>
      <c r="BK785" s="6">
        <v>0</v>
      </c>
      <c r="BL785" s="6">
        <v>0</v>
      </c>
      <c r="BM785" s="6">
        <f>IF(Table3[[#This Row],[Type]]="EM",IF((Table3[[#This Row],[Diameter]]/2)-Table3[[#This Row],[CornerRadius]]-0.012&gt;0,(Table3[[#This Row],[Diameter]]/2)-Table3[[#This Row],[CornerRadius]]-0.012,0),)</f>
        <v>0</v>
      </c>
      <c r="BO785" s="6" t="str">
        <f>IF(Table3[[#This Row],[ShoulderLength]]="","",IF(Table3[[#This Row],[ShoulderLength]]&lt;Table3[[#This Row],[LOC]],"FIX",""))</f>
        <v/>
      </c>
    </row>
    <row r="786" spans="1:67" x14ac:dyDescent="0.25">
      <c r="A786" s="7">
        <f>IF(Table3[[#This Row],[SoflexRule]]="",1,IF(Table3[[#This Row],[MinOHL]]="",1,IF(Table3[[#This Row],[Type]]="CT",1,IF(Table3[[#This Row],[I]]=1,0,1))))</f>
        <v>1</v>
      </c>
      <c r="B786" s="6" t="s">
        <v>1565</v>
      </c>
      <c r="C786" s="6" t="s">
        <v>1565</v>
      </c>
      <c r="E786" s="6">
        <v>783</v>
      </c>
      <c r="G786" s="9" t="s">
        <v>74</v>
      </c>
      <c r="H786" s="10" t="s">
        <v>1565</v>
      </c>
      <c r="I786" s="11" t="s">
        <v>1591</v>
      </c>
      <c r="J786" s="12">
        <v>38015</v>
      </c>
      <c r="K786" s="11" t="str">
        <f>CONCATENATE(Table3[[#This Row],[Type]]," "&amp;TEXT(Table3[[#This Row],[Diameter]],".0000")&amp;""," "&amp;Table3[[#This Row],[NumFlutes]]&amp;"FL")</f>
        <v>EM .0150 3FL</v>
      </c>
      <c r="M786" s="13">
        <v>1.4999999999999999E-2</v>
      </c>
      <c r="N786" s="13">
        <v>0.125</v>
      </c>
      <c r="O786" s="6">
        <v>1.4E-2</v>
      </c>
      <c r="P786" s="6">
        <v>0.375</v>
      </c>
      <c r="Q786" s="6">
        <v>0.47499999999999998</v>
      </c>
      <c r="R786" s="14">
        <f>IF(Table3[[#This Row],[ShoulderLenEnd]]="",0,90-(DEGREES(ATAN((Q786-P786)/((N786-O786)/2)))))</f>
        <v>29.030274682487153</v>
      </c>
      <c r="S786" s="15">
        <v>0.5</v>
      </c>
      <c r="T786" s="6">
        <v>3</v>
      </c>
      <c r="U786" s="6">
        <v>2.5</v>
      </c>
      <c r="V786" s="6">
        <v>2.1999999999999999E-2</v>
      </c>
      <c r="AA786" s="13" t="str">
        <f t="shared" si="12"/>
        <v/>
      </c>
      <c r="AE786" s="6" t="s">
        <v>44</v>
      </c>
      <c r="AF786" s="6" t="s">
        <v>62</v>
      </c>
      <c r="AG786" s="6" t="s">
        <v>66</v>
      </c>
      <c r="AH786" s="6" t="s">
        <v>1592</v>
      </c>
      <c r="AI786" s="6">
        <v>0</v>
      </c>
      <c r="AJ786" s="6">
        <v>1</v>
      </c>
      <c r="AK786" s="6">
        <v>1</v>
      </c>
      <c r="AL786" s="6">
        <v>0</v>
      </c>
      <c r="AM786" s="6">
        <v>0</v>
      </c>
      <c r="AN786" s="6">
        <v>1</v>
      </c>
      <c r="AO786" s="6">
        <v>1</v>
      </c>
      <c r="AP786" s="6">
        <v>1</v>
      </c>
      <c r="AR786" s="6">
        <v>0</v>
      </c>
      <c r="AS786" s="6">
        <v>0</v>
      </c>
      <c r="AT786" s="6">
        <v>0</v>
      </c>
      <c r="AU786" s="6">
        <v>0</v>
      </c>
      <c r="AV786" s="6">
        <f>IF(Table3[[#This Row],[ShankDiameter]]&gt;0.5,0,2)</f>
        <v>2</v>
      </c>
      <c r="AW786" s="6">
        <v>0</v>
      </c>
      <c r="AX786" s="6">
        <v>0</v>
      </c>
      <c r="AY786" s="6">
        <v>2</v>
      </c>
      <c r="AZ786" s="6">
        <f>IF(Table3[[#This Row],[ShankDiameter]]=0.225,2,IF(Table3[[#This Row],[ShankDiameter]]=0.25,2,IF(Table3[[#This Row],[ShankDiameter]]=0.2875,2,0)))</f>
        <v>0</v>
      </c>
      <c r="BA786" s="6">
        <v>0</v>
      </c>
      <c r="BB786" s="6">
        <v>0</v>
      </c>
      <c r="BC786" s="6">
        <v>0</v>
      </c>
      <c r="BD786" s="6">
        <v>0</v>
      </c>
      <c r="BE786" s="6">
        <v>0</v>
      </c>
      <c r="BF786" s="6">
        <v>0</v>
      </c>
      <c r="BG786" s="6">
        <v>0</v>
      </c>
      <c r="BH786" s="6">
        <v>0</v>
      </c>
      <c r="BI786" s="6">
        <v>0</v>
      </c>
      <c r="BJ786" s="6">
        <v>0</v>
      </c>
      <c r="BK786" s="6">
        <v>0</v>
      </c>
      <c r="BL786" s="6">
        <v>0</v>
      </c>
      <c r="BM786" s="6">
        <f>IF(Table3[[#This Row],[Type]]="EM",IF((Table3[[#This Row],[Diameter]]/2)-Table3[[#This Row],[CornerRadius]]-0.012&gt;0,(Table3[[#This Row],[Diameter]]/2)-Table3[[#This Row],[CornerRadius]]-0.012,0),)</f>
        <v>0</v>
      </c>
      <c r="BO786" s="6" t="str">
        <f>IF(Table3[[#This Row],[ShoulderLength]]="","",IF(Table3[[#This Row],[ShoulderLength]]&lt;Table3[[#This Row],[LOC]],"FIX",""))</f>
        <v/>
      </c>
    </row>
    <row r="787" spans="1:67" x14ac:dyDescent="0.25">
      <c r="A787" s="7">
        <f>IF(Table3[[#This Row],[SoflexRule]]="",1,IF(Table3[[#This Row],[MinOHL]]="",1,IF(Table3[[#This Row],[Type]]="CT",1,IF(Table3[[#This Row],[I]]=1,0,1))))</f>
        <v>1</v>
      </c>
      <c r="B787" s="6" t="s">
        <v>1565</v>
      </c>
      <c r="C787" s="6" t="s">
        <v>1565</v>
      </c>
      <c r="E787" s="6">
        <v>784</v>
      </c>
      <c r="G787" s="9" t="s">
        <v>74</v>
      </c>
      <c r="H787" s="10" t="s">
        <v>1565</v>
      </c>
      <c r="I787" s="11" t="s">
        <v>1593</v>
      </c>
      <c r="J787" s="12">
        <v>13916</v>
      </c>
      <c r="K787" s="11" t="str">
        <f>CONCATENATE(Table3[[#This Row],[Type]]," "&amp;TEXT(Table3[[#This Row],[Diameter]],".0000")&amp;""," "&amp;Table3[[#This Row],[NumFlutes]]&amp;"FL")</f>
        <v>EM .0160 2FL</v>
      </c>
      <c r="M787" s="13">
        <v>1.6E-2</v>
      </c>
      <c r="N787" s="13">
        <v>0.125</v>
      </c>
      <c r="O787" s="6">
        <v>1.6E-2</v>
      </c>
      <c r="P787" s="6">
        <v>7.4999999999999997E-2</v>
      </c>
      <c r="Q787" s="6">
        <v>0.3</v>
      </c>
      <c r="R787" s="14">
        <f>IF(Table3[[#This Row],[ShoulderLenEnd]]="",0,90-(DEGREES(ATAN((Q787-P787)/((N787-O787)/2)))))</f>
        <v>13.616061941913344</v>
      </c>
      <c r="S787" s="15">
        <v>0.32500000000000001</v>
      </c>
      <c r="T787" s="6">
        <v>2</v>
      </c>
      <c r="U787" s="6">
        <v>1.5</v>
      </c>
      <c r="V787" s="6">
        <v>2.4E-2</v>
      </c>
      <c r="AA787" s="13" t="str">
        <f t="shared" si="12"/>
        <v/>
      </c>
      <c r="AE787" s="6" t="s">
        <v>44</v>
      </c>
      <c r="AF787" s="6" t="s">
        <v>62</v>
      </c>
      <c r="AG787" s="6" t="s">
        <v>66</v>
      </c>
      <c r="AI787" s="6">
        <v>0</v>
      </c>
      <c r="AJ787" s="6">
        <v>1</v>
      </c>
      <c r="AK787" s="6">
        <v>1</v>
      </c>
      <c r="AL787" s="6">
        <v>0</v>
      </c>
      <c r="AM787" s="6">
        <v>0</v>
      </c>
      <c r="AN787" s="6">
        <v>1</v>
      </c>
      <c r="AO787" s="6">
        <v>1</v>
      </c>
      <c r="AP787" s="6">
        <v>1</v>
      </c>
      <c r="AR787" s="6">
        <v>0</v>
      </c>
      <c r="AS787" s="6">
        <v>0</v>
      </c>
      <c r="AT787" s="6">
        <v>0</v>
      </c>
      <c r="AU787" s="6">
        <v>0</v>
      </c>
      <c r="AV787" s="6">
        <f>IF(Table3[[#This Row],[ShankDiameter]]&gt;0.5,0,2)</f>
        <v>2</v>
      </c>
      <c r="AW787" s="6">
        <v>0</v>
      </c>
      <c r="AX787" s="6">
        <v>0</v>
      </c>
      <c r="AY787" s="6">
        <v>2</v>
      </c>
      <c r="AZ787" s="6">
        <f>IF(Table3[[#This Row],[ShankDiameter]]=0.225,2,IF(Table3[[#This Row],[ShankDiameter]]=0.25,2,IF(Table3[[#This Row],[ShankDiameter]]=0.2875,2,0)))</f>
        <v>0</v>
      </c>
      <c r="BA787" s="6">
        <v>2</v>
      </c>
      <c r="BB787" s="6">
        <v>0</v>
      </c>
      <c r="BC787" s="6">
        <v>0</v>
      </c>
      <c r="BD787" s="6">
        <v>0</v>
      </c>
      <c r="BE787" s="6">
        <v>0</v>
      </c>
      <c r="BF787" s="6">
        <v>0</v>
      </c>
      <c r="BG787" s="6">
        <v>0</v>
      </c>
      <c r="BH787" s="6">
        <v>0</v>
      </c>
      <c r="BI787" s="6">
        <v>0</v>
      </c>
      <c r="BJ787" s="6">
        <v>0</v>
      </c>
      <c r="BK787" s="6">
        <v>0</v>
      </c>
      <c r="BL787" s="6">
        <v>0</v>
      </c>
      <c r="BM787" s="6">
        <f>IF(Table3[[#This Row],[Type]]="EM",IF((Table3[[#This Row],[Diameter]]/2)-Table3[[#This Row],[CornerRadius]]-0.012&gt;0,(Table3[[#This Row],[Diameter]]/2)-Table3[[#This Row],[CornerRadius]]-0.012,0),)</f>
        <v>0</v>
      </c>
      <c r="BO787" s="6" t="str">
        <f>IF(Table3[[#This Row],[ShoulderLength]]="","",IF(Table3[[#This Row],[ShoulderLength]]&lt;Table3[[#This Row],[LOC]],"FIX",""))</f>
        <v/>
      </c>
    </row>
    <row r="788" spans="1:67" x14ac:dyDescent="0.25">
      <c r="A788" s="7">
        <v>1</v>
      </c>
      <c r="B788" s="6" t="s">
        <v>1565</v>
      </c>
      <c r="D788" s="6" t="s">
        <v>149</v>
      </c>
      <c r="E788" s="6">
        <v>785</v>
      </c>
      <c r="G788" s="9" t="s">
        <v>74</v>
      </c>
      <c r="H788" s="10" t="s">
        <v>1565</v>
      </c>
      <c r="I788" s="11" t="s">
        <v>1594</v>
      </c>
      <c r="J788" s="12">
        <v>13920</v>
      </c>
      <c r="K788" s="11" t="str">
        <f>CONCATENATE(Table3[[#This Row],[Type]]," "&amp;TEXT(Table3[[#This Row],[Diameter]],".0000")&amp;""," "&amp;Table3[[#This Row],[NumFlutes]]&amp;"FL")</f>
        <v>EM .0200 2FL</v>
      </c>
      <c r="M788" s="13">
        <v>0.02</v>
      </c>
      <c r="N788" s="13">
        <v>0.125</v>
      </c>
      <c r="O788" s="6">
        <v>0.02</v>
      </c>
      <c r="P788" s="6">
        <v>4.4999999999999998E-2</v>
      </c>
      <c r="Q788" s="6">
        <v>0.3</v>
      </c>
      <c r="R788" s="14">
        <f>IF(Table3[[#This Row],[ShoulderLenEnd]]="",0,90-(DEGREES(ATAN((Q788-P788)/((N788-O788)/2)))))</f>
        <v>11.633633998940439</v>
      </c>
      <c r="S788" s="15">
        <v>0.32500000000000001</v>
      </c>
      <c r="T788" s="6">
        <v>2</v>
      </c>
      <c r="U788" s="6">
        <v>1.5</v>
      </c>
      <c r="V788" s="6">
        <v>0.03</v>
      </c>
      <c r="Z788" s="6">
        <v>180</v>
      </c>
      <c r="AA788" s="13">
        <f t="shared" si="12"/>
        <v>6.1257422745431004E-19</v>
      </c>
      <c r="AE788" s="6" t="s">
        <v>44</v>
      </c>
      <c r="AF788" s="6" t="s">
        <v>62</v>
      </c>
      <c r="AG788" s="6" t="s">
        <v>66</v>
      </c>
      <c r="AI788" s="6">
        <v>0</v>
      </c>
      <c r="AJ788" s="6">
        <v>1</v>
      </c>
      <c r="AK788" s="6">
        <v>1</v>
      </c>
      <c r="AL788" s="6">
        <v>0</v>
      </c>
      <c r="AM788" s="6">
        <v>0</v>
      </c>
      <c r="AN788" s="6">
        <v>1</v>
      </c>
      <c r="AO788" s="6">
        <v>1</v>
      </c>
      <c r="AP788" s="6">
        <v>1</v>
      </c>
      <c r="AR788" s="6">
        <v>0</v>
      </c>
      <c r="AS788" s="6">
        <v>0</v>
      </c>
      <c r="AT788" s="6">
        <v>0</v>
      </c>
      <c r="AU788" s="6">
        <v>0</v>
      </c>
      <c r="AV788" s="6">
        <f>IF(Table3[[#This Row],[ShankDiameter]]&gt;0.5,0,2)</f>
        <v>2</v>
      </c>
      <c r="AW788" s="6">
        <v>0</v>
      </c>
      <c r="AX788" s="6">
        <v>0</v>
      </c>
      <c r="AY788" s="6">
        <v>2</v>
      </c>
      <c r="AZ788" s="6">
        <f>IF(Table3[[#This Row],[ShankDiameter]]=0.225,2,IF(Table3[[#This Row],[ShankDiameter]]=0.25,2,IF(Table3[[#This Row],[ShankDiameter]]=0.2875,2,0)))</f>
        <v>0</v>
      </c>
      <c r="BA788" s="6">
        <v>0</v>
      </c>
      <c r="BB788" s="6">
        <v>0</v>
      </c>
      <c r="BC788" s="6">
        <v>0</v>
      </c>
      <c r="BD788" s="6">
        <v>0</v>
      </c>
      <c r="BE788" s="6">
        <v>0</v>
      </c>
      <c r="BF788" s="6">
        <v>0</v>
      </c>
      <c r="BG788" s="6">
        <v>0</v>
      </c>
      <c r="BH788" s="6">
        <v>0</v>
      </c>
      <c r="BI788" s="6">
        <v>0</v>
      </c>
      <c r="BJ788" s="6">
        <v>0</v>
      </c>
      <c r="BK788" s="6">
        <v>0</v>
      </c>
      <c r="BL788" s="6">
        <v>0</v>
      </c>
      <c r="BM788" s="6">
        <f>IF(Table3[[#This Row],[Type]]="EM",IF((Table3[[#This Row],[Diameter]]/2)-Table3[[#This Row],[CornerRadius]]-0.012&gt;0,(Table3[[#This Row],[Diameter]]/2)-Table3[[#This Row],[CornerRadius]]-0.012,0),)</f>
        <v>0</v>
      </c>
      <c r="BO788" s="6" t="str">
        <f>IF(Table3[[#This Row],[ShoulderLength]]="","",IF(Table3[[#This Row],[ShoulderLength]]&lt;Table3[[#This Row],[LOC]],"FIX",""))</f>
        <v/>
      </c>
    </row>
    <row r="789" spans="1:67" x14ac:dyDescent="0.25">
      <c r="A789" s="7">
        <f>IF(Table3[[#This Row],[SoflexRule]]="",1,IF(Table3[[#This Row],[MinOHL]]="",1,IF(Table3[[#This Row],[Type]]="CT",1,IF(Table3[[#This Row],[I]]=1,0,1))))</f>
        <v>1</v>
      </c>
      <c r="B789" s="6" t="s">
        <v>1565</v>
      </c>
      <c r="C789" s="6" t="s">
        <v>1565</v>
      </c>
      <c r="E789" s="6">
        <v>786</v>
      </c>
      <c r="G789" s="9" t="s">
        <v>74</v>
      </c>
      <c r="H789" s="10" t="s">
        <v>1565</v>
      </c>
      <c r="I789" s="11" t="s">
        <v>1595</v>
      </c>
      <c r="J789" s="12">
        <v>76420</v>
      </c>
      <c r="K789" s="11" t="str">
        <f>CONCATENATE(Table3[[#This Row],[Type]]," "&amp;TEXT(Table3[[#This Row],[Diameter]],".0000")&amp;""," "&amp;Table3[[#This Row],[NumFlutes]]&amp;"FL")</f>
        <v>EM .0200 4FL</v>
      </c>
      <c r="M789" s="13">
        <v>0.02</v>
      </c>
      <c r="N789" s="13">
        <v>0.125</v>
      </c>
      <c r="O789" s="6">
        <v>1.7999999999999999E-2</v>
      </c>
      <c r="P789" s="6">
        <v>0.17499999999999999</v>
      </c>
      <c r="Q789" s="6">
        <v>0.41</v>
      </c>
      <c r="R789" s="14">
        <f>IF(Table3[[#This Row],[ShoulderLenEnd]]="",0,90-(DEGREES(ATAN((Q789-P789)/((N789-O789)/2)))))</f>
        <v>12.825340374042341</v>
      </c>
      <c r="S789" s="15">
        <v>0.47499999999999998</v>
      </c>
      <c r="T789" s="6">
        <v>4</v>
      </c>
      <c r="U789" s="6">
        <v>1.5</v>
      </c>
      <c r="V789" s="6">
        <v>0.06</v>
      </c>
      <c r="AA789" s="13" t="str">
        <f t="shared" si="12"/>
        <v/>
      </c>
      <c r="AE789" s="6" t="s">
        <v>44</v>
      </c>
      <c r="AF789" s="6" t="s">
        <v>62</v>
      </c>
      <c r="AG789" s="6" t="s">
        <v>66</v>
      </c>
      <c r="AH789" s="6" t="s">
        <v>1583</v>
      </c>
      <c r="AI789" s="6">
        <v>0</v>
      </c>
      <c r="AJ789" s="6">
        <v>1</v>
      </c>
      <c r="AK789" s="6">
        <v>1</v>
      </c>
      <c r="AL789" s="6">
        <v>0</v>
      </c>
      <c r="AM789" s="6">
        <v>0</v>
      </c>
      <c r="AN789" s="6">
        <v>1</v>
      </c>
      <c r="AO789" s="6">
        <v>1</v>
      </c>
      <c r="AP789" s="6">
        <v>1</v>
      </c>
      <c r="AR789" s="6">
        <v>0</v>
      </c>
      <c r="AS789" s="6">
        <v>0</v>
      </c>
      <c r="AT789" s="6">
        <v>0</v>
      </c>
      <c r="AU789" s="6">
        <v>0</v>
      </c>
      <c r="AV789" s="6">
        <f>IF(Table3[[#This Row],[ShankDiameter]]&gt;0.5,0,2)</f>
        <v>2</v>
      </c>
      <c r="AW789" s="6">
        <v>0</v>
      </c>
      <c r="AX789" s="6">
        <v>0</v>
      </c>
      <c r="AY789" s="6">
        <v>2</v>
      </c>
      <c r="AZ789" s="6">
        <f>IF(Table3[[#This Row],[ShankDiameter]]=0.225,2,IF(Table3[[#This Row],[ShankDiameter]]=0.25,2,IF(Table3[[#This Row],[ShankDiameter]]=0.2875,2,0)))</f>
        <v>0</v>
      </c>
      <c r="BA789" s="6">
        <v>0</v>
      </c>
      <c r="BB789" s="6">
        <v>0</v>
      </c>
      <c r="BC789" s="6">
        <v>0</v>
      </c>
      <c r="BD789" s="6">
        <v>0</v>
      </c>
      <c r="BE789" s="6">
        <v>0</v>
      </c>
      <c r="BF789" s="6">
        <v>0</v>
      </c>
      <c r="BG789" s="6">
        <v>0</v>
      </c>
      <c r="BH789" s="6">
        <v>0</v>
      </c>
      <c r="BI789" s="6">
        <v>0</v>
      </c>
      <c r="BJ789" s="6">
        <v>0</v>
      </c>
      <c r="BK789" s="6">
        <v>0</v>
      </c>
      <c r="BL789" s="6">
        <v>0</v>
      </c>
      <c r="BM789" s="6">
        <f>IF(Table3[[#This Row],[Type]]="EM",IF((Table3[[#This Row],[Diameter]]/2)-Table3[[#This Row],[CornerRadius]]-0.012&gt;0,(Table3[[#This Row],[Diameter]]/2)-Table3[[#This Row],[CornerRadius]]-0.012,0),)</f>
        <v>0</v>
      </c>
      <c r="BO789" s="6" t="str">
        <f>IF(Table3[[#This Row],[ShoulderLength]]="","",IF(Table3[[#This Row],[ShoulderLength]]&lt;Table3[[#This Row],[LOC]],"FIX",""))</f>
        <v/>
      </c>
    </row>
    <row r="790" spans="1:67" x14ac:dyDescent="0.25">
      <c r="A790" s="7">
        <f>IF(Table3[[#This Row],[SoflexRule]]="",1,IF(Table3[[#This Row],[MinOHL]]="",1,IF(Table3[[#This Row],[Type]]="CT",1,IF(Table3[[#This Row],[I]]=1,0,1))))</f>
        <v>1</v>
      </c>
      <c r="B790" s="6" t="s">
        <v>1565</v>
      </c>
      <c r="C790" s="6" t="s">
        <v>1565</v>
      </c>
      <c r="E790" s="6">
        <v>787</v>
      </c>
      <c r="G790" s="9" t="s">
        <v>74</v>
      </c>
      <c r="H790" s="10" t="s">
        <v>1565</v>
      </c>
      <c r="I790" s="11" t="s">
        <v>1596</v>
      </c>
      <c r="J790" s="12">
        <v>13921</v>
      </c>
      <c r="K790" s="11" t="str">
        <f>CONCATENATE(Table3[[#This Row],[Type]]," "&amp;TEXT(Table3[[#This Row],[Diameter]],".0000")&amp;""," "&amp;Table3[[#This Row],[NumFlutes]]&amp;"FL")</f>
        <v>EM .0210 2FL</v>
      </c>
      <c r="M790" s="13">
        <v>2.1000000000000001E-2</v>
      </c>
      <c r="N790" s="13">
        <v>0.125</v>
      </c>
      <c r="O790" s="6">
        <v>2.1000000000000001E-2</v>
      </c>
      <c r="P790" s="6">
        <v>0.05</v>
      </c>
      <c r="Q790" s="6">
        <v>0.27500000000000002</v>
      </c>
      <c r="R790" s="14">
        <f>IF(Table3[[#This Row],[ShoulderLenEnd]]="",0,90-(DEGREES(ATAN((Q790-P790)/((N790-O790)/2)))))</f>
        <v>13.013213279258636</v>
      </c>
      <c r="S790" s="15">
        <v>0.3</v>
      </c>
      <c r="T790" s="6">
        <v>2</v>
      </c>
      <c r="U790" s="6">
        <v>1.5</v>
      </c>
      <c r="V790" s="6">
        <v>3.1E-2</v>
      </c>
      <c r="AA790" s="13" t="str">
        <f t="shared" si="12"/>
        <v/>
      </c>
      <c r="AE790" s="6" t="s">
        <v>44</v>
      </c>
      <c r="AF790" s="6" t="s">
        <v>62</v>
      </c>
      <c r="AG790" s="6" t="s">
        <v>66</v>
      </c>
      <c r="AI790" s="6">
        <v>0</v>
      </c>
      <c r="AJ790" s="6">
        <v>1</v>
      </c>
      <c r="AK790" s="6">
        <v>1</v>
      </c>
      <c r="AL790" s="6">
        <v>0</v>
      </c>
      <c r="AM790" s="6">
        <v>0</v>
      </c>
      <c r="AN790" s="6">
        <v>1</v>
      </c>
      <c r="AO790" s="6">
        <v>1</v>
      </c>
      <c r="AP790" s="6">
        <v>1</v>
      </c>
      <c r="AR790" s="6">
        <v>0</v>
      </c>
      <c r="AS790" s="6">
        <v>0</v>
      </c>
      <c r="AT790" s="6">
        <v>0</v>
      </c>
      <c r="AU790" s="6">
        <v>0</v>
      </c>
      <c r="AV790" s="6">
        <f>IF(Table3[[#This Row],[ShankDiameter]]&gt;0.5,0,2)</f>
        <v>2</v>
      </c>
      <c r="AW790" s="6">
        <v>0</v>
      </c>
      <c r="AX790" s="6">
        <v>0</v>
      </c>
      <c r="AY790" s="6">
        <v>2</v>
      </c>
      <c r="AZ790" s="6">
        <f>IF(Table3[[#This Row],[ShankDiameter]]=0.225,2,IF(Table3[[#This Row],[ShankDiameter]]=0.25,2,IF(Table3[[#This Row],[ShankDiameter]]=0.2875,2,0)))</f>
        <v>0</v>
      </c>
      <c r="BA790" s="6">
        <v>0</v>
      </c>
      <c r="BB790" s="6">
        <v>0</v>
      </c>
      <c r="BC790" s="6">
        <v>0</v>
      </c>
      <c r="BD790" s="6">
        <v>0</v>
      </c>
      <c r="BE790" s="6">
        <v>0</v>
      </c>
      <c r="BF790" s="6">
        <v>0</v>
      </c>
      <c r="BG790" s="6">
        <v>0</v>
      </c>
      <c r="BH790" s="6">
        <v>0</v>
      </c>
      <c r="BI790" s="6">
        <v>0</v>
      </c>
      <c r="BJ790" s="6">
        <v>0</v>
      </c>
      <c r="BK790" s="6">
        <v>0</v>
      </c>
      <c r="BL790" s="6">
        <v>0</v>
      </c>
      <c r="BM790" s="6">
        <f>IF(Table3[[#This Row],[Type]]="EM",IF((Table3[[#This Row],[Diameter]]/2)-Table3[[#This Row],[CornerRadius]]-0.012&gt;0,(Table3[[#This Row],[Diameter]]/2)-Table3[[#This Row],[CornerRadius]]-0.012,0),)</f>
        <v>0</v>
      </c>
      <c r="BO790" s="6" t="str">
        <f>IF(Table3[[#This Row],[ShoulderLength]]="","",IF(Table3[[#This Row],[ShoulderLength]]&lt;Table3[[#This Row],[LOC]],"FIX",""))</f>
        <v/>
      </c>
    </row>
    <row r="791" spans="1:67" x14ac:dyDescent="0.25">
      <c r="A791" s="7">
        <f>IF(Table3[[#This Row],[SoflexRule]]="",1,IF(Table3[[#This Row],[MinOHL]]="",1,IF(Table3[[#This Row],[Type]]="CT",1,IF(Table3[[#This Row],[I]]=1,0,1))))</f>
        <v>1</v>
      </c>
      <c r="B791" s="6" t="s">
        <v>1565</v>
      </c>
      <c r="C791" s="6" t="s">
        <v>1565</v>
      </c>
      <c r="E791" s="6">
        <v>788</v>
      </c>
      <c r="F791" s="8" t="s">
        <v>60</v>
      </c>
      <c r="H791" s="10" t="s">
        <v>1565</v>
      </c>
      <c r="I791" s="11" t="s">
        <v>1597</v>
      </c>
      <c r="J791" s="12">
        <v>13922</v>
      </c>
      <c r="K791" s="11" t="str">
        <f>CONCATENATE(Table3[[#This Row],[Type]]," "&amp;TEXT(Table3[[#This Row],[Diameter]],".0000")&amp;""," "&amp;Table3[[#This Row],[NumFlutes]]&amp;"FL")</f>
        <v>EM .0220 2FL</v>
      </c>
      <c r="M791" s="13">
        <v>2.1999999999999999E-2</v>
      </c>
      <c r="N791" s="13">
        <v>0.125</v>
      </c>
      <c r="O791" s="6">
        <v>2.1999999999999999E-2</v>
      </c>
      <c r="P791" s="6">
        <v>0.05</v>
      </c>
      <c r="Q791" s="6">
        <v>0.33</v>
      </c>
      <c r="R791" s="14">
        <f>IF(Table3[[#This Row],[ShoulderLenEnd]]="",0,90-(DEGREES(ATAN((Q791-P791)/((N791-O791)/2)))))</f>
        <v>10.421849940066139</v>
      </c>
      <c r="S791" s="15">
        <v>0.35</v>
      </c>
      <c r="T791" s="6">
        <v>2</v>
      </c>
      <c r="U791" s="6">
        <v>1.5</v>
      </c>
      <c r="V791" s="6">
        <v>3.3000000000000002E-2</v>
      </c>
      <c r="AA791" s="13" t="str">
        <f t="shared" si="12"/>
        <v/>
      </c>
      <c r="AE791" s="6" t="s">
        <v>44</v>
      </c>
      <c r="AF791" s="6" t="s">
        <v>62</v>
      </c>
      <c r="AG791" s="6" t="s">
        <v>66</v>
      </c>
      <c r="AI791" s="6">
        <v>0</v>
      </c>
      <c r="AJ791" s="6">
        <v>1</v>
      </c>
      <c r="AK791" s="6">
        <v>1</v>
      </c>
      <c r="AL791" s="6">
        <v>0</v>
      </c>
      <c r="AM791" s="6">
        <v>0</v>
      </c>
      <c r="AN791" s="6">
        <v>1</v>
      </c>
      <c r="AO791" s="6">
        <v>1</v>
      </c>
      <c r="AP791" s="6">
        <v>1</v>
      </c>
      <c r="AR791" s="6">
        <v>0</v>
      </c>
      <c r="AS791" s="6">
        <v>0</v>
      </c>
      <c r="AT791" s="6">
        <v>0</v>
      </c>
      <c r="AU791" s="6">
        <v>0</v>
      </c>
      <c r="AV791" s="6">
        <f>IF(Table3[[#This Row],[ShankDiameter]]&gt;0.5,0,2)</f>
        <v>2</v>
      </c>
      <c r="AW791" s="6">
        <v>0</v>
      </c>
      <c r="AX791" s="6">
        <v>0</v>
      </c>
      <c r="AY791" s="6">
        <v>2</v>
      </c>
      <c r="AZ791" s="6">
        <f>IF(Table3[[#This Row],[ShankDiameter]]=0.225,2,IF(Table3[[#This Row],[ShankDiameter]]=0.25,2,IF(Table3[[#This Row],[ShankDiameter]]=0.2875,2,0)))</f>
        <v>0</v>
      </c>
      <c r="BA791" s="6">
        <v>0</v>
      </c>
      <c r="BB791" s="6">
        <v>0</v>
      </c>
      <c r="BC791" s="6">
        <v>0</v>
      </c>
      <c r="BD791" s="6">
        <v>0</v>
      </c>
      <c r="BE791" s="6">
        <v>0</v>
      </c>
      <c r="BF791" s="6">
        <v>0</v>
      </c>
      <c r="BG791" s="6">
        <v>0</v>
      </c>
      <c r="BH791" s="6">
        <v>0</v>
      </c>
      <c r="BI791" s="6">
        <v>0</v>
      </c>
      <c r="BJ791" s="6">
        <v>0</v>
      </c>
      <c r="BK791" s="6">
        <v>0</v>
      </c>
      <c r="BL791" s="6">
        <v>0</v>
      </c>
      <c r="BM791" s="6">
        <f>IF(Table3[[#This Row],[Type]]="EM",IF((Table3[[#This Row],[Diameter]]/2)-Table3[[#This Row],[CornerRadius]]-0.012&gt;0,(Table3[[#This Row],[Diameter]]/2)-Table3[[#This Row],[CornerRadius]]-0.012,0),)</f>
        <v>0</v>
      </c>
      <c r="BO791" s="6" t="str">
        <f>IF(Table3[[#This Row],[ShoulderLength]]="","",IF(Table3[[#This Row],[ShoulderLength]]&lt;Table3[[#This Row],[LOC]],"FIX",""))</f>
        <v/>
      </c>
    </row>
    <row r="792" spans="1:67" x14ac:dyDescent="0.25">
      <c r="A792" s="7">
        <f>IF(Table3[[#This Row],[SoflexRule]]="",1,IF(Table3[[#This Row],[MinOHL]]="",1,IF(Table3[[#This Row],[Type]]="CT",1,IF(Table3[[#This Row],[I]]=1,0,1))))</f>
        <v>1</v>
      </c>
      <c r="B792" s="6" t="s">
        <v>1565</v>
      </c>
      <c r="C792" s="6" t="s">
        <v>1565</v>
      </c>
      <c r="E792" s="6">
        <v>789</v>
      </c>
      <c r="G792" s="9" t="s">
        <v>74</v>
      </c>
      <c r="H792" s="10" t="s">
        <v>1565</v>
      </c>
      <c r="I792" s="11" t="s">
        <v>1598</v>
      </c>
      <c r="J792" s="12">
        <v>13923</v>
      </c>
      <c r="K792" s="11" t="str">
        <f>CONCATENATE(Table3[[#This Row],[Type]]," "&amp;TEXT(Table3[[#This Row],[Diameter]],".0000")&amp;""," "&amp;Table3[[#This Row],[NumFlutes]]&amp;"FL")</f>
        <v>EM .0230 2FL</v>
      </c>
      <c r="M792" s="13">
        <v>2.3E-2</v>
      </c>
      <c r="N792" s="13">
        <v>0.125</v>
      </c>
      <c r="O792" s="6">
        <v>2.3E-2</v>
      </c>
      <c r="P792" s="6">
        <v>5.5E-2</v>
      </c>
      <c r="Q792" s="6">
        <v>0.3</v>
      </c>
      <c r="R792" s="14">
        <f>IF(Table3[[#This Row],[ShoulderLenEnd]]="",0,90-(DEGREES(ATAN((Q792-P792)/((N792-O792)/2)))))</f>
        <v>11.758949766738539</v>
      </c>
      <c r="S792" s="15">
        <v>0.32500000000000001</v>
      </c>
      <c r="T792" s="6">
        <v>2</v>
      </c>
      <c r="U792" s="6">
        <v>1.5</v>
      </c>
      <c r="V792" s="6">
        <v>3.5000000000000003E-2</v>
      </c>
      <c r="AA792" s="13" t="str">
        <f t="shared" si="12"/>
        <v/>
      </c>
      <c r="AE792" s="6" t="s">
        <v>44</v>
      </c>
      <c r="AF792" s="6" t="s">
        <v>62</v>
      </c>
      <c r="AG792" s="6" t="s">
        <v>66</v>
      </c>
      <c r="AI792" s="6">
        <v>0</v>
      </c>
      <c r="AJ792" s="6">
        <v>1</v>
      </c>
      <c r="AK792" s="6">
        <v>1</v>
      </c>
      <c r="AL792" s="6">
        <v>0</v>
      </c>
      <c r="AM792" s="6">
        <v>0</v>
      </c>
      <c r="AN792" s="6">
        <v>1</v>
      </c>
      <c r="AO792" s="6">
        <v>1</v>
      </c>
      <c r="AP792" s="6">
        <v>1</v>
      </c>
      <c r="AR792" s="6">
        <v>0</v>
      </c>
      <c r="AS792" s="6">
        <v>0</v>
      </c>
      <c r="AT792" s="6">
        <v>0</v>
      </c>
      <c r="AU792" s="6">
        <v>0</v>
      </c>
      <c r="AV792" s="6">
        <f>IF(Table3[[#This Row],[ShankDiameter]]&gt;0.5,0,2)</f>
        <v>2</v>
      </c>
      <c r="AW792" s="6">
        <v>0</v>
      </c>
      <c r="AX792" s="6">
        <v>0</v>
      </c>
      <c r="AY792" s="6">
        <v>2</v>
      </c>
      <c r="AZ792" s="6">
        <f>IF(Table3[[#This Row],[ShankDiameter]]=0.225,2,IF(Table3[[#This Row],[ShankDiameter]]=0.25,2,IF(Table3[[#This Row],[ShankDiameter]]=0.2875,2,0)))</f>
        <v>0</v>
      </c>
      <c r="BA792" s="6">
        <v>0</v>
      </c>
      <c r="BB792" s="6">
        <v>0</v>
      </c>
      <c r="BC792" s="6">
        <v>0</v>
      </c>
      <c r="BD792" s="6">
        <v>0</v>
      </c>
      <c r="BE792" s="6">
        <v>0</v>
      </c>
      <c r="BF792" s="6">
        <v>0</v>
      </c>
      <c r="BG792" s="6">
        <v>0</v>
      </c>
      <c r="BH792" s="6">
        <v>0</v>
      </c>
      <c r="BI792" s="6">
        <v>0</v>
      </c>
      <c r="BJ792" s="6">
        <v>0</v>
      </c>
      <c r="BK792" s="6">
        <v>0</v>
      </c>
      <c r="BL792" s="6">
        <v>0</v>
      </c>
      <c r="BM792" s="6">
        <f>IF(Table3[[#This Row],[Type]]="EM",IF((Table3[[#This Row],[Diameter]]/2)-Table3[[#This Row],[CornerRadius]]-0.012&gt;0,(Table3[[#This Row],[Diameter]]/2)-Table3[[#This Row],[CornerRadius]]-0.012,0),)</f>
        <v>0</v>
      </c>
      <c r="BO792" s="6" t="str">
        <f>IF(Table3[[#This Row],[ShoulderLength]]="","",IF(Table3[[#This Row],[ShoulderLength]]&lt;Table3[[#This Row],[LOC]],"FIX",""))</f>
        <v/>
      </c>
    </row>
    <row r="793" spans="1:67" x14ac:dyDescent="0.25">
      <c r="A793" s="7">
        <f>IF(Table3[[#This Row],[SoflexRule]]="",1,IF(Table3[[#This Row],[MinOHL]]="",1,IF(Table3[[#This Row],[Type]]="CT",1,IF(Table3[[#This Row],[I]]=1,0,1))))</f>
        <v>1</v>
      </c>
      <c r="B793" s="6" t="s">
        <v>1565</v>
      </c>
      <c r="C793" s="6" t="s">
        <v>1565</v>
      </c>
      <c r="E793" s="6">
        <v>790</v>
      </c>
      <c r="G793" s="9" t="s">
        <v>74</v>
      </c>
      <c r="H793" s="10" t="s">
        <v>1565</v>
      </c>
      <c r="I793" s="11" t="s">
        <v>1599</v>
      </c>
      <c r="J793" s="12">
        <v>13925</v>
      </c>
      <c r="K793" s="11" t="str">
        <f>CONCATENATE(Table3[[#This Row],[Type]]," "&amp;TEXT(Table3[[#This Row],[Diameter]],".0000")&amp;""," "&amp;Table3[[#This Row],[NumFlutes]]&amp;"FL")</f>
        <v>EM .0250 2FL</v>
      </c>
      <c r="M793" s="13">
        <v>2.5000000000000001E-2</v>
      </c>
      <c r="N793" s="13">
        <v>0.125</v>
      </c>
      <c r="O793" s="6">
        <v>2.5000000000000001E-2</v>
      </c>
      <c r="P793" s="6">
        <v>9.5000000000000001E-2</v>
      </c>
      <c r="Q793" s="6">
        <v>0.3</v>
      </c>
      <c r="R793" s="14">
        <f>IF(Table3[[#This Row],[ShoulderLenEnd]]="",0,90-(DEGREES(ATAN((Q793-P793)/((N793-O793)/2)))))</f>
        <v>13.706961004079801</v>
      </c>
      <c r="S793" s="15">
        <v>0.32500000000000001</v>
      </c>
      <c r="T793" s="6">
        <v>2</v>
      </c>
      <c r="U793" s="6">
        <v>1.5</v>
      </c>
      <c r="V793" s="6">
        <v>3.6999999999999998E-2</v>
      </c>
      <c r="AA793" s="13" t="str">
        <f t="shared" si="12"/>
        <v/>
      </c>
      <c r="AE793" s="6" t="s">
        <v>44</v>
      </c>
      <c r="AF793" s="6" t="s">
        <v>62</v>
      </c>
      <c r="AG793" s="6" t="s">
        <v>66</v>
      </c>
      <c r="AI793" s="6">
        <v>0</v>
      </c>
      <c r="AJ793" s="6">
        <v>1</v>
      </c>
      <c r="AK793" s="6">
        <v>1</v>
      </c>
      <c r="AL793" s="6">
        <v>0</v>
      </c>
      <c r="AM793" s="6">
        <v>0</v>
      </c>
      <c r="AN793" s="6">
        <v>1</v>
      </c>
      <c r="AO793" s="6">
        <v>1</v>
      </c>
      <c r="AP793" s="6">
        <v>1</v>
      </c>
      <c r="AR793" s="6">
        <v>0</v>
      </c>
      <c r="AS793" s="6">
        <v>0</v>
      </c>
      <c r="AT793" s="6">
        <v>0</v>
      </c>
      <c r="AU793" s="6">
        <v>0</v>
      </c>
      <c r="AV793" s="6">
        <f>IF(Table3[[#This Row],[ShankDiameter]]&gt;0.5,0,2)</f>
        <v>2</v>
      </c>
      <c r="AW793" s="6">
        <v>0</v>
      </c>
      <c r="AX793" s="6">
        <v>0</v>
      </c>
      <c r="AY793" s="6">
        <v>2</v>
      </c>
      <c r="AZ793" s="6">
        <f>IF(Table3[[#This Row],[ShankDiameter]]=0.225,2,IF(Table3[[#This Row],[ShankDiameter]]=0.25,2,IF(Table3[[#This Row],[ShankDiameter]]=0.2875,2,0)))</f>
        <v>0</v>
      </c>
      <c r="BA793" s="6">
        <v>2</v>
      </c>
      <c r="BB793" s="6">
        <v>0</v>
      </c>
      <c r="BC793" s="6">
        <v>0</v>
      </c>
      <c r="BD793" s="6">
        <v>0</v>
      </c>
      <c r="BE793" s="6">
        <v>0</v>
      </c>
      <c r="BF793" s="6">
        <v>0</v>
      </c>
      <c r="BG793" s="6">
        <v>0</v>
      </c>
      <c r="BH793" s="6">
        <v>0</v>
      </c>
      <c r="BI793" s="6">
        <v>0</v>
      </c>
      <c r="BJ793" s="6">
        <v>0</v>
      </c>
      <c r="BK793" s="6">
        <v>0</v>
      </c>
      <c r="BL793" s="6">
        <v>0</v>
      </c>
      <c r="BM793" s="6">
        <f>IF(Table3[[#This Row],[Type]]="EM",IF((Table3[[#This Row],[Diameter]]/2)-Table3[[#This Row],[CornerRadius]]-0.012&gt;0,(Table3[[#This Row],[Diameter]]/2)-Table3[[#This Row],[CornerRadius]]-0.012,0),)</f>
        <v>5.0000000000000044E-4</v>
      </c>
      <c r="BO793" s="6" t="str">
        <f>IF(Table3[[#This Row],[ShoulderLength]]="","",IF(Table3[[#This Row],[ShoulderLength]]&lt;Table3[[#This Row],[LOC]],"FIX",""))</f>
        <v/>
      </c>
    </row>
    <row r="794" spans="1:67" x14ac:dyDescent="0.25">
      <c r="A794" s="7">
        <f>IF(Table3[[#This Row],[SoflexRule]]="",1,IF(Table3[[#This Row],[MinOHL]]="",1,IF(Table3[[#This Row],[Type]]="CT",1,IF(Table3[[#This Row],[I]]=1,0,1))))</f>
        <v>1</v>
      </c>
      <c r="B794" s="6" t="s">
        <v>1565</v>
      </c>
      <c r="C794" s="6" t="s">
        <v>1565</v>
      </c>
      <c r="E794" s="6">
        <v>791</v>
      </c>
      <c r="G794" s="9" t="s">
        <v>74</v>
      </c>
      <c r="H794" s="10" t="s">
        <v>1565</v>
      </c>
      <c r="I794" s="11" t="s">
        <v>1600</v>
      </c>
      <c r="J794" s="12">
        <v>76225</v>
      </c>
      <c r="K794" s="11" t="str">
        <f>CONCATENATE(Table3[[#This Row],[Type]]," "&amp;TEXT(Table3[[#This Row],[Diameter]],".0000")&amp;""," "&amp;Table3[[#This Row],[NumFlutes]]&amp;"FL")</f>
        <v>EM .0250 2FL</v>
      </c>
      <c r="M794" s="13">
        <v>2.5000000000000001E-2</v>
      </c>
      <c r="N794" s="13">
        <v>0.125</v>
      </c>
      <c r="O794" s="6">
        <v>2.3E-2</v>
      </c>
      <c r="P794" s="6">
        <v>0.21</v>
      </c>
      <c r="Q794" s="6">
        <v>0.45</v>
      </c>
      <c r="R794" s="14">
        <f>IF(Table3[[#This Row],[ShoulderLenEnd]]="",0,90-(DEGREES(ATAN((Q794-P794)/((N794-O794)/2)))))</f>
        <v>11.99689930792357</v>
      </c>
      <c r="S794" s="15">
        <v>0.47499999999999998</v>
      </c>
      <c r="T794" s="6">
        <v>2</v>
      </c>
      <c r="U794" s="6">
        <v>1.5</v>
      </c>
      <c r="V794" s="6">
        <v>7.4999999999999997E-2</v>
      </c>
      <c r="AA794" s="13" t="str">
        <f t="shared" si="12"/>
        <v/>
      </c>
      <c r="AE794" s="6" t="s">
        <v>44</v>
      </c>
      <c r="AF794" s="6" t="s">
        <v>62</v>
      </c>
      <c r="AG794" s="6" t="s">
        <v>66</v>
      </c>
      <c r="AI794" s="6">
        <v>0</v>
      </c>
      <c r="AJ794" s="6">
        <v>1</v>
      </c>
      <c r="AK794" s="6">
        <v>1</v>
      </c>
      <c r="AL794" s="6">
        <v>0</v>
      </c>
      <c r="AM794" s="6">
        <v>0</v>
      </c>
      <c r="AN794" s="6">
        <v>1</v>
      </c>
      <c r="AO794" s="6">
        <v>1</v>
      </c>
      <c r="AP794" s="6">
        <v>1</v>
      </c>
      <c r="AR794" s="6">
        <v>0</v>
      </c>
      <c r="AS794" s="6">
        <v>0</v>
      </c>
      <c r="AT794" s="6">
        <v>0</v>
      </c>
      <c r="AU794" s="6">
        <v>0</v>
      </c>
      <c r="AV794" s="6">
        <f>IF(Table3[[#This Row],[ShankDiameter]]&gt;0.5,0,2)</f>
        <v>2</v>
      </c>
      <c r="AW794" s="6">
        <v>0</v>
      </c>
      <c r="AX794" s="6">
        <v>0</v>
      </c>
      <c r="AY794" s="6">
        <v>2</v>
      </c>
      <c r="AZ794" s="6">
        <v>2</v>
      </c>
      <c r="BA794" s="6">
        <v>0</v>
      </c>
      <c r="BB794" s="6">
        <v>0</v>
      </c>
      <c r="BC794" s="6">
        <v>0</v>
      </c>
      <c r="BD794" s="6">
        <v>0</v>
      </c>
      <c r="BE794" s="6">
        <v>0</v>
      </c>
      <c r="BF794" s="6">
        <v>0</v>
      </c>
      <c r="BG794" s="6">
        <v>0</v>
      </c>
      <c r="BH794" s="6">
        <v>0</v>
      </c>
      <c r="BI794" s="6">
        <v>0</v>
      </c>
      <c r="BJ794" s="6">
        <v>0</v>
      </c>
      <c r="BK794" s="6">
        <v>0</v>
      </c>
      <c r="BL794" s="6">
        <v>0</v>
      </c>
      <c r="BM794" s="6">
        <f>IF(Table3[[#This Row],[Type]]="EM",IF((Table3[[#This Row],[Diameter]]/2)-Table3[[#This Row],[CornerRadius]]-0.012&gt;0,(Table3[[#This Row],[Diameter]]/2)-Table3[[#This Row],[CornerRadius]]-0.012,0),)</f>
        <v>5.0000000000000044E-4</v>
      </c>
      <c r="BO794" s="6" t="str">
        <f>IF(Table3[[#This Row],[ShoulderLength]]="","",IF(Table3[[#This Row],[ShoulderLength]]&lt;Table3[[#This Row],[LOC]],"FIX",""))</f>
        <v/>
      </c>
    </row>
    <row r="795" spans="1:67" x14ac:dyDescent="0.25">
      <c r="A795" s="7">
        <f>IF(Table3[[#This Row],[SoflexRule]]="",1,IF(Table3[[#This Row],[MinOHL]]="",1,IF(Table3[[#This Row],[Type]]="CT",1,IF(Table3[[#This Row],[I]]=1,0,1))))</f>
        <v>1</v>
      </c>
      <c r="B795" s="6" t="s">
        <v>1565</v>
      </c>
      <c r="C795" s="6" t="s">
        <v>1565</v>
      </c>
      <c r="E795" s="6">
        <v>792</v>
      </c>
      <c r="G795" s="9" t="s">
        <v>74</v>
      </c>
      <c r="H795" s="10" t="s">
        <v>1565</v>
      </c>
      <c r="I795" s="11" t="s">
        <v>1601</v>
      </c>
      <c r="J795" s="12" t="s">
        <v>1602</v>
      </c>
      <c r="K795" s="11" t="str">
        <f>CONCATENATE(Table3[[#This Row],[Type]]," "&amp;TEXT(Table3[[#This Row],[Diameter]],".0000")&amp;""," "&amp;Table3[[#This Row],[NumFlutes]]&amp;"FL")</f>
        <v>EM .0250 3FL</v>
      </c>
      <c r="M795" s="13">
        <v>2.5000000000000001E-2</v>
      </c>
      <c r="N795" s="13">
        <v>0.125</v>
      </c>
      <c r="O795" s="6">
        <v>2.4E-2</v>
      </c>
      <c r="P795" s="6">
        <v>0.25</v>
      </c>
      <c r="Q795" s="6">
        <v>0.435</v>
      </c>
      <c r="R795" s="14">
        <f>IF(Table3[[#This Row],[ShoulderLenEnd]]="",0,90-(DEGREES(ATAN((Q795-P795)/((N795-O795)/2)))))</f>
        <v>15.268220870566196</v>
      </c>
      <c r="S795" s="15">
        <v>0.5</v>
      </c>
      <c r="T795" s="6">
        <v>3</v>
      </c>
      <c r="U795" s="6">
        <v>2.5</v>
      </c>
      <c r="V795" s="6">
        <v>0.125</v>
      </c>
      <c r="AA795" s="13" t="str">
        <f t="shared" si="12"/>
        <v/>
      </c>
      <c r="AE795" s="6" t="s">
        <v>44</v>
      </c>
      <c r="AF795" s="6" t="s">
        <v>73</v>
      </c>
      <c r="AG795" s="6" t="s">
        <v>66</v>
      </c>
      <c r="AH795" s="6" t="s">
        <v>1589</v>
      </c>
      <c r="AI795" s="6">
        <v>0</v>
      </c>
      <c r="AJ795" s="6">
        <v>0</v>
      </c>
      <c r="AK795" s="6">
        <v>1</v>
      </c>
      <c r="AL795" s="6">
        <v>1</v>
      </c>
      <c r="AM795" s="6">
        <v>0</v>
      </c>
      <c r="AN795" s="6">
        <v>1</v>
      </c>
      <c r="AO795" s="6">
        <v>0</v>
      </c>
      <c r="AP795" s="6">
        <v>1</v>
      </c>
      <c r="AR795" s="6">
        <v>0</v>
      </c>
      <c r="AS795" s="6">
        <v>0</v>
      </c>
      <c r="AT795" s="6">
        <v>0</v>
      </c>
      <c r="AU795" s="6">
        <v>0</v>
      </c>
      <c r="AV795" s="6">
        <f>IF(Table3[[#This Row],[ShankDiameter]]&gt;0.5,0,2)</f>
        <v>2</v>
      </c>
      <c r="AW795" s="6">
        <v>0</v>
      </c>
      <c r="AX795" s="6">
        <v>0</v>
      </c>
      <c r="AY795" s="6">
        <v>2</v>
      </c>
      <c r="AZ795" s="6">
        <f>IF(Table3[[#This Row],[ShankDiameter]]=0.225,2,IF(Table3[[#This Row],[ShankDiameter]]=0.25,2,IF(Table3[[#This Row],[ShankDiameter]]=0.2875,2,0)))</f>
        <v>0</v>
      </c>
      <c r="BA795" s="6">
        <v>0</v>
      </c>
      <c r="BB795" s="6">
        <v>0</v>
      </c>
      <c r="BC795" s="6">
        <v>0</v>
      </c>
      <c r="BD795" s="6">
        <v>0</v>
      </c>
      <c r="BE795" s="6">
        <v>0</v>
      </c>
      <c r="BF795" s="6">
        <v>0</v>
      </c>
      <c r="BG795" s="6">
        <v>0</v>
      </c>
      <c r="BH795" s="6">
        <v>0</v>
      </c>
      <c r="BI795" s="6">
        <v>0</v>
      </c>
      <c r="BJ795" s="6">
        <v>0</v>
      </c>
      <c r="BK795" s="6">
        <v>0</v>
      </c>
      <c r="BL795" s="6">
        <v>0</v>
      </c>
      <c r="BM795" s="6">
        <f>IF(Table3[[#This Row],[Type]]="EM",IF((Table3[[#This Row],[Diameter]]/2)-Table3[[#This Row],[CornerRadius]]-0.012&gt;0,(Table3[[#This Row],[Diameter]]/2)-Table3[[#This Row],[CornerRadius]]-0.012,0),)</f>
        <v>5.0000000000000044E-4</v>
      </c>
      <c r="BO795" s="6" t="str">
        <f>IF(Table3[[#This Row],[ShoulderLength]]="","",IF(Table3[[#This Row],[ShoulderLength]]&lt;Table3[[#This Row],[LOC]],"FIX",""))</f>
        <v/>
      </c>
    </row>
    <row r="796" spans="1:67" x14ac:dyDescent="0.25">
      <c r="A796" s="7">
        <f>IF(Table3[[#This Row],[SoflexRule]]="",1,IF(Table3[[#This Row],[MinOHL]]="",1,IF(Table3[[#This Row],[Type]]="CT",1,IF(Table3[[#This Row],[I]]=1,0,1))))</f>
        <v>1</v>
      </c>
      <c r="B796" s="6" t="s">
        <v>1565</v>
      </c>
      <c r="C796" s="6" t="s">
        <v>1565</v>
      </c>
      <c r="E796" s="6">
        <v>793</v>
      </c>
      <c r="G796" s="9" t="s">
        <v>74</v>
      </c>
      <c r="H796" s="10" t="s">
        <v>1565</v>
      </c>
      <c r="I796" s="11" t="s">
        <v>1603</v>
      </c>
      <c r="J796" s="12" t="s">
        <v>1604</v>
      </c>
      <c r="K796" s="11" t="str">
        <f>CONCATENATE(Table3[[#This Row],[Type]]," "&amp;TEXT(Table3[[#This Row],[Diameter]],".0000")&amp;""," "&amp;Table3[[#This Row],[NumFlutes]]&amp;"FL")</f>
        <v>EM .0250 3FL</v>
      </c>
      <c r="M796" s="13">
        <v>2.5000000000000001E-2</v>
      </c>
      <c r="N796" s="13">
        <v>0.125</v>
      </c>
      <c r="O796" s="6">
        <v>2.3E-2</v>
      </c>
      <c r="P796" s="6">
        <v>0.63</v>
      </c>
      <c r="Q796" s="6">
        <v>0.72499999999999998</v>
      </c>
      <c r="R796" s="14">
        <f>IF(Table3[[#This Row],[ShoulderLenEnd]]="",0,90-(DEGREES(ATAN((Q796-P796)/((N796-O796)/2)))))</f>
        <v>28.228776181369589</v>
      </c>
      <c r="S796" s="15">
        <v>0.8</v>
      </c>
      <c r="T796" s="6">
        <v>3</v>
      </c>
      <c r="U796" s="6">
        <v>2.5</v>
      </c>
      <c r="V796" s="6">
        <v>3.6999999999999998E-2</v>
      </c>
      <c r="AA796" s="13" t="str">
        <f t="shared" si="12"/>
        <v/>
      </c>
      <c r="AE796" s="6" t="s">
        <v>44</v>
      </c>
      <c r="AF796" s="6" t="s">
        <v>73</v>
      </c>
      <c r="AG796" s="6" t="s">
        <v>66</v>
      </c>
      <c r="AH796" s="6" t="s">
        <v>1592</v>
      </c>
      <c r="AI796" s="6">
        <v>0</v>
      </c>
      <c r="AJ796" s="6">
        <v>0</v>
      </c>
      <c r="AK796" s="6">
        <v>1</v>
      </c>
      <c r="AL796" s="6">
        <v>1</v>
      </c>
      <c r="AM796" s="6">
        <v>0</v>
      </c>
      <c r="AN796" s="6">
        <v>1</v>
      </c>
      <c r="AO796" s="6">
        <v>1</v>
      </c>
      <c r="AP796" s="6">
        <v>1</v>
      </c>
      <c r="AR796" s="6">
        <v>0</v>
      </c>
      <c r="AS796" s="6">
        <v>0</v>
      </c>
      <c r="AT796" s="6">
        <v>0</v>
      </c>
      <c r="AU796" s="6">
        <v>0</v>
      </c>
      <c r="AV796" s="6">
        <f>IF(Table3[[#This Row],[ShankDiameter]]&gt;0.5,0,2)</f>
        <v>2</v>
      </c>
      <c r="AW796" s="6">
        <v>0</v>
      </c>
      <c r="AX796" s="6">
        <v>0</v>
      </c>
      <c r="AY796" s="6">
        <v>2</v>
      </c>
      <c r="AZ796" s="6">
        <f>IF(Table3[[#This Row],[ShankDiameter]]=0.225,2,IF(Table3[[#This Row],[ShankDiameter]]=0.25,2,IF(Table3[[#This Row],[ShankDiameter]]=0.2875,2,0)))</f>
        <v>0</v>
      </c>
      <c r="BA796" s="6">
        <v>0</v>
      </c>
      <c r="BB796" s="6">
        <v>0</v>
      </c>
      <c r="BC796" s="6">
        <v>0</v>
      </c>
      <c r="BD796" s="6">
        <v>0</v>
      </c>
      <c r="BE796" s="6">
        <v>0</v>
      </c>
      <c r="BF796" s="6">
        <v>0</v>
      </c>
      <c r="BG796" s="6">
        <v>0</v>
      </c>
      <c r="BH796" s="6">
        <v>0</v>
      </c>
      <c r="BI796" s="6">
        <v>0</v>
      </c>
      <c r="BJ796" s="6">
        <v>0</v>
      </c>
      <c r="BK796" s="6">
        <v>0</v>
      </c>
      <c r="BL796" s="6">
        <v>0</v>
      </c>
      <c r="BM796" s="6">
        <f>IF(Table3[[#This Row],[Type]]="EM",IF((Table3[[#This Row],[Diameter]]/2)-Table3[[#This Row],[CornerRadius]]-0.012&gt;0,(Table3[[#This Row],[Diameter]]/2)-Table3[[#This Row],[CornerRadius]]-0.012,0),)</f>
        <v>5.0000000000000044E-4</v>
      </c>
      <c r="BO796" s="6" t="str">
        <f>IF(Table3[[#This Row],[ShoulderLength]]="","",IF(Table3[[#This Row],[ShoulderLength]]&lt;Table3[[#This Row],[LOC]],"FIX",""))</f>
        <v/>
      </c>
    </row>
    <row r="797" spans="1:67" x14ac:dyDescent="0.25">
      <c r="A797" s="7">
        <f>IF(Table3[[#This Row],[SoflexRule]]="",1,IF(Table3[[#This Row],[MinOHL]]="",1,IF(Table3[[#This Row],[Type]]="CT",1,IF(Table3[[#This Row],[I]]=1,0,1))))</f>
        <v>1</v>
      </c>
      <c r="B797" s="6" t="s">
        <v>1565</v>
      </c>
      <c r="C797" s="6" t="s">
        <v>1565</v>
      </c>
      <c r="E797" s="6">
        <v>794</v>
      </c>
      <c r="F797" s="8" t="s">
        <v>60</v>
      </c>
      <c r="H797" s="10" t="s">
        <v>1565</v>
      </c>
      <c r="I797" s="11" t="s">
        <v>1605</v>
      </c>
      <c r="J797" s="12" t="s">
        <v>1606</v>
      </c>
      <c r="K797" s="11" t="str">
        <f>CONCATENATE(Table3[[#This Row],[Type]]," "&amp;TEXT(Table3[[#This Row],[Diameter]],".0000")&amp;""," "&amp;Table3[[#This Row],[NumFlutes]]&amp;"FL")</f>
        <v>EM .0310 3FL</v>
      </c>
      <c r="M797" s="13">
        <v>3.1E-2</v>
      </c>
      <c r="N797" s="13">
        <v>0.125</v>
      </c>
      <c r="O797" s="6">
        <v>0.03</v>
      </c>
      <c r="P797" s="6">
        <v>0.57999999999999996</v>
      </c>
      <c r="Q797" s="6">
        <v>0.70499999999999996</v>
      </c>
      <c r="R797" s="14">
        <f>IF(Table3[[#This Row],[ShoulderLenEnd]]="",0,90-(DEGREES(ATAN((Q797-P797)/((N797-O797)/2)))))</f>
        <v>20.80679101271123</v>
      </c>
      <c r="S797" s="15">
        <v>0.74</v>
      </c>
      <c r="T797" s="6">
        <v>3</v>
      </c>
      <c r="U797" s="6">
        <v>2.5</v>
      </c>
      <c r="V797" s="6">
        <v>4.5999999999999999E-2</v>
      </c>
      <c r="AA797" s="13" t="str">
        <f t="shared" si="12"/>
        <v/>
      </c>
      <c r="AE797" s="6" t="s">
        <v>44</v>
      </c>
      <c r="AF797" s="6" t="s">
        <v>73</v>
      </c>
      <c r="AG797" s="6" t="s">
        <v>66</v>
      </c>
      <c r="AH797" s="6" t="s">
        <v>1576</v>
      </c>
      <c r="AI797" s="6">
        <v>0</v>
      </c>
      <c r="AJ797" s="6">
        <v>0</v>
      </c>
      <c r="AK797" s="6">
        <v>1</v>
      </c>
      <c r="AL797" s="6">
        <v>1</v>
      </c>
      <c r="AM797" s="6">
        <v>0</v>
      </c>
      <c r="AN797" s="6">
        <v>1</v>
      </c>
      <c r="AO797" s="6">
        <v>1</v>
      </c>
      <c r="AP797" s="6">
        <v>1</v>
      </c>
      <c r="AR797" s="6">
        <v>0</v>
      </c>
      <c r="AS797" s="6">
        <v>0</v>
      </c>
      <c r="AT797" s="6">
        <v>0</v>
      </c>
      <c r="AU797" s="6">
        <v>0</v>
      </c>
      <c r="AV797" s="6">
        <f>IF(Table3[[#This Row],[ShankDiameter]]&gt;0.5,0,2)</f>
        <v>2</v>
      </c>
      <c r="AW797" s="6">
        <v>0</v>
      </c>
      <c r="AX797" s="6">
        <v>0</v>
      </c>
      <c r="AY797" s="6">
        <v>2</v>
      </c>
      <c r="AZ797" s="6">
        <f>IF(Table3[[#This Row],[ShankDiameter]]=0.225,2,IF(Table3[[#This Row],[ShankDiameter]]=0.25,2,IF(Table3[[#This Row],[ShankDiameter]]=0.2875,2,0)))</f>
        <v>0</v>
      </c>
      <c r="BA797" s="6">
        <v>0</v>
      </c>
      <c r="BB797" s="6">
        <v>0</v>
      </c>
      <c r="BC797" s="6">
        <v>0</v>
      </c>
      <c r="BD797" s="6">
        <v>0</v>
      </c>
      <c r="BE797" s="6">
        <v>0</v>
      </c>
      <c r="BF797" s="6">
        <v>0</v>
      </c>
      <c r="BG797" s="6">
        <v>0</v>
      </c>
      <c r="BH797" s="6">
        <v>0</v>
      </c>
      <c r="BI797" s="6">
        <v>0</v>
      </c>
      <c r="BJ797" s="6">
        <v>0</v>
      </c>
      <c r="BK797" s="6">
        <v>0</v>
      </c>
      <c r="BL797" s="6">
        <v>0</v>
      </c>
      <c r="BM797" s="6">
        <f>IF(Table3[[#This Row],[Type]]="EM",IF((Table3[[#This Row],[Diameter]]/2)-Table3[[#This Row],[CornerRadius]]-0.012&gt;0,(Table3[[#This Row],[Diameter]]/2)-Table3[[#This Row],[CornerRadius]]-0.012,0),)</f>
        <v>3.4999999999999996E-3</v>
      </c>
      <c r="BO797" s="6" t="str">
        <f>IF(Table3[[#This Row],[ShoulderLength]]="","",IF(Table3[[#This Row],[ShoulderLength]]&lt;Table3[[#This Row],[LOC]],"FIX",""))</f>
        <v/>
      </c>
    </row>
    <row r="798" spans="1:67" x14ac:dyDescent="0.25">
      <c r="A798" s="7">
        <f>IF(Table3[[#This Row],[SoflexRule]]="",1,IF(Table3[[#This Row],[MinOHL]]="",1,IF(Table3[[#This Row],[Type]]="CT",1,IF(Table3[[#This Row],[I]]=1,0,1))))</f>
        <v>1</v>
      </c>
      <c r="B798" s="6" t="s">
        <v>1565</v>
      </c>
      <c r="C798" s="6" t="s">
        <v>1565</v>
      </c>
      <c r="E798" s="6">
        <v>795</v>
      </c>
      <c r="G798" s="9" t="s">
        <v>74</v>
      </c>
      <c r="H798" s="10" t="s">
        <v>1565</v>
      </c>
      <c r="I798" s="11" t="s">
        <v>1607</v>
      </c>
      <c r="J798" s="12">
        <v>13631</v>
      </c>
      <c r="K798" s="11" t="str">
        <f>CONCATENATE(Table3[[#This Row],[Type]]," "&amp;TEXT(Table3[[#This Row],[Diameter]],".0000")&amp;""," "&amp;Table3[[#This Row],[NumFlutes]]&amp;"FL")</f>
        <v>EM .0310 3FL</v>
      </c>
      <c r="M798" s="13">
        <v>3.1E-2</v>
      </c>
      <c r="N798" s="13">
        <v>0.125</v>
      </c>
      <c r="O798" s="6">
        <v>2.9000000000000001E-2</v>
      </c>
      <c r="P798" s="6">
        <v>0.32</v>
      </c>
      <c r="Q798" s="6">
        <v>0.5</v>
      </c>
      <c r="R798" s="14">
        <f>IF(Table3[[#This Row],[ShoulderLenEnd]]="",0,90-(DEGREES(ATAN((Q798-P798)/((N798-O798)/2)))))</f>
        <v>14.931417178137551</v>
      </c>
      <c r="S798" s="15">
        <v>0.52500000000000002</v>
      </c>
      <c r="T798" s="6">
        <v>3</v>
      </c>
      <c r="U798" s="6">
        <v>2.5</v>
      </c>
      <c r="V798" s="6">
        <v>0.155</v>
      </c>
      <c r="AA798" s="13" t="str">
        <f t="shared" si="12"/>
        <v/>
      </c>
      <c r="AE798" s="6" t="s">
        <v>44</v>
      </c>
      <c r="AF798" s="6" t="s">
        <v>62</v>
      </c>
      <c r="AG798" s="6" t="s">
        <v>66</v>
      </c>
      <c r="AH798" s="6" t="s">
        <v>1589</v>
      </c>
      <c r="AI798" s="6">
        <v>0</v>
      </c>
      <c r="AJ798" s="6">
        <v>1</v>
      </c>
      <c r="AK798" s="6">
        <v>1</v>
      </c>
      <c r="AL798" s="6">
        <v>0</v>
      </c>
      <c r="AM798" s="6">
        <v>0</v>
      </c>
      <c r="AN798" s="6">
        <v>1</v>
      </c>
      <c r="AO798" s="6">
        <v>0</v>
      </c>
      <c r="AP798" s="6">
        <v>1</v>
      </c>
      <c r="AR798" s="6">
        <v>0</v>
      </c>
      <c r="AS798" s="6">
        <v>0</v>
      </c>
      <c r="AT798" s="6">
        <v>0</v>
      </c>
      <c r="AU798" s="6">
        <v>0</v>
      </c>
      <c r="AV798" s="6">
        <f>IF(Table3[[#This Row],[ShankDiameter]]&gt;0.5,0,2)</f>
        <v>2</v>
      </c>
      <c r="AW798" s="6">
        <v>0</v>
      </c>
      <c r="AX798" s="6">
        <v>0</v>
      </c>
      <c r="AY798" s="6">
        <v>2</v>
      </c>
      <c r="AZ798" s="6">
        <v>2</v>
      </c>
      <c r="BA798" s="6">
        <v>0</v>
      </c>
      <c r="BB798" s="6">
        <v>0</v>
      </c>
      <c r="BC798" s="6">
        <v>0</v>
      </c>
      <c r="BD798" s="6">
        <v>0</v>
      </c>
      <c r="BE798" s="6">
        <v>0</v>
      </c>
      <c r="BF798" s="6">
        <v>0</v>
      </c>
      <c r="BG798" s="6">
        <v>0</v>
      </c>
      <c r="BH798" s="6">
        <v>0</v>
      </c>
      <c r="BI798" s="6">
        <v>0</v>
      </c>
      <c r="BJ798" s="6">
        <v>0</v>
      </c>
      <c r="BK798" s="6">
        <v>0</v>
      </c>
      <c r="BL798" s="6">
        <v>0</v>
      </c>
      <c r="BM798" s="6">
        <f>IF(Table3[[#This Row],[Type]]="EM",IF((Table3[[#This Row],[Diameter]]/2)-Table3[[#This Row],[CornerRadius]]-0.012&gt;0,(Table3[[#This Row],[Diameter]]/2)-Table3[[#This Row],[CornerRadius]]-0.012,0),)</f>
        <v>3.4999999999999996E-3</v>
      </c>
      <c r="BO798" s="6" t="str">
        <f>IF(Table3[[#This Row],[ShoulderLength]]="","",IF(Table3[[#This Row],[ShoulderLength]]&lt;Table3[[#This Row],[LOC]],"FIX",""))</f>
        <v/>
      </c>
    </row>
    <row r="799" spans="1:67" x14ac:dyDescent="0.25">
      <c r="A799" s="7">
        <f>IF(Table3[[#This Row],[SoflexRule]]="",1,IF(Table3[[#This Row],[MinOHL]]="",1,IF(Table3[[#This Row],[Type]]="CT",1,IF(Table3[[#This Row],[I]]=1,0,1))))</f>
        <v>1</v>
      </c>
      <c r="B799" s="6" t="s">
        <v>1565</v>
      </c>
      <c r="C799" s="6" t="s">
        <v>1565</v>
      </c>
      <c r="E799" s="6">
        <v>796</v>
      </c>
      <c r="G799" s="9" t="s">
        <v>74</v>
      </c>
      <c r="H799" s="10" t="s">
        <v>1565</v>
      </c>
      <c r="I799" s="11" t="s">
        <v>1608</v>
      </c>
      <c r="J799" s="12" t="s">
        <v>1609</v>
      </c>
      <c r="K799" s="11" t="str">
        <f>CONCATENATE(Table3[[#This Row],[Type]]," "&amp;TEXT(Table3[[#This Row],[Diameter]],".0000")&amp;""," "&amp;Table3[[#This Row],[NumFlutes]]&amp;"FL")</f>
        <v>EM .0310 4FL</v>
      </c>
      <c r="M799" s="13">
        <v>3.1E-2</v>
      </c>
      <c r="N799" s="13">
        <v>0.125</v>
      </c>
      <c r="O799" s="6">
        <v>3.1E-2</v>
      </c>
      <c r="P799" s="6">
        <v>0.115</v>
      </c>
      <c r="Q799" s="6">
        <v>0.3</v>
      </c>
      <c r="R799" s="14">
        <f>IF(Table3[[#This Row],[ShoulderLenEnd]]="",0,90-(DEGREES(ATAN((Q799-P799)/((N799-O799)/2)))))</f>
        <v>14.254650718226657</v>
      </c>
      <c r="S799" s="15">
        <v>0.375</v>
      </c>
      <c r="T799" s="6">
        <v>4</v>
      </c>
      <c r="U799" s="6">
        <v>1.5</v>
      </c>
      <c r="V799" s="6">
        <v>9.2999999999999999E-2</v>
      </c>
      <c r="AA799" s="13" t="str">
        <f t="shared" si="12"/>
        <v/>
      </c>
      <c r="AE799" s="6" t="s">
        <v>44</v>
      </c>
      <c r="AF799" s="6" t="s">
        <v>73</v>
      </c>
      <c r="AG799" s="6" t="s">
        <v>66</v>
      </c>
      <c r="AI799" s="6">
        <v>0</v>
      </c>
      <c r="AJ799" s="6">
        <v>0</v>
      </c>
      <c r="AK799" s="6">
        <v>1</v>
      </c>
      <c r="AL799" s="6">
        <v>1</v>
      </c>
      <c r="AM799" s="6">
        <v>0</v>
      </c>
      <c r="AN799" s="6">
        <v>1</v>
      </c>
      <c r="AO799" s="6">
        <v>1</v>
      </c>
      <c r="AP799" s="6">
        <v>1</v>
      </c>
      <c r="AR799" s="6">
        <v>0</v>
      </c>
      <c r="AS799" s="6">
        <v>0</v>
      </c>
      <c r="AT799" s="6">
        <v>0</v>
      </c>
      <c r="AU799" s="6">
        <v>0</v>
      </c>
      <c r="AV799" s="6">
        <f>IF(Table3[[#This Row],[ShankDiameter]]&gt;0.5,0,2)</f>
        <v>2</v>
      </c>
      <c r="AW799" s="6">
        <v>0</v>
      </c>
      <c r="AX799" s="6">
        <v>0</v>
      </c>
      <c r="AY799" s="6">
        <v>2</v>
      </c>
      <c r="AZ799" s="6">
        <f>IF(Table3[[#This Row],[ShankDiameter]]=0.225,2,IF(Table3[[#This Row],[ShankDiameter]]=0.25,2,IF(Table3[[#This Row],[ShankDiameter]]=0.2875,2,0)))</f>
        <v>0</v>
      </c>
      <c r="BA799" s="6">
        <v>0</v>
      </c>
      <c r="BB799" s="6">
        <v>0</v>
      </c>
      <c r="BC799" s="6">
        <v>0</v>
      </c>
      <c r="BD799" s="6">
        <v>0</v>
      </c>
      <c r="BE799" s="6">
        <v>0</v>
      </c>
      <c r="BF799" s="6">
        <v>0</v>
      </c>
      <c r="BG799" s="6">
        <v>0</v>
      </c>
      <c r="BH799" s="6">
        <v>0</v>
      </c>
      <c r="BI799" s="6">
        <v>0</v>
      </c>
      <c r="BJ799" s="6">
        <v>0</v>
      </c>
      <c r="BK799" s="6">
        <v>0</v>
      </c>
      <c r="BL799" s="6">
        <v>0</v>
      </c>
      <c r="BM799" s="6">
        <f>IF(Table3[[#This Row],[Type]]="EM",IF((Table3[[#This Row],[Diameter]]/2)-Table3[[#This Row],[CornerRadius]]-0.012&gt;0,(Table3[[#This Row],[Diameter]]/2)-Table3[[#This Row],[CornerRadius]]-0.012,0),)</f>
        <v>3.4999999999999996E-3</v>
      </c>
      <c r="BO799" s="6" t="str">
        <f>IF(Table3[[#This Row],[ShoulderLength]]="","",IF(Table3[[#This Row],[ShoulderLength]]&lt;Table3[[#This Row],[LOC]],"FIX",""))</f>
        <v/>
      </c>
    </row>
    <row r="800" spans="1:67" x14ac:dyDescent="0.25">
      <c r="A800" s="7">
        <f>IF(Table3[[#This Row],[SoflexRule]]="",1,IF(Table3[[#This Row],[MinOHL]]="",1,IF(Table3[[#This Row],[Type]]="CT",1,IF(Table3[[#This Row],[I]]=1,0,1))))</f>
        <v>1</v>
      </c>
      <c r="B800" s="6" t="s">
        <v>1565</v>
      </c>
      <c r="C800" s="6" t="s">
        <v>1565</v>
      </c>
      <c r="E800" s="6">
        <v>797</v>
      </c>
      <c r="G800" s="9" t="s">
        <v>74</v>
      </c>
      <c r="H800" s="10" t="s">
        <v>1565</v>
      </c>
      <c r="I800" s="11" t="s">
        <v>1610</v>
      </c>
      <c r="J800" s="12" t="s">
        <v>1611</v>
      </c>
      <c r="K800" s="11" t="str">
        <f>CONCATENATE(Table3[[#This Row],[Type]]," "&amp;TEXT(Table3[[#This Row],[Diameter]],".0000")&amp;""," "&amp;Table3[[#This Row],[NumFlutes]]&amp;"FL")</f>
        <v>EM .0310 5FL</v>
      </c>
      <c r="M800" s="13">
        <v>3.1E-2</v>
      </c>
      <c r="N800" s="13">
        <v>0.125</v>
      </c>
      <c r="O800" s="6">
        <v>3.1E-2</v>
      </c>
      <c r="P800" s="6">
        <v>0.17499999999999999</v>
      </c>
      <c r="Q800" s="6">
        <v>0.35</v>
      </c>
      <c r="R800" s="14">
        <f>IF(Table3[[#This Row],[ShoulderLenEnd]]="",0,90-(DEGREES(ATAN((Q800-P800)/((N800-O800)/2)))))</f>
        <v>15.033258129388287</v>
      </c>
      <c r="S800" s="15">
        <v>0.4</v>
      </c>
      <c r="T800" s="6">
        <v>5</v>
      </c>
      <c r="U800" s="6">
        <v>2.5</v>
      </c>
      <c r="V800" s="6">
        <v>0.156</v>
      </c>
      <c r="AA800" s="13" t="str">
        <f t="shared" si="12"/>
        <v/>
      </c>
      <c r="AE800" s="6" t="s">
        <v>44</v>
      </c>
      <c r="AF800" s="6" t="s">
        <v>73</v>
      </c>
      <c r="AG800" s="6" t="s">
        <v>66</v>
      </c>
      <c r="AI800" s="6">
        <v>0</v>
      </c>
      <c r="AJ800" s="6">
        <v>0</v>
      </c>
      <c r="AK800" s="6">
        <v>1</v>
      </c>
      <c r="AL800" s="6">
        <v>0</v>
      </c>
      <c r="AM800" s="6">
        <v>0</v>
      </c>
      <c r="AN800" s="6">
        <v>0</v>
      </c>
      <c r="AO800" s="6">
        <v>0</v>
      </c>
      <c r="AP800" s="6">
        <v>1</v>
      </c>
      <c r="AR800" s="6">
        <v>0</v>
      </c>
      <c r="AS800" s="6">
        <v>0</v>
      </c>
      <c r="AT800" s="6">
        <v>0</v>
      </c>
      <c r="AU800" s="6">
        <v>0</v>
      </c>
      <c r="AV800" s="6">
        <f>IF(Table3[[#This Row],[ShankDiameter]]&gt;0.5,0,2)</f>
        <v>2</v>
      </c>
      <c r="AW800" s="6">
        <v>0</v>
      </c>
      <c r="AX800" s="6">
        <v>0</v>
      </c>
      <c r="AY800" s="6">
        <v>2</v>
      </c>
      <c r="AZ800" s="6">
        <f>IF(Table3[[#This Row],[ShankDiameter]]=0.225,2,IF(Table3[[#This Row],[ShankDiameter]]=0.25,2,IF(Table3[[#This Row],[ShankDiameter]]=0.2875,2,0)))</f>
        <v>0</v>
      </c>
      <c r="BA800" s="6">
        <v>0</v>
      </c>
      <c r="BB800" s="6">
        <v>0</v>
      </c>
      <c r="BC800" s="6">
        <v>0</v>
      </c>
      <c r="BD800" s="6">
        <v>0</v>
      </c>
      <c r="BE800" s="6">
        <v>0</v>
      </c>
      <c r="BF800" s="6">
        <v>0</v>
      </c>
      <c r="BG800" s="6">
        <v>0</v>
      </c>
      <c r="BH800" s="6">
        <v>0</v>
      </c>
      <c r="BI800" s="6">
        <v>0</v>
      </c>
      <c r="BJ800" s="6">
        <v>0</v>
      </c>
      <c r="BK800" s="6">
        <v>0</v>
      </c>
      <c r="BL800" s="6">
        <v>0</v>
      </c>
      <c r="BM800" s="6">
        <f>IF(Table3[[#This Row],[Type]]="EM",IF((Table3[[#This Row],[Diameter]]/2)-Table3[[#This Row],[CornerRadius]]-0.012&gt;0,(Table3[[#This Row],[Diameter]]/2)-Table3[[#This Row],[CornerRadius]]-0.012,0),)</f>
        <v>3.4999999999999996E-3</v>
      </c>
      <c r="BO800" s="6" t="str">
        <f>IF(Table3[[#This Row],[ShoulderLength]]="","",IF(Table3[[#This Row],[ShoulderLength]]&lt;Table3[[#This Row],[LOC]],"FIX",""))</f>
        <v/>
      </c>
    </row>
    <row r="801" spans="1:67" x14ac:dyDescent="0.25">
      <c r="A801" s="7">
        <f>IF(Table3[[#This Row],[SoflexRule]]="",1,IF(Table3[[#This Row],[MinOHL]]="",1,IF(Table3[[#This Row],[Type]]="CT",1,IF(Table3[[#This Row],[I]]=1,0,1))))</f>
        <v>1</v>
      </c>
      <c r="B801" s="6" t="s">
        <v>1565</v>
      </c>
      <c r="C801" s="6" t="s">
        <v>1565</v>
      </c>
      <c r="E801" s="6">
        <v>798</v>
      </c>
      <c r="G801" s="9" t="s">
        <v>74</v>
      </c>
      <c r="H801" s="10" t="s">
        <v>1565</v>
      </c>
      <c r="I801" s="11" t="s">
        <v>1612</v>
      </c>
      <c r="J801" s="12">
        <v>30303</v>
      </c>
      <c r="K801" s="11" t="str">
        <f>CONCATENATE(Table3[[#This Row],[Type]]," "&amp;TEXT(Table3[[#This Row],[Diameter]],".0000")&amp;""," "&amp;Table3[[#This Row],[NumFlutes]]&amp;"FL")</f>
        <v>EM .0313 2FL</v>
      </c>
      <c r="M801" s="13">
        <v>3.1300000000000001E-2</v>
      </c>
      <c r="N801" s="13">
        <v>0.125</v>
      </c>
      <c r="O801" s="6">
        <v>3.1300000000000001E-2</v>
      </c>
      <c r="P801" s="6">
        <v>0.17499999999999999</v>
      </c>
      <c r="Q801" s="6">
        <v>0.28000000000000003</v>
      </c>
      <c r="R801" s="14">
        <f>IF(Table3[[#This Row],[ShoulderLenEnd]]="",0,90-(DEGREES(ATAN((Q801-P801)/((N801-O801)/2)))))</f>
        <v>24.045973581865752</v>
      </c>
      <c r="S801" s="15">
        <v>0.35</v>
      </c>
      <c r="T801" s="6">
        <v>2</v>
      </c>
      <c r="U801" s="6">
        <v>1.5</v>
      </c>
      <c r="V801" s="6">
        <v>7.8E-2</v>
      </c>
      <c r="AA801" s="13" t="str">
        <f t="shared" si="12"/>
        <v/>
      </c>
      <c r="AE801" s="6" t="s">
        <v>44</v>
      </c>
      <c r="AF801" s="6" t="s">
        <v>62</v>
      </c>
      <c r="AG801" s="6" t="s">
        <v>79</v>
      </c>
      <c r="AI801" s="6">
        <v>0</v>
      </c>
      <c r="AJ801" s="6">
        <v>1</v>
      </c>
      <c r="AK801" s="6">
        <v>0</v>
      </c>
      <c r="AL801" s="6">
        <v>1</v>
      </c>
      <c r="AM801" s="6">
        <v>1</v>
      </c>
      <c r="AN801" s="6">
        <v>0</v>
      </c>
      <c r="AO801" s="6">
        <v>0</v>
      </c>
      <c r="AP801" s="6">
        <v>1</v>
      </c>
      <c r="AR801" s="6">
        <v>0</v>
      </c>
      <c r="AS801" s="6">
        <v>0</v>
      </c>
      <c r="AT801" s="6">
        <v>0</v>
      </c>
      <c r="AU801" s="6">
        <v>0</v>
      </c>
      <c r="AV801" s="6">
        <f>IF(Table3[[#This Row],[ShankDiameter]]&gt;0.5,0,2)</f>
        <v>2</v>
      </c>
      <c r="AW801" s="6">
        <v>0</v>
      </c>
      <c r="AX801" s="6">
        <v>0</v>
      </c>
      <c r="AY801" s="6">
        <v>2</v>
      </c>
      <c r="AZ801" s="6">
        <f>IF(Table3[[#This Row],[ShankDiameter]]=0.225,2,IF(Table3[[#This Row],[ShankDiameter]]=0.25,2,IF(Table3[[#This Row],[ShankDiameter]]=0.2875,2,0)))</f>
        <v>0</v>
      </c>
      <c r="BA801" s="6">
        <v>0</v>
      </c>
      <c r="BB801" s="6">
        <v>0</v>
      </c>
      <c r="BC801" s="6">
        <v>0</v>
      </c>
      <c r="BD801" s="6">
        <v>0</v>
      </c>
      <c r="BE801" s="6">
        <v>0</v>
      </c>
      <c r="BF801" s="6">
        <v>0</v>
      </c>
      <c r="BG801" s="6">
        <v>0</v>
      </c>
      <c r="BH801" s="6">
        <v>0</v>
      </c>
      <c r="BI801" s="6">
        <v>0</v>
      </c>
      <c r="BJ801" s="6">
        <v>0</v>
      </c>
      <c r="BK801" s="6">
        <v>0</v>
      </c>
      <c r="BL801" s="6">
        <v>0</v>
      </c>
      <c r="BM801" s="6">
        <f>IF(Table3[[#This Row],[Type]]="EM",IF((Table3[[#This Row],[Diameter]]/2)-Table3[[#This Row],[CornerRadius]]-0.012&gt;0,(Table3[[#This Row],[Diameter]]/2)-Table3[[#This Row],[CornerRadius]]-0.012,0),)</f>
        <v>3.6500000000000005E-3</v>
      </c>
      <c r="BO801" s="6" t="str">
        <f>IF(Table3[[#This Row],[ShoulderLength]]="","",IF(Table3[[#This Row],[ShoulderLength]]&lt;Table3[[#This Row],[LOC]],"FIX",""))</f>
        <v/>
      </c>
    </row>
    <row r="802" spans="1:67" x14ac:dyDescent="0.25">
      <c r="A802" s="7">
        <f>IF(Table3[[#This Row],[SoflexRule]]="",1,IF(Table3[[#This Row],[MinOHL]]="",1,IF(Table3[[#This Row],[Type]]="CT",1,IF(Table3[[#This Row],[I]]=1,0,1))))</f>
        <v>1</v>
      </c>
      <c r="B802" s="6" t="s">
        <v>1565</v>
      </c>
      <c r="C802" s="6" t="s">
        <v>1565</v>
      </c>
      <c r="E802" s="6">
        <v>799</v>
      </c>
      <c r="G802" s="9" t="s">
        <v>74</v>
      </c>
      <c r="H802" s="10" t="s">
        <v>1565</v>
      </c>
      <c r="I802" s="11" t="s">
        <v>1613</v>
      </c>
      <c r="J802" s="12">
        <v>48935</v>
      </c>
      <c r="K802" s="11" t="str">
        <f>CONCATENATE(Table3[[#This Row],[Type]]," "&amp;TEXT(Table3[[#This Row],[Diameter]],".0000")&amp;""," "&amp;Table3[[#This Row],[NumFlutes]]&amp;"FL")</f>
        <v>EM .0350 3FL</v>
      </c>
      <c r="M802" s="13">
        <v>3.5000000000000003E-2</v>
      </c>
      <c r="N802" s="13">
        <v>0.125</v>
      </c>
      <c r="O802" s="6">
        <v>3.3000000000000002E-2</v>
      </c>
      <c r="P802" s="6">
        <v>0.53</v>
      </c>
      <c r="Q802" s="6">
        <v>0.67</v>
      </c>
      <c r="R802" s="14">
        <f>IF(Table3[[#This Row],[ShoulderLenEnd]]="",0,90-(DEGREES(ATAN((Q802-P802)/((N802-O802)/2)))))</f>
        <v>18.189045699651317</v>
      </c>
      <c r="S802" s="15">
        <v>0.7</v>
      </c>
      <c r="T802" s="6">
        <v>3</v>
      </c>
      <c r="U802" s="6">
        <v>2.5</v>
      </c>
      <c r="V802" s="6">
        <v>5.1999999999999998E-2</v>
      </c>
      <c r="AA802" s="13" t="str">
        <f t="shared" si="12"/>
        <v/>
      </c>
      <c r="AE802" s="6" t="s">
        <v>44</v>
      </c>
      <c r="AF802" s="6" t="s">
        <v>62</v>
      </c>
      <c r="AG802" s="6" t="s">
        <v>66</v>
      </c>
      <c r="AH802" s="6" t="s">
        <v>1614</v>
      </c>
      <c r="AI802" s="6">
        <v>0</v>
      </c>
      <c r="AJ802" s="6">
        <v>1</v>
      </c>
      <c r="AK802" s="6">
        <v>1</v>
      </c>
      <c r="AL802" s="6">
        <v>0</v>
      </c>
      <c r="AM802" s="6">
        <v>0</v>
      </c>
      <c r="AN802" s="6">
        <v>1</v>
      </c>
      <c r="AO802" s="6">
        <v>1</v>
      </c>
      <c r="AP802" s="6">
        <v>1</v>
      </c>
      <c r="AR802" s="6">
        <v>0</v>
      </c>
      <c r="AS802" s="6">
        <v>0</v>
      </c>
      <c r="AT802" s="6">
        <v>0</v>
      </c>
      <c r="AU802" s="6">
        <v>0</v>
      </c>
      <c r="AV802" s="6">
        <f>IF(Table3[[#This Row],[ShankDiameter]]&gt;0.5,0,2)</f>
        <v>2</v>
      </c>
      <c r="AW802" s="6">
        <v>0</v>
      </c>
      <c r="AX802" s="6">
        <v>0</v>
      </c>
      <c r="AY802" s="6">
        <v>2</v>
      </c>
      <c r="AZ802" s="6">
        <f>IF(Table3[[#This Row],[ShankDiameter]]=0.225,2,IF(Table3[[#This Row],[ShankDiameter]]=0.25,2,IF(Table3[[#This Row],[ShankDiameter]]=0.2875,2,0)))</f>
        <v>0</v>
      </c>
      <c r="BA802" s="6">
        <v>0</v>
      </c>
      <c r="BB802" s="6">
        <v>0</v>
      </c>
      <c r="BC802" s="6">
        <v>0</v>
      </c>
      <c r="BD802" s="6">
        <v>0</v>
      </c>
      <c r="BE802" s="6">
        <v>0</v>
      </c>
      <c r="BF802" s="6">
        <v>0</v>
      </c>
      <c r="BG802" s="6">
        <v>0</v>
      </c>
      <c r="BH802" s="6">
        <v>0</v>
      </c>
      <c r="BI802" s="6">
        <v>0</v>
      </c>
      <c r="BJ802" s="6">
        <v>0</v>
      </c>
      <c r="BK802" s="6">
        <v>0</v>
      </c>
      <c r="BL802" s="6">
        <v>0</v>
      </c>
      <c r="BM802" s="6">
        <f>IF(Table3[[#This Row],[Type]]="EM",IF((Table3[[#This Row],[Diameter]]/2)-Table3[[#This Row],[CornerRadius]]-0.012&gt;0,(Table3[[#This Row],[Diameter]]/2)-Table3[[#This Row],[CornerRadius]]-0.012,0),)</f>
        <v>5.5000000000000014E-3</v>
      </c>
      <c r="BO802" s="6" t="str">
        <f>IF(Table3[[#This Row],[ShoulderLength]]="","",IF(Table3[[#This Row],[ShoulderLength]]&lt;Table3[[#This Row],[LOC]],"FIX",""))</f>
        <v/>
      </c>
    </row>
    <row r="803" spans="1:67" x14ac:dyDescent="0.25">
      <c r="A803" s="7">
        <f>IF(Table3[[#This Row],[SoflexRule]]="",1,IF(Table3[[#This Row],[MinOHL]]="",1,IF(Table3[[#This Row],[Type]]="CT",1,IF(Table3[[#This Row],[I]]=1,0,1))))</f>
        <v>1</v>
      </c>
      <c r="B803" s="6" t="s">
        <v>1565</v>
      </c>
      <c r="C803" s="6" t="s">
        <v>1565</v>
      </c>
      <c r="E803" s="6">
        <v>800</v>
      </c>
      <c r="F803" s="8" t="s">
        <v>60</v>
      </c>
      <c r="H803" s="10" t="s">
        <v>1565</v>
      </c>
      <c r="I803" s="11" t="s">
        <v>1615</v>
      </c>
      <c r="J803" s="12">
        <v>13937</v>
      </c>
      <c r="K803" s="11" t="str">
        <f>CONCATENATE(Table3[[#This Row],[Type]]," "&amp;TEXT(Table3[[#This Row],[Diameter]],".0000")&amp;""," "&amp;Table3[[#This Row],[NumFlutes]]&amp;"FL")</f>
        <v>EM .0370 2FL</v>
      </c>
      <c r="M803" s="13">
        <v>3.6999999999999998E-2</v>
      </c>
      <c r="N803" s="13">
        <v>0.125</v>
      </c>
      <c r="O803" s="6">
        <v>3.6999999999999998E-2</v>
      </c>
      <c r="P803" s="6">
        <v>7.4999999999999997E-2</v>
      </c>
      <c r="Q803" s="6">
        <v>0.28000000000000003</v>
      </c>
      <c r="R803" s="14">
        <f>IF(Table3[[#This Row],[ShoulderLenEnd]]="",0,90-(DEGREES(ATAN((Q803-P803)/((N803-O803)/2)))))</f>
        <v>12.113842945564343</v>
      </c>
      <c r="S803" s="15">
        <v>0.31</v>
      </c>
      <c r="T803" s="6">
        <v>2</v>
      </c>
      <c r="U803" s="6">
        <v>1.5</v>
      </c>
      <c r="V803" s="6">
        <v>5.5E-2</v>
      </c>
      <c r="AA803" s="13" t="str">
        <f t="shared" si="12"/>
        <v/>
      </c>
      <c r="AE803" s="6" t="s">
        <v>44</v>
      </c>
      <c r="AF803" s="6" t="s">
        <v>62</v>
      </c>
      <c r="AG803" s="6" t="s">
        <v>66</v>
      </c>
      <c r="AI803" s="6">
        <v>0</v>
      </c>
      <c r="AJ803" s="6">
        <v>1</v>
      </c>
      <c r="AK803" s="6">
        <v>1</v>
      </c>
      <c r="AL803" s="6">
        <v>0</v>
      </c>
      <c r="AM803" s="6">
        <v>0</v>
      </c>
      <c r="AN803" s="6">
        <v>1</v>
      </c>
      <c r="AO803" s="6">
        <v>1</v>
      </c>
      <c r="AP803" s="6">
        <v>1</v>
      </c>
      <c r="AR803" s="6">
        <v>0</v>
      </c>
      <c r="AS803" s="6">
        <v>0</v>
      </c>
      <c r="AT803" s="6">
        <v>0</v>
      </c>
      <c r="AU803" s="6">
        <v>0</v>
      </c>
      <c r="AV803" s="6">
        <f>IF(Table3[[#This Row],[ShankDiameter]]&gt;0.5,0,2)</f>
        <v>2</v>
      </c>
      <c r="AW803" s="6">
        <v>0</v>
      </c>
      <c r="AX803" s="6">
        <v>0</v>
      </c>
      <c r="AY803" s="6">
        <v>2</v>
      </c>
      <c r="AZ803" s="6">
        <f>IF(Table3[[#This Row],[ShankDiameter]]=0.225,2,IF(Table3[[#This Row],[ShankDiameter]]=0.25,2,IF(Table3[[#This Row],[ShankDiameter]]=0.2875,2,0)))</f>
        <v>0</v>
      </c>
      <c r="BA803" s="6">
        <v>0</v>
      </c>
      <c r="BB803" s="6">
        <v>0</v>
      </c>
      <c r="BC803" s="6">
        <v>0</v>
      </c>
      <c r="BD803" s="6">
        <v>0</v>
      </c>
      <c r="BE803" s="6">
        <v>0</v>
      </c>
      <c r="BF803" s="6">
        <v>0</v>
      </c>
      <c r="BG803" s="6">
        <v>0</v>
      </c>
      <c r="BH803" s="6">
        <v>0</v>
      </c>
      <c r="BI803" s="6">
        <v>0</v>
      </c>
      <c r="BJ803" s="6">
        <v>0</v>
      </c>
      <c r="BK803" s="6">
        <v>0</v>
      </c>
      <c r="BL803" s="6">
        <v>0</v>
      </c>
      <c r="BM803" s="6">
        <f>IF(Table3[[#This Row],[Type]]="EM",IF((Table3[[#This Row],[Diameter]]/2)-Table3[[#This Row],[CornerRadius]]-0.012&gt;0,(Table3[[#This Row],[Diameter]]/2)-Table3[[#This Row],[CornerRadius]]-0.012,0),)</f>
        <v>6.4999999999999988E-3</v>
      </c>
      <c r="BO803" s="6" t="str">
        <f>IF(Table3[[#This Row],[ShoulderLength]]="","",IF(Table3[[#This Row],[ShoulderLength]]&lt;Table3[[#This Row],[LOC]],"FIX",""))</f>
        <v/>
      </c>
    </row>
    <row r="804" spans="1:67" x14ac:dyDescent="0.25">
      <c r="A804" s="7">
        <f>IF(Table3[[#This Row],[SoflexRule]]="",1,IF(Table3[[#This Row],[MinOHL]]="",1,IF(Table3[[#This Row],[Type]]="CT",1,IF(Table3[[#This Row],[I]]=1,0,1))))</f>
        <v>1</v>
      </c>
      <c r="B804" s="6" t="s">
        <v>1565</v>
      </c>
      <c r="C804" s="6" t="s">
        <v>1565</v>
      </c>
      <c r="E804" s="6">
        <v>801</v>
      </c>
      <c r="G804" s="9" t="s">
        <v>74</v>
      </c>
      <c r="H804" s="10" t="s">
        <v>1565</v>
      </c>
      <c r="I804" s="11" t="s">
        <v>1616</v>
      </c>
      <c r="J804" s="12" t="s">
        <v>1617</v>
      </c>
      <c r="K804" s="11" t="str">
        <f>CONCATENATE(Table3[[#This Row],[Type]]," "&amp;TEXT(Table3[[#This Row],[Diameter]],".0000")&amp;""," "&amp;Table3[[#This Row],[NumFlutes]]&amp;"FL")</f>
        <v>EM .0400 3FL</v>
      </c>
      <c r="M804" s="13">
        <v>0.04</v>
      </c>
      <c r="N804" s="13">
        <v>0.125</v>
      </c>
      <c r="O804" s="6">
        <v>0.04</v>
      </c>
      <c r="P804" s="6">
        <v>0.315</v>
      </c>
      <c r="Q804" s="6">
        <v>0.54</v>
      </c>
      <c r="R804" s="14">
        <f>IF(Table3[[#This Row],[ShoulderLenEnd]]="",0,90-(DEGREES(ATAN((Q804-P804)/((N804-O804)/2)))))</f>
        <v>10.696510735778105</v>
      </c>
      <c r="S804" s="15">
        <v>0.625</v>
      </c>
      <c r="T804" s="6">
        <v>3</v>
      </c>
      <c r="U804" s="6">
        <v>2.5</v>
      </c>
      <c r="V804" s="6">
        <v>0.3</v>
      </c>
      <c r="AA804" s="13" t="str">
        <f t="shared" si="12"/>
        <v/>
      </c>
      <c r="AE804" s="6" t="s">
        <v>44</v>
      </c>
      <c r="AF804" s="6" t="s">
        <v>73</v>
      </c>
      <c r="AG804" s="6" t="s">
        <v>66</v>
      </c>
      <c r="AI804" s="6">
        <v>0</v>
      </c>
      <c r="AJ804" s="6">
        <v>0</v>
      </c>
      <c r="AK804" s="6">
        <v>1</v>
      </c>
      <c r="AL804" s="6">
        <v>1</v>
      </c>
      <c r="AM804" s="6">
        <v>0</v>
      </c>
      <c r="AN804" s="6">
        <v>1</v>
      </c>
      <c r="AO804" s="6">
        <v>0</v>
      </c>
      <c r="AP804" s="6">
        <v>1</v>
      </c>
      <c r="AR804" s="6">
        <v>0</v>
      </c>
      <c r="AS804" s="6">
        <v>0</v>
      </c>
      <c r="AT804" s="6">
        <v>0</v>
      </c>
      <c r="AU804" s="6">
        <v>0</v>
      </c>
      <c r="AV804" s="6">
        <f>IF(Table3[[#This Row],[ShankDiameter]]&gt;0.5,0,2)</f>
        <v>2</v>
      </c>
      <c r="AW804" s="6">
        <v>0</v>
      </c>
      <c r="AX804" s="6">
        <v>0</v>
      </c>
      <c r="AY804" s="6">
        <v>2</v>
      </c>
      <c r="AZ804" s="6">
        <f>IF(Table3[[#This Row],[ShankDiameter]]=0.225,2,IF(Table3[[#This Row],[ShankDiameter]]=0.25,2,IF(Table3[[#This Row],[ShankDiameter]]=0.2875,2,0)))</f>
        <v>0</v>
      </c>
      <c r="BA804" s="6">
        <v>0</v>
      </c>
      <c r="BB804" s="6">
        <v>0</v>
      </c>
      <c r="BC804" s="6">
        <v>0</v>
      </c>
      <c r="BD804" s="6">
        <v>0</v>
      </c>
      <c r="BE804" s="6">
        <v>0</v>
      </c>
      <c r="BF804" s="6">
        <v>0</v>
      </c>
      <c r="BG804" s="6">
        <v>0</v>
      </c>
      <c r="BH804" s="6">
        <v>0</v>
      </c>
      <c r="BI804" s="6">
        <v>0</v>
      </c>
      <c r="BJ804" s="6">
        <v>0</v>
      </c>
      <c r="BK804" s="6">
        <v>0</v>
      </c>
      <c r="BL804" s="6">
        <v>0</v>
      </c>
      <c r="BM804" s="6">
        <f>IF(Table3[[#This Row],[Type]]="EM",IF((Table3[[#This Row],[Diameter]]/2)-Table3[[#This Row],[CornerRadius]]-0.012&gt;0,(Table3[[#This Row],[Diameter]]/2)-Table3[[#This Row],[CornerRadius]]-0.012,0),)</f>
        <v>8.0000000000000002E-3</v>
      </c>
      <c r="BO804" s="6" t="str">
        <f>IF(Table3[[#This Row],[ShoulderLength]]="","",IF(Table3[[#This Row],[ShoulderLength]]&lt;Table3[[#This Row],[LOC]],"FIX",""))</f>
        <v/>
      </c>
    </row>
    <row r="805" spans="1:67" x14ac:dyDescent="0.25">
      <c r="A805" s="7">
        <f>IF(Table3[[#This Row],[SoflexRule]]="",1,IF(Table3[[#This Row],[MinOHL]]="",1,IF(Table3[[#This Row],[Type]]="CT",1,IF(Table3[[#This Row],[I]]=1,0,1))))</f>
        <v>1</v>
      </c>
      <c r="B805" s="6" t="s">
        <v>1565</v>
      </c>
      <c r="C805" s="6" t="s">
        <v>1565</v>
      </c>
      <c r="E805" s="6">
        <v>802</v>
      </c>
      <c r="F805" s="8" t="s">
        <v>60</v>
      </c>
      <c r="H805" s="10" t="s">
        <v>1565</v>
      </c>
      <c r="I805" s="11" t="s">
        <v>1618</v>
      </c>
      <c r="J805" s="12">
        <v>33645</v>
      </c>
      <c r="K805" s="11" t="str">
        <f>CONCATENATE(Table3[[#This Row],[Type]]," "&amp;TEXT(Table3[[#This Row],[Diameter]],".0000")&amp;""," "&amp;Table3[[#This Row],[NumFlutes]]&amp;"FL")</f>
        <v>EM .0450 3FL</v>
      </c>
      <c r="M805" s="13">
        <v>4.4999999999999998E-2</v>
      </c>
      <c r="N805" s="13">
        <v>0.125</v>
      </c>
      <c r="O805" s="6">
        <v>4.4999999999999998E-2</v>
      </c>
      <c r="P805" s="6">
        <v>0.4</v>
      </c>
      <c r="Q805" s="6">
        <v>0.6</v>
      </c>
      <c r="R805" s="14">
        <f>IF(Table3[[#This Row],[ShoulderLenEnd]]="",0,90-(DEGREES(ATAN((Q805-P805)/((N805-O805)/2)))))</f>
        <v>11.309932474020215</v>
      </c>
      <c r="S805" s="15">
        <v>0.63</v>
      </c>
      <c r="T805" s="6">
        <v>3</v>
      </c>
      <c r="U805" s="6">
        <v>2.5</v>
      </c>
      <c r="V805" s="6">
        <v>0.375</v>
      </c>
      <c r="AA805" s="13" t="str">
        <f t="shared" si="12"/>
        <v/>
      </c>
      <c r="AE805" s="6" t="s">
        <v>44</v>
      </c>
      <c r="AF805" s="6" t="s">
        <v>62</v>
      </c>
      <c r="AG805" s="6" t="s">
        <v>66</v>
      </c>
      <c r="AI805" s="6">
        <v>0</v>
      </c>
      <c r="AJ805" s="6">
        <v>1</v>
      </c>
      <c r="AK805" s="6">
        <v>1</v>
      </c>
      <c r="AL805" s="6">
        <v>0</v>
      </c>
      <c r="AM805" s="6">
        <v>0</v>
      </c>
      <c r="AN805" s="6">
        <v>1</v>
      </c>
      <c r="AO805" s="6">
        <v>0</v>
      </c>
      <c r="AP805" s="6">
        <v>1</v>
      </c>
      <c r="AR805" s="6">
        <v>0</v>
      </c>
      <c r="AS805" s="6">
        <v>0</v>
      </c>
      <c r="AT805" s="6">
        <v>0</v>
      </c>
      <c r="AU805" s="6">
        <v>0</v>
      </c>
      <c r="AV805" s="6">
        <f>IF(Table3[[#This Row],[ShankDiameter]]&gt;0.5,0,2)</f>
        <v>2</v>
      </c>
      <c r="AW805" s="6">
        <v>0</v>
      </c>
      <c r="AX805" s="6">
        <v>0</v>
      </c>
      <c r="AY805" s="6">
        <v>2</v>
      </c>
      <c r="AZ805" s="6">
        <f>IF(Table3[[#This Row],[ShankDiameter]]=0.225,2,IF(Table3[[#This Row],[ShankDiameter]]=0.25,2,IF(Table3[[#This Row],[ShankDiameter]]=0.2875,2,0)))</f>
        <v>0</v>
      </c>
      <c r="BA805" s="6">
        <v>0</v>
      </c>
      <c r="BB805" s="6">
        <v>0</v>
      </c>
      <c r="BC805" s="6">
        <v>0</v>
      </c>
      <c r="BD805" s="6">
        <v>0</v>
      </c>
      <c r="BE805" s="6">
        <v>0</v>
      </c>
      <c r="BF805" s="6">
        <v>0</v>
      </c>
      <c r="BG805" s="6">
        <v>0</v>
      </c>
      <c r="BH805" s="6">
        <v>0</v>
      </c>
      <c r="BI805" s="6">
        <v>0</v>
      </c>
      <c r="BJ805" s="6">
        <v>0</v>
      </c>
      <c r="BK805" s="6">
        <v>0</v>
      </c>
      <c r="BL805" s="6">
        <v>0</v>
      </c>
      <c r="BM805" s="6">
        <f>IF(Table3[[#This Row],[Type]]="EM",IF((Table3[[#This Row],[Diameter]]/2)-Table3[[#This Row],[CornerRadius]]-0.012&gt;0,(Table3[[#This Row],[Diameter]]/2)-Table3[[#This Row],[CornerRadius]]-0.012,0),)</f>
        <v>1.0499999999999999E-2</v>
      </c>
      <c r="BO805" s="6" t="str">
        <f>IF(Table3[[#This Row],[ShoulderLength]]="","",IF(Table3[[#This Row],[ShoulderLength]]&lt;Table3[[#This Row],[LOC]],"FIX",""))</f>
        <v/>
      </c>
    </row>
    <row r="806" spans="1:67" x14ac:dyDescent="0.25">
      <c r="A806" s="7">
        <v>1</v>
      </c>
      <c r="B806" s="6" t="s">
        <v>1565</v>
      </c>
      <c r="C806" s="6" t="s">
        <v>1565</v>
      </c>
      <c r="E806" s="6">
        <v>803</v>
      </c>
      <c r="G806" s="9" t="s">
        <v>74</v>
      </c>
      <c r="H806" s="10" t="s">
        <v>1565</v>
      </c>
      <c r="I806" s="11" t="s">
        <v>1619</v>
      </c>
      <c r="J806" s="12">
        <v>30305</v>
      </c>
      <c r="K806" s="11" t="str">
        <f>CONCATENATE(Table3[[#This Row],[Type]]," "&amp;TEXT(Table3[[#This Row],[Diameter]],".0000")&amp;""," "&amp;Table3[[#This Row],[NumFlutes]]&amp;"FL")</f>
        <v>EM .0469 2FL</v>
      </c>
      <c r="M806" s="13">
        <v>4.6899999999999997E-2</v>
      </c>
      <c r="N806" s="13">
        <v>0.125</v>
      </c>
      <c r="O806" s="6">
        <v>4.6899999999999997E-2</v>
      </c>
      <c r="P806" s="6">
        <v>0.15</v>
      </c>
      <c r="Q806" s="6">
        <v>0.38700000000000001</v>
      </c>
      <c r="R806" s="14">
        <f>IF(Table3[[#This Row],[ShoulderLenEnd]]="",0,90-(DEGREES(ATAN((Q806-P806)/((N806-O806)/2)))))</f>
        <v>9.3564405280116603</v>
      </c>
      <c r="S806" s="15">
        <v>0.46200000000000002</v>
      </c>
      <c r="T806" s="6">
        <v>2</v>
      </c>
      <c r="U806" s="6">
        <v>1.5</v>
      </c>
      <c r="V806" s="6">
        <v>0.109</v>
      </c>
      <c r="AA806" s="13" t="str">
        <f t="shared" si="12"/>
        <v/>
      </c>
      <c r="AE806" s="6" t="s">
        <v>44</v>
      </c>
      <c r="AF806" s="6" t="s">
        <v>62</v>
      </c>
      <c r="AG806" s="6" t="s">
        <v>79</v>
      </c>
      <c r="AI806" s="6">
        <v>0</v>
      </c>
      <c r="AJ806" s="6">
        <v>1</v>
      </c>
      <c r="AK806" s="6">
        <v>0</v>
      </c>
      <c r="AL806" s="6">
        <v>1</v>
      </c>
      <c r="AM806" s="6">
        <v>1</v>
      </c>
      <c r="AN806" s="6">
        <v>1</v>
      </c>
      <c r="AO806" s="6">
        <v>1</v>
      </c>
      <c r="AP806" s="6">
        <v>1</v>
      </c>
      <c r="AR806" s="6">
        <v>0</v>
      </c>
      <c r="AS806" s="6">
        <v>0</v>
      </c>
      <c r="AT806" s="6">
        <v>0</v>
      </c>
      <c r="AU806" s="6">
        <v>0</v>
      </c>
      <c r="AV806" s="6">
        <v>1</v>
      </c>
      <c r="AW806" s="6">
        <v>0</v>
      </c>
      <c r="AX806" s="6">
        <v>0</v>
      </c>
      <c r="AY806" s="6">
        <v>0</v>
      </c>
      <c r="AZ806" s="6">
        <v>1</v>
      </c>
      <c r="BA806" s="6">
        <v>0</v>
      </c>
      <c r="BB806" s="6">
        <v>0</v>
      </c>
      <c r="BC806" s="6">
        <v>0</v>
      </c>
      <c r="BD806" s="6">
        <v>0</v>
      </c>
      <c r="BE806" s="6">
        <v>0</v>
      </c>
      <c r="BF806" s="6">
        <v>0</v>
      </c>
      <c r="BG806" s="6">
        <v>0</v>
      </c>
      <c r="BH806" s="6">
        <v>0</v>
      </c>
      <c r="BI806" s="6">
        <v>0</v>
      </c>
      <c r="BJ806" s="6">
        <v>0</v>
      </c>
      <c r="BK806" s="6">
        <v>0</v>
      </c>
      <c r="BL806" s="6">
        <v>0</v>
      </c>
      <c r="BM806" s="6">
        <f>IF(Table3[[#This Row],[Type]]="EM",IF((Table3[[#This Row],[Diameter]]/2)-Table3[[#This Row],[CornerRadius]]-0.012&gt;0,(Table3[[#This Row],[Diameter]]/2)-Table3[[#This Row],[CornerRadius]]-0.012,0),)</f>
        <v>1.1449999999999998E-2</v>
      </c>
      <c r="BO806" s="6" t="str">
        <f>IF(Table3[[#This Row],[ShoulderLength]]="","",IF(Table3[[#This Row],[ShoulderLength]]&lt;Table3[[#This Row],[LOC]],"FIX",""))</f>
        <v/>
      </c>
    </row>
    <row r="807" spans="1:67" x14ac:dyDescent="0.25">
      <c r="A807" s="7">
        <f>IF(Table3[[#This Row],[SoflexRule]]="",1,IF(Table3[[#This Row],[MinOHL]]="",1,IF(Table3[[#This Row],[Type]]="CT",1,IF(Table3[[#This Row],[I]]=1,0,1))))</f>
        <v>1</v>
      </c>
      <c r="B807" s="6" t="s">
        <v>1565</v>
      </c>
      <c r="C807" s="6" t="s">
        <v>1565</v>
      </c>
      <c r="E807" s="6">
        <v>804</v>
      </c>
      <c r="G807" s="9" t="s">
        <v>74</v>
      </c>
      <c r="H807" s="10" t="s">
        <v>1565</v>
      </c>
      <c r="I807" s="11" t="s">
        <v>1620</v>
      </c>
      <c r="J807" s="12">
        <v>13647</v>
      </c>
      <c r="K807" s="11" t="str">
        <f>CONCATENATE(Table3[[#This Row],[Type]]," "&amp;TEXT(Table3[[#This Row],[Diameter]],".0000")&amp;""," "&amp;Table3[[#This Row],[NumFlutes]]&amp;"FL")</f>
        <v>EM .0469 3FL</v>
      </c>
      <c r="M807" s="13">
        <v>4.6899999999999997E-2</v>
      </c>
      <c r="N807" s="13">
        <v>0.125</v>
      </c>
      <c r="O807" s="6">
        <v>4.3999999999999997E-2</v>
      </c>
      <c r="P807" s="6">
        <v>0.51</v>
      </c>
      <c r="Q807" s="6">
        <v>0.66</v>
      </c>
      <c r="R807" s="14">
        <f>IF(Table3[[#This Row],[ShoulderLenEnd]]="",0,90-(DEGREES(ATAN((Q807-P807)/((N807-O807)/2)))))</f>
        <v>15.109575122340459</v>
      </c>
      <c r="S807" s="15">
        <v>0.67500000000000004</v>
      </c>
      <c r="T807" s="6">
        <v>3</v>
      </c>
      <c r="U807" s="6">
        <v>2.5</v>
      </c>
      <c r="V807" s="6">
        <v>0.25</v>
      </c>
      <c r="AA807" s="13" t="str">
        <f t="shared" si="12"/>
        <v/>
      </c>
      <c r="AE807" s="6" t="s">
        <v>44</v>
      </c>
      <c r="AF807" s="6" t="s">
        <v>62</v>
      </c>
      <c r="AG807" s="6" t="s">
        <v>66</v>
      </c>
      <c r="AH807" s="6" t="s">
        <v>1589</v>
      </c>
      <c r="AI807" s="6">
        <v>0</v>
      </c>
      <c r="AJ807" s="6">
        <v>1</v>
      </c>
      <c r="AK807" s="6">
        <v>1</v>
      </c>
      <c r="AL807" s="6">
        <v>0</v>
      </c>
      <c r="AM807" s="6">
        <v>0</v>
      </c>
      <c r="AN807" s="6">
        <v>1</v>
      </c>
      <c r="AO807" s="6">
        <v>0</v>
      </c>
      <c r="AP807" s="6">
        <v>1</v>
      </c>
      <c r="AR807" s="6">
        <v>0</v>
      </c>
      <c r="AS807" s="6">
        <v>0</v>
      </c>
      <c r="AT807" s="6">
        <v>0</v>
      </c>
      <c r="AU807" s="6">
        <v>0</v>
      </c>
      <c r="AV807" s="6">
        <f>IF(Table3[[#This Row],[ShankDiameter]]&gt;0.5,0,2)</f>
        <v>2</v>
      </c>
      <c r="AW807" s="6">
        <v>0</v>
      </c>
      <c r="AX807" s="6">
        <v>0</v>
      </c>
      <c r="AY807" s="6">
        <v>2</v>
      </c>
      <c r="AZ807" s="6">
        <v>2</v>
      </c>
      <c r="BA807" s="6">
        <v>0</v>
      </c>
      <c r="BB807" s="6">
        <v>0</v>
      </c>
      <c r="BC807" s="6">
        <v>0</v>
      </c>
      <c r="BD807" s="6">
        <v>0</v>
      </c>
      <c r="BE807" s="6">
        <v>0</v>
      </c>
      <c r="BF807" s="6">
        <v>0</v>
      </c>
      <c r="BG807" s="6">
        <v>0</v>
      </c>
      <c r="BH807" s="6">
        <v>0</v>
      </c>
      <c r="BI807" s="6">
        <v>0</v>
      </c>
      <c r="BJ807" s="6">
        <v>0</v>
      </c>
      <c r="BK807" s="6">
        <v>0</v>
      </c>
      <c r="BL807" s="6">
        <v>0</v>
      </c>
      <c r="BM807" s="6">
        <f>IF(Table3[[#This Row],[Type]]="EM",IF((Table3[[#This Row],[Diameter]]/2)-Table3[[#This Row],[CornerRadius]]-0.012&gt;0,(Table3[[#This Row],[Diameter]]/2)-Table3[[#This Row],[CornerRadius]]-0.012,0),)</f>
        <v>1.1449999999999998E-2</v>
      </c>
      <c r="BO807" s="6" t="str">
        <f>IF(Table3[[#This Row],[ShoulderLength]]="","",IF(Table3[[#This Row],[ShoulderLength]]&lt;Table3[[#This Row],[LOC]],"FIX",""))</f>
        <v/>
      </c>
    </row>
    <row r="808" spans="1:67" x14ac:dyDescent="0.25">
      <c r="A808" s="7">
        <f>IF(Table3[[#This Row],[SoflexRule]]="",1,IF(Table3[[#This Row],[MinOHL]]="",1,IF(Table3[[#This Row],[Type]]="CT",1,IF(Table3[[#This Row],[I]]=1,0,1))))</f>
        <v>1</v>
      </c>
      <c r="B808" s="6" t="s">
        <v>1565</v>
      </c>
      <c r="C808" s="6" t="s">
        <v>1565</v>
      </c>
      <c r="E808" s="6">
        <v>805</v>
      </c>
      <c r="G808" s="9" t="s">
        <v>74</v>
      </c>
      <c r="H808" s="10" t="s">
        <v>1565</v>
      </c>
      <c r="I808" s="11" t="s">
        <v>1621</v>
      </c>
      <c r="J808" s="12">
        <v>30105</v>
      </c>
      <c r="K808" s="11" t="str">
        <f>CONCATENATE(Table3[[#This Row],[Type]]," "&amp;TEXT(Table3[[#This Row],[Diameter]],".0000")&amp;""," "&amp;Table3[[#This Row],[NumFlutes]]&amp;"FL")</f>
        <v>EM .0469 4FL</v>
      </c>
      <c r="M808" s="13">
        <v>4.6899999999999997E-2</v>
      </c>
      <c r="N808" s="13">
        <v>0.125</v>
      </c>
      <c r="O808" s="6">
        <v>4.6899999999999997E-2</v>
      </c>
      <c r="P808" s="6">
        <v>0.125</v>
      </c>
      <c r="Q808" s="6">
        <v>0.27500000000000002</v>
      </c>
      <c r="R808" s="14">
        <f>IF(Table3[[#This Row],[ShoulderLenEnd]]="",0,90-(DEGREES(ATAN((Q808-P808)/((N808-O808)/2)))))</f>
        <v>14.592104023321923</v>
      </c>
      <c r="S808" s="15">
        <v>0.3</v>
      </c>
      <c r="T808" s="6">
        <v>4</v>
      </c>
      <c r="U808" s="6">
        <v>1.5</v>
      </c>
      <c r="V808" s="6">
        <v>0.109</v>
      </c>
      <c r="AA808" s="13" t="str">
        <f t="shared" si="12"/>
        <v/>
      </c>
      <c r="AE808" s="6" t="s">
        <v>44</v>
      </c>
      <c r="AF808" s="6" t="s">
        <v>62</v>
      </c>
      <c r="AG808" s="6" t="s">
        <v>79</v>
      </c>
      <c r="AI808" s="6">
        <v>0</v>
      </c>
      <c r="AJ808" s="6">
        <v>0</v>
      </c>
      <c r="AK808" s="6">
        <v>1</v>
      </c>
      <c r="AL808" s="6">
        <v>1</v>
      </c>
      <c r="AM808" s="6">
        <v>0</v>
      </c>
      <c r="AN808" s="6">
        <v>1</v>
      </c>
      <c r="AO808" s="6">
        <v>0</v>
      </c>
      <c r="AP808" s="6">
        <v>1</v>
      </c>
      <c r="AR808" s="6">
        <v>0</v>
      </c>
      <c r="AS808" s="6">
        <v>0</v>
      </c>
      <c r="AT808" s="6">
        <v>0</v>
      </c>
      <c r="AU808" s="6">
        <v>0</v>
      </c>
      <c r="AV808" s="6">
        <f>IF(Table3[[#This Row],[ShankDiameter]]&gt;0.5,0,2)</f>
        <v>2</v>
      </c>
      <c r="AW808" s="6">
        <v>0</v>
      </c>
      <c r="AX808" s="6">
        <v>0</v>
      </c>
      <c r="AY808" s="6">
        <v>2</v>
      </c>
      <c r="AZ808" s="6">
        <f>IF(Table3[[#This Row],[ShankDiameter]]=0.225,2,IF(Table3[[#This Row],[ShankDiameter]]=0.25,2,IF(Table3[[#This Row],[ShankDiameter]]=0.2875,2,0)))</f>
        <v>0</v>
      </c>
      <c r="BA808" s="6">
        <v>0</v>
      </c>
      <c r="BB808" s="6">
        <v>0</v>
      </c>
      <c r="BC808" s="6">
        <v>0</v>
      </c>
      <c r="BD808" s="6">
        <v>0</v>
      </c>
      <c r="BE808" s="6">
        <v>0</v>
      </c>
      <c r="BF808" s="6">
        <v>0</v>
      </c>
      <c r="BG808" s="6">
        <v>0</v>
      </c>
      <c r="BH808" s="6">
        <v>0</v>
      </c>
      <c r="BI808" s="6">
        <v>0</v>
      </c>
      <c r="BJ808" s="6">
        <v>0</v>
      </c>
      <c r="BK808" s="6">
        <v>0</v>
      </c>
      <c r="BL808" s="6">
        <v>0</v>
      </c>
      <c r="BM808" s="6">
        <f>IF(Table3[[#This Row],[Type]]="EM",IF((Table3[[#This Row],[Diameter]]/2)-Table3[[#This Row],[CornerRadius]]-0.012&gt;0,(Table3[[#This Row],[Diameter]]/2)-Table3[[#This Row],[CornerRadius]]-0.012,0),)</f>
        <v>1.1449999999999998E-2</v>
      </c>
      <c r="BO808" s="6" t="str">
        <f>IF(Table3[[#This Row],[ShoulderLength]]="","",IF(Table3[[#This Row],[ShoulderLength]]&lt;Table3[[#This Row],[LOC]],"FIX",""))</f>
        <v/>
      </c>
    </row>
    <row r="809" spans="1:67" x14ac:dyDescent="0.25">
      <c r="A809" s="7">
        <f>IF(Table3[[#This Row],[SoflexRule]]="",1,IF(Table3[[#This Row],[MinOHL]]="",1,IF(Table3[[#This Row],[Type]]="CT",1,IF(Table3[[#This Row],[I]]=1,0,1))))</f>
        <v>1</v>
      </c>
      <c r="B809" s="6" t="s">
        <v>1565</v>
      </c>
      <c r="C809" s="6" t="s">
        <v>1565</v>
      </c>
      <c r="E809" s="6">
        <v>806</v>
      </c>
      <c r="F809" s="8" t="s">
        <v>60</v>
      </c>
      <c r="H809" s="10" t="s">
        <v>1565</v>
      </c>
      <c r="I809" s="11" t="s">
        <v>1622</v>
      </c>
      <c r="J809" s="12">
        <v>48947</v>
      </c>
      <c r="K809" s="11" t="str">
        <f>CONCATENATE(Table3[[#This Row],[Type]]," "&amp;TEXT(Table3[[#This Row],[Diameter]],".0000")&amp;""," "&amp;Table3[[#This Row],[NumFlutes]]&amp;"FL")</f>
        <v>EM .0470 3FL</v>
      </c>
      <c r="M809" s="13">
        <v>4.7E-2</v>
      </c>
      <c r="N809" s="13">
        <v>0.125</v>
      </c>
      <c r="O809" s="6">
        <v>4.4999999999999998E-2</v>
      </c>
      <c r="P809" s="6">
        <v>0.71</v>
      </c>
      <c r="Q809" s="6">
        <v>0.84</v>
      </c>
      <c r="R809" s="14">
        <f>IF(Table3[[#This Row],[ShoulderLenEnd]]="",0,90-(DEGREES(ATAN((Q809-P809)/((N809-O809)/2)))))</f>
        <v>17.102728969052365</v>
      </c>
      <c r="S809" s="15">
        <v>0.87</v>
      </c>
      <c r="T809" s="6">
        <v>3</v>
      </c>
      <c r="U809" s="6">
        <v>2.5</v>
      </c>
      <c r="V809" s="6">
        <v>7.0000000000000007E-2</v>
      </c>
      <c r="AA809" s="13" t="str">
        <f t="shared" si="12"/>
        <v/>
      </c>
      <c r="AE809" s="6" t="s">
        <v>44</v>
      </c>
      <c r="AF809" s="6" t="s">
        <v>62</v>
      </c>
      <c r="AG809" s="6" t="s">
        <v>66</v>
      </c>
      <c r="AH809" s="6" t="s">
        <v>1614</v>
      </c>
      <c r="AI809" s="6">
        <v>0</v>
      </c>
      <c r="AJ809" s="6">
        <v>1</v>
      </c>
      <c r="AK809" s="6">
        <v>1</v>
      </c>
      <c r="AL809" s="6">
        <v>0</v>
      </c>
      <c r="AM809" s="6">
        <v>0</v>
      </c>
      <c r="AN809" s="6">
        <v>1</v>
      </c>
      <c r="AO809" s="6">
        <v>1</v>
      </c>
      <c r="AP809" s="6">
        <v>1</v>
      </c>
      <c r="AR809" s="6">
        <v>0</v>
      </c>
      <c r="AS809" s="6">
        <v>0</v>
      </c>
      <c r="AT809" s="6">
        <v>0</v>
      </c>
      <c r="AU809" s="6">
        <v>0</v>
      </c>
      <c r="AV809" s="6">
        <f>IF(Table3[[#This Row],[ShankDiameter]]&gt;0.5,0,2)</f>
        <v>2</v>
      </c>
      <c r="AW809" s="6">
        <v>0</v>
      </c>
      <c r="AX809" s="6">
        <v>0</v>
      </c>
      <c r="AY809" s="6">
        <v>2</v>
      </c>
      <c r="AZ809" s="6">
        <f>IF(Table3[[#This Row],[ShankDiameter]]=0.225,2,IF(Table3[[#This Row],[ShankDiameter]]=0.25,2,IF(Table3[[#This Row],[ShankDiameter]]=0.2875,2,0)))</f>
        <v>0</v>
      </c>
      <c r="BA809" s="6">
        <v>0</v>
      </c>
      <c r="BB809" s="6">
        <v>0</v>
      </c>
      <c r="BC809" s="6">
        <v>0</v>
      </c>
      <c r="BD809" s="6">
        <v>0</v>
      </c>
      <c r="BE809" s="6">
        <v>0</v>
      </c>
      <c r="BF809" s="6">
        <v>0</v>
      </c>
      <c r="BG809" s="6">
        <v>0</v>
      </c>
      <c r="BH809" s="6">
        <v>0</v>
      </c>
      <c r="BI809" s="6">
        <v>0</v>
      </c>
      <c r="BJ809" s="6">
        <v>0</v>
      </c>
      <c r="BK809" s="6">
        <v>0</v>
      </c>
      <c r="BL809" s="6">
        <v>0</v>
      </c>
      <c r="BM809" s="6">
        <f>IF(Table3[[#This Row],[Type]]="EM",IF((Table3[[#This Row],[Diameter]]/2)-Table3[[#This Row],[CornerRadius]]-0.012&gt;0,(Table3[[#This Row],[Diameter]]/2)-Table3[[#This Row],[CornerRadius]]-0.012,0),)</f>
        <v>1.15E-2</v>
      </c>
      <c r="BO809" s="6" t="str">
        <f>IF(Table3[[#This Row],[ShoulderLength]]="","",IF(Table3[[#This Row],[ShoulderLength]]&lt;Table3[[#This Row],[LOC]],"FIX",""))</f>
        <v/>
      </c>
    </row>
    <row r="810" spans="1:67" x14ac:dyDescent="0.25">
      <c r="A810" s="7">
        <f>IF(Table3[[#This Row],[SoflexRule]]="",1,IF(Table3[[#This Row],[MinOHL]]="",1,IF(Table3[[#This Row],[Type]]="CT",1,IF(Table3[[#This Row],[I]]=1,0,1))))</f>
        <v>1</v>
      </c>
      <c r="B810" s="6" t="s">
        <v>1565</v>
      </c>
      <c r="C810" s="6" t="s">
        <v>1565</v>
      </c>
      <c r="E810" s="6">
        <v>807</v>
      </c>
      <c r="F810" s="8" t="s">
        <v>60</v>
      </c>
      <c r="H810" s="10" t="s">
        <v>1565</v>
      </c>
      <c r="I810" s="11" t="s">
        <v>1623</v>
      </c>
      <c r="J810" s="12" t="s">
        <v>1624</v>
      </c>
      <c r="K810" s="11" t="str">
        <f>CONCATENATE(Table3[[#This Row],[Type]]," "&amp;TEXT(Table3[[#This Row],[Diameter]],".0000")&amp;""," "&amp;Table3[[#This Row],[NumFlutes]]&amp;"FL")</f>
        <v>EM .0470 6FL</v>
      </c>
      <c r="M810" s="13">
        <v>4.7E-2</v>
      </c>
      <c r="N810" s="13">
        <v>0.125</v>
      </c>
      <c r="O810" s="6">
        <v>4.7E-2</v>
      </c>
      <c r="P810" s="6">
        <v>0.17</v>
      </c>
      <c r="Q810" s="6">
        <v>0.34</v>
      </c>
      <c r="R810" s="14">
        <f>IF(Table3[[#This Row],[ShoulderLenEnd]]="",0,90-(DEGREES(ATAN((Q810-P810)/((N810-O810)/2)))))</f>
        <v>12.920750335831556</v>
      </c>
      <c r="S810" s="15">
        <v>0.37</v>
      </c>
      <c r="T810" s="6">
        <v>6</v>
      </c>
      <c r="U810" s="6">
        <v>1.5</v>
      </c>
      <c r="V810" s="6">
        <v>0.14099999999999999</v>
      </c>
      <c r="AA810" s="13" t="str">
        <f t="shared" si="12"/>
        <v/>
      </c>
      <c r="AE810" s="6" t="s">
        <v>44</v>
      </c>
      <c r="AF810" s="6" t="s">
        <v>73</v>
      </c>
      <c r="AG810" s="6" t="s">
        <v>66</v>
      </c>
      <c r="AI810" s="6">
        <v>0</v>
      </c>
      <c r="AJ810" s="6">
        <v>0</v>
      </c>
      <c r="AK810" s="6">
        <v>1</v>
      </c>
      <c r="AL810" s="6">
        <v>0</v>
      </c>
      <c r="AM810" s="6">
        <v>0</v>
      </c>
      <c r="AN810" s="6">
        <v>0</v>
      </c>
      <c r="AO810" s="6">
        <v>0</v>
      </c>
      <c r="AP810" s="6">
        <v>1</v>
      </c>
      <c r="AR810" s="6">
        <v>0</v>
      </c>
      <c r="AS810" s="6">
        <v>0</v>
      </c>
      <c r="AT810" s="6">
        <v>0</v>
      </c>
      <c r="AU810" s="6">
        <v>0</v>
      </c>
      <c r="AV810" s="6">
        <f>IF(Table3[[#This Row],[ShankDiameter]]&gt;0.5,0,2)</f>
        <v>2</v>
      </c>
      <c r="AW810" s="6">
        <v>0</v>
      </c>
      <c r="AX810" s="6">
        <v>0</v>
      </c>
      <c r="AY810" s="6">
        <v>2</v>
      </c>
      <c r="AZ810" s="6">
        <f>IF(Table3[[#This Row],[ShankDiameter]]=0.225,2,IF(Table3[[#This Row],[ShankDiameter]]=0.25,2,IF(Table3[[#This Row],[ShankDiameter]]=0.2875,2,0)))</f>
        <v>0</v>
      </c>
      <c r="BA810" s="6">
        <v>0</v>
      </c>
      <c r="BB810" s="6">
        <v>0</v>
      </c>
      <c r="BC810" s="6">
        <v>0</v>
      </c>
      <c r="BD810" s="6">
        <v>0</v>
      </c>
      <c r="BE810" s="6">
        <v>0</v>
      </c>
      <c r="BF810" s="6">
        <v>0</v>
      </c>
      <c r="BG810" s="6">
        <v>0</v>
      </c>
      <c r="BH810" s="6">
        <v>0</v>
      </c>
      <c r="BI810" s="6">
        <v>0</v>
      </c>
      <c r="BJ810" s="6">
        <v>0</v>
      </c>
      <c r="BK810" s="6">
        <v>0</v>
      </c>
      <c r="BL810" s="6">
        <v>0</v>
      </c>
      <c r="BM810" s="6">
        <f>IF(Table3[[#This Row],[Type]]="EM",IF((Table3[[#This Row],[Diameter]]/2)-Table3[[#This Row],[CornerRadius]]-0.012&gt;0,(Table3[[#This Row],[Diameter]]/2)-Table3[[#This Row],[CornerRadius]]-0.012,0),)</f>
        <v>1.15E-2</v>
      </c>
      <c r="BO810" s="6" t="str">
        <f>IF(Table3[[#This Row],[ShoulderLength]]="","",IF(Table3[[#This Row],[ShoulderLength]]&lt;Table3[[#This Row],[LOC]],"FIX",""))</f>
        <v/>
      </c>
    </row>
    <row r="811" spans="1:67" x14ac:dyDescent="0.25">
      <c r="A811" s="7">
        <f>IF(Table3[[#This Row],[SoflexRule]]="",1,IF(Table3[[#This Row],[MinOHL]]="",1,IF(Table3[[#This Row],[Type]]="CT",1,IF(Table3[[#This Row],[I]]=1,0,1))))</f>
        <v>1</v>
      </c>
      <c r="B811" s="6" t="s">
        <v>1565</v>
      </c>
      <c r="C811" s="6" t="s">
        <v>1565</v>
      </c>
      <c r="E811" s="6">
        <v>808</v>
      </c>
      <c r="G811" s="9" t="s">
        <v>74</v>
      </c>
      <c r="H811" s="10" t="s">
        <v>1565</v>
      </c>
      <c r="I811" s="11" t="s">
        <v>1625</v>
      </c>
      <c r="J811" s="12" t="s">
        <v>1626</v>
      </c>
      <c r="K811" s="11" t="str">
        <f>CONCATENATE(Table3[[#This Row],[Type]]," "&amp;TEXT(Table3[[#This Row],[Diameter]],".0000")&amp;""," "&amp;Table3[[#This Row],[NumFlutes]]&amp;"FL")</f>
        <v>EM .0500 3FL</v>
      </c>
      <c r="M811" s="13">
        <v>0.05</v>
      </c>
      <c r="N811" s="13">
        <v>0.125</v>
      </c>
      <c r="O811" s="6">
        <v>0.05</v>
      </c>
      <c r="P811" s="6">
        <v>0.34</v>
      </c>
      <c r="Q811" s="6">
        <v>0.5</v>
      </c>
      <c r="R811" s="14">
        <f>IF(Table3[[#This Row],[ShoulderLenEnd]]="",0,90-(DEGREES(ATAN((Q811-P811)/((N811-O811)/2)))))</f>
        <v>13.190610712206848</v>
      </c>
      <c r="S811" s="15">
        <v>0.52500000000000002</v>
      </c>
      <c r="T811" s="6">
        <v>3</v>
      </c>
      <c r="U811" s="6">
        <v>2.5</v>
      </c>
      <c r="V811" s="6">
        <v>0.3</v>
      </c>
      <c r="AA811" s="13" t="str">
        <f t="shared" si="12"/>
        <v/>
      </c>
      <c r="AE811" s="6" t="s">
        <v>44</v>
      </c>
      <c r="AF811" s="6" t="s">
        <v>73</v>
      </c>
      <c r="AG811" s="6" t="s">
        <v>66</v>
      </c>
      <c r="AI811" s="6">
        <v>0</v>
      </c>
      <c r="AJ811" s="6">
        <v>0</v>
      </c>
      <c r="AK811" s="6">
        <v>1</v>
      </c>
      <c r="AL811" s="6">
        <v>1</v>
      </c>
      <c r="AM811" s="6">
        <v>0</v>
      </c>
      <c r="AN811" s="6">
        <v>1</v>
      </c>
      <c r="AO811" s="6">
        <v>0</v>
      </c>
      <c r="AP811" s="6">
        <v>1</v>
      </c>
      <c r="AR811" s="6">
        <v>0</v>
      </c>
      <c r="AS811" s="6">
        <v>0</v>
      </c>
      <c r="AT811" s="6">
        <v>0</v>
      </c>
      <c r="AU811" s="6">
        <v>0</v>
      </c>
      <c r="AV811" s="6">
        <f>IF(Table3[[#This Row],[ShankDiameter]]&gt;0.5,0,2)</f>
        <v>2</v>
      </c>
      <c r="AW811" s="6">
        <v>0</v>
      </c>
      <c r="AX811" s="6">
        <v>0</v>
      </c>
      <c r="AY811" s="6">
        <v>2</v>
      </c>
      <c r="AZ811" s="6">
        <f>IF(Table3[[#This Row],[ShankDiameter]]=0.225,2,IF(Table3[[#This Row],[ShankDiameter]]=0.25,2,IF(Table3[[#This Row],[ShankDiameter]]=0.2875,2,0)))</f>
        <v>0</v>
      </c>
      <c r="BA811" s="6">
        <v>0</v>
      </c>
      <c r="BB811" s="6">
        <v>0</v>
      </c>
      <c r="BC811" s="6">
        <v>0</v>
      </c>
      <c r="BD811" s="6">
        <v>0</v>
      </c>
      <c r="BE811" s="6">
        <v>0</v>
      </c>
      <c r="BF811" s="6">
        <v>0</v>
      </c>
      <c r="BG811" s="6">
        <v>0</v>
      </c>
      <c r="BH811" s="6">
        <v>0</v>
      </c>
      <c r="BI811" s="6">
        <v>0</v>
      </c>
      <c r="BJ811" s="6">
        <v>0</v>
      </c>
      <c r="BK811" s="6">
        <v>0</v>
      </c>
      <c r="BL811" s="6">
        <v>0</v>
      </c>
      <c r="BM811" s="6">
        <f>IF(Table3[[#This Row],[Type]]="EM",IF((Table3[[#This Row],[Diameter]]/2)-Table3[[#This Row],[CornerRadius]]-0.012&gt;0,(Table3[[#This Row],[Diameter]]/2)-Table3[[#This Row],[CornerRadius]]-0.012,0),)</f>
        <v>1.3000000000000001E-2</v>
      </c>
      <c r="BO811" s="6" t="str">
        <f>IF(Table3[[#This Row],[ShoulderLength]]="","",IF(Table3[[#This Row],[ShoulderLength]]&lt;Table3[[#This Row],[LOC]],"FIX",""))</f>
        <v/>
      </c>
    </row>
    <row r="812" spans="1:67" x14ac:dyDescent="0.25">
      <c r="A812" s="7">
        <f>IF(Table3[[#This Row],[SoflexRule]]="",1,IF(Table3[[#This Row],[MinOHL]]="",1,IF(Table3[[#This Row],[Type]]="CT",1,IF(Table3[[#This Row],[I]]=1,0,1))))</f>
        <v>1</v>
      </c>
      <c r="B812" s="6" t="s">
        <v>1565</v>
      </c>
      <c r="C812" s="6" t="s">
        <v>1565</v>
      </c>
      <c r="E812" s="6">
        <v>809</v>
      </c>
      <c r="F812" s="22"/>
      <c r="G812" s="23"/>
      <c r="H812" s="10" t="s">
        <v>1565</v>
      </c>
      <c r="I812" s="11" t="s">
        <v>1627</v>
      </c>
      <c r="J812" s="12" t="s">
        <v>1628</v>
      </c>
      <c r="K812" s="11" t="str">
        <f>CONCATENATE(Table3[[#This Row],[Type]]," "&amp;TEXT(Table3[[#This Row],[Diameter]],".0000")&amp;""," "&amp;Table3[[#This Row],[NumFlutes]]&amp;"FL")</f>
        <v>EM .0625 3FL</v>
      </c>
      <c r="M812" s="13">
        <v>6.25E-2</v>
      </c>
      <c r="N812" s="13">
        <v>0.125</v>
      </c>
      <c r="R812" s="14">
        <f>IF(Table3[[#This Row],[ShoulderLenEnd]]="",0,90-(DEGREES(ATAN((Q812-P812)/((N812-O812)/2)))))</f>
        <v>0</v>
      </c>
      <c r="T812" s="6">
        <v>3</v>
      </c>
      <c r="U812" s="6">
        <v>1.5</v>
      </c>
      <c r="V812" s="6">
        <v>9.2999999999999999E-2</v>
      </c>
      <c r="AA812" s="13" t="str">
        <f t="shared" si="12"/>
        <v/>
      </c>
      <c r="AE812" s="6" t="s">
        <v>44</v>
      </c>
      <c r="AF812" s="6" t="s">
        <v>73</v>
      </c>
      <c r="AG812" s="6" t="s">
        <v>66</v>
      </c>
      <c r="AI812" s="6">
        <v>0</v>
      </c>
      <c r="AJ812" s="6">
        <v>0</v>
      </c>
      <c r="AK812" s="6">
        <v>1</v>
      </c>
      <c r="AL812" s="6">
        <v>0</v>
      </c>
      <c r="AM812" s="6">
        <v>0</v>
      </c>
      <c r="AN812" s="6">
        <v>0</v>
      </c>
      <c r="AO812" s="6">
        <v>1</v>
      </c>
      <c r="AP812" s="6">
        <v>0</v>
      </c>
      <c r="AR812" s="6">
        <v>0</v>
      </c>
      <c r="AS812" s="6">
        <v>0</v>
      </c>
      <c r="AT812" s="6">
        <v>0</v>
      </c>
      <c r="AU812" s="6">
        <v>0</v>
      </c>
      <c r="AV812" s="6">
        <f>IF(Table3[[#This Row],[ShankDiameter]]&gt;0.5,0,2)</f>
        <v>2</v>
      </c>
      <c r="AW812" s="6">
        <v>0</v>
      </c>
      <c r="AX812" s="6">
        <v>0</v>
      </c>
      <c r="AY812" s="6">
        <v>2</v>
      </c>
      <c r="AZ812" s="6">
        <f>IF(Table3[[#This Row],[ShankDiameter]]=0.225,2,IF(Table3[[#This Row],[ShankDiameter]]=0.25,2,IF(Table3[[#This Row],[ShankDiameter]]=0.2875,2,0)))</f>
        <v>0</v>
      </c>
      <c r="BA812" s="6">
        <v>0</v>
      </c>
      <c r="BB812" s="6">
        <v>0</v>
      </c>
      <c r="BC812" s="6">
        <v>0</v>
      </c>
      <c r="BD812" s="6">
        <v>0</v>
      </c>
      <c r="BE812" s="6">
        <v>0</v>
      </c>
      <c r="BF812" s="6">
        <v>0</v>
      </c>
      <c r="BG812" s="6">
        <v>0</v>
      </c>
      <c r="BH812" s="6">
        <v>0</v>
      </c>
      <c r="BI812" s="6">
        <v>0</v>
      </c>
      <c r="BJ812" s="6">
        <v>0</v>
      </c>
      <c r="BK812" s="6">
        <v>0</v>
      </c>
      <c r="BL812" s="6">
        <v>0</v>
      </c>
      <c r="BM812" s="6">
        <f>IF(Table3[[#This Row],[Type]]="EM",IF((Table3[[#This Row],[Diameter]]/2)-Table3[[#This Row],[CornerRadius]]-0.012&gt;0,(Table3[[#This Row],[Diameter]]/2)-Table3[[#This Row],[CornerRadius]]-0.012,0),)</f>
        <v>1.925E-2</v>
      </c>
      <c r="BO812" s="6" t="str">
        <f>IF(Table3[[#This Row],[ShoulderLength]]="","",IF(Table3[[#This Row],[ShoulderLength]]&lt;Table3[[#This Row],[LOC]],"FIX",""))</f>
        <v/>
      </c>
    </row>
    <row r="813" spans="1:67" x14ac:dyDescent="0.25">
      <c r="A813" s="7">
        <f>IF(Table3[[#This Row],[SoflexRule]]="",1,IF(Table3[[#This Row],[MinOHL]]="",1,IF(Table3[[#This Row],[Type]]="CT",1,IF(Table3[[#This Row],[I]]=1,0,1))))</f>
        <v>1</v>
      </c>
      <c r="B813" s="6" t="s">
        <v>1565</v>
      </c>
      <c r="C813" s="6" t="s">
        <v>1565</v>
      </c>
      <c r="E813" s="6">
        <v>810</v>
      </c>
      <c r="G813" s="9" t="s">
        <v>74</v>
      </c>
      <c r="H813" s="10" t="s">
        <v>1565</v>
      </c>
      <c r="I813" s="11" t="s">
        <v>1629</v>
      </c>
      <c r="J813" s="12">
        <v>13662</v>
      </c>
      <c r="K813" s="11" t="str">
        <f>CONCATENATE(Table3[[#This Row],[Type]]," "&amp;TEXT(Table3[[#This Row],[Diameter]],".0000")&amp;""," "&amp;Table3[[#This Row],[NumFlutes]]&amp;"FL")</f>
        <v>EM .0625 3FL</v>
      </c>
      <c r="M813" s="13">
        <v>6.25E-2</v>
      </c>
      <c r="N813" s="13">
        <v>0.125</v>
      </c>
      <c r="O813" s="6">
        <v>5.8999999999999997E-2</v>
      </c>
      <c r="P813" s="6">
        <v>1</v>
      </c>
      <c r="Q813" s="6">
        <v>1.1499999999999999</v>
      </c>
      <c r="R813" s="14">
        <f>IF(Table3[[#This Row],[ShoulderLenEnd]]="",0,90-(DEGREES(ATAN((Q813-P813)/((N813-O813)/2)))))</f>
        <v>12.40741852740075</v>
      </c>
      <c r="S813" s="15">
        <v>1.2</v>
      </c>
      <c r="T813" s="6">
        <v>3</v>
      </c>
      <c r="U813" s="6">
        <v>2.5</v>
      </c>
      <c r="V813" s="6">
        <v>0.5</v>
      </c>
      <c r="AA813" s="13" t="str">
        <f t="shared" si="12"/>
        <v/>
      </c>
      <c r="AE813" s="6" t="s">
        <v>44</v>
      </c>
      <c r="AF813" s="6" t="s">
        <v>62</v>
      </c>
      <c r="AG813" s="6" t="s">
        <v>66</v>
      </c>
      <c r="AH813" s="6" t="s">
        <v>1630</v>
      </c>
      <c r="AI813" s="6">
        <v>0</v>
      </c>
      <c r="AJ813" s="6">
        <v>1</v>
      </c>
      <c r="AK813" s="6">
        <v>1</v>
      </c>
      <c r="AL813" s="6">
        <v>0</v>
      </c>
      <c r="AM813" s="6">
        <v>0</v>
      </c>
      <c r="AN813" s="6">
        <v>1</v>
      </c>
      <c r="AO813" s="6">
        <v>0</v>
      </c>
      <c r="AP813" s="6">
        <v>1</v>
      </c>
      <c r="AR813" s="6">
        <v>0</v>
      </c>
      <c r="AS813" s="6">
        <v>0</v>
      </c>
      <c r="AT813" s="6">
        <v>0</v>
      </c>
      <c r="AU813" s="6">
        <v>0</v>
      </c>
      <c r="AV813" s="6">
        <f>IF(Table3[[#This Row],[ShankDiameter]]&gt;0.5,0,2)</f>
        <v>2</v>
      </c>
      <c r="AW813" s="6">
        <v>0</v>
      </c>
      <c r="AX813" s="6">
        <v>0</v>
      </c>
      <c r="AY813" s="6">
        <v>2</v>
      </c>
      <c r="AZ813" s="6">
        <f>IF(Table3[[#This Row],[ShankDiameter]]=0.225,2,IF(Table3[[#This Row],[ShankDiameter]]=0.25,2,IF(Table3[[#This Row],[ShankDiameter]]=0.2875,2,0)))</f>
        <v>0</v>
      </c>
      <c r="BA813" s="6">
        <v>0</v>
      </c>
      <c r="BB813" s="6">
        <v>0</v>
      </c>
      <c r="BC813" s="6">
        <v>0</v>
      </c>
      <c r="BD813" s="6">
        <v>0</v>
      </c>
      <c r="BE813" s="6">
        <v>0</v>
      </c>
      <c r="BF813" s="6">
        <v>0</v>
      </c>
      <c r="BG813" s="6">
        <v>0</v>
      </c>
      <c r="BH813" s="6">
        <v>0</v>
      </c>
      <c r="BI813" s="6">
        <v>0</v>
      </c>
      <c r="BJ813" s="6">
        <v>0</v>
      </c>
      <c r="BK813" s="6">
        <v>0</v>
      </c>
      <c r="BL813" s="6">
        <v>0</v>
      </c>
      <c r="BM813" s="6">
        <f>IF(Table3[[#This Row],[Type]]="EM",IF((Table3[[#This Row],[Diameter]]/2)-Table3[[#This Row],[CornerRadius]]-0.012&gt;0,(Table3[[#This Row],[Diameter]]/2)-Table3[[#This Row],[CornerRadius]]-0.012,0),)</f>
        <v>1.925E-2</v>
      </c>
      <c r="BO813" s="6" t="str">
        <f>IF(Table3[[#This Row],[ShoulderLength]]="","",IF(Table3[[#This Row],[ShoulderLength]]&lt;Table3[[#This Row],[LOC]],"FIX",""))</f>
        <v/>
      </c>
    </row>
    <row r="814" spans="1:67" x14ac:dyDescent="0.25">
      <c r="A814" s="7">
        <f>IF(Table3[[#This Row],[SoflexRule]]="",1,IF(Table3[[#This Row],[MinOHL]]="",1,IF(Table3[[#This Row],[Type]]="CT",1,IF(Table3[[#This Row],[I]]=1,0,1))))</f>
        <v>1</v>
      </c>
      <c r="B814" s="6" t="s">
        <v>1565</v>
      </c>
      <c r="C814" s="6" t="s">
        <v>1565</v>
      </c>
      <c r="E814" s="6">
        <v>811</v>
      </c>
      <c r="G814" s="9" t="s">
        <v>74</v>
      </c>
      <c r="H814" s="10" t="s">
        <v>1565</v>
      </c>
      <c r="I814" s="11" t="s">
        <v>1631</v>
      </c>
      <c r="J814" s="12">
        <v>31862</v>
      </c>
      <c r="K814" s="11" t="str">
        <f>CONCATENATE(Table3[[#This Row],[Type]]," "&amp;TEXT(Table3[[#This Row],[Diameter]],".0000")&amp;""," "&amp;Table3[[#This Row],[NumFlutes]]&amp;"FL")</f>
        <v>EM .0625 3FL</v>
      </c>
      <c r="M814" s="13">
        <v>6.25E-2</v>
      </c>
      <c r="N814" s="13">
        <v>0.125</v>
      </c>
      <c r="O814" s="6">
        <v>6.25E-2</v>
      </c>
      <c r="P814" s="6">
        <v>0.36499999999999999</v>
      </c>
      <c r="Q814" s="6">
        <v>0.5</v>
      </c>
      <c r="R814" s="14">
        <f>IF(Table3[[#This Row],[ShoulderLenEnd]]="",0,90-(DEGREES(ATAN((Q814-P814)/((N814-O814)/2)))))</f>
        <v>13.033356325913829</v>
      </c>
      <c r="S814" s="15">
        <v>0.55000000000000004</v>
      </c>
      <c r="T814" s="6">
        <v>3</v>
      </c>
      <c r="U814" s="6">
        <v>2.5</v>
      </c>
      <c r="V814" s="6">
        <v>0.312</v>
      </c>
      <c r="AA814" s="13" t="str">
        <f t="shared" si="12"/>
        <v/>
      </c>
      <c r="AE814" s="6" t="s">
        <v>44</v>
      </c>
      <c r="AF814" s="6" t="s">
        <v>62</v>
      </c>
      <c r="AG814" s="6" t="s">
        <v>66</v>
      </c>
      <c r="AI814" s="6">
        <v>0</v>
      </c>
      <c r="AJ814" s="6">
        <v>1</v>
      </c>
      <c r="AK814" s="6">
        <v>1</v>
      </c>
      <c r="AL814" s="6">
        <v>0</v>
      </c>
      <c r="AM814" s="6">
        <v>0</v>
      </c>
      <c r="AN814" s="6">
        <v>1</v>
      </c>
      <c r="AO814" s="6">
        <v>0</v>
      </c>
      <c r="AP814" s="6">
        <v>1</v>
      </c>
      <c r="AR814" s="6">
        <v>0</v>
      </c>
      <c r="AS814" s="6">
        <v>0</v>
      </c>
      <c r="AT814" s="6">
        <v>0</v>
      </c>
      <c r="AU814" s="6">
        <v>0</v>
      </c>
      <c r="AV814" s="6">
        <f>IF(Table3[[#This Row],[ShankDiameter]]&gt;0.5,0,2)</f>
        <v>2</v>
      </c>
      <c r="AW814" s="6">
        <v>0</v>
      </c>
      <c r="AX814" s="6">
        <v>0</v>
      </c>
      <c r="AY814" s="6">
        <v>2</v>
      </c>
      <c r="AZ814" s="6">
        <f>IF(Table3[[#This Row],[ShankDiameter]]=0.225,2,IF(Table3[[#This Row],[ShankDiameter]]=0.25,2,IF(Table3[[#This Row],[ShankDiameter]]=0.2875,2,0)))</f>
        <v>0</v>
      </c>
      <c r="BA814" s="6">
        <v>0</v>
      </c>
      <c r="BB814" s="6">
        <v>0</v>
      </c>
      <c r="BC814" s="6">
        <v>0</v>
      </c>
      <c r="BD814" s="6">
        <v>0</v>
      </c>
      <c r="BE814" s="6">
        <v>0</v>
      </c>
      <c r="BF814" s="6">
        <v>0</v>
      </c>
      <c r="BG814" s="6">
        <v>0</v>
      </c>
      <c r="BH814" s="6">
        <v>0</v>
      </c>
      <c r="BI814" s="6">
        <v>0</v>
      </c>
      <c r="BJ814" s="6">
        <v>0</v>
      </c>
      <c r="BK814" s="6">
        <v>0</v>
      </c>
      <c r="BL814" s="6">
        <v>0</v>
      </c>
      <c r="BM814" s="6">
        <f>IF(Table3[[#This Row],[Type]]="EM",IF((Table3[[#This Row],[Diameter]]/2)-Table3[[#This Row],[CornerRadius]]-0.012&gt;0,(Table3[[#This Row],[Diameter]]/2)-Table3[[#This Row],[CornerRadius]]-0.012,0),)</f>
        <v>1.925E-2</v>
      </c>
      <c r="BO814" s="6" t="str">
        <f>IF(Table3[[#This Row],[ShoulderLength]]="","",IF(Table3[[#This Row],[ShoulderLength]]&lt;Table3[[#This Row],[LOC]],"FIX",""))</f>
        <v/>
      </c>
    </row>
    <row r="815" spans="1:67" x14ac:dyDescent="0.25">
      <c r="A815" s="7">
        <f>IF(Table3[[#This Row],[SoflexRule]]="",1,IF(Table3[[#This Row],[MinOHL]]="",1,IF(Table3[[#This Row],[Type]]="CT",1,IF(Table3[[#This Row],[I]]=1,0,1))))</f>
        <v>1</v>
      </c>
      <c r="B815" s="6" t="s">
        <v>1565</v>
      </c>
      <c r="C815" s="6" t="s">
        <v>1565</v>
      </c>
      <c r="E815" s="6">
        <v>812</v>
      </c>
      <c r="G815" s="9" t="s">
        <v>74</v>
      </c>
      <c r="H815" s="10" t="s">
        <v>1565</v>
      </c>
      <c r="I815" s="11" t="s">
        <v>1632</v>
      </c>
      <c r="J815" s="12">
        <v>30307</v>
      </c>
      <c r="K815" s="11" t="str">
        <f>CONCATENATE(Table3[[#This Row],[Type]]," "&amp;TEXT(Table3[[#This Row],[Diameter]],".0000")&amp;""," "&amp;Table3[[#This Row],[NumFlutes]]&amp;"FL")</f>
        <v>EM .0625 2FL</v>
      </c>
      <c r="M815" s="13">
        <v>6.25E-2</v>
      </c>
      <c r="N815" s="13">
        <v>0.125</v>
      </c>
      <c r="O815" s="6">
        <v>6.25E-2</v>
      </c>
      <c r="P815" s="6">
        <v>0.1875</v>
      </c>
      <c r="Q815" s="6">
        <v>0.42499999999999999</v>
      </c>
      <c r="R815" s="14">
        <f>IF(Table3[[#This Row],[ShoulderLenEnd]]="",0,90-(DEGREES(ATAN((Q815-P815)/((N815-O815)/2)))))</f>
        <v>7.4958576397298629</v>
      </c>
      <c r="S815" s="15">
        <v>0.5</v>
      </c>
      <c r="T815" s="6">
        <v>2</v>
      </c>
      <c r="U815" s="6">
        <v>1.5</v>
      </c>
      <c r="V815" s="6">
        <v>0.187</v>
      </c>
      <c r="AA815" s="13" t="str">
        <f t="shared" si="12"/>
        <v/>
      </c>
      <c r="AE815" s="6" t="s">
        <v>44</v>
      </c>
      <c r="AF815" s="6" t="s">
        <v>62</v>
      </c>
      <c r="AG815" s="6" t="s">
        <v>79</v>
      </c>
      <c r="AI815" s="6">
        <v>0</v>
      </c>
      <c r="AJ815" s="6">
        <v>1</v>
      </c>
      <c r="AK815" s="6">
        <v>0</v>
      </c>
      <c r="AL815" s="6">
        <v>1</v>
      </c>
      <c r="AM815" s="6">
        <v>1</v>
      </c>
      <c r="AN815" s="6">
        <v>1</v>
      </c>
      <c r="AO815" s="6">
        <v>1</v>
      </c>
      <c r="AP815" s="6">
        <v>1</v>
      </c>
      <c r="AR815" s="6">
        <v>0</v>
      </c>
      <c r="AS815" s="6">
        <v>0</v>
      </c>
      <c r="AT815" s="6">
        <v>0</v>
      </c>
      <c r="AU815" s="6">
        <v>0</v>
      </c>
      <c r="AV815" s="6">
        <f>IF(Table3[[#This Row],[ShankDiameter]]&gt;0.5,0,2)</f>
        <v>2</v>
      </c>
      <c r="AW815" s="6">
        <v>0</v>
      </c>
      <c r="AX815" s="6">
        <v>0</v>
      </c>
      <c r="AY815" s="6">
        <v>2</v>
      </c>
      <c r="AZ815" s="6">
        <v>2</v>
      </c>
      <c r="BA815" s="6">
        <v>2</v>
      </c>
      <c r="BB815" s="6">
        <v>0</v>
      </c>
      <c r="BC815" s="6">
        <v>0</v>
      </c>
      <c r="BD815" s="6">
        <v>0</v>
      </c>
      <c r="BE815" s="6">
        <v>0</v>
      </c>
      <c r="BF815" s="6">
        <v>0</v>
      </c>
      <c r="BG815" s="6">
        <v>0</v>
      </c>
      <c r="BH815" s="6">
        <v>0</v>
      </c>
      <c r="BI815" s="6">
        <v>0</v>
      </c>
      <c r="BJ815" s="6">
        <v>0</v>
      </c>
      <c r="BK815" s="6">
        <v>0</v>
      </c>
      <c r="BL815" s="6">
        <v>0</v>
      </c>
      <c r="BM815" s="6">
        <f>IF(Table3[[#This Row],[Type]]="EM",IF((Table3[[#This Row],[Diameter]]/2)-Table3[[#This Row],[CornerRadius]]-0.012&gt;0,(Table3[[#This Row],[Diameter]]/2)-Table3[[#This Row],[CornerRadius]]-0.012,0),)</f>
        <v>1.925E-2</v>
      </c>
      <c r="BO815" s="6" t="str">
        <f>IF(Table3[[#This Row],[ShoulderLength]]="","",IF(Table3[[#This Row],[ShoulderLength]]&lt;Table3[[#This Row],[LOC]],"FIX",""))</f>
        <v/>
      </c>
    </row>
    <row r="816" spans="1:67" x14ac:dyDescent="0.25">
      <c r="A816" s="7">
        <f>IF(Table3[[#This Row],[SoflexRule]]="",1,IF(Table3[[#This Row],[MinOHL]]="",1,IF(Table3[[#This Row],[Type]]="CT",1,IF(Table3[[#This Row],[I]]=1,0,1))))</f>
        <v>1</v>
      </c>
      <c r="B816" s="6" t="s">
        <v>1565</v>
      </c>
      <c r="C816" s="6" t="s">
        <v>1565</v>
      </c>
      <c r="E816" s="6">
        <v>813</v>
      </c>
      <c r="G816" s="9" t="s">
        <v>74</v>
      </c>
      <c r="H816" s="10" t="s">
        <v>1565</v>
      </c>
      <c r="I816" s="11" t="s">
        <v>1633</v>
      </c>
      <c r="J816" s="12">
        <v>30107</v>
      </c>
      <c r="K816" s="11" t="str">
        <f>CONCATENATE(Table3[[#This Row],[Type]]," "&amp;TEXT(Table3[[#This Row],[Diameter]],".0000")&amp;""," "&amp;Table3[[#This Row],[NumFlutes]]&amp;"FL")</f>
        <v>EM .0625 4FL</v>
      </c>
      <c r="M816" s="13">
        <v>6.25E-2</v>
      </c>
      <c r="N816" s="13">
        <v>0.125</v>
      </c>
      <c r="O816" s="6">
        <v>6.25E-2</v>
      </c>
      <c r="P816" s="6">
        <v>0.215</v>
      </c>
      <c r="Q816" s="6">
        <v>0.35</v>
      </c>
      <c r="R816" s="14">
        <f>IF(Table3[[#This Row],[ShoulderLenEnd]]="",0,90-(DEGREES(ATAN((Q816-P816)/((N816-O816)/2)))))</f>
        <v>13.033356325913843</v>
      </c>
      <c r="S816" s="15">
        <v>0.4</v>
      </c>
      <c r="T816" s="6">
        <v>4</v>
      </c>
      <c r="U816" s="6">
        <v>1.5</v>
      </c>
      <c r="V816" s="6">
        <v>0.187</v>
      </c>
      <c r="AA816" s="13" t="str">
        <f t="shared" si="12"/>
        <v/>
      </c>
      <c r="AE816" s="6" t="s">
        <v>44</v>
      </c>
      <c r="AF816" s="6" t="s">
        <v>62</v>
      </c>
      <c r="AG816" s="6" t="s">
        <v>79</v>
      </c>
      <c r="AI816" s="6">
        <v>0</v>
      </c>
      <c r="AJ816" s="6">
        <v>1</v>
      </c>
      <c r="AK816" s="6">
        <v>1</v>
      </c>
      <c r="AL816" s="6">
        <v>1</v>
      </c>
      <c r="AM816" s="6">
        <v>0</v>
      </c>
      <c r="AN816" s="6">
        <v>1</v>
      </c>
      <c r="AO816" s="6">
        <v>1</v>
      </c>
      <c r="AP816" s="6">
        <v>1</v>
      </c>
      <c r="AR816" s="6">
        <v>0</v>
      </c>
      <c r="AS816" s="6">
        <v>0</v>
      </c>
      <c r="AT816" s="6">
        <v>0</v>
      </c>
      <c r="AU816" s="6">
        <v>0</v>
      </c>
      <c r="AV816" s="6">
        <f>IF(Table3[[#This Row],[ShankDiameter]]&gt;0.5,0,2)</f>
        <v>2</v>
      </c>
      <c r="AW816" s="6">
        <v>0</v>
      </c>
      <c r="AX816" s="6">
        <v>0</v>
      </c>
      <c r="AY816" s="6">
        <v>2</v>
      </c>
      <c r="AZ816" s="6">
        <f>IF(Table3[[#This Row],[ShankDiameter]]=0.225,2,IF(Table3[[#This Row],[ShankDiameter]]=0.25,2,IF(Table3[[#This Row],[ShankDiameter]]=0.2875,2,0)))</f>
        <v>0</v>
      </c>
      <c r="BA816" s="6">
        <v>2</v>
      </c>
      <c r="BB816" s="6">
        <v>0</v>
      </c>
      <c r="BC816" s="6">
        <v>0</v>
      </c>
      <c r="BD816" s="6">
        <v>0</v>
      </c>
      <c r="BE816" s="6">
        <v>0</v>
      </c>
      <c r="BF816" s="6">
        <v>0</v>
      </c>
      <c r="BG816" s="6">
        <v>0</v>
      </c>
      <c r="BH816" s="6">
        <v>0</v>
      </c>
      <c r="BI816" s="6">
        <v>0</v>
      </c>
      <c r="BJ816" s="6">
        <v>0</v>
      </c>
      <c r="BK816" s="6">
        <v>0</v>
      </c>
      <c r="BL816" s="6">
        <v>0</v>
      </c>
      <c r="BM816" s="6">
        <f>IF(Table3[[#This Row],[Type]]="EM",IF((Table3[[#This Row],[Diameter]]/2)-Table3[[#This Row],[CornerRadius]]-0.012&gt;0,(Table3[[#This Row],[Diameter]]/2)-Table3[[#This Row],[CornerRadius]]-0.012,0),)</f>
        <v>1.925E-2</v>
      </c>
      <c r="BO816" s="6" t="str">
        <f>IF(Table3[[#This Row],[ShoulderLength]]="","",IF(Table3[[#This Row],[ShoulderLength]]&lt;Table3[[#This Row],[LOC]],"FIX",""))</f>
        <v/>
      </c>
    </row>
    <row r="817" spans="1:67" x14ac:dyDescent="0.25">
      <c r="A817" s="7">
        <f>IF(Table3[[#This Row],[SoflexRule]]="",1,IF(Table3[[#This Row],[MinOHL]]="",1,IF(Table3[[#This Row],[Type]]="CT",1,IF(Table3[[#This Row],[I]]=1,0,1))))</f>
        <v>1</v>
      </c>
      <c r="B817" s="6" t="s">
        <v>1565</v>
      </c>
      <c r="C817" s="6" t="s">
        <v>1565</v>
      </c>
      <c r="E817" s="6">
        <v>814</v>
      </c>
      <c r="G817" s="9" t="s">
        <v>74</v>
      </c>
      <c r="H817" s="10" t="s">
        <v>1565</v>
      </c>
      <c r="I817" s="11" t="s">
        <v>1634</v>
      </c>
      <c r="J817" s="12">
        <v>30194</v>
      </c>
      <c r="K817" s="11" t="str">
        <f>CONCATENATE(Table3[[#This Row],[Type]]," "&amp;TEXT(Table3[[#This Row],[Diameter]],".0000")&amp;""," "&amp;Table3[[#This Row],[NumFlutes]]&amp;"FL")</f>
        <v>EM .0625 4FL</v>
      </c>
      <c r="M817" s="13">
        <v>6.25E-2</v>
      </c>
      <c r="N817" s="13">
        <v>0.125</v>
      </c>
      <c r="O817" s="6">
        <v>6.25E-2</v>
      </c>
      <c r="P817" s="6">
        <v>0.21</v>
      </c>
      <c r="Q817" s="6">
        <v>0.35</v>
      </c>
      <c r="R817" s="14">
        <f>IF(Table3[[#This Row],[ShoulderLenEnd]]="",0,90-(DEGREES(ATAN((Q817-P817)/((N817-O817)/2)))))</f>
        <v>12.582962494076924</v>
      </c>
      <c r="S817" s="15">
        <v>0.45</v>
      </c>
      <c r="T817" s="6">
        <v>4</v>
      </c>
      <c r="U817" s="6">
        <v>1.5</v>
      </c>
      <c r="V817" s="6">
        <v>0.187</v>
      </c>
      <c r="W817" s="6">
        <v>0</v>
      </c>
      <c r="Z817" s="6">
        <v>0</v>
      </c>
      <c r="AA817" s="13" t="str">
        <f t="shared" si="12"/>
        <v/>
      </c>
      <c r="AE817" s="6" t="s">
        <v>44</v>
      </c>
      <c r="AF817" s="6" t="s">
        <v>1635</v>
      </c>
      <c r="AG817" s="6" t="s">
        <v>79</v>
      </c>
      <c r="AI817" s="6">
        <v>0</v>
      </c>
      <c r="AJ817" s="6">
        <v>0</v>
      </c>
      <c r="AK817" s="6">
        <v>1</v>
      </c>
      <c r="AL817" s="6">
        <v>1</v>
      </c>
      <c r="AM817" s="6">
        <v>0</v>
      </c>
      <c r="AN817" s="6">
        <v>1</v>
      </c>
      <c r="AO817" s="6">
        <v>0</v>
      </c>
      <c r="AP817" s="6">
        <v>1</v>
      </c>
      <c r="AR817" s="6">
        <v>0</v>
      </c>
      <c r="AS817" s="6">
        <v>0</v>
      </c>
      <c r="AT817" s="6">
        <v>0</v>
      </c>
      <c r="AU817" s="6">
        <v>0</v>
      </c>
      <c r="AV817" s="6">
        <f>IF(Table3[[#This Row],[ShankDiameter]]&gt;0.5,0,2)</f>
        <v>2</v>
      </c>
      <c r="AW817" s="6">
        <v>0</v>
      </c>
      <c r="AX817" s="6">
        <v>0</v>
      </c>
      <c r="AY817" s="6">
        <v>0</v>
      </c>
      <c r="AZ817" s="6">
        <v>2</v>
      </c>
      <c r="BA817" s="6">
        <v>0</v>
      </c>
      <c r="BB817" s="6">
        <v>0</v>
      </c>
      <c r="BC817" s="6">
        <v>0</v>
      </c>
      <c r="BD817" s="6">
        <v>0</v>
      </c>
      <c r="BE817" s="6">
        <v>0</v>
      </c>
      <c r="BF817" s="6">
        <v>0</v>
      </c>
      <c r="BG817" s="6">
        <v>0</v>
      </c>
      <c r="BH817" s="6">
        <v>0</v>
      </c>
      <c r="BI817" s="6">
        <v>0</v>
      </c>
      <c r="BJ817" s="6">
        <v>0</v>
      </c>
      <c r="BK817" s="6">
        <v>0</v>
      </c>
      <c r="BL817" s="6">
        <v>0</v>
      </c>
      <c r="BM817" s="6">
        <f>IF(Table3[[#This Row],[Type]]="EM",IF((Table3[[#This Row],[Diameter]]/2)-Table3[[#This Row],[CornerRadius]]-0.012&gt;0,(Table3[[#This Row],[Diameter]]/2)-Table3[[#This Row],[CornerRadius]]-0.012,0),)</f>
        <v>1.925E-2</v>
      </c>
      <c r="BO817" s="6" t="str">
        <f>IF(Table3[[#This Row],[ShoulderLength]]="","",IF(Table3[[#This Row],[ShoulderLength]]&lt;Table3[[#This Row],[LOC]],"FIX",""))</f>
        <v/>
      </c>
    </row>
    <row r="818" spans="1:67" x14ac:dyDescent="0.25">
      <c r="A818" s="7">
        <f>IF(Table3[[#This Row],[SoflexRule]]="",1,IF(Table3[[#This Row],[MinOHL]]="",1,IF(Table3[[#This Row],[Type]]="CT",1,IF(Table3[[#This Row],[I]]=1,0,1))))</f>
        <v>1</v>
      </c>
      <c r="B818" s="6" t="s">
        <v>1565</v>
      </c>
      <c r="C818" s="6" t="s">
        <v>1565</v>
      </c>
      <c r="E818" s="6">
        <v>815</v>
      </c>
      <c r="F818" s="22"/>
      <c r="H818" s="10" t="s">
        <v>1565</v>
      </c>
      <c r="I818" s="11" t="s">
        <v>1636</v>
      </c>
      <c r="J818" s="12">
        <v>39007</v>
      </c>
      <c r="K818" s="11" t="str">
        <f>CONCATENATE(Table3[[#This Row],[Type]]," "&amp;TEXT(Table3[[#This Row],[Diameter]],".0000")&amp;""," "&amp;Table3[[#This Row],[NumFlutes]]&amp;"FL")</f>
        <v>EM .0625 4FL</v>
      </c>
      <c r="M818" s="13">
        <v>6.25E-2</v>
      </c>
      <c r="N818" s="13">
        <v>0.125</v>
      </c>
      <c r="R818" s="14">
        <f>IF(Table3[[#This Row],[ShoulderLenEnd]]="",0,90-(DEGREES(ATAN((Q818-P818)/((N818-O818)/2)))))</f>
        <v>0</v>
      </c>
      <c r="T818" s="6">
        <v>4</v>
      </c>
      <c r="U818" s="6">
        <v>1.5</v>
      </c>
      <c r="V818" s="6">
        <v>0.187</v>
      </c>
      <c r="AA818" s="13" t="str">
        <f t="shared" si="12"/>
        <v/>
      </c>
      <c r="AE818" s="6" t="s">
        <v>44</v>
      </c>
      <c r="AF818" s="6" t="s">
        <v>1637</v>
      </c>
      <c r="AG818" s="6" t="s">
        <v>79</v>
      </c>
      <c r="AI818" s="6">
        <v>0</v>
      </c>
      <c r="AJ818" s="6">
        <v>0</v>
      </c>
      <c r="AK818" s="6">
        <v>1</v>
      </c>
      <c r="AL818" s="6">
        <v>1</v>
      </c>
      <c r="AM818" s="6">
        <v>0</v>
      </c>
      <c r="AN818" s="6">
        <v>1</v>
      </c>
      <c r="AO818" s="6">
        <v>0</v>
      </c>
      <c r="AP818" s="6">
        <v>1</v>
      </c>
      <c r="AR818" s="6">
        <v>0</v>
      </c>
      <c r="AS818" s="6">
        <v>0</v>
      </c>
      <c r="AT818" s="6">
        <v>0</v>
      </c>
      <c r="AU818" s="6">
        <v>0</v>
      </c>
      <c r="AV818" s="6">
        <f>IF(Table3[[#This Row],[ShankDiameter]]&gt;0.5,0,2)</f>
        <v>2</v>
      </c>
      <c r="AW818" s="6">
        <v>0</v>
      </c>
      <c r="AX818" s="6">
        <v>0</v>
      </c>
      <c r="AY818" s="6">
        <v>2</v>
      </c>
      <c r="AZ818" s="6">
        <f>IF(Table3[[#This Row],[ShankDiameter]]=0.225,2,IF(Table3[[#This Row],[ShankDiameter]]=0.25,2,IF(Table3[[#This Row],[ShankDiameter]]=0.2875,2,0)))</f>
        <v>0</v>
      </c>
      <c r="BA818" s="6">
        <v>0</v>
      </c>
      <c r="BB818" s="6">
        <v>0</v>
      </c>
      <c r="BC818" s="6">
        <v>0</v>
      </c>
      <c r="BD818" s="6">
        <v>0</v>
      </c>
      <c r="BE818" s="6">
        <v>0</v>
      </c>
      <c r="BF818" s="6">
        <v>0</v>
      </c>
      <c r="BG818" s="6">
        <v>0</v>
      </c>
      <c r="BH818" s="6">
        <v>0</v>
      </c>
      <c r="BI818" s="6">
        <v>0</v>
      </c>
      <c r="BJ818" s="6">
        <v>0</v>
      </c>
      <c r="BK818" s="6">
        <v>0</v>
      </c>
      <c r="BL818" s="6">
        <v>0</v>
      </c>
      <c r="BM818" s="6">
        <f>IF(Table3[[#This Row],[Type]]="EM",IF((Table3[[#This Row],[Diameter]]/2)-Table3[[#This Row],[CornerRadius]]-0.012&gt;0,(Table3[[#This Row],[Diameter]]/2)-Table3[[#This Row],[CornerRadius]]-0.012,0),)</f>
        <v>1.925E-2</v>
      </c>
      <c r="BO818" s="6" t="str">
        <f>IF(Table3[[#This Row],[ShoulderLength]]="","",IF(Table3[[#This Row],[ShoulderLength]]&lt;Table3[[#This Row],[LOC]],"FIX",""))</f>
        <v/>
      </c>
    </row>
    <row r="819" spans="1:67" x14ac:dyDescent="0.25">
      <c r="A819" s="7">
        <f>IF(Table3[[#This Row],[SoflexRule]]="",1,IF(Table3[[#This Row],[MinOHL]]="",1,IF(Table3[[#This Row],[Type]]="CT",1,IF(Table3[[#This Row],[I]]=1,0,1))))</f>
        <v>1</v>
      </c>
      <c r="B819" s="6" t="s">
        <v>1565</v>
      </c>
      <c r="C819" s="6" t="s">
        <v>1565</v>
      </c>
      <c r="E819" s="6">
        <v>816</v>
      </c>
      <c r="F819" s="8" t="s">
        <v>60</v>
      </c>
      <c r="H819" s="10" t="s">
        <v>1565</v>
      </c>
      <c r="I819" s="11" t="s">
        <v>1638</v>
      </c>
      <c r="J819" s="12" t="s">
        <v>1639</v>
      </c>
      <c r="K819" s="11" t="str">
        <f>CONCATENATE(Table3[[#This Row],[Type]]," "&amp;TEXT(Table3[[#This Row],[Diameter]],".0000")&amp;""," "&amp;Table3[[#This Row],[NumFlutes]]&amp;"FL")</f>
        <v>EM .0625 4FL</v>
      </c>
      <c r="M819" s="13">
        <v>6.25E-2</v>
      </c>
      <c r="N819" s="13">
        <v>0.125</v>
      </c>
      <c r="O819" s="6">
        <v>6.25E-2</v>
      </c>
      <c r="P819" s="6">
        <v>0.52500000000000002</v>
      </c>
      <c r="Q819" s="6">
        <v>0.6</v>
      </c>
      <c r="R819" s="14">
        <f>IF(Table3[[#This Row],[ShoulderLenEnd]]="",0,90-(DEGREES(ATAN((Q819-P819)/((N819-O819)/2)))))</f>
        <v>22.619864948040444</v>
      </c>
      <c r="S819" s="15">
        <v>0.63</v>
      </c>
      <c r="T819" s="6">
        <v>4</v>
      </c>
      <c r="U819" s="6">
        <v>1.5</v>
      </c>
      <c r="V819" s="6">
        <v>0.1875</v>
      </c>
      <c r="AA819" s="13" t="str">
        <f t="shared" si="12"/>
        <v/>
      </c>
      <c r="AE819" s="6" t="s">
        <v>44</v>
      </c>
      <c r="AF819" s="6" t="s">
        <v>73</v>
      </c>
      <c r="AG819" s="6" t="s">
        <v>124</v>
      </c>
      <c r="AI819" s="6">
        <v>0</v>
      </c>
      <c r="AJ819" s="6">
        <v>0</v>
      </c>
      <c r="AK819" s="6">
        <v>1</v>
      </c>
      <c r="AL819" s="6">
        <v>1</v>
      </c>
      <c r="AM819" s="6">
        <v>0</v>
      </c>
      <c r="AN819" s="6">
        <v>0</v>
      </c>
      <c r="AO819" s="6">
        <v>1</v>
      </c>
      <c r="AP819" s="6">
        <v>0</v>
      </c>
      <c r="AR819" s="6">
        <v>0</v>
      </c>
      <c r="AS819" s="6">
        <v>0</v>
      </c>
      <c r="AT819" s="6">
        <v>0</v>
      </c>
      <c r="AU819" s="6">
        <v>0</v>
      </c>
      <c r="AV819" s="6">
        <f>IF(Table3[[#This Row],[ShankDiameter]]&gt;0.5,0,2)</f>
        <v>2</v>
      </c>
      <c r="AW819" s="6">
        <v>0</v>
      </c>
      <c r="AX819" s="6">
        <v>0</v>
      </c>
      <c r="AY819" s="6">
        <v>2</v>
      </c>
      <c r="AZ819" s="6">
        <f>IF(Table3[[#This Row],[ShankDiameter]]=0.225,2,IF(Table3[[#This Row],[ShankDiameter]]=0.25,2,IF(Table3[[#This Row],[ShankDiameter]]=0.2875,2,0)))</f>
        <v>0</v>
      </c>
      <c r="BA819" s="6">
        <v>0</v>
      </c>
      <c r="BB819" s="6">
        <v>0</v>
      </c>
      <c r="BC819" s="6">
        <v>0</v>
      </c>
      <c r="BD819" s="6">
        <v>0</v>
      </c>
      <c r="BE819" s="6">
        <v>0</v>
      </c>
      <c r="BF819" s="6">
        <v>0</v>
      </c>
      <c r="BG819" s="6">
        <v>0</v>
      </c>
      <c r="BH819" s="6">
        <v>0</v>
      </c>
      <c r="BI819" s="6">
        <v>0</v>
      </c>
      <c r="BJ819" s="6">
        <v>0</v>
      </c>
      <c r="BK819" s="6">
        <v>0</v>
      </c>
      <c r="BL819" s="6">
        <v>0</v>
      </c>
      <c r="BM819" s="6">
        <f>IF(Table3[[#This Row],[Type]]="EM",IF((Table3[[#This Row],[Diameter]]/2)-Table3[[#This Row],[CornerRadius]]-0.012&gt;0,(Table3[[#This Row],[Diameter]]/2)-Table3[[#This Row],[CornerRadius]]-0.012,0),)</f>
        <v>1.925E-2</v>
      </c>
      <c r="BO819" s="6" t="str">
        <f>IF(Table3[[#This Row],[ShoulderLength]]="","",IF(Table3[[#This Row],[ShoulderLength]]&lt;Table3[[#This Row],[LOC]],"FIX",""))</f>
        <v/>
      </c>
    </row>
    <row r="820" spans="1:67" x14ac:dyDescent="0.25">
      <c r="A820" s="7">
        <f>IF(Table3[[#This Row],[SoflexRule]]="",1,IF(Table3[[#This Row],[MinOHL]]="",1,IF(Table3[[#This Row],[Type]]="CT",1,IF(Table3[[#This Row],[I]]=1,0,1))))</f>
        <v>1</v>
      </c>
      <c r="B820" s="6" t="s">
        <v>1565</v>
      </c>
      <c r="C820" s="6" t="s">
        <v>1565</v>
      </c>
      <c r="E820" s="6">
        <v>817</v>
      </c>
      <c r="F820" s="8" t="s">
        <v>60</v>
      </c>
      <c r="H820" s="10" t="s">
        <v>1565</v>
      </c>
      <c r="I820" s="11" t="s">
        <v>1640</v>
      </c>
      <c r="J820" s="12">
        <v>72065</v>
      </c>
      <c r="K820" s="11" t="str">
        <f>CONCATENATE(Table3[[#This Row],[Type]]," "&amp;TEXT(Table3[[#This Row],[Diameter]],".0000")&amp;""," "&amp;Table3[[#This Row],[NumFlutes]]&amp;"FL")</f>
        <v>EM .0650 2FL</v>
      </c>
      <c r="M820" s="13">
        <v>6.5000000000000002E-2</v>
      </c>
      <c r="N820" s="13">
        <v>0.125</v>
      </c>
      <c r="O820" s="6">
        <v>6.5000000000000002E-2</v>
      </c>
      <c r="P820" s="6">
        <v>0.22</v>
      </c>
      <c r="Q820" s="6">
        <v>0.47</v>
      </c>
      <c r="R820" s="14">
        <f>IF(Table3[[#This Row],[ShoulderLenEnd]]="",0,90-(DEGREES(ATAN((Q820-P820)/((N820-O820)/2)))))</f>
        <v>6.8427734126309332</v>
      </c>
      <c r="S820" s="15">
        <v>0.5</v>
      </c>
      <c r="T820" s="6">
        <v>2</v>
      </c>
      <c r="U820" s="6">
        <v>1.5</v>
      </c>
      <c r="V820" s="6">
        <v>0.19500000000000001</v>
      </c>
      <c r="AA820" s="13" t="str">
        <f t="shared" si="12"/>
        <v/>
      </c>
      <c r="AE820" s="6" t="s">
        <v>44</v>
      </c>
      <c r="AF820" s="6" t="s">
        <v>62</v>
      </c>
      <c r="AG820" s="6" t="s">
        <v>66</v>
      </c>
      <c r="AI820" s="6">
        <v>0</v>
      </c>
      <c r="AJ820" s="6">
        <v>1</v>
      </c>
      <c r="AK820" s="6">
        <v>1</v>
      </c>
      <c r="AL820" s="6">
        <v>0</v>
      </c>
      <c r="AM820" s="6">
        <v>0</v>
      </c>
      <c r="AN820" s="6">
        <v>1</v>
      </c>
      <c r="AO820" s="6">
        <v>1</v>
      </c>
      <c r="AP820" s="6">
        <v>1</v>
      </c>
      <c r="AR820" s="6">
        <v>0</v>
      </c>
      <c r="AS820" s="6">
        <v>0</v>
      </c>
      <c r="AT820" s="6">
        <v>0</v>
      </c>
      <c r="AU820" s="6">
        <v>0</v>
      </c>
      <c r="AV820" s="6">
        <f>IF(Table3[[#This Row],[ShankDiameter]]&gt;0.5,0,2)</f>
        <v>2</v>
      </c>
      <c r="AW820" s="6">
        <v>0</v>
      </c>
      <c r="AX820" s="6">
        <v>0</v>
      </c>
      <c r="AY820" s="6">
        <v>2</v>
      </c>
      <c r="AZ820" s="6">
        <f>IF(Table3[[#This Row],[ShankDiameter]]=0.225,2,IF(Table3[[#This Row],[ShankDiameter]]=0.25,2,IF(Table3[[#This Row],[ShankDiameter]]=0.2875,2,0)))</f>
        <v>0</v>
      </c>
      <c r="BA820" s="6">
        <v>0</v>
      </c>
      <c r="BB820" s="6">
        <v>0</v>
      </c>
      <c r="BC820" s="6">
        <v>0</v>
      </c>
      <c r="BD820" s="6">
        <v>0</v>
      </c>
      <c r="BE820" s="6">
        <v>0</v>
      </c>
      <c r="BF820" s="6">
        <v>0</v>
      </c>
      <c r="BG820" s="6">
        <v>0</v>
      </c>
      <c r="BH820" s="6">
        <v>0</v>
      </c>
      <c r="BI820" s="6">
        <v>0</v>
      </c>
      <c r="BJ820" s="6">
        <v>0</v>
      </c>
      <c r="BK820" s="6">
        <v>0</v>
      </c>
      <c r="BL820" s="6">
        <v>0</v>
      </c>
      <c r="BM820" s="6">
        <f>IF(Table3[[#This Row],[Type]]="EM",IF((Table3[[#This Row],[Diameter]]/2)-Table3[[#This Row],[CornerRadius]]-0.012&gt;0,(Table3[[#This Row],[Diameter]]/2)-Table3[[#This Row],[CornerRadius]]-0.012,0),)</f>
        <v>2.0500000000000001E-2</v>
      </c>
      <c r="BO820" s="6" t="str">
        <f>IF(Table3[[#This Row],[ShoulderLength]]="","",IF(Table3[[#This Row],[ShoulderLength]]&lt;Table3[[#This Row],[LOC]],"FIX",""))</f>
        <v/>
      </c>
    </row>
    <row r="821" spans="1:67" x14ac:dyDescent="0.25">
      <c r="A821" s="7">
        <f>IF(Table3[[#This Row],[SoflexRule]]="",1,IF(Table3[[#This Row],[MinOHL]]="",1,IF(Table3[[#This Row],[Type]]="CT",1,IF(Table3[[#This Row],[I]]=1,0,1))))</f>
        <v>1</v>
      </c>
      <c r="B821" s="6" t="s">
        <v>1565</v>
      </c>
      <c r="C821" s="6" t="s">
        <v>1565</v>
      </c>
      <c r="E821" s="6">
        <v>818</v>
      </c>
      <c r="F821" s="8" t="s">
        <v>60</v>
      </c>
      <c r="H821" s="10" t="s">
        <v>1565</v>
      </c>
      <c r="I821" s="11" t="s">
        <v>1641</v>
      </c>
      <c r="J821" s="12">
        <v>73065</v>
      </c>
      <c r="K821" s="11" t="str">
        <f>CONCATENATE(Table3[[#This Row],[Type]]," "&amp;TEXT(Table3[[#This Row],[Diameter]],".0000")&amp;""," "&amp;Table3[[#This Row],[NumFlutes]]&amp;"FL")</f>
        <v>EM .0650 4FL</v>
      </c>
      <c r="M821" s="13">
        <v>6.5000000000000002E-2</v>
      </c>
      <c r="N821" s="13">
        <v>0.125</v>
      </c>
      <c r="O821" s="6">
        <v>6.5000000000000002E-2</v>
      </c>
      <c r="P821" s="6">
        <v>0.22</v>
      </c>
      <c r="Q821" s="6">
        <v>0.4</v>
      </c>
      <c r="R821" s="14">
        <f>IF(Table3[[#This Row],[ShoulderLenEnd]]="",0,90-(DEGREES(ATAN((Q821-P821)/((N821-O821)/2)))))</f>
        <v>9.4623222080256113</v>
      </c>
      <c r="S821" s="15">
        <v>0.43</v>
      </c>
      <c r="T821" s="6">
        <v>4</v>
      </c>
      <c r="U821" s="6">
        <v>1.5</v>
      </c>
      <c r="V821" s="6">
        <v>0.19500000000000001</v>
      </c>
      <c r="AA821" s="13" t="str">
        <f t="shared" si="12"/>
        <v/>
      </c>
      <c r="AE821" s="6" t="s">
        <v>44</v>
      </c>
      <c r="AF821" s="6" t="s">
        <v>62</v>
      </c>
      <c r="AG821" s="6" t="s">
        <v>66</v>
      </c>
      <c r="AI821" s="6">
        <v>0</v>
      </c>
      <c r="AJ821" s="6">
        <v>1</v>
      </c>
      <c r="AK821" s="6">
        <v>1</v>
      </c>
      <c r="AL821" s="6">
        <v>0</v>
      </c>
      <c r="AM821" s="6">
        <v>0</v>
      </c>
      <c r="AN821" s="6">
        <v>1</v>
      </c>
      <c r="AO821" s="6">
        <v>1</v>
      </c>
      <c r="AP821" s="6">
        <v>1</v>
      </c>
      <c r="AR821" s="6">
        <v>0</v>
      </c>
      <c r="AS821" s="6">
        <v>0</v>
      </c>
      <c r="AT821" s="6">
        <v>0</v>
      </c>
      <c r="AU821" s="6">
        <v>0</v>
      </c>
      <c r="AV821" s="6">
        <f>IF(Table3[[#This Row],[ShankDiameter]]&gt;0.5,0,2)</f>
        <v>2</v>
      </c>
      <c r="AW821" s="6">
        <v>0</v>
      </c>
      <c r="AX821" s="6">
        <v>0</v>
      </c>
      <c r="AY821" s="6">
        <v>2</v>
      </c>
      <c r="AZ821" s="6">
        <f>IF(Table3[[#This Row],[ShankDiameter]]=0.225,2,IF(Table3[[#This Row],[ShankDiameter]]=0.25,2,IF(Table3[[#This Row],[ShankDiameter]]=0.2875,2,0)))</f>
        <v>0</v>
      </c>
      <c r="BA821" s="6">
        <v>0</v>
      </c>
      <c r="BB821" s="6">
        <v>0</v>
      </c>
      <c r="BC821" s="6">
        <v>0</v>
      </c>
      <c r="BD821" s="6">
        <v>0</v>
      </c>
      <c r="BE821" s="6">
        <v>0</v>
      </c>
      <c r="BF821" s="6">
        <v>0</v>
      </c>
      <c r="BG821" s="6">
        <v>0</v>
      </c>
      <c r="BH821" s="6">
        <v>0</v>
      </c>
      <c r="BI821" s="6">
        <v>0</v>
      </c>
      <c r="BJ821" s="6">
        <v>0</v>
      </c>
      <c r="BK821" s="6">
        <v>0</v>
      </c>
      <c r="BL821" s="6">
        <v>0</v>
      </c>
      <c r="BM821" s="6">
        <f>IF(Table3[[#This Row],[Type]]="EM",IF((Table3[[#This Row],[Diameter]]/2)-Table3[[#This Row],[CornerRadius]]-0.012&gt;0,(Table3[[#This Row],[Diameter]]/2)-Table3[[#This Row],[CornerRadius]]-0.012,0),)</f>
        <v>2.0500000000000001E-2</v>
      </c>
      <c r="BO821" s="6" t="str">
        <f>IF(Table3[[#This Row],[ShoulderLength]]="","",IF(Table3[[#This Row],[ShoulderLength]]&lt;Table3[[#This Row],[LOC]],"FIX",""))</f>
        <v/>
      </c>
    </row>
    <row r="822" spans="1:67" x14ac:dyDescent="0.25">
      <c r="A822" s="7">
        <f>IF(Table3[[#This Row],[SoflexRule]]="",1,IF(Table3[[#This Row],[MinOHL]]="",1,IF(Table3[[#This Row],[Type]]="CT",1,IF(Table3[[#This Row],[I]]=1,0,1))))</f>
        <v>1</v>
      </c>
      <c r="B822" s="6" t="s">
        <v>1565</v>
      </c>
      <c r="C822" s="6" t="s">
        <v>1565</v>
      </c>
      <c r="E822" s="6">
        <v>819</v>
      </c>
      <c r="G822" s="9" t="s">
        <v>74</v>
      </c>
      <c r="H822" s="10" t="s">
        <v>1565</v>
      </c>
      <c r="I822" s="11" t="s">
        <v>1642</v>
      </c>
      <c r="J822" s="12" t="s">
        <v>1643</v>
      </c>
      <c r="K822" s="11" t="str">
        <f>CONCATENATE(Table3[[#This Row],[Type]]," "&amp;TEXT(Table3[[#This Row],[Diameter]],".0000")&amp;""," "&amp;Table3[[#This Row],[NumFlutes]]&amp;"FL")</f>
        <v>EM .0780 3FL</v>
      </c>
      <c r="M822" s="13">
        <v>7.8E-2</v>
      </c>
      <c r="N822" s="13">
        <v>0.125</v>
      </c>
      <c r="O822" s="6">
        <v>7.8E-2</v>
      </c>
      <c r="P822" s="6">
        <v>0.41</v>
      </c>
      <c r="Q822" s="6">
        <v>0.55000000000000004</v>
      </c>
      <c r="R822" s="14">
        <f>IF(Table3[[#This Row],[ShoulderLenEnd]]="",0,90-(DEGREES(ATAN((Q822-P822)/((N822-O822)/2)))))</f>
        <v>9.5286751366870419</v>
      </c>
      <c r="S822" s="15">
        <v>0.65</v>
      </c>
      <c r="T822" s="6">
        <v>3</v>
      </c>
      <c r="U822" s="6">
        <v>2.5</v>
      </c>
      <c r="V822" s="6">
        <v>0.40600000000000003</v>
      </c>
      <c r="AA822" s="13" t="str">
        <f t="shared" si="12"/>
        <v/>
      </c>
      <c r="AE822" s="6" t="s">
        <v>44</v>
      </c>
      <c r="AF822" s="6" t="s">
        <v>73</v>
      </c>
      <c r="AG822" s="6" t="s">
        <v>66</v>
      </c>
      <c r="AI822" s="6">
        <v>0</v>
      </c>
      <c r="AJ822" s="6">
        <v>0</v>
      </c>
      <c r="AK822" s="6">
        <v>1</v>
      </c>
      <c r="AL822" s="6">
        <v>1</v>
      </c>
      <c r="AM822" s="6">
        <v>0</v>
      </c>
      <c r="AN822" s="6">
        <v>1</v>
      </c>
      <c r="AO822" s="6">
        <v>0</v>
      </c>
      <c r="AP822" s="6">
        <v>1</v>
      </c>
      <c r="AR822" s="6">
        <v>0</v>
      </c>
      <c r="AS822" s="6">
        <v>0</v>
      </c>
      <c r="AT822" s="6">
        <v>0</v>
      </c>
      <c r="AU822" s="6">
        <v>0</v>
      </c>
      <c r="AV822" s="6">
        <f>IF(Table3[[#This Row],[ShankDiameter]]&gt;0.5,0,2)</f>
        <v>2</v>
      </c>
      <c r="AW822" s="6">
        <v>0</v>
      </c>
      <c r="AX822" s="6">
        <v>0</v>
      </c>
      <c r="AY822" s="6">
        <v>2</v>
      </c>
      <c r="AZ822" s="6">
        <f>IF(Table3[[#This Row],[ShankDiameter]]=0.225,2,IF(Table3[[#This Row],[ShankDiameter]]=0.25,2,IF(Table3[[#This Row],[ShankDiameter]]=0.2875,2,0)))</f>
        <v>0</v>
      </c>
      <c r="BA822" s="6">
        <v>0</v>
      </c>
      <c r="BB822" s="6">
        <v>0</v>
      </c>
      <c r="BC822" s="6">
        <v>0</v>
      </c>
      <c r="BD822" s="6">
        <v>0</v>
      </c>
      <c r="BE822" s="6">
        <v>0</v>
      </c>
      <c r="BF822" s="6">
        <v>0</v>
      </c>
      <c r="BG822" s="6">
        <v>0</v>
      </c>
      <c r="BH822" s="6">
        <v>0</v>
      </c>
      <c r="BI822" s="6">
        <v>0</v>
      </c>
      <c r="BJ822" s="6">
        <v>0</v>
      </c>
      <c r="BK822" s="6">
        <v>0</v>
      </c>
      <c r="BL822" s="6">
        <v>0</v>
      </c>
      <c r="BM822" s="6">
        <f>IF(Table3[[#This Row],[Type]]="EM",IF((Table3[[#This Row],[Diameter]]/2)-Table3[[#This Row],[CornerRadius]]-0.012&gt;0,(Table3[[#This Row],[Diameter]]/2)-Table3[[#This Row],[CornerRadius]]-0.012,0),)</f>
        <v>2.7E-2</v>
      </c>
      <c r="BO822" s="6" t="str">
        <f>IF(Table3[[#This Row],[ShoulderLength]]="","",IF(Table3[[#This Row],[ShoulderLength]]&lt;Table3[[#This Row],[LOC]],"FIX",""))</f>
        <v/>
      </c>
    </row>
    <row r="823" spans="1:67" x14ac:dyDescent="0.25">
      <c r="A823" s="7">
        <f>IF(Table3[[#This Row],[SoflexRule]]="",1,IF(Table3[[#This Row],[MinOHL]]="",1,IF(Table3[[#This Row],[Type]]="CT",1,IF(Table3[[#This Row],[I]]=1,0,1))))</f>
        <v>1</v>
      </c>
      <c r="B823" s="6" t="s">
        <v>1565</v>
      </c>
      <c r="C823" s="6" t="s">
        <v>1565</v>
      </c>
      <c r="E823" s="6">
        <v>820</v>
      </c>
      <c r="G823" s="9" t="s">
        <v>74</v>
      </c>
      <c r="H823" s="10" t="s">
        <v>1565</v>
      </c>
      <c r="I823" s="11" t="s">
        <v>1644</v>
      </c>
      <c r="J823" s="12" t="s">
        <v>1645</v>
      </c>
      <c r="K823" s="11" t="str">
        <f>CONCATENATE(Table3[[#This Row],[Type]]," "&amp;TEXT(Table3[[#This Row],[Diameter]],".0000")&amp;""," "&amp;Table3[[#This Row],[NumFlutes]]&amp;"FL")</f>
        <v>EM .0780 3FL</v>
      </c>
      <c r="M823" s="13">
        <v>7.8E-2</v>
      </c>
      <c r="N823" s="13">
        <v>0.125</v>
      </c>
      <c r="O823" s="6">
        <v>7.8E-2</v>
      </c>
      <c r="P823" s="6">
        <v>0.26</v>
      </c>
      <c r="Q823" s="6">
        <v>0.38</v>
      </c>
      <c r="R823" s="14">
        <f>IF(Table3[[#This Row],[ShoulderLenEnd]]="",0,90-(DEGREES(ATAN((Q823-P823)/((N823-O823)/2)))))</f>
        <v>11.08019922435507</v>
      </c>
      <c r="S823" s="15">
        <v>0.42499999999999999</v>
      </c>
      <c r="T823" s="6">
        <v>3</v>
      </c>
      <c r="U823" s="6">
        <v>1.5</v>
      </c>
      <c r="V823" s="6">
        <v>0.23400000000000001</v>
      </c>
      <c r="AA823" s="13" t="str">
        <f t="shared" si="12"/>
        <v/>
      </c>
      <c r="AE823" s="6" t="s">
        <v>44</v>
      </c>
      <c r="AF823" s="6" t="s">
        <v>73</v>
      </c>
      <c r="AG823" s="6" t="s">
        <v>66</v>
      </c>
      <c r="AI823" s="6">
        <v>0</v>
      </c>
      <c r="AJ823" s="6">
        <v>0</v>
      </c>
      <c r="AK823" s="6">
        <v>1</v>
      </c>
      <c r="AL823" s="6">
        <v>0</v>
      </c>
      <c r="AM823" s="6">
        <v>0</v>
      </c>
      <c r="AN823" s="6">
        <v>0</v>
      </c>
      <c r="AO823" s="6">
        <v>1</v>
      </c>
      <c r="AP823" s="6">
        <v>0</v>
      </c>
      <c r="AR823" s="6">
        <v>0</v>
      </c>
      <c r="AS823" s="6">
        <v>0</v>
      </c>
      <c r="AT823" s="6">
        <v>0</v>
      </c>
      <c r="AU823" s="6">
        <v>0</v>
      </c>
      <c r="AV823" s="6">
        <f>IF(Table3[[#This Row],[ShankDiameter]]&gt;0.5,0,2)</f>
        <v>2</v>
      </c>
      <c r="AW823" s="6">
        <v>0</v>
      </c>
      <c r="AX823" s="6">
        <v>0</v>
      </c>
      <c r="AY823" s="6">
        <v>2</v>
      </c>
      <c r="AZ823" s="6">
        <f>IF(Table3[[#This Row],[ShankDiameter]]=0.225,2,IF(Table3[[#This Row],[ShankDiameter]]=0.25,2,IF(Table3[[#This Row],[ShankDiameter]]=0.2875,2,0)))</f>
        <v>0</v>
      </c>
      <c r="BA823" s="6">
        <v>0</v>
      </c>
      <c r="BB823" s="6">
        <v>0</v>
      </c>
      <c r="BC823" s="6">
        <v>0</v>
      </c>
      <c r="BD823" s="6">
        <v>0</v>
      </c>
      <c r="BE823" s="6">
        <v>0</v>
      </c>
      <c r="BF823" s="6">
        <v>0</v>
      </c>
      <c r="BG823" s="6">
        <v>0</v>
      </c>
      <c r="BH823" s="6">
        <v>0</v>
      </c>
      <c r="BI823" s="6">
        <v>0</v>
      </c>
      <c r="BJ823" s="6">
        <v>0</v>
      </c>
      <c r="BK823" s="6">
        <v>0</v>
      </c>
      <c r="BL823" s="6">
        <v>0</v>
      </c>
      <c r="BM823" s="6">
        <f>IF(Table3[[#This Row],[Type]]="EM",IF((Table3[[#This Row],[Diameter]]/2)-Table3[[#This Row],[CornerRadius]]-0.012&gt;0,(Table3[[#This Row],[Diameter]]/2)-Table3[[#This Row],[CornerRadius]]-0.012,0),)</f>
        <v>2.7E-2</v>
      </c>
      <c r="BO823" s="6" t="str">
        <f>IF(Table3[[#This Row],[ShoulderLength]]="","",IF(Table3[[#This Row],[ShoulderLength]]&lt;Table3[[#This Row],[LOC]],"FIX",""))</f>
        <v/>
      </c>
    </row>
    <row r="824" spans="1:67" x14ac:dyDescent="0.25">
      <c r="A824" s="7">
        <f>IF(Table3[[#This Row],[SoflexRule]]="",1,IF(Table3[[#This Row],[MinOHL]]="",1,IF(Table3[[#This Row],[Type]]="CT",1,IF(Table3[[#This Row],[I]]=1,0,1))))</f>
        <v>1</v>
      </c>
      <c r="B824" s="6" t="s">
        <v>1565</v>
      </c>
      <c r="C824" s="6" t="s">
        <v>1565</v>
      </c>
      <c r="E824" s="6">
        <v>821</v>
      </c>
      <c r="G824" s="9" t="s">
        <v>74</v>
      </c>
      <c r="H824" s="10" t="s">
        <v>1565</v>
      </c>
      <c r="I824" s="11" t="s">
        <v>1646</v>
      </c>
      <c r="J824" s="12">
        <v>13678</v>
      </c>
      <c r="K824" s="11" t="str">
        <f>CONCATENATE(Table3[[#This Row],[Type]]," "&amp;TEXT(Table3[[#This Row],[Diameter]],".0000")&amp;""," "&amp;Table3[[#This Row],[NumFlutes]]&amp;"FL")</f>
        <v>EM .0780 3FL</v>
      </c>
      <c r="M824" s="13">
        <v>7.8E-2</v>
      </c>
      <c r="N824" s="13">
        <v>0.125</v>
      </c>
      <c r="O824" s="6">
        <v>7.4999999999999997E-2</v>
      </c>
      <c r="P824" s="6">
        <v>1</v>
      </c>
      <c r="Q824" s="6">
        <v>1.1000000000000001</v>
      </c>
      <c r="R824" s="14">
        <f>IF(Table3[[#This Row],[ShoulderLenEnd]]="",0,90-(DEGREES(ATAN((Q824-P824)/((N824-O824)/2)))))</f>
        <v>14.036243467926454</v>
      </c>
      <c r="S824" s="15">
        <v>1.1499999999999999</v>
      </c>
      <c r="T824" s="6">
        <v>3</v>
      </c>
      <c r="U824" s="6">
        <v>2.5</v>
      </c>
      <c r="V824" s="6">
        <v>0.5</v>
      </c>
      <c r="AA824" s="13" t="str">
        <f t="shared" si="12"/>
        <v/>
      </c>
      <c r="AE824" s="6" t="s">
        <v>44</v>
      </c>
      <c r="AF824" s="6" t="s">
        <v>62</v>
      </c>
      <c r="AG824" s="6" t="s">
        <v>66</v>
      </c>
      <c r="AH824" s="6" t="s">
        <v>84</v>
      </c>
      <c r="AI824" s="6">
        <v>0</v>
      </c>
      <c r="AJ824" s="6">
        <v>1</v>
      </c>
      <c r="AK824" s="6">
        <v>1</v>
      </c>
      <c r="AL824" s="6">
        <v>0</v>
      </c>
      <c r="AM824" s="6">
        <v>0</v>
      </c>
      <c r="AN824" s="6">
        <v>1</v>
      </c>
      <c r="AO824" s="6">
        <v>0</v>
      </c>
      <c r="AP824" s="6">
        <v>1</v>
      </c>
      <c r="AR824" s="6">
        <v>0</v>
      </c>
      <c r="AS824" s="6">
        <v>0</v>
      </c>
      <c r="AT824" s="6">
        <v>0</v>
      </c>
      <c r="AU824" s="6">
        <v>0</v>
      </c>
      <c r="AV824" s="6">
        <f>IF(Table3[[#This Row],[ShankDiameter]]&gt;0.5,0,2)</f>
        <v>2</v>
      </c>
      <c r="AW824" s="6">
        <v>0</v>
      </c>
      <c r="AX824" s="6">
        <v>0</v>
      </c>
      <c r="AY824" s="6">
        <v>2</v>
      </c>
      <c r="AZ824" s="6">
        <f>IF(Table3[[#This Row],[ShankDiameter]]=0.225,2,IF(Table3[[#This Row],[ShankDiameter]]=0.25,2,IF(Table3[[#This Row],[ShankDiameter]]=0.2875,2,0)))</f>
        <v>0</v>
      </c>
      <c r="BA824" s="6">
        <v>0</v>
      </c>
      <c r="BB824" s="6">
        <v>0</v>
      </c>
      <c r="BC824" s="6">
        <v>0</v>
      </c>
      <c r="BD824" s="6">
        <v>0</v>
      </c>
      <c r="BE824" s="6">
        <v>0</v>
      </c>
      <c r="BF824" s="6">
        <v>0</v>
      </c>
      <c r="BG824" s="6">
        <v>0</v>
      </c>
      <c r="BH824" s="6">
        <v>0</v>
      </c>
      <c r="BI824" s="6">
        <v>0</v>
      </c>
      <c r="BJ824" s="6">
        <v>0</v>
      </c>
      <c r="BK824" s="6">
        <v>0</v>
      </c>
      <c r="BL824" s="6">
        <v>0</v>
      </c>
      <c r="BM824" s="6">
        <f>IF(Table3[[#This Row],[Type]]="EM",IF((Table3[[#This Row],[Diameter]]/2)-Table3[[#This Row],[CornerRadius]]-0.012&gt;0,(Table3[[#This Row],[Diameter]]/2)-Table3[[#This Row],[CornerRadius]]-0.012,0),)</f>
        <v>2.7E-2</v>
      </c>
      <c r="BO824" s="6" t="str">
        <f>IF(Table3[[#This Row],[ShoulderLength]]="","",IF(Table3[[#This Row],[ShoulderLength]]&lt;Table3[[#This Row],[LOC]],"FIX",""))</f>
        <v/>
      </c>
    </row>
    <row r="825" spans="1:67" x14ac:dyDescent="0.25">
      <c r="A825" s="7">
        <f>IF(Table3[[#This Row],[SoflexRule]]="",1,IF(Table3[[#This Row],[MinOHL]]="",1,IF(Table3[[#This Row],[Type]]="CT",1,IF(Table3[[#This Row],[I]]=1,0,1))))</f>
        <v>1</v>
      </c>
      <c r="B825" s="6" t="s">
        <v>1565</v>
      </c>
      <c r="C825" s="6" t="s">
        <v>1565</v>
      </c>
      <c r="E825" s="6">
        <v>822</v>
      </c>
      <c r="F825" s="8" t="s">
        <v>60</v>
      </c>
      <c r="H825" s="10" t="s">
        <v>1565</v>
      </c>
      <c r="I825" s="11" t="s">
        <v>1647</v>
      </c>
      <c r="J825" s="12" t="s">
        <v>1648</v>
      </c>
      <c r="K825" s="11" t="str">
        <f>CONCATENATE(Table3[[#This Row],[Type]]," "&amp;TEXT(Table3[[#This Row],[Diameter]],".0000")&amp;""," "&amp;Table3[[#This Row],[NumFlutes]]&amp;"FL")</f>
        <v>EM .0781 3FL</v>
      </c>
      <c r="M825" s="13">
        <v>7.8100000000000003E-2</v>
      </c>
      <c r="N825" s="13">
        <v>0.125</v>
      </c>
      <c r="O825" s="6">
        <v>7.8100000000000003E-2</v>
      </c>
      <c r="P825" s="6">
        <v>0.3</v>
      </c>
      <c r="Q825" s="6">
        <v>0.42</v>
      </c>
      <c r="R825" s="14">
        <f>IF(Table3[[#This Row],[ShoulderLenEnd]]="",0,90-(DEGREES(ATAN((Q825-P825)/((N825-O825)/2)))))</f>
        <v>11.057205917276903</v>
      </c>
      <c r="S825" s="15">
        <v>0.45</v>
      </c>
      <c r="T825" s="6">
        <v>3</v>
      </c>
      <c r="U825" s="6">
        <v>1.5</v>
      </c>
      <c r="V825" s="6">
        <v>0.2344</v>
      </c>
      <c r="AA825" s="13" t="str">
        <f t="shared" si="12"/>
        <v/>
      </c>
      <c r="AE825" s="6" t="s">
        <v>44</v>
      </c>
      <c r="AF825" s="6" t="s">
        <v>1649</v>
      </c>
      <c r="AG825" s="6" t="s">
        <v>124</v>
      </c>
      <c r="AI825" s="6">
        <v>0</v>
      </c>
      <c r="AJ825" s="6">
        <v>1</v>
      </c>
      <c r="AK825" s="6">
        <v>0</v>
      </c>
      <c r="AL825" s="6">
        <v>1</v>
      </c>
      <c r="AM825" s="6">
        <v>0</v>
      </c>
      <c r="AN825" s="6">
        <v>1</v>
      </c>
      <c r="AO825" s="6">
        <v>0</v>
      </c>
      <c r="AP825" s="6">
        <v>1</v>
      </c>
      <c r="AR825" s="6">
        <v>0</v>
      </c>
      <c r="AS825" s="6">
        <v>0</v>
      </c>
      <c r="AT825" s="6">
        <v>0</v>
      </c>
      <c r="AU825" s="6">
        <v>0</v>
      </c>
      <c r="AV825" s="6">
        <f>IF(Table3[[#This Row],[ShankDiameter]]&gt;0.5,0,2)</f>
        <v>2</v>
      </c>
      <c r="AW825" s="6">
        <v>0</v>
      </c>
      <c r="AX825" s="6">
        <v>0</v>
      </c>
      <c r="AY825" s="6">
        <v>2</v>
      </c>
      <c r="AZ825" s="6">
        <f>IF(Table3[[#This Row],[ShankDiameter]]=0.225,2,IF(Table3[[#This Row],[ShankDiameter]]=0.25,2,IF(Table3[[#This Row],[ShankDiameter]]=0.2875,2,0)))</f>
        <v>0</v>
      </c>
      <c r="BA825" s="6">
        <v>0</v>
      </c>
      <c r="BB825" s="6">
        <v>0</v>
      </c>
      <c r="BC825" s="6">
        <v>0</v>
      </c>
      <c r="BD825" s="6">
        <v>0</v>
      </c>
      <c r="BE825" s="6">
        <v>0</v>
      </c>
      <c r="BF825" s="6">
        <v>0</v>
      </c>
      <c r="BG825" s="6">
        <v>0</v>
      </c>
      <c r="BH825" s="6">
        <v>0</v>
      </c>
      <c r="BI825" s="6">
        <v>0</v>
      </c>
      <c r="BJ825" s="6">
        <v>0</v>
      </c>
      <c r="BK825" s="6">
        <v>0</v>
      </c>
      <c r="BL825" s="6">
        <v>0</v>
      </c>
      <c r="BM825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O825" s="6" t="str">
        <f>IF(Table3[[#This Row],[ShoulderLength]]="","",IF(Table3[[#This Row],[ShoulderLength]]&lt;Table3[[#This Row],[LOC]],"FIX",""))</f>
        <v/>
      </c>
    </row>
    <row r="826" spans="1:67" x14ac:dyDescent="0.25">
      <c r="A826" s="7">
        <v>1</v>
      </c>
      <c r="B826" s="6" t="s">
        <v>421</v>
      </c>
      <c r="C826" s="6" t="s">
        <v>421</v>
      </c>
      <c r="E826" s="6">
        <v>823</v>
      </c>
      <c r="G826" s="9" t="s">
        <v>74</v>
      </c>
      <c r="H826" s="10" t="s">
        <v>421</v>
      </c>
      <c r="I826" s="11" t="s">
        <v>1650</v>
      </c>
      <c r="J826" s="12" t="s">
        <v>1651</v>
      </c>
      <c r="K826" s="11" t="str">
        <f>CONCATENATE(Table3[[#This Row],[Type]]," "&amp;TEXT(Table3[[#This Row],[Diameter]],".0000")&amp;""," "&amp;Table3[[#This Row],[NumFlutes]]&amp;"FL")</f>
        <v>CM .0781 4FL</v>
      </c>
      <c r="M826" s="13">
        <v>7.8100000000000003E-2</v>
      </c>
      <c r="N826" s="13">
        <v>0.125</v>
      </c>
      <c r="O826" s="6">
        <v>7.8100000000000003E-2</v>
      </c>
      <c r="P826" s="6">
        <v>0.26</v>
      </c>
      <c r="Q826" s="6">
        <v>0.39</v>
      </c>
      <c r="R826" s="14">
        <f>IF(Table3[[#This Row],[ShoulderLenEnd]]="",0,90-(DEGREES(ATAN((Q826-P826)/((N826-O826)/2)))))</f>
        <v>10.225317541574597</v>
      </c>
      <c r="S826" s="15">
        <v>0.4</v>
      </c>
      <c r="T826" s="6">
        <v>4</v>
      </c>
      <c r="U826" s="6">
        <v>1.5</v>
      </c>
      <c r="V826" s="6">
        <v>0.25</v>
      </c>
      <c r="Z826" s="6">
        <v>60</v>
      </c>
      <c r="AA826" s="13">
        <f t="shared" si="12"/>
        <v>6.7636584035564662E-2</v>
      </c>
      <c r="AE826" s="6" t="s">
        <v>44</v>
      </c>
      <c r="AF826" s="6" t="s">
        <v>73</v>
      </c>
      <c r="AG826" s="6" t="s">
        <v>66</v>
      </c>
      <c r="AH826" s="6" t="s">
        <v>1652</v>
      </c>
      <c r="AI826" s="6">
        <v>0</v>
      </c>
      <c r="AJ826" s="6">
        <v>0</v>
      </c>
      <c r="AK826" s="6">
        <v>1</v>
      </c>
      <c r="AL826" s="6">
        <v>1</v>
      </c>
      <c r="AM826" s="6">
        <v>0</v>
      </c>
      <c r="AN826" s="6">
        <v>1</v>
      </c>
      <c r="AO826" s="6">
        <v>1</v>
      </c>
      <c r="AP826" s="6">
        <v>1</v>
      </c>
      <c r="AQ826" s="21" t="s">
        <v>3278</v>
      </c>
      <c r="AR826" s="6">
        <v>0</v>
      </c>
      <c r="AS826" s="6">
        <v>0</v>
      </c>
      <c r="AT826" s="6">
        <v>0</v>
      </c>
      <c r="AU826" s="6">
        <v>0</v>
      </c>
      <c r="AV826" s="6">
        <v>1</v>
      </c>
      <c r="AW826" s="6">
        <v>0</v>
      </c>
      <c r="AX826" s="6">
        <v>0</v>
      </c>
      <c r="AY826" s="6">
        <v>0</v>
      </c>
      <c r="AZ826" s="6">
        <v>1</v>
      </c>
      <c r="BA826" s="6">
        <v>0</v>
      </c>
      <c r="BB826" s="6">
        <v>0</v>
      </c>
      <c r="BC826" s="6">
        <v>0</v>
      </c>
      <c r="BD826" s="6">
        <v>0</v>
      </c>
      <c r="BE826" s="6">
        <v>0</v>
      </c>
      <c r="BF826" s="6">
        <v>0</v>
      </c>
      <c r="BG826" s="6">
        <v>0</v>
      </c>
      <c r="BH826" s="6">
        <v>0</v>
      </c>
      <c r="BI826" s="6">
        <v>0</v>
      </c>
      <c r="BJ826" s="6">
        <v>0</v>
      </c>
      <c r="BK826" s="6">
        <v>0</v>
      </c>
      <c r="BL826" s="6">
        <v>0</v>
      </c>
      <c r="BM826" s="6">
        <f>IF(Table3[[#This Row],[Type]]="EM",IF((Table3[[#This Row],[Diameter]]/2)-Table3[[#This Row],[CornerRadius]]-0.012&gt;0,(Table3[[#This Row],[Diameter]]/2)-Table3[[#This Row],[CornerRadius]]-0.012,0),)</f>
        <v>0</v>
      </c>
      <c r="BO826" s="6" t="str">
        <f>IF(Table3[[#This Row],[ShoulderLength]]="","",IF(Table3[[#This Row],[ShoulderLength]]&lt;Table3[[#This Row],[LOC]],"FIX",""))</f>
        <v/>
      </c>
    </row>
    <row r="827" spans="1:67" x14ac:dyDescent="0.25">
      <c r="A827" s="7">
        <f>IF(Table3[[#This Row],[SoflexRule]]="",1,IF(Table3[[#This Row],[MinOHL]]="",1,IF(Table3[[#This Row],[Type]]="CT",1,IF(Table3[[#This Row],[I]]=1,0,1))))</f>
        <v>1</v>
      </c>
      <c r="B827" s="6" t="s">
        <v>1565</v>
      </c>
      <c r="C827" s="6" t="s">
        <v>1565</v>
      </c>
      <c r="E827" s="6">
        <v>824</v>
      </c>
      <c r="G827" s="9" t="s">
        <v>74</v>
      </c>
      <c r="H827" s="10" t="s">
        <v>1565</v>
      </c>
      <c r="I827" s="11" t="s">
        <v>1653</v>
      </c>
      <c r="J827" s="12">
        <v>30309</v>
      </c>
      <c r="K827" s="11" t="str">
        <f>CONCATENATE(Table3[[#This Row],[Type]]," "&amp;TEXT(Table3[[#This Row],[Diameter]],".0000")&amp;""," "&amp;Table3[[#This Row],[NumFlutes]]&amp;"FL")</f>
        <v>EM .0781 2FL</v>
      </c>
      <c r="M827" s="13">
        <v>7.8100000000000003E-2</v>
      </c>
      <c r="N827" s="13">
        <v>0.125</v>
      </c>
      <c r="O827" s="6">
        <v>7.8100000000000003E-2</v>
      </c>
      <c r="P827" s="6">
        <v>0.2</v>
      </c>
      <c r="Q827" s="6">
        <v>0.4</v>
      </c>
      <c r="R827" s="14">
        <f>IF(Table3[[#This Row],[ShoulderLenEnd]]="",0,90-(DEGREES(ATAN((Q827-P827)/((N827-O827)/2)))))</f>
        <v>6.6873965575646821</v>
      </c>
      <c r="S827" s="15">
        <v>0.52500000000000002</v>
      </c>
      <c r="T827" s="6">
        <v>2</v>
      </c>
      <c r="U827" s="6">
        <v>1.5</v>
      </c>
      <c r="V827" s="6">
        <v>0.187</v>
      </c>
      <c r="AA827" s="13" t="str">
        <f t="shared" si="12"/>
        <v/>
      </c>
      <c r="AE827" s="6" t="s">
        <v>44</v>
      </c>
      <c r="AF827" s="6" t="s">
        <v>62</v>
      </c>
      <c r="AG827" s="6" t="s">
        <v>79</v>
      </c>
      <c r="AI827" s="6">
        <v>0</v>
      </c>
      <c r="AJ827" s="6">
        <v>1</v>
      </c>
      <c r="AK827" s="6">
        <v>0</v>
      </c>
      <c r="AL827" s="6">
        <v>1</v>
      </c>
      <c r="AM827" s="6">
        <v>1</v>
      </c>
      <c r="AN827" s="6">
        <v>1</v>
      </c>
      <c r="AO827" s="6">
        <v>1</v>
      </c>
      <c r="AP827" s="6">
        <v>1</v>
      </c>
      <c r="AR827" s="6">
        <v>0</v>
      </c>
      <c r="AS827" s="6">
        <v>0</v>
      </c>
      <c r="AT827" s="6">
        <v>0</v>
      </c>
      <c r="AU827" s="6">
        <v>0</v>
      </c>
      <c r="AV827" s="6">
        <f>IF(Table3[[#This Row],[ShankDiameter]]&gt;0.5,0,2)</f>
        <v>2</v>
      </c>
      <c r="AW827" s="6">
        <v>0</v>
      </c>
      <c r="AX827" s="6">
        <v>0</v>
      </c>
      <c r="AY827" s="6">
        <v>2</v>
      </c>
      <c r="AZ827" s="6">
        <v>2</v>
      </c>
      <c r="BA827" s="6">
        <v>0</v>
      </c>
      <c r="BB827" s="6">
        <v>0</v>
      </c>
      <c r="BC827" s="6">
        <v>0</v>
      </c>
      <c r="BD827" s="6">
        <v>0</v>
      </c>
      <c r="BE827" s="6">
        <v>0</v>
      </c>
      <c r="BF827" s="6">
        <v>0</v>
      </c>
      <c r="BG827" s="6">
        <v>0</v>
      </c>
      <c r="BH827" s="6">
        <v>0</v>
      </c>
      <c r="BI827" s="6">
        <v>0</v>
      </c>
      <c r="BJ827" s="6">
        <v>0</v>
      </c>
      <c r="BK827" s="6">
        <v>0</v>
      </c>
      <c r="BL827" s="6">
        <v>0</v>
      </c>
      <c r="BM827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O827" s="6" t="str">
        <f>IF(Table3[[#This Row],[ShoulderLength]]="","",IF(Table3[[#This Row],[ShoulderLength]]&lt;Table3[[#This Row],[LOC]],"FIX",""))</f>
        <v/>
      </c>
    </row>
    <row r="828" spans="1:67" x14ac:dyDescent="0.25">
      <c r="A828" s="7">
        <f>IF(Table3[[#This Row],[SoflexRule]]="",1,IF(Table3[[#This Row],[MinOHL]]="",1,IF(Table3[[#This Row],[Type]]="CT",1,IF(Table3[[#This Row],[I]]=1,0,1))))</f>
        <v>1</v>
      </c>
      <c r="B828" s="6" t="s">
        <v>1565</v>
      </c>
      <c r="C828" s="6" t="s">
        <v>1565</v>
      </c>
      <c r="E828" s="6">
        <v>825</v>
      </c>
      <c r="F828" s="8" t="s">
        <v>60</v>
      </c>
      <c r="H828" s="10" t="s">
        <v>1565</v>
      </c>
      <c r="I828" s="11" t="s">
        <v>1654</v>
      </c>
      <c r="J828" s="12">
        <v>30509</v>
      </c>
      <c r="K828" s="11" t="str">
        <f>CONCATENATE(Table3[[#This Row],[Type]]," "&amp;TEXT(Table3[[#This Row],[Diameter]],".0000")&amp;""," "&amp;Table3[[#This Row],[NumFlutes]]&amp;"FL")</f>
        <v>EM .0781 3FL</v>
      </c>
      <c r="M828" s="13">
        <v>7.8100000000000003E-2</v>
      </c>
      <c r="N828" s="13">
        <v>0.125</v>
      </c>
      <c r="O828" s="6">
        <v>7.8100000000000003E-2</v>
      </c>
      <c r="P828" s="6">
        <v>0.23</v>
      </c>
      <c r="Q828" s="6">
        <v>0.42</v>
      </c>
      <c r="R828" s="14">
        <f>IF(Table3[[#This Row],[ShoulderLenEnd]]="",0,90-(DEGREES(ATAN((Q828-P828)/((N828-O828)/2)))))</f>
        <v>7.0359238872066072</v>
      </c>
      <c r="S828" s="15">
        <v>0.44</v>
      </c>
      <c r="T828" s="6">
        <v>3</v>
      </c>
      <c r="U828" s="6">
        <v>1.5</v>
      </c>
      <c r="V828" s="6">
        <v>0.187</v>
      </c>
      <c r="AA828" s="13" t="str">
        <f t="shared" si="12"/>
        <v/>
      </c>
      <c r="AE828" s="6" t="s">
        <v>44</v>
      </c>
      <c r="AF828" s="6" t="s">
        <v>62</v>
      </c>
      <c r="AG828" s="6" t="s">
        <v>79</v>
      </c>
      <c r="AI828" s="6">
        <v>0</v>
      </c>
      <c r="AJ828" s="6">
        <v>1</v>
      </c>
      <c r="AK828" s="6">
        <v>0</v>
      </c>
      <c r="AL828" s="6">
        <v>1</v>
      </c>
      <c r="AM828" s="6">
        <v>0</v>
      </c>
      <c r="AN828" s="6">
        <v>1</v>
      </c>
      <c r="AO828" s="6">
        <v>0</v>
      </c>
      <c r="AP828" s="6">
        <v>1</v>
      </c>
      <c r="AR828" s="6">
        <v>0</v>
      </c>
      <c r="AS828" s="6">
        <v>0</v>
      </c>
      <c r="AT828" s="6">
        <v>0</v>
      </c>
      <c r="AU828" s="6">
        <v>0</v>
      </c>
      <c r="AV828" s="6">
        <f>IF(Table3[[#This Row],[ShankDiameter]]&gt;0.5,0,2)</f>
        <v>2</v>
      </c>
      <c r="AW828" s="6">
        <v>0</v>
      </c>
      <c r="AX828" s="6">
        <v>0</v>
      </c>
      <c r="AY828" s="6">
        <v>2</v>
      </c>
      <c r="AZ828" s="6">
        <f>IF(Table3[[#This Row],[ShankDiameter]]=0.225,2,IF(Table3[[#This Row],[ShankDiameter]]=0.25,2,IF(Table3[[#This Row],[ShankDiameter]]=0.2875,2,0)))</f>
        <v>0</v>
      </c>
      <c r="BA828" s="6">
        <v>0</v>
      </c>
      <c r="BB828" s="6">
        <v>0</v>
      </c>
      <c r="BC828" s="6">
        <v>0</v>
      </c>
      <c r="BD828" s="6">
        <v>0</v>
      </c>
      <c r="BE828" s="6">
        <v>0</v>
      </c>
      <c r="BF828" s="6">
        <v>0</v>
      </c>
      <c r="BG828" s="6">
        <v>0</v>
      </c>
      <c r="BH828" s="6">
        <v>0</v>
      </c>
      <c r="BI828" s="6">
        <v>0</v>
      </c>
      <c r="BJ828" s="6">
        <v>0</v>
      </c>
      <c r="BK828" s="6">
        <v>0</v>
      </c>
      <c r="BL828" s="6">
        <v>0</v>
      </c>
      <c r="BM828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O828" s="6" t="str">
        <f>IF(Table3[[#This Row],[ShoulderLength]]="","",IF(Table3[[#This Row],[ShoulderLength]]&lt;Table3[[#This Row],[LOC]],"FIX",""))</f>
        <v/>
      </c>
    </row>
    <row r="829" spans="1:67" x14ac:dyDescent="0.25">
      <c r="A829" s="7">
        <f>IF(Table3[[#This Row],[SoflexRule]]="",1,IF(Table3[[#This Row],[MinOHL]]="",1,IF(Table3[[#This Row],[Type]]="CT",1,IF(Table3[[#This Row],[I]]=1,0,1))))</f>
        <v>1</v>
      </c>
      <c r="B829" s="6" t="s">
        <v>1565</v>
      </c>
      <c r="C829" s="6" t="s">
        <v>1565</v>
      </c>
      <c r="E829" s="6">
        <v>826</v>
      </c>
      <c r="G829" s="9" t="s">
        <v>74</v>
      </c>
      <c r="H829" s="10" t="s">
        <v>1565</v>
      </c>
      <c r="I829" s="11" t="s">
        <v>1655</v>
      </c>
      <c r="J829" s="12">
        <v>30109</v>
      </c>
      <c r="K829" s="11" t="str">
        <f>CONCATENATE(Table3[[#This Row],[Type]]," "&amp;TEXT(Table3[[#This Row],[Diameter]],".0000")&amp;""," "&amp;Table3[[#This Row],[NumFlutes]]&amp;"FL")</f>
        <v>EM .0781 4FL</v>
      </c>
      <c r="M829" s="13">
        <v>7.8100000000000003E-2</v>
      </c>
      <c r="N829" s="13">
        <v>0.125</v>
      </c>
      <c r="O829" s="6">
        <v>7.8100000000000003E-2</v>
      </c>
      <c r="P829" s="6">
        <v>0.21</v>
      </c>
      <c r="Q829" s="6">
        <v>0.31</v>
      </c>
      <c r="R829" s="14">
        <f>IF(Table3[[#This Row],[ShoulderLenEnd]]="",0,90-(DEGREES(ATAN((Q829-P829)/((N829-O829)/2)))))</f>
        <v>13.197399563007892</v>
      </c>
      <c r="S829" s="15">
        <v>0.35</v>
      </c>
      <c r="T829" s="6">
        <v>4</v>
      </c>
      <c r="U829" s="6">
        <v>1.5</v>
      </c>
      <c r="V829" s="6">
        <v>0.187</v>
      </c>
      <c r="AA829" s="13" t="str">
        <f t="shared" si="12"/>
        <v/>
      </c>
      <c r="AE829" s="6" t="s">
        <v>44</v>
      </c>
      <c r="AF829" s="6" t="s">
        <v>62</v>
      </c>
      <c r="AG829" s="6" t="s">
        <v>79</v>
      </c>
      <c r="AI829" s="6">
        <v>0</v>
      </c>
      <c r="AJ829" s="6">
        <v>0</v>
      </c>
      <c r="AK829" s="6">
        <v>1</v>
      </c>
      <c r="AL829" s="6">
        <v>1</v>
      </c>
      <c r="AM829" s="6">
        <v>0</v>
      </c>
      <c r="AN829" s="6">
        <v>1</v>
      </c>
      <c r="AO829" s="6">
        <v>0</v>
      </c>
      <c r="AP829" s="6">
        <v>1</v>
      </c>
      <c r="AR829" s="6">
        <v>0</v>
      </c>
      <c r="AS829" s="6">
        <v>0</v>
      </c>
      <c r="AT829" s="6">
        <v>0</v>
      </c>
      <c r="AU829" s="6">
        <v>0</v>
      </c>
      <c r="AV829" s="6">
        <f>IF(Table3[[#This Row],[ShankDiameter]]&gt;0.5,0,2)</f>
        <v>2</v>
      </c>
      <c r="AW829" s="6">
        <v>0</v>
      </c>
      <c r="AX829" s="6">
        <v>0</v>
      </c>
      <c r="AY829" s="6">
        <v>2</v>
      </c>
      <c r="AZ829" s="6">
        <f>IF(Table3[[#This Row],[ShankDiameter]]=0.225,2,IF(Table3[[#This Row],[ShankDiameter]]=0.25,2,IF(Table3[[#This Row],[ShankDiameter]]=0.2875,2,0)))</f>
        <v>0</v>
      </c>
      <c r="BA829" s="6">
        <v>0</v>
      </c>
      <c r="BB829" s="6">
        <v>0</v>
      </c>
      <c r="BC829" s="6">
        <v>0</v>
      </c>
      <c r="BD829" s="6">
        <v>0</v>
      </c>
      <c r="BE829" s="6">
        <v>0</v>
      </c>
      <c r="BF829" s="6">
        <v>0</v>
      </c>
      <c r="BG829" s="6">
        <v>0</v>
      </c>
      <c r="BH829" s="6">
        <v>0</v>
      </c>
      <c r="BI829" s="6">
        <v>0</v>
      </c>
      <c r="BJ829" s="6">
        <v>0</v>
      </c>
      <c r="BK829" s="6">
        <v>0</v>
      </c>
      <c r="BL829" s="6">
        <v>0</v>
      </c>
      <c r="BM829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O829" s="6" t="str">
        <f>IF(Table3[[#This Row],[ShoulderLength]]="","",IF(Table3[[#This Row],[ShoulderLength]]&lt;Table3[[#This Row],[LOC]],"FIX",""))</f>
        <v/>
      </c>
    </row>
    <row r="830" spans="1:67" x14ac:dyDescent="0.25">
      <c r="A830" s="7">
        <f>IF(Table3[[#This Row],[SoflexRule]]="",1,IF(Table3[[#This Row],[MinOHL]]="",1,IF(Table3[[#This Row],[Type]]="CT",1,IF(Table3[[#This Row],[I]]=1,0,1))))</f>
        <v>1</v>
      </c>
      <c r="B830" s="6" t="s">
        <v>1565</v>
      </c>
      <c r="C830" s="6" t="s">
        <v>1565</v>
      </c>
      <c r="E830" s="6">
        <v>827</v>
      </c>
      <c r="G830" s="9" t="s">
        <v>74</v>
      </c>
      <c r="H830" s="10" t="s">
        <v>1565</v>
      </c>
      <c r="I830" s="11" t="s">
        <v>1656</v>
      </c>
      <c r="J830" s="12">
        <v>39009</v>
      </c>
      <c r="K830" s="11" t="str">
        <f>CONCATENATE(Table3[[#This Row],[Type]]," "&amp;TEXT(Table3[[#This Row],[Diameter]],".0000")&amp;""," "&amp;Table3[[#This Row],[NumFlutes]]&amp;"FL")</f>
        <v>EM .0781 4FL</v>
      </c>
      <c r="M830" s="13">
        <v>7.8100000000000003E-2</v>
      </c>
      <c r="N830" s="13">
        <v>0.125</v>
      </c>
      <c r="O830" s="6">
        <v>7.8100000000000003E-2</v>
      </c>
      <c r="P830" s="6">
        <v>0.19</v>
      </c>
      <c r="Q830" s="6">
        <v>0.45</v>
      </c>
      <c r="R830" s="14">
        <f>IF(Table3[[#This Row],[ShoulderLenEnd]]="",0,90-(DEGREES(ATAN((Q830-P830)/((N830-O830)/2)))))</f>
        <v>5.1536942571557489</v>
      </c>
      <c r="S830" s="15">
        <v>0.53</v>
      </c>
      <c r="T830" s="6">
        <v>4</v>
      </c>
      <c r="U830" s="6">
        <v>1.5</v>
      </c>
      <c r="V830" s="6">
        <v>0.187</v>
      </c>
      <c r="AA830" s="13" t="str">
        <f t="shared" si="12"/>
        <v/>
      </c>
      <c r="AE830" s="6" t="s">
        <v>44</v>
      </c>
      <c r="AF830" s="6" t="s">
        <v>1637</v>
      </c>
      <c r="AG830" s="6" t="s">
        <v>79</v>
      </c>
      <c r="AI830" s="6">
        <v>0</v>
      </c>
      <c r="AJ830" s="6">
        <v>0</v>
      </c>
      <c r="AK830" s="6">
        <v>1</v>
      </c>
      <c r="AL830" s="6">
        <v>1</v>
      </c>
      <c r="AM830" s="6">
        <v>0</v>
      </c>
      <c r="AN830" s="6">
        <v>1</v>
      </c>
      <c r="AO830" s="6">
        <v>0</v>
      </c>
      <c r="AP830" s="6">
        <v>1</v>
      </c>
      <c r="AR830" s="6">
        <v>0</v>
      </c>
      <c r="AS830" s="6">
        <v>0</v>
      </c>
      <c r="AT830" s="6">
        <v>0</v>
      </c>
      <c r="AU830" s="6">
        <v>0</v>
      </c>
      <c r="AV830" s="6">
        <f>IF(Table3[[#This Row],[ShankDiameter]]&gt;0.5,0,2)</f>
        <v>2</v>
      </c>
      <c r="AW830" s="6">
        <v>0</v>
      </c>
      <c r="AX830" s="6">
        <v>0</v>
      </c>
      <c r="AY830" s="6">
        <v>2</v>
      </c>
      <c r="AZ830" s="6">
        <v>2</v>
      </c>
      <c r="BA830" s="6">
        <v>0</v>
      </c>
      <c r="BB830" s="6">
        <v>0</v>
      </c>
      <c r="BC830" s="6">
        <v>0</v>
      </c>
      <c r="BD830" s="6">
        <v>0</v>
      </c>
      <c r="BE830" s="6">
        <v>0</v>
      </c>
      <c r="BF830" s="6">
        <v>0</v>
      </c>
      <c r="BG830" s="6">
        <v>0</v>
      </c>
      <c r="BH830" s="6">
        <v>0</v>
      </c>
      <c r="BI830" s="6">
        <v>0</v>
      </c>
      <c r="BJ830" s="6">
        <v>0</v>
      </c>
      <c r="BK830" s="6">
        <v>0</v>
      </c>
      <c r="BL830" s="6">
        <v>0</v>
      </c>
      <c r="BM830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O830" s="6" t="str">
        <f>IF(Table3[[#This Row],[ShoulderLength]]="","",IF(Table3[[#This Row],[ShoulderLength]]&lt;Table3[[#This Row],[LOC]],"FIX",""))</f>
        <v/>
      </c>
    </row>
    <row r="831" spans="1:67" x14ac:dyDescent="0.25">
      <c r="A831" s="7">
        <f>IF(Table3[[#This Row],[SoflexRule]]="",1,IF(Table3[[#This Row],[MinOHL]]="",1,IF(Table3[[#This Row],[Type]]="CT",1,IF(Table3[[#This Row],[I]]=1,0,1))))</f>
        <v>1</v>
      </c>
      <c r="B831" s="6" t="s">
        <v>1565</v>
      </c>
      <c r="C831" s="6" t="s">
        <v>1565</v>
      </c>
      <c r="E831" s="6">
        <v>828</v>
      </c>
      <c r="G831" s="9" t="s">
        <v>74</v>
      </c>
      <c r="H831" s="10" t="s">
        <v>1565</v>
      </c>
      <c r="I831" s="11" t="s">
        <v>1657</v>
      </c>
      <c r="J831" s="12" t="s">
        <v>1658</v>
      </c>
      <c r="K831" s="11" t="str">
        <f>CONCATENATE(Table3[[#This Row],[Type]]," "&amp;TEXT(Table3[[#This Row],[Diameter]],".0000")&amp;""," "&amp;Table3[[#This Row],[NumFlutes]]&amp;"FL")</f>
        <v>EM .0930 3FL</v>
      </c>
      <c r="M831" s="13">
        <v>9.2999999999999999E-2</v>
      </c>
      <c r="N831" s="13">
        <v>0.125</v>
      </c>
      <c r="O831" s="6">
        <v>9.2999999999999999E-2</v>
      </c>
      <c r="P831" s="6">
        <v>0.75</v>
      </c>
      <c r="Q831" s="6">
        <v>0.875</v>
      </c>
      <c r="R831" s="14">
        <f>IF(Table3[[#This Row],[ShoulderLenEnd]]="",0,90-(DEGREES(ATAN((Q831-P831)/((N831-O831)/2)))))</f>
        <v>7.2941963085408617</v>
      </c>
      <c r="S831" s="15">
        <v>0.95</v>
      </c>
      <c r="T831" s="6">
        <v>3</v>
      </c>
      <c r="U831" s="6">
        <v>1.5</v>
      </c>
      <c r="V831" s="6">
        <v>7.3999999999999996E-2</v>
      </c>
      <c r="AA831" s="13" t="str">
        <f t="shared" si="12"/>
        <v/>
      </c>
      <c r="AE831" s="6" t="s">
        <v>44</v>
      </c>
      <c r="AF831" s="6" t="s">
        <v>1659</v>
      </c>
      <c r="AG831" s="6" t="s">
        <v>66</v>
      </c>
      <c r="AI831" s="6">
        <v>0</v>
      </c>
      <c r="AJ831" s="6">
        <v>0</v>
      </c>
      <c r="AK831" s="6">
        <v>1</v>
      </c>
      <c r="AL831" s="6">
        <v>0</v>
      </c>
      <c r="AM831" s="6">
        <v>0</v>
      </c>
      <c r="AN831" s="6">
        <v>0</v>
      </c>
      <c r="AO831" s="6">
        <v>1</v>
      </c>
      <c r="AP831" s="6">
        <v>0</v>
      </c>
      <c r="AR831" s="6">
        <v>0</v>
      </c>
      <c r="AS831" s="6">
        <v>0</v>
      </c>
      <c r="AT831" s="6">
        <v>0</v>
      </c>
      <c r="AU831" s="6">
        <v>0</v>
      </c>
      <c r="AV831" s="6">
        <f>IF(Table3[[#This Row],[ShankDiameter]]&gt;0.5,0,2)</f>
        <v>2</v>
      </c>
      <c r="AW831" s="6">
        <v>0</v>
      </c>
      <c r="AX831" s="6">
        <v>0</v>
      </c>
      <c r="AY831" s="6">
        <v>2</v>
      </c>
      <c r="AZ831" s="6">
        <f>IF(Table3[[#This Row],[ShankDiameter]]=0.225,2,IF(Table3[[#This Row],[ShankDiameter]]=0.25,2,IF(Table3[[#This Row],[ShankDiameter]]=0.2875,2,0)))</f>
        <v>0</v>
      </c>
      <c r="BA831" s="6">
        <v>0</v>
      </c>
      <c r="BB831" s="6">
        <v>0</v>
      </c>
      <c r="BC831" s="6">
        <v>0</v>
      </c>
      <c r="BD831" s="6">
        <v>0</v>
      </c>
      <c r="BE831" s="6">
        <v>0</v>
      </c>
      <c r="BF831" s="6">
        <v>0</v>
      </c>
      <c r="BG831" s="6">
        <v>0</v>
      </c>
      <c r="BH831" s="6">
        <v>0</v>
      </c>
      <c r="BI831" s="6">
        <v>0</v>
      </c>
      <c r="BJ831" s="6">
        <v>0</v>
      </c>
      <c r="BK831" s="6">
        <v>0</v>
      </c>
      <c r="BL831" s="6">
        <v>0</v>
      </c>
      <c r="BM831" s="6">
        <f>IF(Table3[[#This Row],[Type]]="EM",IF((Table3[[#This Row],[Diameter]]/2)-Table3[[#This Row],[CornerRadius]]-0.012&gt;0,(Table3[[#This Row],[Diameter]]/2)-Table3[[#This Row],[CornerRadius]]-0.012,0),)</f>
        <v>3.4500000000000003E-2</v>
      </c>
      <c r="BO831" s="6" t="str">
        <f>IF(Table3[[#This Row],[ShoulderLength]]="","",IF(Table3[[#This Row],[ShoulderLength]]&lt;Table3[[#This Row],[LOC]],"FIX",""))</f>
        <v/>
      </c>
    </row>
    <row r="832" spans="1:67" x14ac:dyDescent="0.25">
      <c r="A832" s="7">
        <f>IF(Table3[[#This Row],[SoflexRule]]="",1,IF(Table3[[#This Row],[MinOHL]]="",1,IF(Table3[[#This Row],[Type]]="CT",1,IF(Table3[[#This Row],[I]]=1,0,1))))</f>
        <v>1</v>
      </c>
      <c r="B832" s="6" t="s">
        <v>1565</v>
      </c>
      <c r="C832" s="6" t="s">
        <v>1565</v>
      </c>
      <c r="E832" s="6">
        <v>829</v>
      </c>
      <c r="G832" s="9" t="s">
        <v>74</v>
      </c>
      <c r="H832" s="10" t="s">
        <v>1565</v>
      </c>
      <c r="I832" s="11" t="s">
        <v>1660</v>
      </c>
      <c r="J832" s="12">
        <v>13693</v>
      </c>
      <c r="K832" s="11" t="str">
        <f>CONCATENATE(Table3[[#This Row],[Type]]," "&amp;TEXT(Table3[[#This Row],[Diameter]],".0000")&amp;""," "&amp;Table3[[#This Row],[NumFlutes]]&amp;"FL")</f>
        <v>EM .0930 3FL</v>
      </c>
      <c r="M832" s="13">
        <v>9.2999999999999999E-2</v>
      </c>
      <c r="N832" s="13">
        <v>0.125</v>
      </c>
      <c r="O832" s="6">
        <v>8.8999999999999996E-2</v>
      </c>
      <c r="P832" s="6">
        <v>1.25</v>
      </c>
      <c r="Q832" s="6">
        <v>1.2749999999999999</v>
      </c>
      <c r="R832" s="14">
        <f>IF(Table3[[#This Row],[ShoulderLenEnd]]="",0,90-(DEGREES(ATAN((Q832-P832)/((N832-O832)/2)))))</f>
        <v>35.753887254436847</v>
      </c>
      <c r="S832" s="15">
        <v>1.3</v>
      </c>
      <c r="T832" s="6">
        <v>3</v>
      </c>
      <c r="U832" s="6">
        <v>2.5</v>
      </c>
      <c r="V832" s="6">
        <v>0.75</v>
      </c>
      <c r="AA832" s="13" t="str">
        <f t="shared" si="12"/>
        <v/>
      </c>
      <c r="AE832" s="6" t="s">
        <v>44</v>
      </c>
      <c r="AF832" s="6" t="s">
        <v>62</v>
      </c>
      <c r="AG832" s="6" t="s">
        <v>66</v>
      </c>
      <c r="AH832" s="6" t="s">
        <v>1661</v>
      </c>
      <c r="AI832" s="6">
        <v>0</v>
      </c>
      <c r="AJ832" s="6">
        <v>1</v>
      </c>
      <c r="AK832" s="6">
        <v>1</v>
      </c>
      <c r="AL832" s="6">
        <v>0</v>
      </c>
      <c r="AM832" s="6">
        <v>0</v>
      </c>
      <c r="AN832" s="6">
        <v>1</v>
      </c>
      <c r="AO832" s="6">
        <v>0</v>
      </c>
      <c r="AP832" s="6">
        <v>1</v>
      </c>
      <c r="AR832" s="6">
        <v>0</v>
      </c>
      <c r="AS832" s="6">
        <v>0</v>
      </c>
      <c r="AT832" s="6">
        <v>0</v>
      </c>
      <c r="AU832" s="6">
        <v>0</v>
      </c>
      <c r="AV832" s="6">
        <f>IF(Table3[[#This Row],[ShankDiameter]]&gt;0.5,0,2)</f>
        <v>2</v>
      </c>
      <c r="AW832" s="6">
        <v>0</v>
      </c>
      <c r="AX832" s="6">
        <v>0</v>
      </c>
      <c r="AY832" s="6">
        <v>2</v>
      </c>
      <c r="AZ832" s="6">
        <f>IF(Table3[[#This Row],[ShankDiameter]]=0.225,2,IF(Table3[[#This Row],[ShankDiameter]]=0.25,2,IF(Table3[[#This Row],[ShankDiameter]]=0.2875,2,0)))</f>
        <v>0</v>
      </c>
      <c r="BA832" s="6">
        <v>0</v>
      </c>
      <c r="BB832" s="6">
        <v>0</v>
      </c>
      <c r="BC832" s="6">
        <v>0</v>
      </c>
      <c r="BD832" s="6">
        <v>0</v>
      </c>
      <c r="BE832" s="6">
        <v>0</v>
      </c>
      <c r="BF832" s="6">
        <v>0</v>
      </c>
      <c r="BG832" s="6">
        <v>0</v>
      </c>
      <c r="BH832" s="6">
        <v>0</v>
      </c>
      <c r="BI832" s="6">
        <v>0</v>
      </c>
      <c r="BJ832" s="6">
        <v>0</v>
      </c>
      <c r="BK832" s="6">
        <v>0</v>
      </c>
      <c r="BL832" s="6">
        <v>0</v>
      </c>
      <c r="BM832" s="6">
        <f>IF(Table3[[#This Row],[Type]]="EM",IF((Table3[[#This Row],[Diameter]]/2)-Table3[[#This Row],[CornerRadius]]-0.012&gt;0,(Table3[[#This Row],[Diameter]]/2)-Table3[[#This Row],[CornerRadius]]-0.012,0),)</f>
        <v>3.4500000000000003E-2</v>
      </c>
      <c r="BO832" s="6" t="str">
        <f>IF(Table3[[#This Row],[ShoulderLength]]="","",IF(Table3[[#This Row],[ShoulderLength]]&lt;Table3[[#This Row],[LOC]],"FIX",""))</f>
        <v/>
      </c>
    </row>
    <row r="833" spans="1:67" x14ac:dyDescent="0.25">
      <c r="A833" s="7">
        <f>IF(Table3[[#This Row],[SoflexRule]]="",1,IF(Table3[[#This Row],[MinOHL]]="",1,IF(Table3[[#This Row],[Type]]="CT",1,IF(Table3[[#This Row],[I]]=1,0,1))))</f>
        <v>1</v>
      </c>
      <c r="B833" s="6" t="s">
        <v>1565</v>
      </c>
      <c r="C833" s="6" t="s">
        <v>1565</v>
      </c>
      <c r="E833" s="6">
        <v>830</v>
      </c>
      <c r="G833" s="9" t="s">
        <v>74</v>
      </c>
      <c r="H833" s="10" t="s">
        <v>1565</v>
      </c>
      <c r="I833" s="11" t="s">
        <v>1662</v>
      </c>
      <c r="J833" s="12">
        <v>31893</v>
      </c>
      <c r="K833" s="11" t="str">
        <f>CONCATENATE(Table3[[#This Row],[Type]]," "&amp;TEXT(Table3[[#This Row],[Diameter]],".0000")&amp;""," "&amp;Table3[[#This Row],[NumFlutes]]&amp;"FL")</f>
        <v>EM .0930 3FL</v>
      </c>
      <c r="M833" s="13">
        <v>9.2999999999999999E-2</v>
      </c>
      <c r="N833" s="13">
        <v>0.125</v>
      </c>
      <c r="O833" s="6">
        <v>9.2999999999999999E-2</v>
      </c>
      <c r="P833" s="6">
        <v>0.52500000000000002</v>
      </c>
      <c r="Q833" s="6">
        <v>0.625</v>
      </c>
      <c r="R833" s="14">
        <f>IF(Table3[[#This Row],[ShoulderLenEnd]]="",0,90-(DEGREES(ATAN((Q833-P833)/((N833-O833)/2)))))</f>
        <v>9.0902769208223333</v>
      </c>
      <c r="S833" s="15">
        <v>0.7</v>
      </c>
      <c r="T833" s="6">
        <v>3</v>
      </c>
      <c r="U833" s="6">
        <v>2.5</v>
      </c>
      <c r="V833" s="6">
        <v>0.5</v>
      </c>
      <c r="AA833" s="13" t="str">
        <f t="shared" si="12"/>
        <v/>
      </c>
      <c r="AE833" s="6" t="s">
        <v>44</v>
      </c>
      <c r="AF833" s="6" t="s">
        <v>62</v>
      </c>
      <c r="AG833" s="6" t="s">
        <v>66</v>
      </c>
      <c r="AI833" s="6">
        <v>0</v>
      </c>
      <c r="AJ833" s="6">
        <v>1</v>
      </c>
      <c r="AK833" s="6">
        <v>1</v>
      </c>
      <c r="AL833" s="6">
        <v>0</v>
      </c>
      <c r="AM833" s="6">
        <v>0</v>
      </c>
      <c r="AN833" s="6">
        <v>1</v>
      </c>
      <c r="AO833" s="6">
        <v>0</v>
      </c>
      <c r="AP833" s="6">
        <v>1</v>
      </c>
      <c r="AR833" s="6">
        <v>0</v>
      </c>
      <c r="AS833" s="6">
        <v>0</v>
      </c>
      <c r="AT833" s="6">
        <v>0</v>
      </c>
      <c r="AU833" s="6">
        <v>0</v>
      </c>
      <c r="AV833" s="6">
        <f>IF(Table3[[#This Row],[ShankDiameter]]&gt;0.5,0,2)</f>
        <v>2</v>
      </c>
      <c r="AW833" s="6">
        <v>0</v>
      </c>
      <c r="AX833" s="6">
        <v>0</v>
      </c>
      <c r="AY833" s="6">
        <v>2</v>
      </c>
      <c r="AZ833" s="6">
        <f>IF(Table3[[#This Row],[ShankDiameter]]=0.225,2,IF(Table3[[#This Row],[ShankDiameter]]=0.25,2,IF(Table3[[#This Row],[ShankDiameter]]=0.2875,2,0)))</f>
        <v>0</v>
      </c>
      <c r="BA833" s="6">
        <v>0</v>
      </c>
      <c r="BB833" s="6">
        <v>0</v>
      </c>
      <c r="BC833" s="6">
        <v>0</v>
      </c>
      <c r="BD833" s="6">
        <v>0</v>
      </c>
      <c r="BE833" s="6">
        <v>0</v>
      </c>
      <c r="BF833" s="6">
        <v>0</v>
      </c>
      <c r="BG833" s="6">
        <v>0</v>
      </c>
      <c r="BH833" s="6">
        <v>0</v>
      </c>
      <c r="BI833" s="6">
        <v>0</v>
      </c>
      <c r="BJ833" s="6">
        <v>0</v>
      </c>
      <c r="BK833" s="6">
        <v>0</v>
      </c>
      <c r="BL833" s="6">
        <v>0</v>
      </c>
      <c r="BM833" s="6">
        <f>IF(Table3[[#This Row],[Type]]="EM",IF((Table3[[#This Row],[Diameter]]/2)-Table3[[#This Row],[CornerRadius]]-0.012&gt;0,(Table3[[#This Row],[Diameter]]/2)-Table3[[#This Row],[CornerRadius]]-0.012,0),)</f>
        <v>3.4500000000000003E-2</v>
      </c>
      <c r="BO833" s="6" t="str">
        <f>IF(Table3[[#This Row],[ShoulderLength]]="","",IF(Table3[[#This Row],[ShoulderLength]]&lt;Table3[[#This Row],[LOC]],"FIX",""))</f>
        <v/>
      </c>
    </row>
    <row r="834" spans="1:67" x14ac:dyDescent="0.25">
      <c r="A834" s="7">
        <f>IF(Table3[[#This Row],[SoflexRule]]="",1,IF(Table3[[#This Row],[MinOHL]]="",1,IF(Table3[[#This Row],[Type]]="CT",1,IF(Table3[[#This Row],[I]]=1,0,1))))</f>
        <v>1</v>
      </c>
      <c r="B834" s="6" t="s">
        <v>1565</v>
      </c>
      <c r="C834" s="6" t="s">
        <v>1565</v>
      </c>
      <c r="E834" s="6">
        <v>831</v>
      </c>
      <c r="F834" s="8" t="s">
        <v>60</v>
      </c>
      <c r="H834" s="10" t="s">
        <v>1565</v>
      </c>
      <c r="I834" s="11" t="s">
        <v>1663</v>
      </c>
      <c r="J834" s="12">
        <v>33693</v>
      </c>
      <c r="K834" s="11" t="str">
        <f>CONCATENATE(Table3[[#This Row],[Type]]," "&amp;TEXT(Table3[[#This Row],[Diameter]],".0000")&amp;""," "&amp;Table3[[#This Row],[NumFlutes]]&amp;"FL")</f>
        <v>EM .0930 3FL</v>
      </c>
      <c r="M834" s="13">
        <v>9.2999999999999999E-2</v>
      </c>
      <c r="N834" s="13">
        <v>0.125</v>
      </c>
      <c r="O834" s="6">
        <v>9.2999999999999999E-2</v>
      </c>
      <c r="P834" s="6">
        <v>0.78</v>
      </c>
      <c r="Q834" s="6">
        <v>0.94</v>
      </c>
      <c r="R834" s="14">
        <f>IF(Table3[[#This Row],[ShoulderLenEnd]]="",0,90-(DEGREES(ATAN((Q834-P834)/((N834-O834)/2)))))</f>
        <v>5.710593137499643</v>
      </c>
      <c r="S834" s="15">
        <v>0.97</v>
      </c>
      <c r="T834" s="6">
        <v>3</v>
      </c>
      <c r="U834" s="6">
        <v>2.5</v>
      </c>
      <c r="V834" s="6">
        <v>0.75</v>
      </c>
      <c r="AA834" s="13" t="str">
        <f t="shared" ref="AA834:AA897" si="13">IF(Z834 &lt; 1, "", (M834/2)/TAN(RADIANS(Z834/2)))</f>
        <v/>
      </c>
      <c r="AE834" s="6" t="s">
        <v>44</v>
      </c>
      <c r="AF834" s="6" t="s">
        <v>62</v>
      </c>
      <c r="AG834" s="6" t="s">
        <v>66</v>
      </c>
      <c r="AI834" s="6">
        <v>0</v>
      </c>
      <c r="AJ834" s="6">
        <v>1</v>
      </c>
      <c r="AK834" s="6">
        <v>1</v>
      </c>
      <c r="AL834" s="6">
        <v>0</v>
      </c>
      <c r="AM834" s="6">
        <v>0</v>
      </c>
      <c r="AN834" s="6">
        <v>1</v>
      </c>
      <c r="AO834" s="6">
        <v>0</v>
      </c>
      <c r="AP834" s="6">
        <v>1</v>
      </c>
      <c r="AR834" s="6">
        <v>0</v>
      </c>
      <c r="AS834" s="6">
        <v>0</v>
      </c>
      <c r="AT834" s="6">
        <v>0</v>
      </c>
      <c r="AU834" s="6">
        <v>0</v>
      </c>
      <c r="AV834" s="6">
        <f>IF(Table3[[#This Row],[ShankDiameter]]&gt;0.5,0,2)</f>
        <v>2</v>
      </c>
      <c r="AW834" s="6">
        <v>0</v>
      </c>
      <c r="AX834" s="6">
        <v>0</v>
      </c>
      <c r="AY834" s="6">
        <v>2</v>
      </c>
      <c r="AZ834" s="6">
        <f>IF(Table3[[#This Row],[ShankDiameter]]=0.225,2,IF(Table3[[#This Row],[ShankDiameter]]=0.25,2,IF(Table3[[#This Row],[ShankDiameter]]=0.2875,2,0)))</f>
        <v>0</v>
      </c>
      <c r="BA834" s="6">
        <v>0</v>
      </c>
      <c r="BB834" s="6">
        <v>0</v>
      </c>
      <c r="BC834" s="6">
        <v>0</v>
      </c>
      <c r="BD834" s="6">
        <v>0</v>
      </c>
      <c r="BE834" s="6">
        <v>0</v>
      </c>
      <c r="BF834" s="6">
        <v>0</v>
      </c>
      <c r="BG834" s="6">
        <v>0</v>
      </c>
      <c r="BH834" s="6">
        <v>0</v>
      </c>
      <c r="BI834" s="6">
        <v>0</v>
      </c>
      <c r="BJ834" s="6">
        <v>0</v>
      </c>
      <c r="BK834" s="6">
        <v>0</v>
      </c>
      <c r="BL834" s="6">
        <v>0</v>
      </c>
      <c r="BM834" s="6">
        <f>IF(Table3[[#This Row],[Type]]="EM",IF((Table3[[#This Row],[Diameter]]/2)-Table3[[#This Row],[CornerRadius]]-0.012&gt;0,(Table3[[#This Row],[Diameter]]/2)-Table3[[#This Row],[CornerRadius]]-0.012,0),)</f>
        <v>3.4500000000000003E-2</v>
      </c>
      <c r="BO834" s="6" t="str">
        <f>IF(Table3[[#This Row],[ShoulderLength]]="","",IF(Table3[[#This Row],[ShoulderLength]]&lt;Table3[[#This Row],[LOC]],"FIX",""))</f>
        <v/>
      </c>
    </row>
    <row r="835" spans="1:67" x14ac:dyDescent="0.25">
      <c r="A835" s="7">
        <v>1</v>
      </c>
      <c r="B835" s="6" t="s">
        <v>1565</v>
      </c>
      <c r="C835" s="6" t="s">
        <v>1565</v>
      </c>
      <c r="E835" s="6">
        <v>832</v>
      </c>
      <c r="G835" s="9" t="s">
        <v>74</v>
      </c>
      <c r="H835" s="10" t="s">
        <v>1565</v>
      </c>
      <c r="I835" s="11" t="s">
        <v>1664</v>
      </c>
      <c r="J835" s="12">
        <v>30311</v>
      </c>
      <c r="K835" s="11" t="str">
        <f>CONCATENATE(Table3[[#This Row],[Type]]," "&amp;TEXT(Table3[[#This Row],[Diameter]],".0000")&amp;""," "&amp;Table3[[#This Row],[NumFlutes]]&amp;"FL")</f>
        <v>EM .0938 2FL</v>
      </c>
      <c r="M835" s="13">
        <v>9.3799999999999994E-2</v>
      </c>
      <c r="N835" s="13">
        <v>0.125</v>
      </c>
      <c r="O835" s="6">
        <v>9.3799999999999994E-2</v>
      </c>
      <c r="P835" s="6">
        <v>0.31</v>
      </c>
      <c r="Q835" s="6">
        <v>0.42499999999999999</v>
      </c>
      <c r="R835" s="14">
        <f>IF(Table3[[#This Row],[ShoulderLenEnd]]="",0,90-(DEGREES(ATAN((Q835-P835)/((N835-O835)/2)))))</f>
        <v>7.7251425837975916</v>
      </c>
      <c r="S835" s="15">
        <v>0.57499999999999996</v>
      </c>
      <c r="T835" s="6">
        <v>2</v>
      </c>
      <c r="U835" s="6">
        <v>1.5</v>
      </c>
      <c r="V835" s="6">
        <v>0.28100000000000003</v>
      </c>
      <c r="AA835" s="13" t="str">
        <f t="shared" si="13"/>
        <v/>
      </c>
      <c r="AE835" s="6" t="s">
        <v>44</v>
      </c>
      <c r="AF835" s="6" t="s">
        <v>62</v>
      </c>
      <c r="AG835" s="6" t="s">
        <v>79</v>
      </c>
      <c r="AI835" s="6">
        <v>0</v>
      </c>
      <c r="AJ835" s="6">
        <v>1</v>
      </c>
      <c r="AK835" s="6">
        <v>0</v>
      </c>
      <c r="AL835" s="6">
        <v>1</v>
      </c>
      <c r="AM835" s="6">
        <v>1</v>
      </c>
      <c r="AN835" s="6">
        <v>0</v>
      </c>
      <c r="AO835" s="6">
        <v>1</v>
      </c>
      <c r="AP835" s="6">
        <v>2</v>
      </c>
      <c r="AR835" s="6">
        <v>0</v>
      </c>
      <c r="AS835" s="6">
        <v>0</v>
      </c>
      <c r="AT835" s="6">
        <v>0</v>
      </c>
      <c r="AU835" s="6">
        <v>0</v>
      </c>
      <c r="AV835" s="6">
        <f>IF(Table3[[#This Row],[ShankDiameter]]&gt;0.5,0,2)</f>
        <v>2</v>
      </c>
      <c r="AW835" s="6">
        <v>0</v>
      </c>
      <c r="AX835" s="6">
        <v>0</v>
      </c>
      <c r="AY835" s="6">
        <v>2</v>
      </c>
      <c r="AZ835" s="6">
        <v>1</v>
      </c>
      <c r="BA835" s="6">
        <v>0</v>
      </c>
      <c r="BB835" s="6">
        <v>0</v>
      </c>
      <c r="BC835" s="6">
        <v>0</v>
      </c>
      <c r="BD835" s="6">
        <v>0</v>
      </c>
      <c r="BE835" s="6">
        <v>0</v>
      </c>
      <c r="BF835" s="6">
        <v>0</v>
      </c>
      <c r="BG835" s="6">
        <v>0</v>
      </c>
      <c r="BH835" s="6">
        <v>0</v>
      </c>
      <c r="BI835" s="6">
        <v>0</v>
      </c>
      <c r="BJ835" s="6">
        <v>0</v>
      </c>
      <c r="BK835" s="6">
        <v>0</v>
      </c>
      <c r="BL835" s="6">
        <v>0</v>
      </c>
      <c r="BM835" s="6">
        <f>IF(Table3[[#This Row],[Type]]="EM",IF((Table3[[#This Row],[Diameter]]/2)-Table3[[#This Row],[CornerRadius]]-0.012&gt;0,(Table3[[#This Row],[Diameter]]/2)-Table3[[#This Row],[CornerRadius]]-0.012,0),)</f>
        <v>3.49E-2</v>
      </c>
      <c r="BO835" s="6" t="str">
        <f>IF(Table3[[#This Row],[ShoulderLength]]="","",IF(Table3[[#This Row],[ShoulderLength]]&lt;Table3[[#This Row],[LOC]],"FIX",""))</f>
        <v/>
      </c>
    </row>
    <row r="836" spans="1:67" x14ac:dyDescent="0.25">
      <c r="A836" s="7">
        <v>1</v>
      </c>
      <c r="B836" s="6" t="s">
        <v>1565</v>
      </c>
      <c r="C836" s="6" t="s">
        <v>1565</v>
      </c>
      <c r="E836" s="6">
        <v>833</v>
      </c>
      <c r="G836" s="9" t="s">
        <v>74</v>
      </c>
      <c r="H836" s="10" t="s">
        <v>1565</v>
      </c>
      <c r="I836" s="11" t="s">
        <v>1665</v>
      </c>
      <c r="J836" s="12">
        <v>30776</v>
      </c>
      <c r="K836" s="11" t="str">
        <f>CONCATENATE(Table3[[#This Row],[Type]]," "&amp;TEXT(Table3[[#This Row],[Diameter]],".0000")&amp;""," "&amp;Table3[[#This Row],[NumFlutes]]&amp;"FL")</f>
        <v>EM .0938 3FL</v>
      </c>
      <c r="M836" s="13">
        <v>9.3799999999999994E-2</v>
      </c>
      <c r="N836" s="13">
        <v>0.125</v>
      </c>
      <c r="O836" s="6">
        <v>9.3799999999999994E-2</v>
      </c>
      <c r="P836" s="6">
        <v>0.32500000000000001</v>
      </c>
      <c r="Q836" s="6">
        <v>0.42499999999999999</v>
      </c>
      <c r="R836" s="14">
        <f>IF(Table3[[#This Row],[ShoulderLenEnd]]="",0,90-(DEGREES(ATAN((Q836-P836)/((N836-O836)/2)))))</f>
        <v>8.8666760441442705</v>
      </c>
      <c r="S836" s="15">
        <v>0.5</v>
      </c>
      <c r="T836" s="6">
        <v>3</v>
      </c>
      <c r="U836" s="6">
        <v>1.5</v>
      </c>
      <c r="V836" s="6">
        <v>0.28100000000000003</v>
      </c>
      <c r="AA836" s="13" t="str">
        <f t="shared" si="13"/>
        <v/>
      </c>
      <c r="AE836" s="6" t="s">
        <v>44</v>
      </c>
      <c r="AF836" s="6" t="s">
        <v>1637</v>
      </c>
      <c r="AG836" s="6" t="s">
        <v>79</v>
      </c>
      <c r="AI836" s="6">
        <v>0</v>
      </c>
      <c r="AJ836" s="6">
        <v>1</v>
      </c>
      <c r="AK836" s="6">
        <v>0</v>
      </c>
      <c r="AL836" s="6">
        <v>1</v>
      </c>
      <c r="AM836" s="6">
        <v>0</v>
      </c>
      <c r="AN836" s="6">
        <v>1</v>
      </c>
      <c r="AO836" s="6">
        <v>1</v>
      </c>
      <c r="AP836" s="6">
        <v>2</v>
      </c>
      <c r="AR836" s="6">
        <v>0</v>
      </c>
      <c r="AS836" s="6">
        <v>0</v>
      </c>
      <c r="AT836" s="6">
        <v>0</v>
      </c>
      <c r="AU836" s="6">
        <v>0</v>
      </c>
      <c r="AV836" s="6">
        <f>IF(Table3[[#This Row],[ShankDiameter]]&gt;0.5,0,2)</f>
        <v>2</v>
      </c>
      <c r="AW836" s="6">
        <v>0</v>
      </c>
      <c r="AX836" s="6">
        <v>0</v>
      </c>
      <c r="AY836" s="6">
        <v>1</v>
      </c>
      <c r="AZ836" s="6">
        <v>1</v>
      </c>
      <c r="BA836" s="6">
        <v>0</v>
      </c>
      <c r="BB836" s="6">
        <v>0</v>
      </c>
      <c r="BC836" s="6">
        <v>0</v>
      </c>
      <c r="BD836" s="6">
        <v>0</v>
      </c>
      <c r="BE836" s="6">
        <v>0</v>
      </c>
      <c r="BF836" s="6">
        <v>0</v>
      </c>
      <c r="BG836" s="6">
        <v>0</v>
      </c>
      <c r="BH836" s="6">
        <v>0</v>
      </c>
      <c r="BI836" s="6">
        <v>0</v>
      </c>
      <c r="BJ836" s="6">
        <v>0</v>
      </c>
      <c r="BK836" s="6">
        <v>0</v>
      </c>
      <c r="BL836" s="6">
        <v>0</v>
      </c>
      <c r="BM836" s="6">
        <f>IF(Table3[[#This Row],[Type]]="EM",IF((Table3[[#This Row],[Diameter]]/2)-Table3[[#This Row],[CornerRadius]]-0.012&gt;0,(Table3[[#This Row],[Diameter]]/2)-Table3[[#This Row],[CornerRadius]]-0.012,0),)</f>
        <v>3.49E-2</v>
      </c>
      <c r="BO836" s="6" t="str">
        <f>IF(Table3[[#This Row],[ShoulderLength]]="","",IF(Table3[[#This Row],[ShoulderLength]]&lt;Table3[[#This Row],[LOC]],"FIX",""))</f>
        <v/>
      </c>
    </row>
    <row r="837" spans="1:67" x14ac:dyDescent="0.25">
      <c r="A837" s="7">
        <f>IF(Table3[[#This Row],[SoflexRule]]="",1,IF(Table3[[#This Row],[MinOHL]]="",1,IF(Table3[[#This Row],[Type]]="CT",1,IF(Table3[[#This Row],[I]]=1,0,1))))</f>
        <v>1</v>
      </c>
      <c r="B837" s="6" t="s">
        <v>1565</v>
      </c>
      <c r="C837" s="6" t="s">
        <v>1565</v>
      </c>
      <c r="E837" s="6">
        <v>834</v>
      </c>
      <c r="G837" s="9" t="s">
        <v>74</v>
      </c>
      <c r="H837" s="10" t="s">
        <v>1565</v>
      </c>
      <c r="I837" s="11" t="s">
        <v>1666</v>
      </c>
      <c r="J837" s="12">
        <v>30111</v>
      </c>
      <c r="K837" s="11" t="str">
        <f>CONCATENATE(Table3[[#This Row],[Type]]," "&amp;TEXT(Table3[[#This Row],[Diameter]],".0000")&amp;""," "&amp;Table3[[#This Row],[NumFlutes]]&amp;"FL")</f>
        <v>EM .0938 4FL</v>
      </c>
      <c r="M837" s="13">
        <v>9.3799999999999994E-2</v>
      </c>
      <c r="N837" s="13">
        <v>0.125</v>
      </c>
      <c r="O837" s="6">
        <v>9.3799999999999994E-2</v>
      </c>
      <c r="P837" s="6">
        <v>0.29499999999999998</v>
      </c>
      <c r="Q837" s="6">
        <v>0.45</v>
      </c>
      <c r="R837" s="14">
        <f>IF(Table3[[#This Row],[ShoulderLenEnd]]="",0,90-(DEGREES(ATAN((Q837-P837)/((N837-O837)/2)))))</f>
        <v>5.7471898235760648</v>
      </c>
      <c r="S837" s="15">
        <v>0.47499999999999998</v>
      </c>
      <c r="T837" s="6">
        <v>4</v>
      </c>
      <c r="U837" s="6">
        <v>1.5</v>
      </c>
      <c r="V837" s="6">
        <v>0.28100000000000003</v>
      </c>
      <c r="AA837" s="13" t="str">
        <f t="shared" si="13"/>
        <v/>
      </c>
      <c r="AE837" s="6" t="s">
        <v>44</v>
      </c>
      <c r="AF837" s="6" t="s">
        <v>62</v>
      </c>
      <c r="AG837" s="6" t="s">
        <v>79</v>
      </c>
      <c r="AI837" s="6">
        <v>0</v>
      </c>
      <c r="AJ837" s="6">
        <v>0</v>
      </c>
      <c r="AK837" s="6">
        <v>1</v>
      </c>
      <c r="AL837" s="6">
        <v>1</v>
      </c>
      <c r="AM837" s="6">
        <v>0</v>
      </c>
      <c r="AN837" s="6">
        <v>1</v>
      </c>
      <c r="AO837" s="6">
        <v>0</v>
      </c>
      <c r="AP837" s="6">
        <v>1</v>
      </c>
      <c r="AR837" s="6">
        <v>0</v>
      </c>
      <c r="AS837" s="6">
        <v>0</v>
      </c>
      <c r="AT837" s="6">
        <v>0</v>
      </c>
      <c r="AU837" s="6">
        <v>0</v>
      </c>
      <c r="AV837" s="6">
        <f>IF(Table3[[#This Row],[ShankDiameter]]&gt;0.5,0,2)</f>
        <v>2</v>
      </c>
      <c r="AW837" s="6">
        <v>0</v>
      </c>
      <c r="AX837" s="6">
        <v>0</v>
      </c>
      <c r="AY837" s="6">
        <v>2</v>
      </c>
      <c r="AZ837" s="6">
        <f>IF(Table3[[#This Row],[ShankDiameter]]=0.225,2,IF(Table3[[#This Row],[ShankDiameter]]=0.25,2,IF(Table3[[#This Row],[ShankDiameter]]=0.2875,2,0)))</f>
        <v>0</v>
      </c>
      <c r="BA837" s="6">
        <v>0</v>
      </c>
      <c r="BB837" s="6">
        <v>0</v>
      </c>
      <c r="BC837" s="6">
        <v>0</v>
      </c>
      <c r="BD837" s="6">
        <v>0</v>
      </c>
      <c r="BE837" s="6">
        <v>0</v>
      </c>
      <c r="BF837" s="6">
        <v>0</v>
      </c>
      <c r="BG837" s="6">
        <v>0</v>
      </c>
      <c r="BH837" s="6">
        <v>0</v>
      </c>
      <c r="BI837" s="6">
        <v>0</v>
      </c>
      <c r="BJ837" s="6">
        <v>0</v>
      </c>
      <c r="BK837" s="6">
        <v>0</v>
      </c>
      <c r="BL837" s="6">
        <v>0</v>
      </c>
      <c r="BM837" s="6">
        <f>IF(Table3[[#This Row],[Type]]="EM",IF((Table3[[#This Row],[Diameter]]/2)-Table3[[#This Row],[CornerRadius]]-0.012&gt;0,(Table3[[#This Row],[Diameter]]/2)-Table3[[#This Row],[CornerRadius]]-0.012,0),)</f>
        <v>3.49E-2</v>
      </c>
      <c r="BO837" s="6" t="str">
        <f>IF(Table3[[#This Row],[ShoulderLength]]="","",IF(Table3[[#This Row],[ShoulderLength]]&lt;Table3[[#This Row],[LOC]],"FIX",""))</f>
        <v/>
      </c>
    </row>
    <row r="838" spans="1:67" x14ac:dyDescent="0.25">
      <c r="A838" s="7">
        <f>IF(Table3[[#This Row],[SoflexRule]]="",1,IF(Table3[[#This Row],[MinOHL]]="",1,IF(Table3[[#This Row],[Type]]="CT",1,IF(Table3[[#This Row],[I]]=1,0,1))))</f>
        <v>1</v>
      </c>
      <c r="B838" s="6" t="s">
        <v>1565</v>
      </c>
      <c r="C838" s="6" t="s">
        <v>1565</v>
      </c>
      <c r="E838" s="6">
        <v>835</v>
      </c>
      <c r="G838" s="9" t="s">
        <v>74</v>
      </c>
      <c r="H838" s="10" t="s">
        <v>1565</v>
      </c>
      <c r="I838" s="11" t="s">
        <v>1667</v>
      </c>
      <c r="J838" s="12">
        <v>30196</v>
      </c>
      <c r="K838" s="11" t="str">
        <f>CONCATENATE(Table3[[#This Row],[Type]]," "&amp;TEXT(Table3[[#This Row],[Diameter]],".0000")&amp;""," "&amp;Table3[[#This Row],[NumFlutes]]&amp;"FL")</f>
        <v>EM .0938 4FL</v>
      </c>
      <c r="M838" s="13">
        <v>9.3799999999999994E-2</v>
      </c>
      <c r="N838" s="13">
        <v>0.125</v>
      </c>
      <c r="O838" s="6">
        <v>9.3799999999999994E-2</v>
      </c>
      <c r="P838" s="6">
        <v>0.31</v>
      </c>
      <c r="Q838" s="6">
        <v>0.41</v>
      </c>
      <c r="R838" s="14">
        <f>IF(Table3[[#This Row],[ShoulderLenEnd]]="",0,90-(DEGREES(ATAN((Q838-P838)/((N838-O838)/2)))))</f>
        <v>8.8666760441442705</v>
      </c>
      <c r="S838" s="15">
        <v>0.45</v>
      </c>
      <c r="T838" s="6">
        <v>4</v>
      </c>
      <c r="U838" s="6">
        <v>1.5</v>
      </c>
      <c r="V838" s="6">
        <v>0.28100000000000003</v>
      </c>
      <c r="AA838" s="13" t="str">
        <f t="shared" si="13"/>
        <v/>
      </c>
      <c r="AE838" s="6" t="s">
        <v>44</v>
      </c>
      <c r="AF838" s="6" t="s">
        <v>1635</v>
      </c>
      <c r="AG838" s="6" t="s">
        <v>79</v>
      </c>
      <c r="AI838" s="6">
        <v>0</v>
      </c>
      <c r="AJ838" s="6">
        <v>0</v>
      </c>
      <c r="AK838" s="6">
        <v>1</v>
      </c>
      <c r="AL838" s="6">
        <v>1</v>
      </c>
      <c r="AM838" s="6">
        <v>0</v>
      </c>
      <c r="AN838" s="6">
        <v>1</v>
      </c>
      <c r="AO838" s="6">
        <v>0</v>
      </c>
      <c r="AP838" s="6">
        <v>1</v>
      </c>
      <c r="AR838" s="6">
        <v>0</v>
      </c>
      <c r="AS838" s="6">
        <v>0</v>
      </c>
      <c r="AT838" s="6">
        <v>0</v>
      </c>
      <c r="AU838" s="6">
        <v>0</v>
      </c>
      <c r="AV838" s="6">
        <f>IF(Table3[[#This Row],[ShankDiameter]]&gt;0.5,0,2)</f>
        <v>2</v>
      </c>
      <c r="AW838" s="6">
        <v>0</v>
      </c>
      <c r="AX838" s="6">
        <v>0</v>
      </c>
      <c r="AY838" s="6">
        <v>2</v>
      </c>
      <c r="AZ838" s="6">
        <v>2</v>
      </c>
      <c r="BA838" s="6">
        <v>0</v>
      </c>
      <c r="BB838" s="6">
        <v>0</v>
      </c>
      <c r="BC838" s="6">
        <v>0</v>
      </c>
      <c r="BD838" s="6">
        <v>0</v>
      </c>
      <c r="BE838" s="6">
        <v>0</v>
      </c>
      <c r="BF838" s="6">
        <v>0</v>
      </c>
      <c r="BG838" s="6">
        <v>0</v>
      </c>
      <c r="BH838" s="6">
        <v>0</v>
      </c>
      <c r="BI838" s="6">
        <v>0</v>
      </c>
      <c r="BJ838" s="6">
        <v>0</v>
      </c>
      <c r="BK838" s="6">
        <v>0</v>
      </c>
      <c r="BL838" s="6">
        <v>0</v>
      </c>
      <c r="BM838" s="6">
        <f>IF(Table3[[#This Row],[Type]]="EM",IF((Table3[[#This Row],[Diameter]]/2)-Table3[[#This Row],[CornerRadius]]-0.012&gt;0,(Table3[[#This Row],[Diameter]]/2)-Table3[[#This Row],[CornerRadius]]-0.012,0),)</f>
        <v>3.49E-2</v>
      </c>
      <c r="BO838" s="6" t="str">
        <f>IF(Table3[[#This Row],[ShoulderLength]]="","",IF(Table3[[#This Row],[ShoulderLength]]&lt;Table3[[#This Row],[LOC]],"FIX",""))</f>
        <v/>
      </c>
    </row>
    <row r="839" spans="1:67" x14ac:dyDescent="0.25">
      <c r="A839" s="7">
        <f>IF(Table3[[#This Row],[SoflexRule]]="",1,IF(Table3[[#This Row],[MinOHL]]="",1,IF(Table3[[#This Row],[Type]]="CT",1,IF(Table3[[#This Row],[I]]=1,0,1))))</f>
        <v>1</v>
      </c>
      <c r="B839" s="6" t="s">
        <v>1565</v>
      </c>
      <c r="C839" s="6" t="s">
        <v>1565</v>
      </c>
      <c r="E839" s="6">
        <v>836</v>
      </c>
      <c r="F839" s="8" t="s">
        <v>60</v>
      </c>
      <c r="H839" s="10" t="s">
        <v>1565</v>
      </c>
      <c r="I839" s="11" t="s">
        <v>1668</v>
      </c>
      <c r="J839" s="12">
        <v>30313</v>
      </c>
      <c r="K839" s="11" t="str">
        <f>CONCATENATE(Table3[[#This Row],[Type]]," "&amp;TEXT(Table3[[#This Row],[Diameter]],".0000")&amp;""," "&amp;Table3[[#This Row],[NumFlutes]]&amp;"FL")</f>
        <v>EM .1094 2FL</v>
      </c>
      <c r="M839" s="13">
        <v>0.1094</v>
      </c>
      <c r="N839" s="13">
        <v>0.125</v>
      </c>
      <c r="O839" s="6">
        <v>0.1094</v>
      </c>
      <c r="P839" s="6">
        <v>0.4</v>
      </c>
      <c r="Q839" s="6">
        <v>0.65</v>
      </c>
      <c r="R839" s="14">
        <f>IF(Table3[[#This Row],[ShoulderLenEnd]]="",0,90-(DEGREES(ATAN((Q839-P839)/((N839-O839)/2)))))</f>
        <v>1.7870486097213671</v>
      </c>
      <c r="S839" s="15">
        <v>0.68</v>
      </c>
      <c r="T839" s="6">
        <v>2</v>
      </c>
      <c r="U839" s="6">
        <v>1.5</v>
      </c>
      <c r="V839" s="6">
        <v>0.375</v>
      </c>
      <c r="AA839" s="13" t="str">
        <f t="shared" si="13"/>
        <v/>
      </c>
      <c r="AE839" s="6" t="s">
        <v>44</v>
      </c>
      <c r="AF839" s="6" t="s">
        <v>62</v>
      </c>
      <c r="AG839" s="6" t="s">
        <v>79</v>
      </c>
      <c r="AI839" s="6">
        <v>0</v>
      </c>
      <c r="AJ839" s="6">
        <v>1</v>
      </c>
      <c r="AK839" s="6">
        <v>0</v>
      </c>
      <c r="AL839" s="6">
        <v>1</v>
      </c>
      <c r="AM839" s="6">
        <v>1</v>
      </c>
      <c r="AN839" s="6">
        <v>0</v>
      </c>
      <c r="AO839" s="6">
        <v>0</v>
      </c>
      <c r="AP839" s="6">
        <v>1</v>
      </c>
      <c r="AR839" s="6">
        <v>0</v>
      </c>
      <c r="AS839" s="6">
        <v>0</v>
      </c>
      <c r="AT839" s="6">
        <v>0</v>
      </c>
      <c r="AU839" s="6">
        <v>0</v>
      </c>
      <c r="AV839" s="6">
        <f>IF(Table3[[#This Row],[ShankDiameter]]&gt;0.5,0,2)</f>
        <v>2</v>
      </c>
      <c r="AW839" s="6">
        <v>0</v>
      </c>
      <c r="AX839" s="6">
        <v>0</v>
      </c>
      <c r="AY839" s="6">
        <v>2</v>
      </c>
      <c r="AZ839" s="6">
        <f>IF(Table3[[#This Row],[ShankDiameter]]=0.225,2,IF(Table3[[#This Row],[ShankDiameter]]=0.25,2,IF(Table3[[#This Row],[ShankDiameter]]=0.2875,2,0)))</f>
        <v>0</v>
      </c>
      <c r="BA839" s="6">
        <v>0</v>
      </c>
      <c r="BB839" s="6">
        <v>0</v>
      </c>
      <c r="BC839" s="6">
        <v>0</v>
      </c>
      <c r="BD839" s="6">
        <v>0</v>
      </c>
      <c r="BE839" s="6">
        <v>0</v>
      </c>
      <c r="BF839" s="6">
        <v>0</v>
      </c>
      <c r="BG839" s="6">
        <v>0</v>
      </c>
      <c r="BH839" s="6">
        <v>0</v>
      </c>
      <c r="BI839" s="6">
        <v>0</v>
      </c>
      <c r="BJ839" s="6">
        <v>0</v>
      </c>
      <c r="BK839" s="6">
        <v>0</v>
      </c>
      <c r="BL839" s="6">
        <v>0</v>
      </c>
      <c r="BM839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O839" s="6" t="str">
        <f>IF(Table3[[#This Row],[ShoulderLength]]="","",IF(Table3[[#This Row],[ShoulderLength]]&lt;Table3[[#This Row],[LOC]],"FIX",""))</f>
        <v/>
      </c>
    </row>
    <row r="840" spans="1:67" x14ac:dyDescent="0.25">
      <c r="A840" s="7">
        <f>IF(Table3[[#This Row],[SoflexRule]]="",1,IF(Table3[[#This Row],[MinOHL]]="",1,IF(Table3[[#This Row],[Type]]="CT",1,IF(Table3[[#This Row],[I]]=1,0,1))))</f>
        <v>1</v>
      </c>
      <c r="B840" s="6" t="s">
        <v>1565</v>
      </c>
      <c r="C840" s="6" t="s">
        <v>1565</v>
      </c>
      <c r="E840" s="6">
        <v>837</v>
      </c>
      <c r="G840" s="9" t="s">
        <v>74</v>
      </c>
      <c r="H840" s="10" t="s">
        <v>1565</v>
      </c>
      <c r="I840" s="11" t="s">
        <v>1669</v>
      </c>
      <c r="J840" s="12" t="s">
        <v>122</v>
      </c>
      <c r="K840" s="11" t="str">
        <f>CONCATENATE(Table3[[#This Row],[Type]]," "&amp;TEXT(Table3[[#This Row],[Diameter]],".0000")&amp;""," "&amp;Table3[[#This Row],[NumFlutes]]&amp;"FL")</f>
        <v>EM .1094 3FL</v>
      </c>
      <c r="M840" s="13">
        <v>0.1094</v>
      </c>
      <c r="N840" s="13">
        <v>0.125</v>
      </c>
      <c r="O840" s="6">
        <v>0.1094</v>
      </c>
      <c r="P840" s="6">
        <v>0.42</v>
      </c>
      <c r="Q840" s="6">
        <v>0.47499999999999998</v>
      </c>
      <c r="R840" s="14">
        <f>IF(Table3[[#This Row],[ShoulderLenEnd]]="",0,90-(DEGREES(ATAN((Q840-P840)/((N840-O840)/2)))))</f>
        <v>8.0717563666733554</v>
      </c>
      <c r="S840" s="15">
        <v>0.5</v>
      </c>
      <c r="T840" s="6">
        <v>3</v>
      </c>
      <c r="U840" s="6">
        <v>1.5</v>
      </c>
      <c r="V840" s="6">
        <v>0.375</v>
      </c>
      <c r="AA840" s="13" t="str">
        <f t="shared" si="13"/>
        <v/>
      </c>
      <c r="AE840" s="6" t="s">
        <v>44</v>
      </c>
      <c r="AF840" s="6" t="s">
        <v>123</v>
      </c>
      <c r="AG840" s="6" t="s">
        <v>124</v>
      </c>
      <c r="AI840" s="6">
        <v>0</v>
      </c>
      <c r="AJ840" s="6">
        <v>1</v>
      </c>
      <c r="AK840" s="6">
        <v>1</v>
      </c>
      <c r="AL840" s="6">
        <v>1</v>
      </c>
      <c r="AM840" s="6">
        <v>0</v>
      </c>
      <c r="AN840" s="6">
        <v>0</v>
      </c>
      <c r="AO840" s="6">
        <v>0</v>
      </c>
      <c r="AP840" s="6">
        <v>1</v>
      </c>
      <c r="AR840" s="6">
        <v>0</v>
      </c>
      <c r="AS840" s="6">
        <v>0</v>
      </c>
      <c r="AT840" s="6">
        <v>0</v>
      </c>
      <c r="AU840" s="6">
        <v>0</v>
      </c>
      <c r="AV840" s="6">
        <f>IF(Table3[[#This Row],[ShankDiameter]]&gt;0.5,0,2)</f>
        <v>2</v>
      </c>
      <c r="AW840" s="6">
        <v>0</v>
      </c>
      <c r="AX840" s="6">
        <v>0</v>
      </c>
      <c r="AY840" s="6">
        <v>2</v>
      </c>
      <c r="AZ840" s="6">
        <f>IF(Table3[[#This Row],[ShankDiameter]]=0.225,2,IF(Table3[[#This Row],[ShankDiameter]]=0.25,2,IF(Table3[[#This Row],[ShankDiameter]]=0.2875,2,0)))</f>
        <v>0</v>
      </c>
      <c r="BA840" s="6">
        <v>0</v>
      </c>
      <c r="BB840" s="6">
        <v>0</v>
      </c>
      <c r="BC840" s="6">
        <v>0</v>
      </c>
      <c r="BD840" s="6">
        <v>0</v>
      </c>
      <c r="BE840" s="6">
        <v>0</v>
      </c>
      <c r="BF840" s="6">
        <v>0</v>
      </c>
      <c r="BG840" s="6">
        <v>0</v>
      </c>
      <c r="BH840" s="6">
        <v>0</v>
      </c>
      <c r="BI840" s="6">
        <v>0</v>
      </c>
      <c r="BJ840" s="6">
        <v>0</v>
      </c>
      <c r="BK840" s="6">
        <v>0</v>
      </c>
      <c r="BL840" s="6">
        <v>0</v>
      </c>
      <c r="BM840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O840" s="6" t="str">
        <f>IF(Table3[[#This Row],[ShoulderLength]]="","",IF(Table3[[#This Row],[ShoulderLength]]&lt;Table3[[#This Row],[LOC]],"FIX",""))</f>
        <v/>
      </c>
    </row>
    <row r="841" spans="1:67" x14ac:dyDescent="0.25">
      <c r="A841" s="7">
        <f>IF(Table3[[#This Row],[SoflexRule]]="",1,IF(Table3[[#This Row],[MinOHL]]="",1,IF(Table3[[#This Row],[Type]]="CT",1,IF(Table3[[#This Row],[I]]=1,0,1))))</f>
        <v>1</v>
      </c>
      <c r="B841" s="6" t="s">
        <v>1565</v>
      </c>
      <c r="C841" s="6" t="s">
        <v>1565</v>
      </c>
      <c r="E841" s="6">
        <v>838</v>
      </c>
      <c r="G841" s="9" t="s">
        <v>74</v>
      </c>
      <c r="H841" s="10" t="s">
        <v>1565</v>
      </c>
      <c r="I841" s="11" t="s">
        <v>1670</v>
      </c>
      <c r="J841" s="12">
        <v>30197</v>
      </c>
      <c r="K841" s="11" t="str">
        <f>CONCATENATE(Table3[[#This Row],[Type]]," "&amp;TEXT(Table3[[#This Row],[Diameter]],".0000")&amp;""," "&amp;Table3[[#This Row],[NumFlutes]]&amp;"FL")</f>
        <v>EM .1094 4FL</v>
      </c>
      <c r="M841" s="13">
        <v>0.1094</v>
      </c>
      <c r="N841" s="13">
        <v>0.125</v>
      </c>
      <c r="O841" s="6">
        <v>0.1094</v>
      </c>
      <c r="P841" s="6">
        <v>0.4</v>
      </c>
      <c r="Q841" s="6">
        <v>0.47499999999999998</v>
      </c>
      <c r="R841" s="14">
        <f>IF(Table3[[#This Row],[ShoulderLenEnd]]="",0,90-(DEGREES(ATAN((Q841-P841)/((N841-O841)/2)))))</f>
        <v>5.9374160994815099</v>
      </c>
      <c r="S841" s="15">
        <v>0.52500000000000002</v>
      </c>
      <c r="T841" s="6">
        <v>4</v>
      </c>
      <c r="U841" s="6">
        <v>1.5</v>
      </c>
      <c r="V841" s="6">
        <v>0.375</v>
      </c>
      <c r="AA841" s="13" t="str">
        <f t="shared" si="13"/>
        <v/>
      </c>
      <c r="AE841" s="6" t="s">
        <v>44</v>
      </c>
      <c r="AF841" s="6" t="s">
        <v>1635</v>
      </c>
      <c r="AG841" s="6" t="s">
        <v>79</v>
      </c>
      <c r="AI841" s="6">
        <v>0</v>
      </c>
      <c r="AJ841" s="6">
        <v>0</v>
      </c>
      <c r="AK841" s="6">
        <v>1</v>
      </c>
      <c r="AL841" s="6">
        <v>1</v>
      </c>
      <c r="AM841" s="6">
        <v>0</v>
      </c>
      <c r="AN841" s="6">
        <v>1</v>
      </c>
      <c r="AO841" s="6">
        <v>0</v>
      </c>
      <c r="AP841" s="6">
        <v>1</v>
      </c>
      <c r="AR841" s="6">
        <v>0</v>
      </c>
      <c r="AS841" s="6">
        <v>0</v>
      </c>
      <c r="AT841" s="6">
        <v>0</v>
      </c>
      <c r="AU841" s="6">
        <v>0</v>
      </c>
      <c r="AV841" s="6">
        <f>IF(Table3[[#This Row],[ShankDiameter]]&gt;0.5,0,2)</f>
        <v>2</v>
      </c>
      <c r="AW841" s="6">
        <v>0</v>
      </c>
      <c r="AX841" s="6">
        <v>0</v>
      </c>
      <c r="AY841" s="6">
        <v>2</v>
      </c>
      <c r="AZ841" s="6">
        <f>IF(Table3[[#This Row],[ShankDiameter]]=0.225,2,IF(Table3[[#This Row],[ShankDiameter]]=0.25,2,IF(Table3[[#This Row],[ShankDiameter]]=0.2875,2,0)))</f>
        <v>0</v>
      </c>
      <c r="BA841" s="6">
        <v>0</v>
      </c>
      <c r="BB841" s="6">
        <v>0</v>
      </c>
      <c r="BC841" s="6">
        <v>0</v>
      </c>
      <c r="BD841" s="6">
        <v>0</v>
      </c>
      <c r="BE841" s="6">
        <v>0</v>
      </c>
      <c r="BF841" s="6">
        <v>0</v>
      </c>
      <c r="BG841" s="6">
        <v>0</v>
      </c>
      <c r="BH841" s="6">
        <v>0</v>
      </c>
      <c r="BI841" s="6">
        <v>0</v>
      </c>
      <c r="BJ841" s="6">
        <v>0</v>
      </c>
      <c r="BK841" s="6">
        <v>0</v>
      </c>
      <c r="BL841" s="6">
        <v>0</v>
      </c>
      <c r="BM841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O841" s="6" t="str">
        <f>IF(Table3[[#This Row],[ShoulderLength]]="","",IF(Table3[[#This Row],[ShoulderLength]]&lt;Table3[[#This Row],[LOC]],"FIX",""))</f>
        <v/>
      </c>
    </row>
    <row r="842" spans="1:67" x14ac:dyDescent="0.25">
      <c r="A842" s="7">
        <f>IF(Table3[[#This Row],[SoflexRule]]="",1,IF(Table3[[#This Row],[MinOHL]]="",1,IF(Table3[[#This Row],[Type]]="CT",1,IF(Table3[[#This Row],[I]]=1,0,1))))</f>
        <v>1</v>
      </c>
      <c r="B842" s="6" t="s">
        <v>1565</v>
      </c>
      <c r="C842" s="6" t="s">
        <v>1565</v>
      </c>
      <c r="E842" s="6">
        <v>839</v>
      </c>
      <c r="G842" s="9" t="s">
        <v>74</v>
      </c>
      <c r="H842" s="10" t="s">
        <v>1565</v>
      </c>
      <c r="I842" s="11" t="s">
        <v>1671</v>
      </c>
      <c r="J842" s="12">
        <v>9403</v>
      </c>
      <c r="K842" s="11" t="str">
        <f>CONCATENATE(Table3[[#This Row],[Type]]," "&amp;TEXT(Table3[[#This Row],[Diameter]],".0000")&amp;""," "&amp;Table3[[#This Row],[NumFlutes]]&amp;"FL")</f>
        <v>EM .1150 2FL</v>
      </c>
      <c r="M842" s="13">
        <v>0.115</v>
      </c>
      <c r="N842" s="13">
        <v>0.125</v>
      </c>
      <c r="O842" s="6">
        <v>0.115</v>
      </c>
      <c r="P842" s="6">
        <v>0.94</v>
      </c>
      <c r="Q842" s="6">
        <v>0.99</v>
      </c>
      <c r="R842" s="14">
        <f>IF(Table3[[#This Row],[ShoulderLenEnd]]="",0,90-(DEGREES(ATAN((Q842-P842)/((N842-O842)/2)))))</f>
        <v>5.7105931374996288</v>
      </c>
      <c r="S842" s="15">
        <v>1</v>
      </c>
      <c r="T842" s="6">
        <v>2</v>
      </c>
      <c r="U842" s="6">
        <v>2</v>
      </c>
      <c r="V842" s="6">
        <v>0.34499999999999997</v>
      </c>
      <c r="AA842" s="13" t="str">
        <f t="shared" si="13"/>
        <v/>
      </c>
      <c r="AE842" s="6" t="s">
        <v>44</v>
      </c>
      <c r="AF842" s="6" t="s">
        <v>62</v>
      </c>
      <c r="AG842" s="6" t="s">
        <v>79</v>
      </c>
      <c r="AI842" s="6">
        <v>0</v>
      </c>
      <c r="AJ842" s="6">
        <v>1</v>
      </c>
      <c r="AK842" s="6">
        <v>1</v>
      </c>
      <c r="AL842" s="6">
        <v>1</v>
      </c>
      <c r="AM842" s="6">
        <v>1</v>
      </c>
      <c r="AN842" s="6">
        <v>1</v>
      </c>
      <c r="AO842" s="6">
        <v>1</v>
      </c>
      <c r="AP842" s="6">
        <v>1</v>
      </c>
      <c r="AR842" s="6">
        <v>0</v>
      </c>
      <c r="AS842" s="6">
        <v>0</v>
      </c>
      <c r="AT842" s="6">
        <v>0</v>
      </c>
      <c r="AU842" s="6">
        <v>0</v>
      </c>
      <c r="AV842" s="6">
        <f>IF(Table3[[#This Row],[ShankDiameter]]&gt;0.5,0,2)</f>
        <v>2</v>
      </c>
      <c r="AW842" s="6">
        <v>0</v>
      </c>
      <c r="AX842" s="6">
        <v>0</v>
      </c>
      <c r="AY842" s="6">
        <v>2</v>
      </c>
      <c r="AZ842" s="6">
        <v>2</v>
      </c>
      <c r="BA842" s="6">
        <v>0</v>
      </c>
      <c r="BB842" s="6">
        <v>0</v>
      </c>
      <c r="BC842" s="6">
        <v>0</v>
      </c>
      <c r="BD842" s="6">
        <v>0</v>
      </c>
      <c r="BE842" s="6">
        <v>0</v>
      </c>
      <c r="BF842" s="6">
        <v>0</v>
      </c>
      <c r="BG842" s="6">
        <v>0</v>
      </c>
      <c r="BH842" s="6">
        <v>0</v>
      </c>
      <c r="BI842" s="6">
        <v>0</v>
      </c>
      <c r="BJ842" s="6">
        <v>0</v>
      </c>
      <c r="BK842" s="6">
        <v>0</v>
      </c>
      <c r="BL842" s="6">
        <v>0</v>
      </c>
      <c r="BM842" s="6">
        <f>IF(Table3[[#This Row],[Type]]="EM",IF((Table3[[#This Row],[Diameter]]/2)-Table3[[#This Row],[CornerRadius]]-0.012&gt;0,(Table3[[#This Row],[Diameter]]/2)-Table3[[#This Row],[CornerRadius]]-0.012,0),)</f>
        <v>4.5499999999999999E-2</v>
      </c>
      <c r="BO842" s="6" t="str">
        <f>IF(Table3[[#This Row],[ShoulderLength]]="","",IF(Table3[[#This Row],[ShoulderLength]]&lt;Table3[[#This Row],[LOC]],"FIX",""))</f>
        <v/>
      </c>
    </row>
    <row r="843" spans="1:67" x14ac:dyDescent="0.25">
      <c r="A843" s="7">
        <f>IF(Table3[[#This Row],[SoflexRule]]="",1,IF(Table3[[#This Row],[MinOHL]]="",1,IF(Table3[[#This Row],[Type]]="CT",1,IF(Table3[[#This Row],[I]]=1,0,1))))</f>
        <v>1</v>
      </c>
      <c r="B843" s="6" t="s">
        <v>1565</v>
      </c>
      <c r="C843" s="6" t="s">
        <v>1565</v>
      </c>
      <c r="E843" s="6">
        <v>840</v>
      </c>
      <c r="G843" s="9" t="s">
        <v>74</v>
      </c>
      <c r="H843" s="10" t="s">
        <v>1565</v>
      </c>
      <c r="I843" s="11" t="s">
        <v>1672</v>
      </c>
      <c r="J843" s="12">
        <v>30315</v>
      </c>
      <c r="K843" s="11" t="str">
        <f>CONCATENATE(Table3[[#This Row],[Type]]," "&amp;TEXT(Table3[[#This Row],[Diameter]],".0000")&amp;""," "&amp;Table3[[#This Row],[NumFlutes]]&amp;"FL")</f>
        <v>EM .1250 2FL</v>
      </c>
      <c r="M843" s="13">
        <v>0.125</v>
      </c>
      <c r="N843" s="13">
        <v>0.125</v>
      </c>
      <c r="O843" s="6">
        <v>0.125</v>
      </c>
      <c r="P843" s="6">
        <v>0.5</v>
      </c>
      <c r="R843" s="14">
        <f>IF(Table3[[#This Row],[ShoulderLenEnd]]="",0,90-(DEGREES(ATAN((Q843-P843)/((N843-O843)/2)))))</f>
        <v>0</v>
      </c>
      <c r="S843" s="15">
        <v>0.5</v>
      </c>
      <c r="T843" s="6">
        <v>2</v>
      </c>
      <c r="U843" s="6">
        <v>1.5</v>
      </c>
      <c r="V843" s="6">
        <v>0.5</v>
      </c>
      <c r="AA843" s="13" t="str">
        <f t="shared" si="13"/>
        <v/>
      </c>
      <c r="AE843" s="6" t="s">
        <v>44</v>
      </c>
      <c r="AF843" s="6" t="s">
        <v>62</v>
      </c>
      <c r="AG843" s="6" t="s">
        <v>79</v>
      </c>
      <c r="AI843" s="6">
        <v>0</v>
      </c>
      <c r="AJ843" s="6">
        <v>1</v>
      </c>
      <c r="AK843" s="6">
        <v>0</v>
      </c>
      <c r="AL843" s="6">
        <v>1</v>
      </c>
      <c r="AM843" s="6">
        <v>1</v>
      </c>
      <c r="AN843" s="6">
        <v>0</v>
      </c>
      <c r="AO843" s="6">
        <v>1</v>
      </c>
      <c r="AP843" s="6">
        <v>1</v>
      </c>
      <c r="AR843" s="6">
        <v>0</v>
      </c>
      <c r="AS843" s="6">
        <v>0</v>
      </c>
      <c r="AT843" s="6">
        <v>0</v>
      </c>
      <c r="AU843" s="6">
        <v>0</v>
      </c>
      <c r="AV843" s="6">
        <f>IF(Table3[[#This Row],[ShankDiameter]]&gt;0.5,0,2)</f>
        <v>2</v>
      </c>
      <c r="AW843" s="6">
        <v>0</v>
      </c>
      <c r="AX843" s="6">
        <v>0</v>
      </c>
      <c r="AY843" s="6">
        <v>2</v>
      </c>
      <c r="AZ843" s="6">
        <v>2</v>
      </c>
      <c r="BA843" s="6">
        <v>0</v>
      </c>
      <c r="BB843" s="6">
        <v>0</v>
      </c>
      <c r="BC843" s="6">
        <v>0</v>
      </c>
      <c r="BD843" s="6">
        <v>0</v>
      </c>
      <c r="BE843" s="6">
        <v>0</v>
      </c>
      <c r="BF843" s="6">
        <v>0</v>
      </c>
      <c r="BG843" s="6">
        <v>0</v>
      </c>
      <c r="BH843" s="6">
        <v>0</v>
      </c>
      <c r="BI843" s="6">
        <v>0</v>
      </c>
      <c r="BJ843" s="6">
        <v>0</v>
      </c>
      <c r="BK843" s="6">
        <v>0</v>
      </c>
      <c r="BL843" s="6">
        <v>0</v>
      </c>
      <c r="BM843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43" s="6" t="str">
        <f>IF(Table3[[#This Row],[ShoulderLength]]="","",IF(Table3[[#This Row],[ShoulderLength]]&lt;Table3[[#This Row],[LOC]],"FIX",""))</f>
        <v/>
      </c>
    </row>
    <row r="844" spans="1:67" x14ac:dyDescent="0.25">
      <c r="A844" s="7">
        <f>IF(Table3[[#This Row],[SoflexRule]]="",1,IF(Table3[[#This Row],[MinOHL]]="",1,IF(Table3[[#This Row],[Type]]="CT",1,IF(Table3[[#This Row],[I]]=1,0,1))))</f>
        <v>1</v>
      </c>
      <c r="B844" s="6" t="s">
        <v>1565</v>
      </c>
      <c r="C844" s="6" t="s">
        <v>1565</v>
      </c>
      <c r="E844" s="6">
        <v>841</v>
      </c>
      <c r="G844" s="9" t="s">
        <v>74</v>
      </c>
      <c r="H844" s="10" t="s">
        <v>1565</v>
      </c>
      <c r="I844" s="11" t="s">
        <v>1673</v>
      </c>
      <c r="J844" s="12">
        <v>31705</v>
      </c>
      <c r="K844" s="11" t="str">
        <f>CONCATENATE(Table3[[#This Row],[Type]]," "&amp;TEXT(Table3[[#This Row],[Diameter]],".0000")&amp;""," "&amp;Table3[[#This Row],[NumFlutes]]&amp;"FL")</f>
        <v>EM .1250 2FL</v>
      </c>
      <c r="M844" s="13">
        <v>0.125</v>
      </c>
      <c r="N844" s="13">
        <v>0.125</v>
      </c>
      <c r="O844" s="6">
        <v>0.125</v>
      </c>
      <c r="P844" s="6">
        <v>0.5</v>
      </c>
      <c r="R844" s="14">
        <f>IF(Table3[[#This Row],[ShoulderLenEnd]]="",0,90-(DEGREES(ATAN((Q844-P844)/((N844-O844)/2)))))</f>
        <v>0</v>
      </c>
      <c r="S844" s="15">
        <v>0.5</v>
      </c>
      <c r="T844" s="6">
        <v>2</v>
      </c>
      <c r="U844" s="6">
        <v>1.5</v>
      </c>
      <c r="V844" s="6">
        <v>0.25</v>
      </c>
      <c r="AA844" s="13" t="str">
        <f t="shared" si="13"/>
        <v/>
      </c>
      <c r="AE844" s="6" t="s">
        <v>44</v>
      </c>
      <c r="AF844" s="6" t="s">
        <v>62</v>
      </c>
      <c r="AG844" s="6" t="s">
        <v>79</v>
      </c>
      <c r="AI844" s="6">
        <v>0</v>
      </c>
      <c r="AJ844" s="6">
        <v>1</v>
      </c>
      <c r="AK844" s="6">
        <v>0</v>
      </c>
      <c r="AL844" s="6">
        <v>0</v>
      </c>
      <c r="AM844" s="6">
        <v>1</v>
      </c>
      <c r="AN844" s="6">
        <v>0</v>
      </c>
      <c r="AO844" s="6">
        <v>1</v>
      </c>
      <c r="AP844" s="6">
        <v>1</v>
      </c>
      <c r="AR844" s="6">
        <v>0</v>
      </c>
      <c r="AS844" s="6">
        <v>0</v>
      </c>
      <c r="AT844" s="6">
        <v>0</v>
      </c>
      <c r="AU844" s="6">
        <v>0</v>
      </c>
      <c r="AV844" s="6">
        <f>IF(Table3[[#This Row],[ShankDiameter]]&gt;0.5,0,2)</f>
        <v>2</v>
      </c>
      <c r="AW844" s="6">
        <v>0</v>
      </c>
      <c r="AX844" s="6">
        <v>0</v>
      </c>
      <c r="AY844" s="6">
        <v>2</v>
      </c>
      <c r="AZ844" s="6">
        <v>2</v>
      </c>
      <c r="BA844" s="6">
        <v>0</v>
      </c>
      <c r="BB844" s="6">
        <v>0</v>
      </c>
      <c r="BC844" s="6">
        <v>0</v>
      </c>
      <c r="BD844" s="6">
        <v>0</v>
      </c>
      <c r="BE844" s="6">
        <v>0</v>
      </c>
      <c r="BF844" s="6">
        <v>0</v>
      </c>
      <c r="BG844" s="6">
        <v>0</v>
      </c>
      <c r="BH844" s="6">
        <v>0</v>
      </c>
      <c r="BI844" s="6">
        <v>0</v>
      </c>
      <c r="BJ844" s="6">
        <v>0</v>
      </c>
      <c r="BK844" s="6">
        <v>0</v>
      </c>
      <c r="BL844" s="6">
        <v>0</v>
      </c>
      <c r="BM844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44" s="6" t="str">
        <f>IF(Table3[[#This Row],[ShoulderLength]]="","",IF(Table3[[#This Row],[ShoulderLength]]&lt;Table3[[#This Row],[LOC]],"FIX",""))</f>
        <v/>
      </c>
    </row>
    <row r="845" spans="1:67" x14ac:dyDescent="0.25">
      <c r="A845" s="7">
        <f>IF(Table3[[#This Row],[SoflexRule]]="",1,IF(Table3[[#This Row],[MinOHL]]="",1,IF(Table3[[#This Row],[Type]]="CT",1,IF(Table3[[#This Row],[I]]=1,0,1))))</f>
        <v>1</v>
      </c>
      <c r="B845" s="6" t="s">
        <v>1565</v>
      </c>
      <c r="C845" s="6" t="s">
        <v>1565</v>
      </c>
      <c r="E845" s="6">
        <v>842</v>
      </c>
      <c r="G845" s="9" t="s">
        <v>74</v>
      </c>
      <c r="H845" s="10" t="s">
        <v>1565</v>
      </c>
      <c r="I845" s="11" t="s">
        <v>1674</v>
      </c>
      <c r="J845" s="12" t="s">
        <v>1675</v>
      </c>
      <c r="K845" s="11" t="str">
        <f>CONCATENATE(Table3[[#This Row],[Type]]," "&amp;TEXT(Table3[[#This Row],[Diameter]],".0000")&amp;""," "&amp;Table3[[#This Row],[NumFlutes]]&amp;"FL")</f>
        <v>EM .1250 3FL</v>
      </c>
      <c r="M845" s="13">
        <v>0.125</v>
      </c>
      <c r="N845" s="13">
        <v>0.125</v>
      </c>
      <c r="O845" s="6">
        <v>0.122</v>
      </c>
      <c r="P845" s="6">
        <v>1.5</v>
      </c>
      <c r="R845" s="14">
        <f>IF(Table3[[#This Row],[ShoulderLenEnd]]="",0,90-(DEGREES(ATAN((Q845-P845)/((N845-O845)/2)))))</f>
        <v>0</v>
      </c>
      <c r="S845" s="15">
        <v>1.55</v>
      </c>
      <c r="T845" s="6">
        <v>3</v>
      </c>
      <c r="U845" s="6">
        <v>2.5</v>
      </c>
      <c r="V845" s="6">
        <v>1</v>
      </c>
      <c r="AA845" s="13" t="str">
        <f t="shared" si="13"/>
        <v/>
      </c>
      <c r="AE845" s="6" t="s">
        <v>44</v>
      </c>
      <c r="AF845" s="6" t="s">
        <v>73</v>
      </c>
      <c r="AG845" s="6" t="s">
        <v>66</v>
      </c>
      <c r="AI845" s="6">
        <v>0</v>
      </c>
      <c r="AJ845" s="6">
        <v>0</v>
      </c>
      <c r="AK845" s="6">
        <v>1</v>
      </c>
      <c r="AL845" s="6">
        <v>1</v>
      </c>
      <c r="AM845" s="6">
        <v>0</v>
      </c>
      <c r="AN845" s="6">
        <v>1</v>
      </c>
      <c r="AO845" s="6">
        <v>0</v>
      </c>
      <c r="AP845" s="6">
        <v>1</v>
      </c>
      <c r="AR845" s="6">
        <v>0</v>
      </c>
      <c r="AS845" s="6">
        <v>0</v>
      </c>
      <c r="AT845" s="6">
        <v>0</v>
      </c>
      <c r="AU845" s="6">
        <v>0</v>
      </c>
      <c r="AV845" s="6">
        <f>IF(Table3[[#This Row],[ShankDiameter]]&gt;0.5,0,2)</f>
        <v>2</v>
      </c>
      <c r="AW845" s="6">
        <v>0</v>
      </c>
      <c r="AX845" s="6">
        <v>0</v>
      </c>
      <c r="AY845" s="6">
        <v>2</v>
      </c>
      <c r="AZ845" s="6">
        <f>IF(Table3[[#This Row],[ShankDiameter]]=0.225,2,IF(Table3[[#This Row],[ShankDiameter]]=0.25,2,IF(Table3[[#This Row],[ShankDiameter]]=0.2875,2,0)))</f>
        <v>0</v>
      </c>
      <c r="BA845" s="6">
        <v>0</v>
      </c>
      <c r="BB845" s="6">
        <v>0</v>
      </c>
      <c r="BC845" s="6">
        <v>0</v>
      </c>
      <c r="BD845" s="6">
        <v>0</v>
      </c>
      <c r="BE845" s="6">
        <v>0</v>
      </c>
      <c r="BF845" s="6">
        <v>0</v>
      </c>
      <c r="BG845" s="6">
        <v>0</v>
      </c>
      <c r="BH845" s="6">
        <v>0</v>
      </c>
      <c r="BI845" s="6">
        <v>0</v>
      </c>
      <c r="BJ845" s="6">
        <v>0</v>
      </c>
      <c r="BK845" s="6">
        <v>0</v>
      </c>
      <c r="BL845" s="6">
        <v>0</v>
      </c>
      <c r="BM845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45" s="6" t="str">
        <f>IF(Table3[[#This Row],[ShoulderLength]]="","",IF(Table3[[#This Row],[ShoulderLength]]&lt;Table3[[#This Row],[LOC]],"FIX",""))</f>
        <v/>
      </c>
    </row>
    <row r="846" spans="1:67" x14ac:dyDescent="0.25">
      <c r="A846" s="7">
        <f>IF(Table3[[#This Row],[SoflexRule]]="",1,IF(Table3[[#This Row],[MinOHL]]="",1,IF(Table3[[#This Row],[Type]]="CT",1,IF(Table3[[#This Row],[I]]=1,0,1))))</f>
        <v>1</v>
      </c>
      <c r="B846" s="6" t="s">
        <v>1565</v>
      </c>
      <c r="C846" s="6" t="s">
        <v>1565</v>
      </c>
      <c r="E846" s="6">
        <v>843</v>
      </c>
      <c r="F846" s="8" t="s">
        <v>60</v>
      </c>
      <c r="H846" s="10" t="s">
        <v>1565</v>
      </c>
      <c r="I846" s="11" t="s">
        <v>1676</v>
      </c>
      <c r="J846" s="12">
        <v>13708</v>
      </c>
      <c r="K846" s="11" t="str">
        <f>CONCATENATE(Table3[[#This Row],[Type]]," "&amp;TEXT(Table3[[#This Row],[Diameter]],".0000")&amp;""," "&amp;Table3[[#This Row],[NumFlutes]]&amp;"FL")</f>
        <v>EM .1250 3FL</v>
      </c>
      <c r="M846" s="13">
        <v>0.125</v>
      </c>
      <c r="N846" s="13">
        <v>0.125</v>
      </c>
      <c r="O846" s="6">
        <v>0.122</v>
      </c>
      <c r="P846" s="6">
        <v>1.57</v>
      </c>
      <c r="R846" s="14">
        <f>IF(Table3[[#This Row],[ShoulderLenEnd]]="",0,90-(DEGREES(ATAN((Q846-P846)/((N846-O846)/2)))))</f>
        <v>0</v>
      </c>
      <c r="S846" s="15">
        <v>1.6</v>
      </c>
      <c r="T846" s="6">
        <v>3</v>
      </c>
      <c r="U846" s="6">
        <v>2.5</v>
      </c>
      <c r="V846" s="6">
        <v>1</v>
      </c>
      <c r="AA846" s="13" t="str">
        <f t="shared" si="13"/>
        <v/>
      </c>
      <c r="AE846" s="6" t="s">
        <v>44</v>
      </c>
      <c r="AF846" s="6" t="s">
        <v>62</v>
      </c>
      <c r="AG846" s="6" t="s">
        <v>66</v>
      </c>
      <c r="AI846" s="6">
        <v>0</v>
      </c>
      <c r="AJ846" s="6">
        <v>1</v>
      </c>
      <c r="AK846" s="6">
        <v>1</v>
      </c>
      <c r="AL846" s="6">
        <v>0</v>
      </c>
      <c r="AM846" s="6">
        <v>0</v>
      </c>
      <c r="AN846" s="6">
        <v>1</v>
      </c>
      <c r="AO846" s="6">
        <v>0</v>
      </c>
      <c r="AP846" s="6">
        <v>1</v>
      </c>
      <c r="AR846" s="6">
        <v>0</v>
      </c>
      <c r="AS846" s="6">
        <v>0</v>
      </c>
      <c r="AT846" s="6">
        <v>0</v>
      </c>
      <c r="AU846" s="6">
        <v>0</v>
      </c>
      <c r="AV846" s="6">
        <f>IF(Table3[[#This Row],[ShankDiameter]]&gt;0.5,0,2)</f>
        <v>2</v>
      </c>
      <c r="AW846" s="6">
        <v>0</v>
      </c>
      <c r="AX846" s="6">
        <v>0</v>
      </c>
      <c r="AY846" s="6">
        <v>2</v>
      </c>
      <c r="AZ846" s="6">
        <f>IF(Table3[[#This Row],[ShankDiameter]]=0.225,2,IF(Table3[[#This Row],[ShankDiameter]]=0.25,2,IF(Table3[[#This Row],[ShankDiameter]]=0.2875,2,0)))</f>
        <v>0</v>
      </c>
      <c r="BA846" s="6">
        <v>0</v>
      </c>
      <c r="BB846" s="6">
        <v>0</v>
      </c>
      <c r="BC846" s="6">
        <v>0</v>
      </c>
      <c r="BD846" s="6">
        <v>0</v>
      </c>
      <c r="BE846" s="6">
        <v>0</v>
      </c>
      <c r="BF846" s="6">
        <v>0</v>
      </c>
      <c r="BG846" s="6">
        <v>0</v>
      </c>
      <c r="BH846" s="6">
        <v>0</v>
      </c>
      <c r="BI846" s="6">
        <v>0</v>
      </c>
      <c r="BJ846" s="6">
        <v>0</v>
      </c>
      <c r="BK846" s="6">
        <v>0</v>
      </c>
      <c r="BL846" s="6">
        <v>0</v>
      </c>
      <c r="BM846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46" s="6" t="str">
        <f>IF(Table3[[#This Row],[ShoulderLength]]="","",IF(Table3[[#This Row],[ShoulderLength]]&lt;Table3[[#This Row],[LOC]],"FIX",""))</f>
        <v/>
      </c>
    </row>
    <row r="847" spans="1:67" x14ac:dyDescent="0.25">
      <c r="A847" s="7">
        <f>IF(Table3[[#This Row],[SoflexRule]]="",1,IF(Table3[[#This Row],[MinOHL]]="",1,IF(Table3[[#This Row],[Type]]="CT",1,IF(Table3[[#This Row],[I]]=1,0,1))))</f>
        <v>1</v>
      </c>
      <c r="B847" s="6" t="s">
        <v>1565</v>
      </c>
      <c r="C847" s="6" t="s">
        <v>1565</v>
      </c>
      <c r="E847" s="6">
        <v>844</v>
      </c>
      <c r="G847" s="9" t="s">
        <v>74</v>
      </c>
      <c r="H847" s="10" t="s">
        <v>1565</v>
      </c>
      <c r="I847" s="11" t="s">
        <v>1677</v>
      </c>
      <c r="J847" s="12">
        <v>33708</v>
      </c>
      <c r="K847" s="11" t="str">
        <f>CONCATENATE(Table3[[#This Row],[Type]]," "&amp;TEXT(Table3[[#This Row],[Diameter]],".0000")&amp;""," "&amp;Table3[[#This Row],[NumFlutes]]&amp;"FL")</f>
        <v>EM .1250 3FL</v>
      </c>
      <c r="M847" s="13">
        <v>0.125</v>
      </c>
      <c r="N847" s="13">
        <v>0.125</v>
      </c>
      <c r="O847" s="6">
        <v>0.125</v>
      </c>
      <c r="P847" s="6">
        <v>1.1499999999999999</v>
      </c>
      <c r="R847" s="14">
        <f>IF(Table3[[#This Row],[ShoulderLenEnd]]="",0,90-(DEGREES(ATAN((Q847-P847)/((N847-O847)/2)))))</f>
        <v>0</v>
      </c>
      <c r="S847" s="15">
        <v>1.1499999999999999</v>
      </c>
      <c r="T847" s="6">
        <v>3</v>
      </c>
      <c r="U847" s="6">
        <v>2.5</v>
      </c>
      <c r="V847" s="6">
        <v>1</v>
      </c>
      <c r="AA847" s="13" t="str">
        <f t="shared" si="13"/>
        <v/>
      </c>
      <c r="AE847" s="6" t="s">
        <v>44</v>
      </c>
      <c r="AF847" s="6" t="s">
        <v>62</v>
      </c>
      <c r="AG847" s="6" t="s">
        <v>66</v>
      </c>
      <c r="AI847" s="6">
        <v>0</v>
      </c>
      <c r="AJ847" s="6">
        <v>1</v>
      </c>
      <c r="AK847" s="6">
        <v>1</v>
      </c>
      <c r="AL847" s="6">
        <v>0</v>
      </c>
      <c r="AM847" s="6">
        <v>0</v>
      </c>
      <c r="AN847" s="6">
        <v>1</v>
      </c>
      <c r="AO847" s="6">
        <v>0</v>
      </c>
      <c r="AP847" s="6">
        <v>1</v>
      </c>
      <c r="AR847" s="6">
        <v>0</v>
      </c>
      <c r="AS847" s="6">
        <v>0</v>
      </c>
      <c r="AT847" s="6">
        <v>0</v>
      </c>
      <c r="AU847" s="6">
        <v>0</v>
      </c>
      <c r="AV847" s="6">
        <f>IF(Table3[[#This Row],[ShankDiameter]]&gt;0.5,0,2)</f>
        <v>2</v>
      </c>
      <c r="AW847" s="6">
        <v>0</v>
      </c>
      <c r="AX847" s="6">
        <v>0</v>
      </c>
      <c r="AY847" s="6">
        <v>2</v>
      </c>
      <c r="AZ847" s="6">
        <f>IF(Table3[[#This Row],[ShankDiameter]]=0.225,2,IF(Table3[[#This Row],[ShankDiameter]]=0.25,2,IF(Table3[[#This Row],[ShankDiameter]]=0.2875,2,0)))</f>
        <v>0</v>
      </c>
      <c r="BA847" s="6">
        <v>0</v>
      </c>
      <c r="BB847" s="6">
        <v>0</v>
      </c>
      <c r="BC847" s="6">
        <v>0</v>
      </c>
      <c r="BD847" s="6">
        <v>0</v>
      </c>
      <c r="BE847" s="6">
        <v>0</v>
      </c>
      <c r="BF847" s="6">
        <v>0</v>
      </c>
      <c r="BG847" s="6">
        <v>0</v>
      </c>
      <c r="BH847" s="6">
        <v>0</v>
      </c>
      <c r="BI847" s="6">
        <v>0</v>
      </c>
      <c r="BJ847" s="6">
        <v>0</v>
      </c>
      <c r="BK847" s="6">
        <v>0</v>
      </c>
      <c r="BL847" s="6">
        <v>0</v>
      </c>
      <c r="BM847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47" s="6" t="str">
        <f>IF(Table3[[#This Row],[ShoulderLength]]="","",IF(Table3[[#This Row],[ShoulderLength]]&lt;Table3[[#This Row],[LOC]],"FIX",""))</f>
        <v/>
      </c>
    </row>
    <row r="848" spans="1:67" x14ac:dyDescent="0.25">
      <c r="A848" s="7">
        <f>IF(Table3[[#This Row],[SoflexRule]]="",1,IF(Table3[[#This Row],[MinOHL]]="",1,IF(Table3[[#This Row],[Type]]="CT",1,IF(Table3[[#This Row],[I]]=1,0,1))))</f>
        <v>1</v>
      </c>
      <c r="B848" s="6" t="s">
        <v>1565</v>
      </c>
      <c r="C848" s="6" t="s">
        <v>1565</v>
      </c>
      <c r="E848" s="6">
        <v>845</v>
      </c>
      <c r="F848" s="8" t="s">
        <v>60</v>
      </c>
      <c r="H848" s="10" t="s">
        <v>1565</v>
      </c>
      <c r="I848" s="11" t="s">
        <v>1678</v>
      </c>
      <c r="J848" s="12">
        <v>3045</v>
      </c>
      <c r="K848" s="11" t="str">
        <f>CONCATENATE(Table3[[#This Row],[Type]]," "&amp;TEXT(Table3[[#This Row],[Diameter]],".0000")&amp;""," "&amp;Table3[[#This Row],[NumFlutes]]&amp;"FL")</f>
        <v>EM .1250 3FL</v>
      </c>
      <c r="M848" s="13">
        <v>0.125</v>
      </c>
      <c r="N848" s="13">
        <v>0.125</v>
      </c>
      <c r="O848" s="6">
        <v>0.125</v>
      </c>
      <c r="P848" s="6">
        <v>0.63</v>
      </c>
      <c r="R848" s="14">
        <f>IF(Table3[[#This Row],[ShoulderLenEnd]]="",0,90-(DEGREES(ATAN((Q848-P848)/((N848-O848)/2)))))</f>
        <v>0</v>
      </c>
      <c r="S848" s="15">
        <v>0.67</v>
      </c>
      <c r="T848" s="6">
        <v>3</v>
      </c>
      <c r="U848" s="6">
        <v>2.5</v>
      </c>
      <c r="V848" s="6">
        <v>0.5</v>
      </c>
      <c r="AA848" s="13" t="str">
        <f t="shared" si="13"/>
        <v/>
      </c>
      <c r="AE848" s="6" t="s">
        <v>44</v>
      </c>
      <c r="AF848" s="6" t="s">
        <v>62</v>
      </c>
      <c r="AG848" s="6" t="s">
        <v>127</v>
      </c>
      <c r="AI848" s="6">
        <v>0</v>
      </c>
      <c r="AJ848" s="6">
        <v>1</v>
      </c>
      <c r="AK848" s="6">
        <v>0</v>
      </c>
      <c r="AL848" s="6">
        <v>1</v>
      </c>
      <c r="AM848" s="6">
        <v>0</v>
      </c>
      <c r="AN848" s="6">
        <v>0</v>
      </c>
      <c r="AO848" s="6">
        <v>1</v>
      </c>
      <c r="AP848" s="6">
        <v>1</v>
      </c>
      <c r="AR848" s="6">
        <v>0</v>
      </c>
      <c r="AS848" s="6">
        <v>0</v>
      </c>
      <c r="AT848" s="6">
        <v>0</v>
      </c>
      <c r="AU848" s="6">
        <v>0</v>
      </c>
      <c r="AV848" s="6">
        <f>IF(Table3[[#This Row],[ShankDiameter]]&gt;0.5,0,2)</f>
        <v>2</v>
      </c>
      <c r="AW848" s="6">
        <v>0</v>
      </c>
      <c r="AX848" s="6">
        <v>0</v>
      </c>
      <c r="AY848" s="6">
        <v>2</v>
      </c>
      <c r="AZ848" s="6">
        <f>IF(Table3[[#This Row],[ShankDiameter]]=0.225,2,IF(Table3[[#This Row],[ShankDiameter]]=0.25,2,IF(Table3[[#This Row],[ShankDiameter]]=0.2875,2,0)))</f>
        <v>0</v>
      </c>
      <c r="BA848" s="6">
        <v>0</v>
      </c>
      <c r="BB848" s="6">
        <v>0</v>
      </c>
      <c r="BC848" s="6">
        <v>0</v>
      </c>
      <c r="BD848" s="6">
        <v>0</v>
      </c>
      <c r="BE848" s="6">
        <v>0</v>
      </c>
      <c r="BF848" s="6">
        <v>0</v>
      </c>
      <c r="BG848" s="6">
        <v>0</v>
      </c>
      <c r="BH848" s="6">
        <v>0</v>
      </c>
      <c r="BI848" s="6">
        <v>0</v>
      </c>
      <c r="BJ848" s="6">
        <v>0</v>
      </c>
      <c r="BK848" s="6">
        <v>0</v>
      </c>
      <c r="BL848" s="6">
        <v>0</v>
      </c>
      <c r="BM848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48" s="6" t="str">
        <f>IF(Table3[[#This Row],[ShoulderLength]]="","",IF(Table3[[#This Row],[ShoulderLength]]&lt;Table3[[#This Row],[LOC]],"FIX",""))</f>
        <v/>
      </c>
    </row>
    <row r="849" spans="1:67" x14ac:dyDescent="0.25">
      <c r="A849" s="7">
        <f>IF(Table3[[#This Row],[SoflexRule]]="",1,IF(Table3[[#This Row],[MinOHL]]="",1,IF(Table3[[#This Row],[Type]]="CT",1,IF(Table3[[#This Row],[I]]=1,0,1))))</f>
        <v>1</v>
      </c>
      <c r="B849" s="6" t="s">
        <v>1565</v>
      </c>
      <c r="C849" s="6" t="s">
        <v>1565</v>
      </c>
      <c r="E849" s="6">
        <v>846</v>
      </c>
      <c r="G849" s="9" t="s">
        <v>74</v>
      </c>
      <c r="H849" s="10" t="s">
        <v>1565</v>
      </c>
      <c r="I849" s="11" t="s">
        <v>1679</v>
      </c>
      <c r="J849" s="12">
        <v>30515</v>
      </c>
      <c r="K849" s="11" t="str">
        <f>CONCATENATE(Table3[[#This Row],[Type]]," "&amp;TEXT(Table3[[#This Row],[Diameter]],".0000")&amp;""," "&amp;Table3[[#This Row],[NumFlutes]]&amp;"FL")</f>
        <v>EM .1250 3FL</v>
      </c>
      <c r="M849" s="13">
        <v>0.125</v>
      </c>
      <c r="N849" s="13">
        <v>0.125</v>
      </c>
      <c r="O849" s="6">
        <v>0.125</v>
      </c>
      <c r="P849" s="6">
        <v>0.63500000000000001</v>
      </c>
      <c r="R849" s="14">
        <f>IF(Table3[[#This Row],[ShoulderLenEnd]]="",0,90-(DEGREES(ATAN((Q849-P849)/((N849-O849)/2)))))</f>
        <v>0</v>
      </c>
      <c r="S849" s="15">
        <v>0.64</v>
      </c>
      <c r="T849" s="6">
        <v>3</v>
      </c>
      <c r="U849" s="6">
        <v>1.5</v>
      </c>
      <c r="V849" s="6">
        <v>0.53</v>
      </c>
      <c r="AA849" s="13" t="str">
        <f t="shared" si="13"/>
        <v/>
      </c>
      <c r="AE849" s="6" t="s">
        <v>44</v>
      </c>
      <c r="AF849" s="6" t="s">
        <v>62</v>
      </c>
      <c r="AG849" s="6" t="s">
        <v>79</v>
      </c>
      <c r="AI849" s="6">
        <v>0</v>
      </c>
      <c r="AJ849" s="6">
        <v>1</v>
      </c>
      <c r="AK849" s="6">
        <v>0</v>
      </c>
      <c r="AL849" s="6">
        <v>1</v>
      </c>
      <c r="AM849" s="6">
        <v>0</v>
      </c>
      <c r="AN849" s="6">
        <v>1</v>
      </c>
      <c r="AO849" s="6">
        <v>1</v>
      </c>
      <c r="AP849" s="6">
        <v>1</v>
      </c>
      <c r="AR849" s="6">
        <v>0</v>
      </c>
      <c r="AS849" s="6">
        <v>0</v>
      </c>
      <c r="AT849" s="6">
        <v>0</v>
      </c>
      <c r="AU849" s="6">
        <v>0</v>
      </c>
      <c r="AV849" s="6">
        <f>IF(Table3[[#This Row],[ShankDiameter]]&gt;0.5,0,2)</f>
        <v>2</v>
      </c>
      <c r="AW849" s="6">
        <v>0</v>
      </c>
      <c r="AX849" s="6">
        <v>0</v>
      </c>
      <c r="AY849" s="6">
        <v>2</v>
      </c>
      <c r="AZ849" s="6">
        <v>2</v>
      </c>
      <c r="BA849" s="6">
        <v>0</v>
      </c>
      <c r="BB849" s="6">
        <v>0</v>
      </c>
      <c r="BC849" s="6">
        <v>0</v>
      </c>
      <c r="BD849" s="6">
        <v>0</v>
      </c>
      <c r="BE849" s="6">
        <v>0</v>
      </c>
      <c r="BF849" s="6">
        <v>0</v>
      </c>
      <c r="BG849" s="6">
        <v>0</v>
      </c>
      <c r="BH849" s="6">
        <v>0</v>
      </c>
      <c r="BI849" s="6">
        <v>0</v>
      </c>
      <c r="BJ849" s="6">
        <v>0</v>
      </c>
      <c r="BK849" s="6">
        <v>0</v>
      </c>
      <c r="BL849" s="6">
        <v>0</v>
      </c>
      <c r="BM849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49" s="6" t="str">
        <f>IF(Table3[[#This Row],[ShoulderLength]]="","",IF(Table3[[#This Row],[ShoulderLength]]&lt;Table3[[#This Row],[LOC]],"FIX",""))</f>
        <v/>
      </c>
    </row>
    <row r="850" spans="1:67" x14ac:dyDescent="0.25">
      <c r="A850" s="7">
        <f>IF(Table3[[#This Row],[SoflexRule]]="",1,IF(Table3[[#This Row],[MinOHL]]="",1,IF(Table3[[#This Row],[Type]]="CT",1,IF(Table3[[#This Row],[I]]=1,0,1))))</f>
        <v>1</v>
      </c>
      <c r="B850" s="6" t="s">
        <v>1565</v>
      </c>
      <c r="C850" s="6" t="s">
        <v>1565</v>
      </c>
      <c r="E850" s="6">
        <v>847</v>
      </c>
      <c r="G850" s="9" t="s">
        <v>74</v>
      </c>
      <c r="H850" s="10" t="s">
        <v>1565</v>
      </c>
      <c r="I850" s="11" t="s">
        <v>1680</v>
      </c>
      <c r="J850" s="12" t="s">
        <v>1681</v>
      </c>
      <c r="K850" s="11" t="str">
        <f>CONCATENATE(Table3[[#This Row],[Type]]," "&amp;TEXT(Table3[[#This Row],[Diameter]],".0000")&amp;""," "&amp;Table3[[#This Row],[NumFlutes]]&amp;"FL")</f>
        <v>EM .1250 3FL</v>
      </c>
      <c r="M850" s="13">
        <v>0.125</v>
      </c>
      <c r="N850" s="13">
        <v>0.125</v>
      </c>
      <c r="O850" s="6">
        <v>0.125</v>
      </c>
      <c r="P850" s="6">
        <v>0.54</v>
      </c>
      <c r="R850" s="14">
        <f>IF(Table3[[#This Row],[ShoulderLenEnd]]="",0,90-(DEGREES(ATAN((Q850-P850)/((N850-O850)/2)))))</f>
        <v>0</v>
      </c>
      <c r="S850" s="15">
        <v>0.54</v>
      </c>
      <c r="T850" s="6">
        <v>3</v>
      </c>
      <c r="U850" s="6">
        <v>1.5</v>
      </c>
      <c r="V850" s="6">
        <v>0.25</v>
      </c>
      <c r="AA850" s="13" t="str">
        <f t="shared" si="13"/>
        <v/>
      </c>
      <c r="AE850" s="6" t="s">
        <v>44</v>
      </c>
      <c r="AF850" s="6" t="s">
        <v>1682</v>
      </c>
      <c r="AG850" s="6" t="s">
        <v>132</v>
      </c>
      <c r="AI850" s="6">
        <v>0</v>
      </c>
      <c r="AJ850" s="6">
        <v>1</v>
      </c>
      <c r="AK850" s="6">
        <v>0</v>
      </c>
      <c r="AL850" s="6">
        <v>1</v>
      </c>
      <c r="AM850" s="6">
        <v>0</v>
      </c>
      <c r="AN850" s="6">
        <v>0</v>
      </c>
      <c r="AO850" s="6">
        <v>1</v>
      </c>
      <c r="AP850" s="6">
        <v>1</v>
      </c>
      <c r="AR850" s="6">
        <v>0</v>
      </c>
      <c r="AS850" s="6">
        <v>0</v>
      </c>
      <c r="AT850" s="6">
        <v>0</v>
      </c>
      <c r="AU850" s="6">
        <v>0</v>
      </c>
      <c r="AV850" s="6">
        <f>IF(Table3[[#This Row],[ShankDiameter]]&gt;0.5,0,2)</f>
        <v>2</v>
      </c>
      <c r="AW850" s="6">
        <v>0</v>
      </c>
      <c r="AX850" s="6">
        <v>0</v>
      </c>
      <c r="AY850" s="6">
        <v>2</v>
      </c>
      <c r="AZ850" s="6">
        <f>IF(Table3[[#This Row],[ShankDiameter]]=0.225,2,IF(Table3[[#This Row],[ShankDiameter]]=0.25,2,IF(Table3[[#This Row],[ShankDiameter]]=0.2875,2,0)))</f>
        <v>0</v>
      </c>
      <c r="BA850" s="6">
        <v>2</v>
      </c>
      <c r="BB850" s="6">
        <v>0</v>
      </c>
      <c r="BC850" s="6">
        <v>0</v>
      </c>
      <c r="BD850" s="6">
        <v>0</v>
      </c>
      <c r="BE850" s="6">
        <v>0</v>
      </c>
      <c r="BF850" s="6">
        <v>0</v>
      </c>
      <c r="BG850" s="6">
        <v>0</v>
      </c>
      <c r="BH850" s="6">
        <v>0</v>
      </c>
      <c r="BI850" s="6">
        <v>0</v>
      </c>
      <c r="BJ850" s="6">
        <v>0</v>
      </c>
      <c r="BK850" s="6">
        <v>0</v>
      </c>
      <c r="BL850" s="6">
        <v>0</v>
      </c>
      <c r="BM850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50" s="6" t="str">
        <f>IF(Table3[[#This Row],[ShoulderLength]]="","",IF(Table3[[#This Row],[ShoulderLength]]&lt;Table3[[#This Row],[LOC]],"FIX",""))</f>
        <v/>
      </c>
    </row>
    <row r="851" spans="1:67" x14ac:dyDescent="0.25">
      <c r="A851" s="7">
        <f>IF(Table3[[#This Row],[SoflexRule]]="",1,IF(Table3[[#This Row],[MinOHL]]="",1,IF(Table3[[#This Row],[Type]]="CT",1,IF(Table3[[#This Row],[I]]=1,0,1))))</f>
        <v>1</v>
      </c>
      <c r="B851" s="6" t="s">
        <v>1565</v>
      </c>
      <c r="C851" s="6" t="s">
        <v>1565</v>
      </c>
      <c r="E851" s="6">
        <v>848</v>
      </c>
      <c r="G851" s="9" t="s">
        <v>74</v>
      </c>
      <c r="H851" s="10" t="s">
        <v>1565</v>
      </c>
      <c r="I851" s="11" t="s">
        <v>1683</v>
      </c>
      <c r="J851" s="12">
        <v>30032</v>
      </c>
      <c r="K851" s="11" t="str">
        <f>CONCATENATE(Table3[[#This Row],[Type]]," "&amp;TEXT(Table3[[#This Row],[Diameter]],".0000")&amp;""," "&amp;Table3[[#This Row],[NumFlutes]]&amp;"FL")</f>
        <v>EM .1250 4FL</v>
      </c>
      <c r="M851" s="13">
        <v>0.125</v>
      </c>
      <c r="N851" s="13">
        <v>0.125</v>
      </c>
      <c r="O851" s="6">
        <v>0.125</v>
      </c>
      <c r="P851" s="6">
        <v>0.67500000000000004</v>
      </c>
      <c r="R851" s="14">
        <f>IF(Table3[[#This Row],[ShoulderLenEnd]]="",0,90-(DEGREES(ATAN((Q851-P851)/((N851-O851)/2)))))</f>
        <v>0</v>
      </c>
      <c r="S851" s="15">
        <v>0.67500000000000004</v>
      </c>
      <c r="T851" s="6">
        <v>4</v>
      </c>
      <c r="U851" s="6">
        <v>2.5</v>
      </c>
      <c r="V851" s="6">
        <v>0.5</v>
      </c>
      <c r="AA851" s="13" t="str">
        <f t="shared" si="13"/>
        <v/>
      </c>
      <c r="AE851" s="6" t="s">
        <v>44</v>
      </c>
      <c r="AF851" s="6" t="s">
        <v>126</v>
      </c>
      <c r="AG851" s="6" t="s">
        <v>127</v>
      </c>
      <c r="AI851" s="6">
        <v>0</v>
      </c>
      <c r="AJ851" s="6">
        <v>0</v>
      </c>
      <c r="AK851" s="6">
        <v>1</v>
      </c>
      <c r="AL851" s="6">
        <v>0</v>
      </c>
      <c r="AM851" s="6">
        <v>0</v>
      </c>
      <c r="AN851" s="6">
        <v>0</v>
      </c>
      <c r="AO851" s="6">
        <v>1</v>
      </c>
      <c r="AP851" s="6">
        <v>1</v>
      </c>
      <c r="AR851" s="6">
        <v>0</v>
      </c>
      <c r="AS851" s="6">
        <v>0</v>
      </c>
      <c r="AT851" s="6">
        <v>0</v>
      </c>
      <c r="AU851" s="6">
        <v>0</v>
      </c>
      <c r="AV851" s="6">
        <f>IF(Table3[[#This Row],[ShankDiameter]]&gt;0.5,0,2)</f>
        <v>2</v>
      </c>
      <c r="AW851" s="6">
        <v>0</v>
      </c>
      <c r="AX851" s="6">
        <v>0</v>
      </c>
      <c r="AY851" s="6">
        <v>2</v>
      </c>
      <c r="AZ851" s="6">
        <f>IF(Table3[[#This Row],[ShankDiameter]]=0.225,2,IF(Table3[[#This Row],[ShankDiameter]]=0.25,2,IF(Table3[[#This Row],[ShankDiameter]]=0.2875,2,0)))</f>
        <v>0</v>
      </c>
      <c r="BA851" s="6">
        <v>0</v>
      </c>
      <c r="BB851" s="6">
        <v>0</v>
      </c>
      <c r="BC851" s="6">
        <v>0</v>
      </c>
      <c r="BD851" s="6">
        <v>0</v>
      </c>
      <c r="BE851" s="6">
        <v>0</v>
      </c>
      <c r="BF851" s="6">
        <v>0</v>
      </c>
      <c r="BG851" s="6">
        <v>0</v>
      </c>
      <c r="BH851" s="6">
        <v>0</v>
      </c>
      <c r="BI851" s="6">
        <v>0</v>
      </c>
      <c r="BJ851" s="6">
        <v>0</v>
      </c>
      <c r="BK851" s="6">
        <v>0</v>
      </c>
      <c r="BL851" s="6">
        <v>0</v>
      </c>
      <c r="BM851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51" s="6" t="str">
        <f>IF(Table3[[#This Row],[ShoulderLength]]="","",IF(Table3[[#This Row],[ShoulderLength]]&lt;Table3[[#This Row],[LOC]],"FIX",""))</f>
        <v/>
      </c>
    </row>
    <row r="852" spans="1:67" x14ac:dyDescent="0.25">
      <c r="A852" s="7">
        <f>IF(Table3[[#This Row],[SoflexRule]]="",1,IF(Table3[[#This Row],[MinOHL]]="",1,IF(Table3[[#This Row],[Type]]="CT",1,IF(Table3[[#This Row],[I]]=1,0,1))))</f>
        <v>1</v>
      </c>
      <c r="B852" s="6" t="s">
        <v>1565</v>
      </c>
      <c r="C852" s="6" t="s">
        <v>1565</v>
      </c>
      <c r="E852" s="6">
        <v>849</v>
      </c>
      <c r="G852" s="9" t="s">
        <v>74</v>
      </c>
      <c r="H852" s="10" t="s">
        <v>1565</v>
      </c>
      <c r="I852" s="11" t="s">
        <v>1684</v>
      </c>
      <c r="J852" s="12">
        <v>30177</v>
      </c>
      <c r="K852" s="11" t="str">
        <f>CONCATENATE(Table3[[#This Row],[Type]]," "&amp;TEXT(Table3[[#This Row],[Diameter]],".0000")&amp;""," "&amp;Table3[[#This Row],[NumFlutes]]&amp;"FL")</f>
        <v>EM .1250 4FL</v>
      </c>
      <c r="M852" s="13">
        <v>0.125</v>
      </c>
      <c r="N852" s="13">
        <v>0.125</v>
      </c>
      <c r="O852" s="6">
        <v>0.125</v>
      </c>
      <c r="P852" s="6">
        <v>0.5</v>
      </c>
      <c r="R852" s="14">
        <f>IF(Table3[[#This Row],[ShoulderLenEnd]]="",0,90-(DEGREES(ATAN((Q852-P852)/((N852-O852)/2)))))</f>
        <v>0</v>
      </c>
      <c r="S852" s="15">
        <v>0.5</v>
      </c>
      <c r="T852" s="6">
        <v>4</v>
      </c>
      <c r="U852" s="6">
        <v>1.5</v>
      </c>
      <c r="V852" s="6">
        <v>0.375</v>
      </c>
      <c r="AA852" s="13" t="str">
        <f t="shared" si="13"/>
        <v/>
      </c>
      <c r="AE852" s="6" t="s">
        <v>44</v>
      </c>
      <c r="AF852" s="6" t="s">
        <v>62</v>
      </c>
      <c r="AG852" s="6" t="s">
        <v>79</v>
      </c>
      <c r="AI852" s="6">
        <v>0</v>
      </c>
      <c r="AJ852" s="6">
        <v>0</v>
      </c>
      <c r="AK852" s="6">
        <v>1</v>
      </c>
      <c r="AL852" s="6">
        <v>1</v>
      </c>
      <c r="AM852" s="6">
        <v>0</v>
      </c>
      <c r="AN852" s="6">
        <v>1</v>
      </c>
      <c r="AO852" s="6">
        <v>0</v>
      </c>
      <c r="AP852" s="6">
        <v>1</v>
      </c>
      <c r="AR852" s="6">
        <v>0</v>
      </c>
      <c r="AS852" s="6">
        <v>0</v>
      </c>
      <c r="AT852" s="6">
        <v>0</v>
      </c>
      <c r="AU852" s="6">
        <v>0</v>
      </c>
      <c r="AV852" s="6">
        <f>IF(Table3[[#This Row],[ShankDiameter]]&gt;0.5,0,2)</f>
        <v>2</v>
      </c>
      <c r="AW852" s="6">
        <v>0</v>
      </c>
      <c r="AX852" s="6">
        <v>0</v>
      </c>
      <c r="AY852" s="6">
        <v>2</v>
      </c>
      <c r="AZ852" s="6">
        <f>IF(Table3[[#This Row],[ShankDiameter]]=0.225,2,IF(Table3[[#This Row],[ShankDiameter]]=0.25,2,IF(Table3[[#This Row],[ShankDiameter]]=0.2875,2,0)))</f>
        <v>0</v>
      </c>
      <c r="BA852" s="6">
        <v>0</v>
      </c>
      <c r="BB852" s="6">
        <v>0</v>
      </c>
      <c r="BC852" s="6">
        <v>0</v>
      </c>
      <c r="BD852" s="6">
        <v>0</v>
      </c>
      <c r="BE852" s="6">
        <v>0</v>
      </c>
      <c r="BF852" s="6">
        <v>0</v>
      </c>
      <c r="BG852" s="6">
        <v>0</v>
      </c>
      <c r="BH852" s="6">
        <v>0</v>
      </c>
      <c r="BI852" s="6">
        <v>0</v>
      </c>
      <c r="BJ852" s="6">
        <v>0</v>
      </c>
      <c r="BK852" s="6">
        <v>0</v>
      </c>
      <c r="BL852" s="6">
        <v>0</v>
      </c>
      <c r="BM852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52" s="6" t="str">
        <f>IF(Table3[[#This Row],[ShoulderLength]]="","",IF(Table3[[#This Row],[ShoulderLength]]&lt;Table3[[#This Row],[LOC]],"FIX",""))</f>
        <v/>
      </c>
    </row>
    <row r="853" spans="1:67" x14ac:dyDescent="0.25">
      <c r="A853" s="7">
        <f>IF(Table3[[#This Row],[SoflexRule]]="",1,IF(Table3[[#This Row],[MinOHL]]="",1,IF(Table3[[#This Row],[Type]]="CT",1,IF(Table3[[#This Row],[I]]=1,0,1))))</f>
        <v>1</v>
      </c>
      <c r="B853" s="6" t="s">
        <v>1565</v>
      </c>
      <c r="C853" s="6" t="s">
        <v>1565</v>
      </c>
      <c r="E853" s="6">
        <v>850</v>
      </c>
      <c r="G853" s="9" t="s">
        <v>74</v>
      </c>
      <c r="H853" s="10" t="s">
        <v>1565</v>
      </c>
      <c r="I853" s="11" t="s">
        <v>1685</v>
      </c>
      <c r="J853" s="12" t="s">
        <v>1686</v>
      </c>
      <c r="K853" s="11" t="str">
        <f>CONCATENATE(Table3[[#This Row],[Type]]," "&amp;TEXT(Table3[[#This Row],[Diameter]],".0000")&amp;""," "&amp;Table3[[#This Row],[NumFlutes]]&amp;"FL")</f>
        <v>EM .1250 4FL</v>
      </c>
      <c r="M853" s="13">
        <v>0.125</v>
      </c>
      <c r="N853" s="13">
        <v>0.125</v>
      </c>
      <c r="O853" s="6">
        <v>0.125</v>
      </c>
      <c r="P853" s="6">
        <v>0.375</v>
      </c>
      <c r="R853" s="14">
        <f>IF(Table3[[#This Row],[ShoulderLenEnd]]="",0,90-(DEGREES(ATAN((Q853-P853)/((N853-O853)/2)))))</f>
        <v>0</v>
      </c>
      <c r="S853" s="15">
        <v>0.375</v>
      </c>
      <c r="T853" s="6">
        <v>4</v>
      </c>
      <c r="U853" s="6">
        <v>1.5</v>
      </c>
      <c r="V853" s="6">
        <v>0.25</v>
      </c>
      <c r="AA853" s="13" t="str">
        <f t="shared" si="13"/>
        <v/>
      </c>
      <c r="AE853" s="6" t="s">
        <v>44</v>
      </c>
      <c r="AF853" s="6" t="s">
        <v>73</v>
      </c>
      <c r="AG853" s="6" t="s">
        <v>124</v>
      </c>
      <c r="AI853" s="6">
        <v>0</v>
      </c>
      <c r="AJ853" s="6">
        <v>0</v>
      </c>
      <c r="AK853" s="6">
        <v>1</v>
      </c>
      <c r="AL853" s="6">
        <v>1</v>
      </c>
      <c r="AM853" s="6">
        <v>0</v>
      </c>
      <c r="AN853" s="6">
        <v>0</v>
      </c>
      <c r="AO853" s="6">
        <v>1</v>
      </c>
      <c r="AP853" s="6">
        <v>0</v>
      </c>
      <c r="AR853" s="6">
        <v>0</v>
      </c>
      <c r="AS853" s="6">
        <v>0</v>
      </c>
      <c r="AT853" s="6">
        <v>0</v>
      </c>
      <c r="AU853" s="6">
        <v>0</v>
      </c>
      <c r="AV853" s="6">
        <f>IF(Table3[[#This Row],[ShankDiameter]]&gt;0.5,0,2)</f>
        <v>2</v>
      </c>
      <c r="AW853" s="6">
        <v>0</v>
      </c>
      <c r="AX853" s="6">
        <v>0</v>
      </c>
      <c r="AY853" s="6">
        <v>2</v>
      </c>
      <c r="AZ853" s="6">
        <f>IF(Table3[[#This Row],[ShankDiameter]]=0.225,2,IF(Table3[[#This Row],[ShankDiameter]]=0.25,2,IF(Table3[[#This Row],[ShankDiameter]]=0.2875,2,0)))</f>
        <v>0</v>
      </c>
      <c r="BA853" s="6">
        <v>0</v>
      </c>
      <c r="BB853" s="6">
        <v>0</v>
      </c>
      <c r="BC853" s="6">
        <v>0</v>
      </c>
      <c r="BD853" s="6">
        <v>0</v>
      </c>
      <c r="BE853" s="6">
        <v>0</v>
      </c>
      <c r="BF853" s="6">
        <v>0</v>
      </c>
      <c r="BG853" s="6">
        <v>0</v>
      </c>
      <c r="BH853" s="6">
        <v>0</v>
      </c>
      <c r="BI853" s="6">
        <v>0</v>
      </c>
      <c r="BJ853" s="6">
        <v>0</v>
      </c>
      <c r="BK853" s="6">
        <v>0</v>
      </c>
      <c r="BL853" s="6">
        <v>0</v>
      </c>
      <c r="BM853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53" s="6" t="str">
        <f>IF(Table3[[#This Row],[ShoulderLength]]="","",IF(Table3[[#This Row],[ShoulderLength]]&lt;Table3[[#This Row],[LOC]],"FIX",""))</f>
        <v/>
      </c>
    </row>
    <row r="854" spans="1:67" x14ac:dyDescent="0.25">
      <c r="A854" s="7">
        <f>IF(Table3[[#This Row],[SoflexRule]]="",1,IF(Table3[[#This Row],[MinOHL]]="",1,IF(Table3[[#This Row],[Type]]="CT",1,IF(Table3[[#This Row],[I]]=1,0,1))))</f>
        <v>1</v>
      </c>
      <c r="B854" s="6" t="s">
        <v>1565</v>
      </c>
      <c r="C854" s="6" t="s">
        <v>1565</v>
      </c>
      <c r="E854" s="6">
        <v>851</v>
      </c>
      <c r="F854" s="8" t="s">
        <v>60</v>
      </c>
      <c r="H854" s="10" t="s">
        <v>1565</v>
      </c>
      <c r="I854" s="11" t="s">
        <v>1687</v>
      </c>
      <c r="J854" s="29">
        <v>5022</v>
      </c>
      <c r="K854" s="11" t="str">
        <f>CONCATENATE(Table3[[#This Row],[Type]]," "&amp;TEXT(Table3[[#This Row],[Diameter]],".0000")&amp;""," "&amp;Table3[[#This Row],[NumFlutes]]&amp;"FL")</f>
        <v>EM .1250 5FL</v>
      </c>
      <c r="M854" s="13">
        <v>0.125</v>
      </c>
      <c r="N854" s="13">
        <v>0.125</v>
      </c>
      <c r="O854" s="6">
        <v>0.125</v>
      </c>
      <c r="P854" s="6">
        <v>0.63</v>
      </c>
      <c r="R854" s="14">
        <f>IF(Table3[[#This Row],[ShoulderLenEnd]]="",0,90-(DEGREES(ATAN((Q854-P854)/((N854-O854)/2)))))</f>
        <v>0</v>
      </c>
      <c r="S854" s="15">
        <v>0.66</v>
      </c>
      <c r="T854" s="6">
        <v>5</v>
      </c>
      <c r="U854" s="6">
        <v>2.5</v>
      </c>
      <c r="V854" s="6">
        <v>0.5</v>
      </c>
      <c r="AA854" s="13" t="str">
        <f t="shared" si="13"/>
        <v/>
      </c>
      <c r="AE854" s="6" t="s">
        <v>44</v>
      </c>
      <c r="AF854" s="6" t="s">
        <v>126</v>
      </c>
      <c r="AG854" s="6" t="s">
        <v>127</v>
      </c>
      <c r="AI854" s="6">
        <v>0</v>
      </c>
      <c r="AJ854" s="6">
        <v>0</v>
      </c>
      <c r="AK854" s="6">
        <v>1</v>
      </c>
      <c r="AL854" s="6">
        <v>0</v>
      </c>
      <c r="AM854" s="6">
        <v>0</v>
      </c>
      <c r="AN854" s="6">
        <v>0</v>
      </c>
      <c r="AO854" s="6">
        <v>1</v>
      </c>
      <c r="AP854" s="6">
        <v>1</v>
      </c>
      <c r="AR854" s="6">
        <v>0</v>
      </c>
      <c r="AS854" s="6">
        <v>0</v>
      </c>
      <c r="AT854" s="6">
        <v>0</v>
      </c>
      <c r="AU854" s="6">
        <v>0</v>
      </c>
      <c r="AV854" s="6">
        <f>IF(Table3[[#This Row],[ShankDiameter]]&gt;0.5,0,2)</f>
        <v>2</v>
      </c>
      <c r="AW854" s="6">
        <v>0</v>
      </c>
      <c r="AX854" s="6">
        <v>0</v>
      </c>
      <c r="AY854" s="6">
        <v>2</v>
      </c>
      <c r="AZ854" s="6">
        <f>IF(Table3[[#This Row],[ShankDiameter]]=0.225,2,IF(Table3[[#This Row],[ShankDiameter]]=0.25,2,IF(Table3[[#This Row],[ShankDiameter]]=0.2875,2,0)))</f>
        <v>0</v>
      </c>
      <c r="BA854" s="6">
        <v>0</v>
      </c>
      <c r="BB854" s="6">
        <v>0</v>
      </c>
      <c r="BC854" s="6">
        <v>0</v>
      </c>
      <c r="BD854" s="6">
        <v>0</v>
      </c>
      <c r="BE854" s="6">
        <v>0</v>
      </c>
      <c r="BF854" s="6">
        <v>0</v>
      </c>
      <c r="BG854" s="6">
        <v>0</v>
      </c>
      <c r="BH854" s="6">
        <v>0</v>
      </c>
      <c r="BI854" s="6">
        <v>0</v>
      </c>
      <c r="BJ854" s="6">
        <v>0</v>
      </c>
      <c r="BK854" s="6">
        <v>0</v>
      </c>
      <c r="BL854" s="6">
        <v>0</v>
      </c>
      <c r="BM854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54" s="6" t="str">
        <f>IF(Table3[[#This Row],[ShoulderLength]]="","",IF(Table3[[#This Row],[ShoulderLength]]&lt;Table3[[#This Row],[LOC]],"FIX",""))</f>
        <v/>
      </c>
    </row>
    <row r="855" spans="1:67" x14ac:dyDescent="0.25">
      <c r="A855" s="7">
        <v>1</v>
      </c>
      <c r="B855" s="6" t="s">
        <v>1565</v>
      </c>
      <c r="C855" s="6" t="s">
        <v>1565</v>
      </c>
      <c r="E855" s="6">
        <v>852</v>
      </c>
      <c r="G855" s="9" t="s">
        <v>74</v>
      </c>
      <c r="H855" s="10" t="s">
        <v>1565</v>
      </c>
      <c r="I855" s="11" t="s">
        <v>1688</v>
      </c>
      <c r="J855" s="12" t="s">
        <v>3324</v>
      </c>
      <c r="K855" s="11" t="str">
        <f>CONCATENATE(Table3[[#This Row],[Type]]," "&amp;TEXT(Table3[[#This Row],[Diameter]],".0000")&amp;""," "&amp;Table3[[#This Row],[NumFlutes]]&amp;"FL")</f>
        <v>EM .1250 3FL</v>
      </c>
      <c r="M855" s="13">
        <v>0.125</v>
      </c>
      <c r="N855" s="13">
        <v>0.125</v>
      </c>
      <c r="O855" s="6">
        <v>0.125</v>
      </c>
      <c r="P855" s="6">
        <v>0.59</v>
      </c>
      <c r="R855" s="14">
        <f>IF(Table3[[#This Row],[ShoulderLenEnd]]="",0,90-(DEGREES(ATAN((Q855-P855)/((N855-O855)/2)))))</f>
        <v>0</v>
      </c>
      <c r="S855" s="15">
        <v>0.59</v>
      </c>
      <c r="T855" s="6">
        <v>3</v>
      </c>
      <c r="U855" s="6">
        <v>1.5</v>
      </c>
      <c r="V855" s="6">
        <v>0.5</v>
      </c>
      <c r="AA855" s="13" t="str">
        <f t="shared" si="13"/>
        <v/>
      </c>
      <c r="AE855" s="6" t="s">
        <v>44</v>
      </c>
      <c r="AF855" s="6" t="s">
        <v>432</v>
      </c>
      <c r="AG855" s="6" t="s">
        <v>132</v>
      </c>
      <c r="AI855" s="6">
        <v>0</v>
      </c>
      <c r="AJ855" s="6">
        <v>1</v>
      </c>
      <c r="AK855" s="6">
        <v>1</v>
      </c>
      <c r="AL855" s="6">
        <v>1</v>
      </c>
      <c r="AM855" s="6">
        <v>1</v>
      </c>
      <c r="AN855" s="6">
        <v>0</v>
      </c>
      <c r="AO855" s="6">
        <v>1</v>
      </c>
      <c r="AP855" s="6">
        <v>1</v>
      </c>
      <c r="AR855" s="6">
        <v>0</v>
      </c>
      <c r="AS855" s="6">
        <v>0</v>
      </c>
      <c r="AT855" s="6">
        <v>0</v>
      </c>
      <c r="AU855" s="6">
        <v>0</v>
      </c>
      <c r="AV855" s="6">
        <v>0</v>
      </c>
      <c r="AW855" s="6">
        <v>0</v>
      </c>
      <c r="AX855" s="6">
        <v>0</v>
      </c>
      <c r="AY855" s="6">
        <v>0</v>
      </c>
      <c r="AZ855" s="6">
        <v>1</v>
      </c>
      <c r="BA855" s="6">
        <v>0</v>
      </c>
      <c r="BB855" s="6">
        <v>0</v>
      </c>
      <c r="BC855" s="6">
        <v>0</v>
      </c>
      <c r="BD855" s="6">
        <v>0</v>
      </c>
      <c r="BE855" s="6">
        <v>0</v>
      </c>
      <c r="BF855" s="6">
        <v>0</v>
      </c>
      <c r="BG855" s="6">
        <v>0</v>
      </c>
      <c r="BH855" s="6">
        <v>0</v>
      </c>
      <c r="BI855" s="6">
        <v>0</v>
      </c>
      <c r="BJ855" s="6">
        <v>0</v>
      </c>
      <c r="BK855" s="6">
        <v>0</v>
      </c>
      <c r="BL855" s="6">
        <v>0</v>
      </c>
      <c r="BM855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55" s="6" t="str">
        <f>IF(Table3[[#This Row],[ShoulderLength]]="","",IF(Table3[[#This Row],[ShoulderLength]]&lt;Table3[[#This Row],[LOC]],"FIX",""))</f>
        <v/>
      </c>
    </row>
    <row r="856" spans="1:67" x14ac:dyDescent="0.25">
      <c r="A856" s="7">
        <f>IF(Table3[[#This Row],[SoflexRule]]="",1,IF(Table3[[#This Row],[MinOHL]]="",1,IF(Table3[[#This Row],[Type]]="CT",1,IF(Table3[[#This Row],[I]]=1,0,1))))</f>
        <v>1</v>
      </c>
      <c r="B856" s="6" t="s">
        <v>1565</v>
      </c>
      <c r="C856" s="6" t="s">
        <v>1565</v>
      </c>
      <c r="E856" s="6">
        <v>853</v>
      </c>
      <c r="G856" s="9" t="s">
        <v>74</v>
      </c>
      <c r="H856" s="10" t="s">
        <v>1565</v>
      </c>
      <c r="I856" s="11" t="s">
        <v>1690</v>
      </c>
      <c r="J856" s="12" t="s">
        <v>1689</v>
      </c>
      <c r="K856" s="11" t="str">
        <f>CONCATENATE(Table3[[#This Row],[Type]]," "&amp;TEXT(Table3[[#This Row],[Diameter]],".0000")&amp;""," "&amp;Table3[[#This Row],[NumFlutes]]&amp;"FL")</f>
        <v>EM .1250 5FL</v>
      </c>
      <c r="M856" s="13">
        <v>0.125</v>
      </c>
      <c r="N856" s="13">
        <v>0.125</v>
      </c>
      <c r="O856" s="6">
        <v>0.125</v>
      </c>
      <c r="P856" s="6">
        <v>0.6</v>
      </c>
      <c r="R856" s="14">
        <f>IF(Table3[[#This Row],[ShoulderLenEnd]]="",0,90-(DEGREES(ATAN((Q856-P856)/((N856-O856)/2)))))</f>
        <v>0</v>
      </c>
      <c r="S856" s="15">
        <v>0.6</v>
      </c>
      <c r="T856" s="6">
        <v>5</v>
      </c>
      <c r="U856" s="6">
        <v>1.5</v>
      </c>
      <c r="V856" s="6">
        <v>0.5</v>
      </c>
      <c r="AA856" s="13" t="str">
        <f t="shared" si="13"/>
        <v/>
      </c>
      <c r="AE856" s="6" t="s">
        <v>44</v>
      </c>
      <c r="AF856" s="6" t="s">
        <v>119</v>
      </c>
      <c r="AG856" s="6" t="s">
        <v>132</v>
      </c>
      <c r="AI856" s="6">
        <v>0</v>
      </c>
      <c r="AJ856" s="6">
        <v>0</v>
      </c>
      <c r="AK856" s="6">
        <v>1</v>
      </c>
      <c r="AL856" s="6">
        <v>1</v>
      </c>
      <c r="AM856" s="6">
        <v>0</v>
      </c>
      <c r="AN856" s="6">
        <v>0</v>
      </c>
      <c r="AO856" s="6">
        <v>0</v>
      </c>
      <c r="AP856" s="6">
        <v>1</v>
      </c>
      <c r="AR856" s="6">
        <v>0</v>
      </c>
      <c r="AS856" s="6">
        <v>0</v>
      </c>
      <c r="AT856" s="6">
        <v>0</v>
      </c>
      <c r="AU856" s="6">
        <v>0</v>
      </c>
      <c r="AV856" s="6">
        <f>IF(Table3[[#This Row],[ShankDiameter]]&gt;0.5,0,2)</f>
        <v>2</v>
      </c>
      <c r="AW856" s="6">
        <v>0</v>
      </c>
      <c r="AX856" s="6">
        <v>0</v>
      </c>
      <c r="AY856" s="6">
        <v>2</v>
      </c>
      <c r="AZ856" s="6">
        <f>IF(Table3[[#This Row],[ShankDiameter]]=0.225,2,IF(Table3[[#This Row],[ShankDiameter]]=0.25,2,IF(Table3[[#This Row],[ShankDiameter]]=0.2875,2,0)))</f>
        <v>0</v>
      </c>
      <c r="BA856" s="6">
        <v>0</v>
      </c>
      <c r="BB856" s="6">
        <v>0</v>
      </c>
      <c r="BC856" s="6">
        <v>0</v>
      </c>
      <c r="BD856" s="6">
        <v>0</v>
      </c>
      <c r="BE856" s="6">
        <v>0</v>
      </c>
      <c r="BF856" s="6">
        <v>0</v>
      </c>
      <c r="BG856" s="6">
        <v>0</v>
      </c>
      <c r="BH856" s="6">
        <v>0</v>
      </c>
      <c r="BI856" s="6">
        <v>0</v>
      </c>
      <c r="BJ856" s="6">
        <v>0</v>
      </c>
      <c r="BK856" s="6">
        <v>0</v>
      </c>
      <c r="BL856" s="6">
        <v>0</v>
      </c>
      <c r="BM856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56" s="6" t="str">
        <f>IF(Table3[[#This Row],[ShoulderLength]]="","",IF(Table3[[#This Row],[ShoulderLength]]&lt;Table3[[#This Row],[LOC]],"FIX",""))</f>
        <v/>
      </c>
    </row>
    <row r="857" spans="1:67" x14ac:dyDescent="0.25">
      <c r="A857" s="7">
        <f>IF(Table3[[#This Row],[SoflexRule]]="",1,IF(Table3[[#This Row],[MinOHL]]="",1,IF(Table3[[#This Row],[Type]]="CT",1,IF(Table3[[#This Row],[I]]=1,0,1))))</f>
        <v>1</v>
      </c>
      <c r="B857" s="6" t="s">
        <v>1565</v>
      </c>
      <c r="C857" s="6" t="s">
        <v>1565</v>
      </c>
      <c r="E857" s="6">
        <v>854</v>
      </c>
      <c r="G857" s="9" t="s">
        <v>74</v>
      </c>
      <c r="H857" s="10" t="s">
        <v>1565</v>
      </c>
      <c r="I857" s="11" t="s">
        <v>1691</v>
      </c>
      <c r="J857" s="12">
        <v>30317</v>
      </c>
      <c r="K857" s="11" t="str">
        <f>CONCATENATE(Table3[[#This Row],[Type]]," "&amp;TEXT(Table3[[#This Row],[Diameter]],".0000")&amp;""," "&amp;Table3[[#This Row],[NumFlutes]]&amp;"FL")</f>
        <v>EM .1406 2FL</v>
      </c>
      <c r="M857" s="13">
        <v>0.1406</v>
      </c>
      <c r="N857" s="13">
        <v>0.1875</v>
      </c>
      <c r="O857" s="6">
        <v>0.1406</v>
      </c>
      <c r="P857" s="6">
        <v>0.52500000000000002</v>
      </c>
      <c r="Q857" s="6">
        <v>0.7</v>
      </c>
      <c r="R857" s="14">
        <f>IF(Table3[[#This Row],[ShoulderLenEnd]]="",0,90-(DEGREES(ATAN((Q857-P857)/((N857-O857)/2)))))</f>
        <v>7.6321700723641754</v>
      </c>
      <c r="S857" s="15">
        <v>0.91</v>
      </c>
      <c r="T857" s="6">
        <v>2</v>
      </c>
      <c r="U857" s="6">
        <v>2</v>
      </c>
      <c r="V857" s="6">
        <v>0.5</v>
      </c>
      <c r="AA857" s="13" t="str">
        <f t="shared" si="13"/>
        <v/>
      </c>
      <c r="AE857" s="6" t="s">
        <v>44</v>
      </c>
      <c r="AF857" s="6" t="s">
        <v>62</v>
      </c>
      <c r="AG857" s="6" t="s">
        <v>79</v>
      </c>
      <c r="AI857" s="6">
        <v>0</v>
      </c>
      <c r="AJ857" s="6">
        <v>1</v>
      </c>
      <c r="AK857" s="6">
        <v>0</v>
      </c>
      <c r="AL857" s="6">
        <v>1</v>
      </c>
      <c r="AM857" s="6">
        <v>1</v>
      </c>
      <c r="AN857" s="6">
        <v>0</v>
      </c>
      <c r="AO857" s="6">
        <v>0</v>
      </c>
      <c r="AP857" s="6">
        <v>1</v>
      </c>
      <c r="AR857" s="6">
        <v>0</v>
      </c>
      <c r="AS857" s="6">
        <v>0</v>
      </c>
      <c r="AT857" s="6">
        <v>0</v>
      </c>
      <c r="AU857" s="6">
        <v>0</v>
      </c>
      <c r="AV857" s="6">
        <f>IF(Table3[[#This Row],[ShankDiameter]]&gt;0.5,0,2)</f>
        <v>2</v>
      </c>
      <c r="AW857" s="6">
        <v>0</v>
      </c>
      <c r="AX857" s="6">
        <v>0</v>
      </c>
      <c r="AY857" s="6">
        <v>2</v>
      </c>
      <c r="AZ857" s="6">
        <f>IF(Table3[[#This Row],[ShankDiameter]]=0.225,2,IF(Table3[[#This Row],[ShankDiameter]]=0.25,2,IF(Table3[[#This Row],[ShankDiameter]]=0.2875,2,0)))</f>
        <v>0</v>
      </c>
      <c r="BA857" s="6">
        <v>0</v>
      </c>
      <c r="BB857" s="6">
        <v>0</v>
      </c>
      <c r="BC857" s="6">
        <v>0</v>
      </c>
      <c r="BD857" s="6">
        <v>0</v>
      </c>
      <c r="BE857" s="6">
        <v>0</v>
      </c>
      <c r="BF857" s="6">
        <v>0</v>
      </c>
      <c r="BG857" s="6">
        <v>0</v>
      </c>
      <c r="BH857" s="6">
        <v>0</v>
      </c>
      <c r="BI857" s="6">
        <v>0</v>
      </c>
      <c r="BJ857" s="6">
        <v>0</v>
      </c>
      <c r="BK857" s="6">
        <v>0</v>
      </c>
      <c r="BL857" s="6">
        <v>0</v>
      </c>
      <c r="BM857" s="6">
        <f>IF(Table3[[#This Row],[Type]]="EM",IF((Table3[[#This Row],[Diameter]]/2)-Table3[[#This Row],[CornerRadius]]-0.012&gt;0,(Table3[[#This Row],[Diameter]]/2)-Table3[[#This Row],[CornerRadius]]-0.012,0),)</f>
        <v>5.8300000000000005E-2</v>
      </c>
      <c r="BO857" s="6" t="str">
        <f>IF(Table3[[#This Row],[ShoulderLength]]="","",IF(Table3[[#This Row],[ShoulderLength]]&lt;Table3[[#This Row],[LOC]],"FIX",""))</f>
        <v/>
      </c>
    </row>
    <row r="858" spans="1:67" x14ac:dyDescent="0.25">
      <c r="A858" s="7">
        <f>IF(Table3[[#This Row],[SoflexRule]]="",1,IF(Table3[[#This Row],[MinOHL]]="",1,IF(Table3[[#This Row],[Type]]="CT",1,IF(Table3[[#This Row],[I]]=1,0,1))))</f>
        <v>1</v>
      </c>
      <c r="B858" s="6" t="s">
        <v>1565</v>
      </c>
      <c r="C858" s="6" t="s">
        <v>1565</v>
      </c>
      <c r="E858" s="6">
        <v>855</v>
      </c>
      <c r="F858" s="8" t="s">
        <v>60</v>
      </c>
      <c r="H858" s="10" t="s">
        <v>1565</v>
      </c>
      <c r="I858" s="11" t="s">
        <v>1692</v>
      </c>
      <c r="J858" s="12" t="s">
        <v>1693</v>
      </c>
      <c r="K858" s="11" t="str">
        <f>CONCATENATE(Table3[[#This Row],[Type]]," "&amp;TEXT(Table3[[#This Row],[Diameter]],".0000")&amp;""," "&amp;Table3[[#This Row],[NumFlutes]]&amp;"FL")</f>
        <v>EM .1406 7FL</v>
      </c>
      <c r="M858" s="13">
        <v>0.1406</v>
      </c>
      <c r="N858" s="13">
        <v>0.1875</v>
      </c>
      <c r="O858" s="6">
        <v>0.1406</v>
      </c>
      <c r="P858" s="6">
        <v>0.8</v>
      </c>
      <c r="Q858" s="6">
        <v>0.96</v>
      </c>
      <c r="R858" s="14">
        <f>IF(Table3[[#This Row],[ShoulderLenEnd]]="",0,90-(DEGREES(ATAN((Q858-P858)/((N858-O858)/2)))))</f>
        <v>8.3380488677434101</v>
      </c>
      <c r="S858" s="15">
        <v>1</v>
      </c>
      <c r="T858" s="6">
        <v>7</v>
      </c>
      <c r="U858" s="6">
        <v>3</v>
      </c>
      <c r="V858" s="6">
        <v>0.75</v>
      </c>
      <c r="AA858" s="13" t="str">
        <f t="shared" si="13"/>
        <v/>
      </c>
      <c r="AE858" s="6" t="s">
        <v>44</v>
      </c>
      <c r="AF858" s="6" t="s">
        <v>73</v>
      </c>
      <c r="AG858" s="6" t="s">
        <v>66</v>
      </c>
      <c r="AI858" s="6">
        <v>0</v>
      </c>
      <c r="AJ858" s="6">
        <v>0</v>
      </c>
      <c r="AK858" s="6">
        <v>1</v>
      </c>
      <c r="AL858" s="6">
        <v>0</v>
      </c>
      <c r="AM858" s="6">
        <v>0</v>
      </c>
      <c r="AN858" s="6">
        <v>0</v>
      </c>
      <c r="AO858" s="6">
        <v>0</v>
      </c>
      <c r="AP858" s="6">
        <v>1</v>
      </c>
      <c r="AR858" s="6">
        <v>0</v>
      </c>
      <c r="AS858" s="6">
        <v>0</v>
      </c>
      <c r="AT858" s="6">
        <v>0</v>
      </c>
      <c r="AU858" s="6">
        <v>0</v>
      </c>
      <c r="AV858" s="6">
        <f>IF(Table3[[#This Row],[ShankDiameter]]&gt;0.5,0,2)</f>
        <v>2</v>
      </c>
      <c r="AW858" s="6">
        <v>0</v>
      </c>
      <c r="AX858" s="6">
        <v>0</v>
      </c>
      <c r="AY858" s="6">
        <v>2</v>
      </c>
      <c r="AZ858" s="6">
        <f>IF(Table3[[#This Row],[ShankDiameter]]=0.225,2,IF(Table3[[#This Row],[ShankDiameter]]=0.25,2,IF(Table3[[#This Row],[ShankDiameter]]=0.2875,2,0)))</f>
        <v>0</v>
      </c>
      <c r="BA858" s="6">
        <v>0</v>
      </c>
      <c r="BB858" s="6">
        <v>0</v>
      </c>
      <c r="BC858" s="6">
        <v>0</v>
      </c>
      <c r="BD858" s="6">
        <v>0</v>
      </c>
      <c r="BE858" s="6">
        <v>0</v>
      </c>
      <c r="BF858" s="6">
        <v>0</v>
      </c>
      <c r="BG858" s="6">
        <v>0</v>
      </c>
      <c r="BH858" s="6">
        <v>0</v>
      </c>
      <c r="BI858" s="6">
        <v>0</v>
      </c>
      <c r="BJ858" s="6">
        <v>0</v>
      </c>
      <c r="BK858" s="6">
        <v>0</v>
      </c>
      <c r="BL858" s="6">
        <v>0</v>
      </c>
      <c r="BM858" s="6">
        <f>IF(Table3[[#This Row],[Type]]="EM",IF((Table3[[#This Row],[Diameter]]/2)-Table3[[#This Row],[CornerRadius]]-0.012&gt;0,(Table3[[#This Row],[Diameter]]/2)-Table3[[#This Row],[CornerRadius]]-0.012,0),)</f>
        <v>5.8300000000000005E-2</v>
      </c>
      <c r="BO858" s="6" t="str">
        <f>IF(Table3[[#This Row],[ShoulderLength]]="","",IF(Table3[[#This Row],[ShoulderLength]]&lt;Table3[[#This Row],[LOC]],"FIX",""))</f>
        <v/>
      </c>
    </row>
    <row r="859" spans="1:67" x14ac:dyDescent="0.25">
      <c r="A859" s="7">
        <f>IF(Table3[[#This Row],[SoflexRule]]="",1,IF(Table3[[#This Row],[MinOHL]]="",1,IF(Table3[[#This Row],[Type]]="CT",1,IF(Table3[[#This Row],[I]]=1,0,1))))</f>
        <v>1</v>
      </c>
      <c r="B859" s="6" t="s">
        <v>1565</v>
      </c>
      <c r="C859" s="6" t="s">
        <v>1565</v>
      </c>
      <c r="E859" s="6">
        <v>856</v>
      </c>
      <c r="G859" s="9" t="s">
        <v>74</v>
      </c>
      <c r="H859" s="10" t="s">
        <v>1565</v>
      </c>
      <c r="I859" s="11" t="s">
        <v>1694</v>
      </c>
      <c r="J859" s="12">
        <v>30319</v>
      </c>
      <c r="K859" s="11" t="str">
        <f>CONCATENATE(Table3[[#This Row],[Type]]," "&amp;TEXT(Table3[[#This Row],[Diameter]],".0000")&amp;""," "&amp;Table3[[#This Row],[NumFlutes]]&amp;"FL")</f>
        <v>EM .1562 2FL</v>
      </c>
      <c r="M859" s="13">
        <v>0.15620000000000001</v>
      </c>
      <c r="N859" s="13">
        <v>0.1875</v>
      </c>
      <c r="O859" s="6">
        <v>0.15629999999999999</v>
      </c>
      <c r="P859" s="6">
        <v>0.53</v>
      </c>
      <c r="Q859" s="6">
        <v>0.7</v>
      </c>
      <c r="R859" s="14">
        <f>IF(Table3[[#This Row],[ShoulderLenEnd]]="",0,90-(DEGREES(ATAN((Q859-P859)/((N859-O859)/2)))))</f>
        <v>5.2430464433833635</v>
      </c>
      <c r="S859" s="15">
        <v>0.9</v>
      </c>
      <c r="T859" s="6">
        <v>2</v>
      </c>
      <c r="U859" s="6">
        <v>2</v>
      </c>
      <c r="V859" s="6">
        <v>0.5</v>
      </c>
      <c r="AA859" s="13" t="str">
        <f t="shared" si="13"/>
        <v/>
      </c>
      <c r="AE859" s="6" t="s">
        <v>44</v>
      </c>
      <c r="AF859" s="6" t="s">
        <v>62</v>
      </c>
      <c r="AG859" s="6" t="s">
        <v>79</v>
      </c>
      <c r="AI859" s="6">
        <v>0</v>
      </c>
      <c r="AJ859" s="6">
        <v>1</v>
      </c>
      <c r="AK859" s="6">
        <v>0</v>
      </c>
      <c r="AL859" s="6">
        <v>1</v>
      </c>
      <c r="AM859" s="6">
        <v>1</v>
      </c>
      <c r="AN859" s="6">
        <v>0</v>
      </c>
      <c r="AO859" s="6">
        <v>0</v>
      </c>
      <c r="AP859" s="6">
        <v>1</v>
      </c>
      <c r="AR859" s="6">
        <v>0</v>
      </c>
      <c r="AS859" s="6">
        <v>0</v>
      </c>
      <c r="AT859" s="6">
        <v>0</v>
      </c>
      <c r="AU859" s="6">
        <v>0</v>
      </c>
      <c r="AV859" s="6">
        <f>IF(Table3[[#This Row],[ShankDiameter]]&gt;0.5,0,2)</f>
        <v>2</v>
      </c>
      <c r="AW859" s="6">
        <v>0</v>
      </c>
      <c r="AX859" s="6">
        <v>0</v>
      </c>
      <c r="AY859" s="6">
        <v>2</v>
      </c>
      <c r="AZ859" s="6">
        <f>IF(Table3[[#This Row],[ShankDiameter]]=0.225,2,IF(Table3[[#This Row],[ShankDiameter]]=0.25,2,IF(Table3[[#This Row],[ShankDiameter]]=0.2875,2,0)))</f>
        <v>0</v>
      </c>
      <c r="BA859" s="6">
        <v>0</v>
      </c>
      <c r="BB859" s="6">
        <v>0</v>
      </c>
      <c r="BC859" s="6">
        <v>0</v>
      </c>
      <c r="BD859" s="6">
        <v>0</v>
      </c>
      <c r="BE859" s="6">
        <v>0</v>
      </c>
      <c r="BF859" s="6">
        <v>0</v>
      </c>
      <c r="BG859" s="6">
        <v>0</v>
      </c>
      <c r="BH859" s="6">
        <v>0</v>
      </c>
      <c r="BI859" s="6">
        <v>0</v>
      </c>
      <c r="BJ859" s="6">
        <v>0</v>
      </c>
      <c r="BK859" s="6">
        <v>0</v>
      </c>
      <c r="BL859" s="6">
        <v>0</v>
      </c>
      <c r="BM859" s="6">
        <f>IF(Table3[[#This Row],[Type]]="EM",IF((Table3[[#This Row],[Diameter]]/2)-Table3[[#This Row],[CornerRadius]]-0.012&gt;0,(Table3[[#This Row],[Diameter]]/2)-Table3[[#This Row],[CornerRadius]]-0.012,0),)</f>
        <v>6.6100000000000006E-2</v>
      </c>
      <c r="BO859" s="6" t="str">
        <f>IF(Table3[[#This Row],[ShoulderLength]]="","",IF(Table3[[#This Row],[ShoulderLength]]&lt;Table3[[#This Row],[LOC]],"FIX",""))</f>
        <v/>
      </c>
    </row>
    <row r="860" spans="1:67" x14ac:dyDescent="0.25">
      <c r="A860" s="7">
        <f>IF(Table3[[#This Row],[SoflexRule]]="",1,IF(Table3[[#This Row],[MinOHL]]="",1,IF(Table3[[#This Row],[Type]]="CT",1,IF(Table3[[#This Row],[I]]=1,0,1))))</f>
        <v>1</v>
      </c>
      <c r="B860" s="6" t="s">
        <v>1565</v>
      </c>
      <c r="C860" s="6" t="s">
        <v>1565</v>
      </c>
      <c r="E860" s="6">
        <v>857</v>
      </c>
      <c r="G860" s="9" t="s">
        <v>74</v>
      </c>
      <c r="H860" s="10" t="s">
        <v>1565</v>
      </c>
      <c r="I860" s="11" t="s">
        <v>1695</v>
      </c>
      <c r="J860" s="12">
        <v>30519</v>
      </c>
      <c r="K860" s="11" t="str">
        <f>CONCATENATE(Table3[[#This Row],[Type]]," "&amp;TEXT(Table3[[#This Row],[Diameter]],".0000")&amp;""," "&amp;Table3[[#This Row],[NumFlutes]]&amp;"FL")</f>
        <v>EM .1563 3FL</v>
      </c>
      <c r="M860" s="13">
        <v>0.15629999999999999</v>
      </c>
      <c r="N860" s="13">
        <v>0.1875</v>
      </c>
      <c r="O860" s="6">
        <v>0.15629999999999999</v>
      </c>
      <c r="P860" s="6">
        <v>0.54</v>
      </c>
      <c r="Q860" s="6">
        <v>0.7</v>
      </c>
      <c r="R860" s="14">
        <f>IF(Table3[[#This Row],[ShoulderLenEnd]]="",0,90-(DEGREES(ATAN((Q860-P860)/((N860-O860)/2)))))</f>
        <v>5.5687370779766354</v>
      </c>
      <c r="S860" s="15">
        <v>0.77500000000000002</v>
      </c>
      <c r="T860" s="6">
        <v>3</v>
      </c>
      <c r="U860" s="6">
        <v>2</v>
      </c>
      <c r="V860" s="6">
        <v>0.5</v>
      </c>
      <c r="AA860" s="13" t="str">
        <f t="shared" si="13"/>
        <v/>
      </c>
      <c r="AE860" s="6" t="s">
        <v>44</v>
      </c>
      <c r="AF860" s="6" t="s">
        <v>62</v>
      </c>
      <c r="AG860" s="6" t="s">
        <v>79</v>
      </c>
      <c r="AI860" s="6">
        <v>0</v>
      </c>
      <c r="AJ860" s="6">
        <v>1</v>
      </c>
      <c r="AK860" s="6">
        <v>0</v>
      </c>
      <c r="AL860" s="6">
        <v>1</v>
      </c>
      <c r="AM860" s="6">
        <v>0</v>
      </c>
      <c r="AN860" s="6">
        <v>1</v>
      </c>
      <c r="AO860" s="6">
        <v>0</v>
      </c>
      <c r="AP860" s="6">
        <v>1</v>
      </c>
      <c r="AR860" s="6">
        <v>0</v>
      </c>
      <c r="AS860" s="6">
        <v>0</v>
      </c>
      <c r="AT860" s="6">
        <v>0</v>
      </c>
      <c r="AU860" s="6">
        <v>0</v>
      </c>
      <c r="AV860" s="6">
        <f>IF(Table3[[#This Row],[ShankDiameter]]&gt;0.5,0,2)</f>
        <v>2</v>
      </c>
      <c r="AW860" s="6">
        <v>0</v>
      </c>
      <c r="AX860" s="6">
        <v>0</v>
      </c>
      <c r="AY860" s="6">
        <v>2</v>
      </c>
      <c r="AZ860" s="6">
        <f>IF(Table3[[#This Row],[ShankDiameter]]=0.225,2,IF(Table3[[#This Row],[ShankDiameter]]=0.25,2,IF(Table3[[#This Row],[ShankDiameter]]=0.2875,2,0)))</f>
        <v>0</v>
      </c>
      <c r="BA860" s="6">
        <v>0</v>
      </c>
      <c r="BB860" s="6">
        <v>0</v>
      </c>
      <c r="BC860" s="6">
        <v>0</v>
      </c>
      <c r="BD860" s="6">
        <v>0</v>
      </c>
      <c r="BE860" s="6">
        <v>0</v>
      </c>
      <c r="BF860" s="6">
        <v>0</v>
      </c>
      <c r="BG860" s="6">
        <v>0</v>
      </c>
      <c r="BH860" s="6">
        <v>0</v>
      </c>
      <c r="BI860" s="6">
        <v>0</v>
      </c>
      <c r="BJ860" s="6">
        <v>0</v>
      </c>
      <c r="BK860" s="6">
        <v>0</v>
      </c>
      <c r="BL860" s="6">
        <v>0</v>
      </c>
      <c r="BM860" s="6">
        <f>IF(Table3[[#This Row],[Type]]="EM",IF((Table3[[#This Row],[Diameter]]/2)-Table3[[#This Row],[CornerRadius]]-0.012&gt;0,(Table3[[#This Row],[Diameter]]/2)-Table3[[#This Row],[CornerRadius]]-0.012,0),)</f>
        <v>6.615E-2</v>
      </c>
      <c r="BO860" s="6" t="str">
        <f>IF(Table3[[#This Row],[ShoulderLength]]="","",IF(Table3[[#This Row],[ShoulderLength]]&lt;Table3[[#This Row],[LOC]],"FIX",""))</f>
        <v/>
      </c>
    </row>
    <row r="861" spans="1:67" x14ac:dyDescent="0.25">
      <c r="A861" s="7">
        <f>IF(Table3[[#This Row],[SoflexRule]]="",1,IF(Table3[[#This Row],[MinOHL]]="",1,IF(Table3[[#This Row],[Type]]="CT",1,IF(Table3[[#This Row],[I]]=1,0,1))))</f>
        <v>1</v>
      </c>
      <c r="B861" s="6" t="s">
        <v>1565</v>
      </c>
      <c r="C861" s="6" t="s">
        <v>1565</v>
      </c>
      <c r="E861" s="6">
        <v>858</v>
      </c>
      <c r="F861" s="8" t="s">
        <v>60</v>
      </c>
      <c r="H861" s="10" t="s">
        <v>1565</v>
      </c>
      <c r="I861" s="11" t="s">
        <v>1696</v>
      </c>
      <c r="J861" s="12">
        <v>30323</v>
      </c>
      <c r="K861" s="11" t="str">
        <f>CONCATENATE(Table3[[#This Row],[Type]]," "&amp;TEXT(Table3[[#This Row],[Diameter]],".0000")&amp;""," "&amp;Table3[[#This Row],[NumFlutes]]&amp;"FL")</f>
        <v>EM .1875 2FL</v>
      </c>
      <c r="M861" s="13">
        <v>0.1875</v>
      </c>
      <c r="N861" s="13">
        <v>0.1875</v>
      </c>
      <c r="O861" s="6">
        <v>0.1875</v>
      </c>
      <c r="P861" s="6">
        <v>0.96</v>
      </c>
      <c r="R861" s="14">
        <f>IF(Table3[[#This Row],[ShoulderLenEnd]]="",0,90-(DEGREES(ATAN((Q861-P861)/((N861-O861)/2)))))</f>
        <v>0</v>
      </c>
      <c r="S861" s="15">
        <v>1</v>
      </c>
      <c r="T861" s="6">
        <v>2</v>
      </c>
      <c r="U861" s="6">
        <v>2</v>
      </c>
      <c r="V861" s="6">
        <v>0.625</v>
      </c>
      <c r="AA861" s="13" t="str">
        <f t="shared" si="13"/>
        <v/>
      </c>
      <c r="AE861" s="6" t="s">
        <v>44</v>
      </c>
      <c r="AF861" s="6" t="s">
        <v>62</v>
      </c>
      <c r="AG861" s="6" t="s">
        <v>79</v>
      </c>
      <c r="AI861" s="6">
        <v>0</v>
      </c>
      <c r="AJ861" s="6">
        <v>1</v>
      </c>
      <c r="AK861" s="6">
        <v>0</v>
      </c>
      <c r="AL861" s="6">
        <v>1</v>
      </c>
      <c r="AM861" s="6">
        <v>1</v>
      </c>
      <c r="AN861" s="6">
        <v>0</v>
      </c>
      <c r="AO861" s="6">
        <v>0</v>
      </c>
      <c r="AP861" s="6">
        <v>1</v>
      </c>
      <c r="AR861" s="6">
        <v>0</v>
      </c>
      <c r="AS861" s="6">
        <v>0</v>
      </c>
      <c r="AT861" s="6">
        <v>0</v>
      </c>
      <c r="AU861" s="6">
        <v>0</v>
      </c>
      <c r="AV861" s="6">
        <f>IF(Table3[[#This Row],[ShankDiameter]]&gt;0.5,0,2)</f>
        <v>2</v>
      </c>
      <c r="AW861" s="6">
        <v>0</v>
      </c>
      <c r="AX861" s="6">
        <v>0</v>
      </c>
      <c r="AY861" s="6">
        <v>2</v>
      </c>
      <c r="AZ861" s="6">
        <f>IF(Table3[[#This Row],[ShankDiameter]]=0.225,2,IF(Table3[[#This Row],[ShankDiameter]]=0.25,2,IF(Table3[[#This Row],[ShankDiameter]]=0.2875,2,0)))</f>
        <v>0</v>
      </c>
      <c r="BA861" s="6">
        <v>0</v>
      </c>
      <c r="BB861" s="6">
        <v>0</v>
      </c>
      <c r="BC861" s="6">
        <v>0</v>
      </c>
      <c r="BD861" s="6">
        <v>0</v>
      </c>
      <c r="BE861" s="6">
        <v>0</v>
      </c>
      <c r="BF861" s="6">
        <v>0</v>
      </c>
      <c r="BG861" s="6">
        <v>0</v>
      </c>
      <c r="BH861" s="6">
        <v>0</v>
      </c>
      <c r="BI861" s="6">
        <v>0</v>
      </c>
      <c r="BJ861" s="6">
        <v>0</v>
      </c>
      <c r="BK861" s="6">
        <v>0</v>
      </c>
      <c r="BL861" s="6">
        <v>0</v>
      </c>
      <c r="BM861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861" s="6" t="str">
        <f>IF(Table3[[#This Row],[ShoulderLength]]="","",IF(Table3[[#This Row],[ShoulderLength]]&lt;Table3[[#This Row],[LOC]],"FIX",""))</f>
        <v/>
      </c>
    </row>
    <row r="862" spans="1:67" x14ac:dyDescent="0.25">
      <c r="A862" s="7">
        <f>IF(Table3[[#This Row],[SoflexRule]]="",1,IF(Table3[[#This Row],[MinOHL]]="",1,IF(Table3[[#This Row],[Type]]="CT",1,IF(Table3[[#This Row],[I]]=1,0,1))))</f>
        <v>1</v>
      </c>
      <c r="B862" s="6" t="s">
        <v>1565</v>
      </c>
      <c r="C862" s="6" t="s">
        <v>1565</v>
      </c>
      <c r="E862" s="6">
        <v>859</v>
      </c>
      <c r="G862" s="9" t="s">
        <v>74</v>
      </c>
      <c r="H862" s="10" t="s">
        <v>1565</v>
      </c>
      <c r="I862" s="11" t="s">
        <v>1697</v>
      </c>
      <c r="J862" s="12">
        <v>31709</v>
      </c>
      <c r="K862" s="11" t="str">
        <f>CONCATENATE(Table3[[#This Row],[Type]]," "&amp;TEXT(Table3[[#This Row],[Diameter]],".0000")&amp;""," "&amp;Table3[[#This Row],[NumFlutes]]&amp;"FL")</f>
        <v>EM .1875 2FL</v>
      </c>
      <c r="M862" s="13">
        <v>0.1875</v>
      </c>
      <c r="N862" s="13">
        <v>0.1875</v>
      </c>
      <c r="O862" s="6">
        <v>0.1875</v>
      </c>
      <c r="P862" s="6">
        <v>0.72499999999999998</v>
      </c>
      <c r="R862" s="14">
        <f>IF(Table3[[#This Row],[ShoulderLenEnd]]="",0,90-(DEGREES(ATAN((Q862-P862)/((N862-O862)/2)))))</f>
        <v>0</v>
      </c>
      <c r="S862" s="15">
        <v>0.72499999999999998</v>
      </c>
      <c r="T862" s="6">
        <v>2</v>
      </c>
      <c r="U862" s="6">
        <v>2</v>
      </c>
      <c r="V862" s="6">
        <v>0.375</v>
      </c>
      <c r="AA862" s="13" t="str">
        <f t="shared" si="13"/>
        <v/>
      </c>
      <c r="AE862" s="6" t="s">
        <v>44</v>
      </c>
      <c r="AF862" s="6" t="s">
        <v>62</v>
      </c>
      <c r="AG862" s="6" t="s">
        <v>79</v>
      </c>
      <c r="AI862" s="6">
        <v>0</v>
      </c>
      <c r="AJ862" s="6">
        <v>1</v>
      </c>
      <c r="AK862" s="6">
        <v>0</v>
      </c>
      <c r="AL862" s="6">
        <v>0</v>
      </c>
      <c r="AM862" s="6">
        <v>1</v>
      </c>
      <c r="AN862" s="6">
        <v>0</v>
      </c>
      <c r="AO862" s="6">
        <v>0</v>
      </c>
      <c r="AP862" s="6">
        <v>1</v>
      </c>
      <c r="AR862" s="6">
        <v>0</v>
      </c>
      <c r="AS862" s="6">
        <v>0</v>
      </c>
      <c r="AT862" s="6">
        <v>0</v>
      </c>
      <c r="AU862" s="6">
        <v>0</v>
      </c>
      <c r="AV862" s="6">
        <f>IF(Table3[[#This Row],[ShankDiameter]]&gt;0.5,0,2)</f>
        <v>2</v>
      </c>
      <c r="AW862" s="6">
        <v>0</v>
      </c>
      <c r="AX862" s="6">
        <v>0</v>
      </c>
      <c r="AY862" s="6">
        <v>2</v>
      </c>
      <c r="AZ862" s="6">
        <f>IF(Table3[[#This Row],[ShankDiameter]]=0.225,2,IF(Table3[[#This Row],[ShankDiameter]]=0.25,2,IF(Table3[[#This Row],[ShankDiameter]]=0.2875,2,0)))</f>
        <v>0</v>
      </c>
      <c r="BA862" s="6">
        <v>0</v>
      </c>
      <c r="BB862" s="6">
        <v>0</v>
      </c>
      <c r="BC862" s="6">
        <v>0</v>
      </c>
      <c r="BD862" s="6">
        <v>0</v>
      </c>
      <c r="BE862" s="6">
        <v>0</v>
      </c>
      <c r="BF862" s="6">
        <v>0</v>
      </c>
      <c r="BG862" s="6">
        <v>0</v>
      </c>
      <c r="BH862" s="6">
        <v>0</v>
      </c>
      <c r="BI862" s="6">
        <v>0</v>
      </c>
      <c r="BJ862" s="6">
        <v>0</v>
      </c>
      <c r="BK862" s="6">
        <v>0</v>
      </c>
      <c r="BL862" s="6">
        <v>0</v>
      </c>
      <c r="BM862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862" s="6" t="str">
        <f>IF(Table3[[#This Row],[ShoulderLength]]="","",IF(Table3[[#This Row],[ShoulderLength]]&lt;Table3[[#This Row],[LOC]],"FIX",""))</f>
        <v/>
      </c>
    </row>
    <row r="863" spans="1:67" x14ac:dyDescent="0.25">
      <c r="A863" s="7">
        <f>IF(Table3[[#This Row],[SoflexRule]]="",1,IF(Table3[[#This Row],[MinOHL]]="",1,IF(Table3[[#This Row],[Type]]="CT",1,IF(Table3[[#This Row],[I]]=1,0,1))))</f>
        <v>1</v>
      </c>
      <c r="B863" s="6" t="s">
        <v>1565</v>
      </c>
      <c r="C863" s="6" t="s">
        <v>1565</v>
      </c>
      <c r="E863" s="6">
        <v>860</v>
      </c>
      <c r="G863" s="9" t="s">
        <v>74</v>
      </c>
      <c r="H863" s="10" t="s">
        <v>1565</v>
      </c>
      <c r="I863" s="11" t="s">
        <v>1698</v>
      </c>
      <c r="J863" s="12">
        <v>30523</v>
      </c>
      <c r="K863" s="11" t="str">
        <f>CONCATENATE(Table3[[#This Row],[Type]]," "&amp;TEXT(Table3[[#This Row],[Diameter]],".0000")&amp;""," "&amp;Table3[[#This Row],[NumFlutes]]&amp;"FL")</f>
        <v>EM .1875 3FL</v>
      </c>
      <c r="M863" s="13">
        <v>0.1875</v>
      </c>
      <c r="N863" s="13">
        <v>0.1875</v>
      </c>
      <c r="O863" s="6">
        <v>0.1875</v>
      </c>
      <c r="P863" s="6">
        <v>0.8</v>
      </c>
      <c r="R863" s="14">
        <f>IF(Table3[[#This Row],[ShoulderLenEnd]]="",0,90-(DEGREES(ATAN((Q863-P863)/((N863-O863)/2)))))</f>
        <v>0</v>
      </c>
      <c r="S863" s="15">
        <v>0.8</v>
      </c>
      <c r="T863" s="6">
        <v>3</v>
      </c>
      <c r="U863" s="6">
        <v>2</v>
      </c>
      <c r="V863" s="6">
        <v>0.625</v>
      </c>
      <c r="AA863" s="13" t="str">
        <f t="shared" si="13"/>
        <v/>
      </c>
      <c r="AE863" s="6" t="s">
        <v>44</v>
      </c>
      <c r="AF863" s="6" t="s">
        <v>62</v>
      </c>
      <c r="AG863" s="6" t="s">
        <v>79</v>
      </c>
      <c r="AI863" s="6">
        <v>0</v>
      </c>
      <c r="AJ863" s="6">
        <v>1</v>
      </c>
      <c r="AK863" s="6">
        <v>0</v>
      </c>
      <c r="AL863" s="6">
        <v>1</v>
      </c>
      <c r="AM863" s="6">
        <v>0</v>
      </c>
      <c r="AN863" s="6">
        <v>1</v>
      </c>
      <c r="AO863" s="6">
        <v>1</v>
      </c>
      <c r="AP863" s="6">
        <v>1</v>
      </c>
      <c r="AR863" s="6">
        <v>0</v>
      </c>
      <c r="AS863" s="6">
        <v>0</v>
      </c>
      <c r="AT863" s="6">
        <v>0</v>
      </c>
      <c r="AU863" s="6">
        <v>0</v>
      </c>
      <c r="AV863" s="6">
        <f>IF(Table3[[#This Row],[ShankDiameter]]&gt;0.5,0,2)</f>
        <v>2</v>
      </c>
      <c r="AW863" s="6">
        <v>0</v>
      </c>
      <c r="AX863" s="6">
        <v>0</v>
      </c>
      <c r="AY863" s="6">
        <v>2</v>
      </c>
      <c r="AZ863" s="6">
        <v>2</v>
      </c>
      <c r="BA863" s="6">
        <v>0</v>
      </c>
      <c r="BB863" s="6">
        <v>0</v>
      </c>
      <c r="BC863" s="6">
        <v>0</v>
      </c>
      <c r="BD863" s="6">
        <v>0</v>
      </c>
      <c r="BE863" s="6">
        <v>0</v>
      </c>
      <c r="BF863" s="6">
        <v>0</v>
      </c>
      <c r="BG863" s="6">
        <v>0</v>
      </c>
      <c r="BH863" s="6">
        <v>0</v>
      </c>
      <c r="BI863" s="6">
        <v>0</v>
      </c>
      <c r="BJ863" s="6">
        <v>0</v>
      </c>
      <c r="BK863" s="6">
        <v>0</v>
      </c>
      <c r="BL863" s="6">
        <v>0</v>
      </c>
      <c r="BM863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863" s="6" t="str">
        <f>IF(Table3[[#This Row],[ShoulderLength]]="","",IF(Table3[[#This Row],[ShoulderLength]]&lt;Table3[[#This Row],[LOC]],"FIX",""))</f>
        <v/>
      </c>
    </row>
    <row r="864" spans="1:67" x14ac:dyDescent="0.25">
      <c r="A864" s="7">
        <f>IF(Table3[[#This Row],[SoflexRule]]="",1,IF(Table3[[#This Row],[MinOHL]]="",1,IF(Table3[[#This Row],[Type]]="CT",1,IF(Table3[[#This Row],[I]]=1,0,1))))</f>
        <v>1</v>
      </c>
      <c r="B864" s="6" t="s">
        <v>1565</v>
      </c>
      <c r="C864" s="6" t="s">
        <v>1565</v>
      </c>
      <c r="E864" s="6">
        <v>861</v>
      </c>
      <c r="G864" s="9" t="s">
        <v>74</v>
      </c>
      <c r="H864" s="10" t="s">
        <v>1565</v>
      </c>
      <c r="I864" s="11" t="s">
        <v>1699</v>
      </c>
      <c r="J864" s="12" t="s">
        <v>1700</v>
      </c>
      <c r="K864" s="11" t="str">
        <f>CONCATENATE(Table3[[#This Row],[Type]]," "&amp;TEXT(Table3[[#This Row],[Diameter]],".0000")&amp;""," "&amp;Table3[[#This Row],[NumFlutes]]&amp;"FL")</f>
        <v>EM .1875 3FL</v>
      </c>
      <c r="M864" s="13">
        <v>0.1875</v>
      </c>
      <c r="N864" s="13">
        <v>0.1875</v>
      </c>
      <c r="O864" s="6">
        <v>0.1875</v>
      </c>
      <c r="P864" s="6">
        <v>0.75</v>
      </c>
      <c r="R864" s="14">
        <f>IF(Table3[[#This Row],[ShoulderLenEnd]]="",0,90-(DEGREES(ATAN((Q864-P864)/((N864-O864)/2)))))</f>
        <v>0</v>
      </c>
      <c r="S864" s="15">
        <v>0.75</v>
      </c>
      <c r="T864" s="6">
        <v>3</v>
      </c>
      <c r="U864" s="6">
        <v>2</v>
      </c>
      <c r="V864" s="6">
        <v>0.3125</v>
      </c>
      <c r="AA864" s="13" t="str">
        <f t="shared" si="13"/>
        <v/>
      </c>
      <c r="AE864" s="6" t="s">
        <v>44</v>
      </c>
      <c r="AF864" s="6" t="s">
        <v>1682</v>
      </c>
      <c r="AG864" s="6" t="s">
        <v>132</v>
      </c>
      <c r="AI864" s="6">
        <v>0</v>
      </c>
      <c r="AJ864" s="6">
        <v>1</v>
      </c>
      <c r="AK864" s="6">
        <v>0</v>
      </c>
      <c r="AL864" s="6">
        <v>1</v>
      </c>
      <c r="AM864" s="6">
        <v>0</v>
      </c>
      <c r="AN864" s="6">
        <v>0</v>
      </c>
      <c r="AO864" s="6">
        <v>0</v>
      </c>
      <c r="AP864" s="6">
        <v>1</v>
      </c>
      <c r="AR864" s="6">
        <v>0</v>
      </c>
      <c r="AS864" s="6">
        <v>0</v>
      </c>
      <c r="AT864" s="6">
        <v>0</v>
      </c>
      <c r="AU864" s="6">
        <v>0</v>
      </c>
      <c r="AV864" s="6">
        <f>IF(Table3[[#This Row],[ShankDiameter]]&gt;0.5,0,2)</f>
        <v>2</v>
      </c>
      <c r="AW864" s="6">
        <v>0</v>
      </c>
      <c r="AX864" s="6">
        <v>0</v>
      </c>
      <c r="AY864" s="6">
        <v>2</v>
      </c>
      <c r="AZ864" s="6">
        <f>IF(Table3[[#This Row],[ShankDiameter]]=0.225,2,IF(Table3[[#This Row],[ShankDiameter]]=0.25,2,IF(Table3[[#This Row],[ShankDiameter]]=0.2875,2,0)))</f>
        <v>0</v>
      </c>
      <c r="BA864" s="6">
        <v>0</v>
      </c>
      <c r="BB864" s="6">
        <v>0</v>
      </c>
      <c r="BC864" s="6">
        <v>0</v>
      </c>
      <c r="BD864" s="6">
        <v>0</v>
      </c>
      <c r="BE864" s="6">
        <v>0</v>
      </c>
      <c r="BF864" s="6">
        <v>0</v>
      </c>
      <c r="BG864" s="6">
        <v>0</v>
      </c>
      <c r="BH864" s="6">
        <v>0</v>
      </c>
      <c r="BI864" s="6">
        <v>0</v>
      </c>
      <c r="BJ864" s="6">
        <v>0</v>
      </c>
      <c r="BK864" s="6">
        <v>0</v>
      </c>
      <c r="BL864" s="6">
        <v>0</v>
      </c>
      <c r="BM864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864" s="6" t="str">
        <f>IF(Table3[[#This Row],[ShoulderLength]]="","",IF(Table3[[#This Row],[ShoulderLength]]&lt;Table3[[#This Row],[LOC]],"FIX",""))</f>
        <v/>
      </c>
    </row>
    <row r="865" spans="1:67" x14ac:dyDescent="0.25">
      <c r="A865" s="7">
        <f>IF(Table3[[#This Row],[SoflexRule]]="",1,IF(Table3[[#This Row],[MinOHL]]="",1,IF(Table3[[#This Row],[Type]]="CT",1,IF(Table3[[#This Row],[I]]=1,0,1))))</f>
        <v>1</v>
      </c>
      <c r="B865" s="6" t="s">
        <v>1565</v>
      </c>
      <c r="C865" s="6" t="s">
        <v>1565</v>
      </c>
      <c r="E865" s="6">
        <v>862</v>
      </c>
      <c r="G865" s="9" t="s">
        <v>74</v>
      </c>
      <c r="H865" s="10" t="s">
        <v>1565</v>
      </c>
      <c r="I865" s="11" t="s">
        <v>1701</v>
      </c>
      <c r="J865" s="12">
        <v>30123</v>
      </c>
      <c r="K865" s="11" t="str">
        <f>CONCATENATE(Table3[[#This Row],[Type]]," "&amp;TEXT(Table3[[#This Row],[Diameter]],".0000")&amp;""," "&amp;Table3[[#This Row],[NumFlutes]]&amp;"FL")</f>
        <v>EM .1875 4FL</v>
      </c>
      <c r="M865" s="13">
        <v>0.1875</v>
      </c>
      <c r="N865" s="13">
        <v>0.1875</v>
      </c>
      <c r="O865" s="6">
        <v>0.1875</v>
      </c>
      <c r="P865" s="6">
        <v>0.77500000000000002</v>
      </c>
      <c r="R865" s="14">
        <f>IF(Table3[[#This Row],[ShoulderLenEnd]]="",0,90-(DEGREES(ATAN((Q865-P865)/((N865-O865)/2)))))</f>
        <v>0</v>
      </c>
      <c r="S865" s="15">
        <v>0.77500000000000002</v>
      </c>
      <c r="T865" s="6">
        <v>4</v>
      </c>
      <c r="U865" s="6">
        <v>2</v>
      </c>
      <c r="V865" s="6">
        <v>0.625</v>
      </c>
      <c r="AA865" s="13" t="str">
        <f t="shared" si="13"/>
        <v/>
      </c>
      <c r="AE865" s="6" t="s">
        <v>44</v>
      </c>
      <c r="AF865" s="6" t="s">
        <v>62</v>
      </c>
      <c r="AG865" s="6" t="s">
        <v>79</v>
      </c>
      <c r="AI865" s="6">
        <v>0</v>
      </c>
      <c r="AJ865" s="6">
        <v>0</v>
      </c>
      <c r="AK865" s="6">
        <v>1</v>
      </c>
      <c r="AL865" s="6">
        <v>1</v>
      </c>
      <c r="AM865" s="6">
        <v>0</v>
      </c>
      <c r="AN865" s="6">
        <v>1</v>
      </c>
      <c r="AO865" s="6">
        <v>0</v>
      </c>
      <c r="AP865" s="6">
        <v>1</v>
      </c>
      <c r="AR865" s="6">
        <v>0</v>
      </c>
      <c r="AS865" s="6">
        <v>0</v>
      </c>
      <c r="AT865" s="6">
        <v>0</v>
      </c>
      <c r="AU865" s="6">
        <v>0</v>
      </c>
      <c r="AV865" s="6">
        <f>IF(Table3[[#This Row],[ShankDiameter]]&gt;0.5,0,2)</f>
        <v>2</v>
      </c>
      <c r="AW865" s="6">
        <v>0</v>
      </c>
      <c r="AX865" s="6">
        <v>0</v>
      </c>
      <c r="AY865" s="6">
        <v>2</v>
      </c>
      <c r="AZ865" s="6">
        <v>2</v>
      </c>
      <c r="BA865" s="6">
        <v>0</v>
      </c>
      <c r="BB865" s="6">
        <v>0</v>
      </c>
      <c r="BC865" s="6">
        <v>0</v>
      </c>
      <c r="BD865" s="6">
        <v>0</v>
      </c>
      <c r="BE865" s="6">
        <v>0</v>
      </c>
      <c r="BF865" s="6">
        <v>0</v>
      </c>
      <c r="BG865" s="6">
        <v>0</v>
      </c>
      <c r="BH865" s="6">
        <v>0</v>
      </c>
      <c r="BI865" s="6">
        <v>0</v>
      </c>
      <c r="BJ865" s="6">
        <v>0</v>
      </c>
      <c r="BK865" s="6">
        <v>0</v>
      </c>
      <c r="BL865" s="6">
        <v>0</v>
      </c>
      <c r="BM865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865" s="6" t="str">
        <f>IF(Table3[[#This Row],[ShoulderLength]]="","",IF(Table3[[#This Row],[ShoulderLength]]&lt;Table3[[#This Row],[LOC]],"FIX",""))</f>
        <v/>
      </c>
    </row>
    <row r="866" spans="1:67" x14ac:dyDescent="0.25">
      <c r="A866" s="7">
        <f>IF(Table3[[#This Row],[SoflexRule]]="",1,IF(Table3[[#This Row],[MinOHL]]="",1,IF(Table3[[#This Row],[Type]]="CT",1,IF(Table3[[#This Row],[I]]=1,0,1))))</f>
        <v>1</v>
      </c>
      <c r="B866" s="6" t="s">
        <v>1565</v>
      </c>
      <c r="C866" s="6" t="s">
        <v>1565</v>
      </c>
      <c r="E866" s="6">
        <v>863</v>
      </c>
      <c r="F866" s="8" t="s">
        <v>60</v>
      </c>
      <c r="H866" s="10" t="s">
        <v>1565</v>
      </c>
      <c r="I866" s="11" t="s">
        <v>1702</v>
      </c>
      <c r="J866" s="12" t="s">
        <v>1703</v>
      </c>
      <c r="K866" s="11" t="str">
        <f>CONCATENATE(Table3[[#This Row],[Type]]," "&amp;TEXT(Table3[[#This Row],[Diameter]],".0000")&amp;""," "&amp;Table3[[#This Row],[NumFlutes]]&amp;"FL")</f>
        <v>EM .1875 4FL</v>
      </c>
      <c r="M866" s="13">
        <v>0.1875</v>
      </c>
      <c r="N866" s="13">
        <v>0.1875</v>
      </c>
      <c r="O866" s="6">
        <v>0.1875</v>
      </c>
      <c r="P866" s="6">
        <v>0.43</v>
      </c>
      <c r="R866" s="14">
        <f>IF(Table3[[#This Row],[ShoulderLenEnd]]="",0,90-(DEGREES(ATAN((Q866-P866)/((N866-O866)/2)))))</f>
        <v>0</v>
      </c>
      <c r="S866" s="15">
        <v>0.46</v>
      </c>
      <c r="T866" s="6">
        <v>4</v>
      </c>
      <c r="U866" s="6">
        <v>2</v>
      </c>
      <c r="V866" s="6">
        <v>0.3125</v>
      </c>
      <c r="AA866" s="13" t="str">
        <f t="shared" si="13"/>
        <v/>
      </c>
      <c r="AE866" s="6" t="s">
        <v>44</v>
      </c>
      <c r="AF866" s="6" t="s">
        <v>73</v>
      </c>
      <c r="AG866" s="6" t="s">
        <v>124</v>
      </c>
      <c r="AI866" s="6">
        <v>0</v>
      </c>
      <c r="AJ866" s="6">
        <v>0</v>
      </c>
      <c r="AK866" s="6">
        <v>1</v>
      </c>
      <c r="AL866" s="6">
        <v>1</v>
      </c>
      <c r="AM866" s="6">
        <v>0</v>
      </c>
      <c r="AN866" s="6">
        <v>0</v>
      </c>
      <c r="AO866" s="6">
        <v>1</v>
      </c>
      <c r="AP866" s="6">
        <v>0</v>
      </c>
      <c r="AR866" s="6">
        <v>0</v>
      </c>
      <c r="AS866" s="6">
        <v>0</v>
      </c>
      <c r="AT866" s="6">
        <v>0</v>
      </c>
      <c r="AU866" s="6">
        <v>0</v>
      </c>
      <c r="AV866" s="6">
        <f>IF(Table3[[#This Row],[ShankDiameter]]&gt;0.5,0,2)</f>
        <v>2</v>
      </c>
      <c r="AW866" s="6">
        <v>0</v>
      </c>
      <c r="AX866" s="6">
        <v>0</v>
      </c>
      <c r="AY866" s="6">
        <v>2</v>
      </c>
      <c r="AZ866" s="6">
        <f>IF(Table3[[#This Row],[ShankDiameter]]=0.225,2,IF(Table3[[#This Row],[ShankDiameter]]=0.25,2,IF(Table3[[#This Row],[ShankDiameter]]=0.2875,2,0)))</f>
        <v>0</v>
      </c>
      <c r="BA866" s="6">
        <v>0</v>
      </c>
      <c r="BB866" s="6">
        <v>0</v>
      </c>
      <c r="BC866" s="6">
        <v>0</v>
      </c>
      <c r="BD866" s="6">
        <v>0</v>
      </c>
      <c r="BE866" s="6">
        <v>0</v>
      </c>
      <c r="BF866" s="6">
        <v>0</v>
      </c>
      <c r="BG866" s="6">
        <v>0</v>
      </c>
      <c r="BH866" s="6">
        <v>0</v>
      </c>
      <c r="BI866" s="6">
        <v>0</v>
      </c>
      <c r="BJ866" s="6">
        <v>0</v>
      </c>
      <c r="BK866" s="6">
        <v>0</v>
      </c>
      <c r="BL866" s="6">
        <v>0</v>
      </c>
      <c r="BM866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866" s="6" t="str">
        <f>IF(Table3[[#This Row],[ShoulderLength]]="","",IF(Table3[[#This Row],[ShoulderLength]]&lt;Table3[[#This Row],[LOC]],"FIX",""))</f>
        <v/>
      </c>
    </row>
    <row r="867" spans="1:67" x14ac:dyDescent="0.25">
      <c r="A867" s="7">
        <f>IF(Table3[[#This Row],[SoflexRule]]="",1,IF(Table3[[#This Row],[MinOHL]]="",1,IF(Table3[[#This Row],[Type]]="CT",1,IF(Table3[[#This Row],[I]]=1,0,1))))</f>
        <v>1</v>
      </c>
      <c r="B867" s="6" t="s">
        <v>1565</v>
      </c>
      <c r="C867" s="6" t="s">
        <v>1565</v>
      </c>
      <c r="E867" s="6">
        <v>864</v>
      </c>
      <c r="G867" s="9" t="s">
        <v>74</v>
      </c>
      <c r="H867" s="10" t="s">
        <v>1565</v>
      </c>
      <c r="I867" s="11" t="s">
        <v>1704</v>
      </c>
      <c r="J867" s="12">
        <v>12512</v>
      </c>
      <c r="K867" s="11" t="str">
        <f>CONCATENATE(Table3[[#This Row],[Type]]," "&amp;TEXT(Table3[[#This Row],[Diameter]],".0000")&amp;""," "&amp;Table3[[#This Row],[NumFlutes]]&amp;"FL")</f>
        <v>EM .1875 4FL</v>
      </c>
      <c r="M867" s="13">
        <v>0.1875</v>
      </c>
      <c r="N867" s="13">
        <v>0.1875</v>
      </c>
      <c r="O867" s="6">
        <v>0.1875</v>
      </c>
      <c r="P867" s="6">
        <v>1.3</v>
      </c>
      <c r="R867" s="14">
        <f>IF(Table3[[#This Row],[ShoulderLenEnd]]="",0,90-(DEGREES(ATAN((Q867-P867)/((N867-O867)/2)))))</f>
        <v>0</v>
      </c>
      <c r="S867" s="15">
        <v>1.3</v>
      </c>
      <c r="T867" s="6">
        <v>4</v>
      </c>
      <c r="U867" s="6">
        <v>3</v>
      </c>
      <c r="V867" s="6">
        <v>1.125</v>
      </c>
      <c r="AA867" s="13" t="str">
        <f t="shared" si="13"/>
        <v/>
      </c>
      <c r="AE867" s="6" t="s">
        <v>44</v>
      </c>
      <c r="AF867" s="6" t="s">
        <v>62</v>
      </c>
      <c r="AG867" s="6" t="s">
        <v>66</v>
      </c>
      <c r="AI867" s="6">
        <v>0</v>
      </c>
      <c r="AJ867" s="6">
        <v>1</v>
      </c>
      <c r="AK867" s="6">
        <v>1</v>
      </c>
      <c r="AL867" s="6">
        <v>0</v>
      </c>
      <c r="AM867" s="6">
        <v>0</v>
      </c>
      <c r="AN867" s="6">
        <v>1</v>
      </c>
      <c r="AO867" s="6">
        <v>0</v>
      </c>
      <c r="AP867" s="6">
        <v>1</v>
      </c>
      <c r="AR867" s="6">
        <v>0</v>
      </c>
      <c r="AS867" s="6">
        <v>0</v>
      </c>
      <c r="AT867" s="6">
        <v>0</v>
      </c>
      <c r="AU867" s="6">
        <v>0</v>
      </c>
      <c r="AV867" s="6">
        <f>IF(Table3[[#This Row],[ShankDiameter]]&gt;0.5,0,2)</f>
        <v>2</v>
      </c>
      <c r="AW867" s="6">
        <v>0</v>
      </c>
      <c r="AX867" s="6">
        <v>0</v>
      </c>
      <c r="AY867" s="6">
        <v>2</v>
      </c>
      <c r="AZ867" s="6">
        <f>IF(Table3[[#This Row],[ShankDiameter]]=0.225,2,IF(Table3[[#This Row],[ShankDiameter]]=0.25,2,IF(Table3[[#This Row],[ShankDiameter]]=0.2875,2,0)))</f>
        <v>0</v>
      </c>
      <c r="BA867" s="6">
        <v>0</v>
      </c>
      <c r="BB867" s="6">
        <v>0</v>
      </c>
      <c r="BC867" s="6">
        <v>0</v>
      </c>
      <c r="BD867" s="6">
        <v>0</v>
      </c>
      <c r="BE867" s="6">
        <v>0</v>
      </c>
      <c r="BF867" s="6">
        <v>0</v>
      </c>
      <c r="BG867" s="6">
        <v>0</v>
      </c>
      <c r="BH867" s="6">
        <v>0</v>
      </c>
      <c r="BI867" s="6">
        <v>0</v>
      </c>
      <c r="BJ867" s="6">
        <v>0</v>
      </c>
      <c r="BK867" s="6">
        <v>0</v>
      </c>
      <c r="BL867" s="6">
        <v>0</v>
      </c>
      <c r="BM867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867" s="6" t="str">
        <f>IF(Table3[[#This Row],[ShoulderLength]]="","",IF(Table3[[#This Row],[ShoulderLength]]&lt;Table3[[#This Row],[LOC]],"FIX",""))</f>
        <v/>
      </c>
    </row>
    <row r="868" spans="1:67" x14ac:dyDescent="0.25">
      <c r="A868" s="7">
        <f>IF(Table3[[#This Row],[SoflexRule]]="",1,IF(Table3[[#This Row],[MinOHL]]="",1,IF(Table3[[#This Row],[Type]]="CT",1,IF(Table3[[#This Row],[I]]=1,0,1))))</f>
        <v>1</v>
      </c>
      <c r="B868" s="6" t="s">
        <v>1565</v>
      </c>
      <c r="C868" s="6" t="s">
        <v>1565</v>
      </c>
      <c r="E868" s="6">
        <v>865</v>
      </c>
      <c r="F868" s="22"/>
      <c r="H868" s="10" t="s">
        <v>1565</v>
      </c>
      <c r="I868" s="11" t="s">
        <v>1705</v>
      </c>
      <c r="J868" s="12">
        <v>5097</v>
      </c>
      <c r="K868" s="11" t="str">
        <f>CONCATENATE(Table3[[#This Row],[Type]]," "&amp;TEXT(Table3[[#This Row],[Diameter]],".0000")&amp;""," "&amp;Table3[[#This Row],[NumFlutes]]&amp;"FL")</f>
        <v>EM .1875 5FL</v>
      </c>
      <c r="M868" s="13">
        <v>0.1875</v>
      </c>
      <c r="N868" s="13">
        <v>0.1875</v>
      </c>
      <c r="R868" s="14">
        <f>IF(Table3[[#This Row],[ShoulderLenEnd]]="",0,90-(DEGREES(ATAN((Q868-P868)/((N868-O868)/2)))))</f>
        <v>0</v>
      </c>
      <c r="T868" s="6">
        <v>5</v>
      </c>
      <c r="U868" s="6">
        <v>2.5</v>
      </c>
      <c r="V868" s="6">
        <v>0.75</v>
      </c>
      <c r="AA868" s="13" t="str">
        <f t="shared" si="13"/>
        <v/>
      </c>
      <c r="AE868" s="6" t="s">
        <v>44</v>
      </c>
      <c r="AF868" s="6" t="s">
        <v>126</v>
      </c>
      <c r="AG868" s="6" t="s">
        <v>127</v>
      </c>
      <c r="AI868" s="6">
        <v>0</v>
      </c>
      <c r="AJ868" s="6">
        <v>0</v>
      </c>
      <c r="AK868" s="6">
        <v>1</v>
      </c>
      <c r="AL868" s="6">
        <v>0</v>
      </c>
      <c r="AM868" s="6">
        <v>0</v>
      </c>
      <c r="AN868" s="6">
        <v>0</v>
      </c>
      <c r="AO868" s="6">
        <v>1</v>
      </c>
      <c r="AP868" s="6">
        <v>1</v>
      </c>
      <c r="AR868" s="6">
        <v>0</v>
      </c>
      <c r="AS868" s="6">
        <v>0</v>
      </c>
      <c r="AT868" s="6">
        <v>0</v>
      </c>
      <c r="AU868" s="6">
        <v>0</v>
      </c>
      <c r="AV868" s="6">
        <f>IF(Table3[[#This Row],[ShankDiameter]]&gt;0.5,0,2)</f>
        <v>2</v>
      </c>
      <c r="AW868" s="6">
        <v>0</v>
      </c>
      <c r="AX868" s="6">
        <v>0</v>
      </c>
      <c r="AY868" s="6">
        <v>2</v>
      </c>
      <c r="AZ868" s="6">
        <f>IF(Table3[[#This Row],[ShankDiameter]]=0.225,2,IF(Table3[[#This Row],[ShankDiameter]]=0.25,2,IF(Table3[[#This Row],[ShankDiameter]]=0.2875,2,0)))</f>
        <v>0</v>
      </c>
      <c r="BA868" s="6">
        <v>0</v>
      </c>
      <c r="BB868" s="6">
        <v>0</v>
      </c>
      <c r="BC868" s="6">
        <v>0</v>
      </c>
      <c r="BD868" s="6">
        <v>0</v>
      </c>
      <c r="BE868" s="6">
        <v>0</v>
      </c>
      <c r="BF868" s="6">
        <v>0</v>
      </c>
      <c r="BG868" s="6">
        <v>0</v>
      </c>
      <c r="BH868" s="6">
        <v>0</v>
      </c>
      <c r="BI868" s="6">
        <v>0</v>
      </c>
      <c r="BJ868" s="6">
        <v>0</v>
      </c>
      <c r="BK868" s="6">
        <v>0</v>
      </c>
      <c r="BL868" s="6">
        <v>0</v>
      </c>
      <c r="BM868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868" s="6" t="str">
        <f>IF(Table3[[#This Row],[ShoulderLength]]="","",IF(Table3[[#This Row],[ShoulderLength]]&lt;Table3[[#This Row],[LOC]],"FIX",""))</f>
        <v/>
      </c>
    </row>
    <row r="869" spans="1:67" x14ac:dyDescent="0.25">
      <c r="A869" s="7">
        <f>IF(Table3[[#This Row],[SoflexRule]]="",1,IF(Table3[[#This Row],[MinOHL]]="",1,IF(Table3[[#This Row],[Type]]="CT",1,IF(Table3[[#This Row],[I]]=1,0,1))))</f>
        <v>1</v>
      </c>
      <c r="B869" s="6" t="s">
        <v>1565</v>
      </c>
      <c r="C869" s="6" t="s">
        <v>1565</v>
      </c>
      <c r="E869" s="6">
        <v>866</v>
      </c>
      <c r="G869" s="9" t="s">
        <v>74</v>
      </c>
      <c r="H869" s="10" t="s">
        <v>1565</v>
      </c>
      <c r="I869" s="11" t="s">
        <v>1706</v>
      </c>
      <c r="J869" s="12" t="s">
        <v>1707</v>
      </c>
      <c r="K869" s="11" t="str">
        <f>CONCATENATE(Table3[[#This Row],[Type]]," "&amp;TEXT(Table3[[#This Row],[Diameter]],".0000")&amp;""," "&amp;Table3[[#This Row],[NumFlutes]]&amp;"FL")</f>
        <v>EM .1875 5FL</v>
      </c>
      <c r="M869" s="13">
        <v>0.1875</v>
      </c>
      <c r="N869" s="13">
        <v>0.1875</v>
      </c>
      <c r="O869" s="6">
        <v>0.1875</v>
      </c>
      <c r="P869" s="6">
        <v>0.65</v>
      </c>
      <c r="R869" s="14">
        <f>IF(Table3[[#This Row],[ShoulderLenEnd]]="",0,90-(DEGREES(ATAN((Q869-P869)/((N869-O869)/2)))))</f>
        <v>0</v>
      </c>
      <c r="S869" s="15">
        <v>0.65</v>
      </c>
      <c r="T869" s="6">
        <v>5</v>
      </c>
      <c r="U869" s="6">
        <v>2</v>
      </c>
      <c r="V869" s="6">
        <v>0.3125</v>
      </c>
      <c r="AA869" s="13" t="str">
        <f t="shared" si="13"/>
        <v/>
      </c>
      <c r="AE869" s="6" t="s">
        <v>44</v>
      </c>
      <c r="AF869" s="6" t="s">
        <v>119</v>
      </c>
      <c r="AG869" s="6" t="s">
        <v>132</v>
      </c>
      <c r="AI869" s="6">
        <v>0</v>
      </c>
      <c r="AJ869" s="6">
        <v>0</v>
      </c>
      <c r="AK869" s="6">
        <v>1</v>
      </c>
      <c r="AL869" s="6">
        <v>1</v>
      </c>
      <c r="AM869" s="6">
        <v>0</v>
      </c>
      <c r="AN869" s="6">
        <v>1</v>
      </c>
      <c r="AO869" s="6">
        <v>0</v>
      </c>
      <c r="AP869" s="6">
        <v>1</v>
      </c>
      <c r="AR869" s="6">
        <v>0</v>
      </c>
      <c r="AS869" s="6">
        <v>0</v>
      </c>
      <c r="AT869" s="6">
        <v>0</v>
      </c>
      <c r="AU869" s="6">
        <v>0</v>
      </c>
      <c r="AV869" s="6">
        <f>IF(Table3[[#This Row],[ShankDiameter]]&gt;0.5,0,2)</f>
        <v>2</v>
      </c>
      <c r="AW869" s="6">
        <v>0</v>
      </c>
      <c r="AX869" s="6">
        <v>0</v>
      </c>
      <c r="AY869" s="6">
        <v>2</v>
      </c>
      <c r="AZ869" s="6">
        <f>IF(Table3[[#This Row],[ShankDiameter]]=0.225,2,IF(Table3[[#This Row],[ShankDiameter]]=0.25,2,IF(Table3[[#This Row],[ShankDiameter]]=0.2875,2,0)))</f>
        <v>0</v>
      </c>
      <c r="BA869" s="6">
        <v>0</v>
      </c>
      <c r="BB869" s="6">
        <v>0</v>
      </c>
      <c r="BC869" s="6">
        <v>0</v>
      </c>
      <c r="BD869" s="6">
        <v>0</v>
      </c>
      <c r="BE869" s="6">
        <v>0</v>
      </c>
      <c r="BF869" s="6">
        <v>0</v>
      </c>
      <c r="BG869" s="6">
        <v>0</v>
      </c>
      <c r="BH869" s="6">
        <v>0</v>
      </c>
      <c r="BI869" s="6">
        <v>0</v>
      </c>
      <c r="BJ869" s="6">
        <v>0</v>
      </c>
      <c r="BK869" s="6">
        <v>0</v>
      </c>
      <c r="BL869" s="6">
        <v>0</v>
      </c>
      <c r="BM869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869" s="6" t="str">
        <f>IF(Table3[[#This Row],[ShoulderLength]]="","",IF(Table3[[#This Row],[ShoulderLength]]&lt;Table3[[#This Row],[LOC]],"FIX",""))</f>
        <v/>
      </c>
    </row>
    <row r="870" spans="1:67" x14ac:dyDescent="0.25">
      <c r="A870" s="7">
        <f>IF(Table3[[#This Row],[SoflexRule]]="",1,IF(Table3[[#This Row],[MinOHL]]="",1,IF(Table3[[#This Row],[Type]]="CT",1,IF(Table3[[#This Row],[I]]=1,0,1))))</f>
        <v>1</v>
      </c>
      <c r="B870" s="6" t="s">
        <v>1565</v>
      </c>
      <c r="C870" s="6" t="s">
        <v>1565</v>
      </c>
      <c r="E870" s="6">
        <v>867</v>
      </c>
      <c r="G870" s="9" t="s">
        <v>74</v>
      </c>
      <c r="H870" s="10" t="s">
        <v>1565</v>
      </c>
      <c r="I870" s="11" t="s">
        <v>1708</v>
      </c>
      <c r="J870" s="12">
        <v>5067</v>
      </c>
      <c r="K870" s="11" t="str">
        <f>CONCATENATE(Table3[[#This Row],[Type]]," "&amp;TEXT(Table3[[#This Row],[Diameter]],".0000")&amp;""," "&amp;Table3[[#This Row],[NumFlutes]]&amp;"FL")</f>
        <v>EM .1875 5FL</v>
      </c>
      <c r="M870" s="13">
        <v>0.1875</v>
      </c>
      <c r="N870" s="13">
        <v>0.1875</v>
      </c>
      <c r="O870" s="6">
        <v>0.1875</v>
      </c>
      <c r="P870" s="6">
        <v>0.45</v>
      </c>
      <c r="R870" s="14">
        <f>IF(Table3[[#This Row],[ShoulderLenEnd]]="",0,90-(DEGREES(ATAN((Q870-P870)/((N870-O870)/2)))))</f>
        <v>0</v>
      </c>
      <c r="S870" s="15">
        <v>0.45</v>
      </c>
      <c r="T870" s="6">
        <v>5</v>
      </c>
      <c r="U870" s="6">
        <v>2</v>
      </c>
      <c r="V870" s="6">
        <v>0.3125</v>
      </c>
      <c r="W870" s="6">
        <v>0</v>
      </c>
      <c r="AA870" s="13" t="str">
        <f t="shared" si="13"/>
        <v/>
      </c>
      <c r="AE870" s="6" t="s">
        <v>44</v>
      </c>
      <c r="AF870" s="6" t="s">
        <v>126</v>
      </c>
      <c r="AG870" s="6" t="s">
        <v>1709</v>
      </c>
      <c r="AI870" s="6">
        <v>0</v>
      </c>
      <c r="AJ870" s="6">
        <v>0</v>
      </c>
      <c r="AK870" s="6">
        <v>0</v>
      </c>
      <c r="AL870" s="6">
        <v>0</v>
      </c>
      <c r="AM870" s="6">
        <v>0</v>
      </c>
      <c r="AN870" s="6">
        <v>0</v>
      </c>
      <c r="AO870" s="6">
        <v>0</v>
      </c>
      <c r="AP870" s="6">
        <v>0</v>
      </c>
      <c r="AR870" s="6">
        <v>0</v>
      </c>
      <c r="AS870" s="6">
        <v>0</v>
      </c>
      <c r="AT870" s="6">
        <v>0</v>
      </c>
      <c r="AU870" s="6">
        <v>0</v>
      </c>
      <c r="AV870" s="6">
        <f>IF(Table3[[#This Row],[ShankDiameter]]&gt;0.5,0,2)</f>
        <v>2</v>
      </c>
      <c r="AW870" s="6">
        <v>0</v>
      </c>
      <c r="AX870" s="6">
        <v>0</v>
      </c>
      <c r="AY870" s="6">
        <v>2</v>
      </c>
      <c r="AZ870" s="6">
        <f>IF(Table3[[#This Row],[ShankDiameter]]=0.225,2,IF(Table3[[#This Row],[ShankDiameter]]=0.25,2,IF(Table3[[#This Row],[ShankDiameter]]=0.2875,2,0)))</f>
        <v>0</v>
      </c>
      <c r="BA870" s="6">
        <v>0</v>
      </c>
      <c r="BB870" s="6">
        <v>0</v>
      </c>
      <c r="BC870" s="6">
        <v>0</v>
      </c>
      <c r="BD870" s="6">
        <v>0</v>
      </c>
      <c r="BE870" s="6">
        <v>0</v>
      </c>
      <c r="BF870" s="6">
        <v>0</v>
      </c>
      <c r="BG870" s="6">
        <v>0</v>
      </c>
      <c r="BH870" s="6">
        <v>0</v>
      </c>
      <c r="BI870" s="6">
        <v>0</v>
      </c>
      <c r="BJ870" s="6">
        <v>0</v>
      </c>
      <c r="BK870" s="6">
        <v>0</v>
      </c>
      <c r="BL870" s="6">
        <v>0</v>
      </c>
      <c r="BM870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870" s="6" t="str">
        <f>IF(Table3[[#This Row],[ShoulderLength]]="","",IF(Table3[[#This Row],[ShoulderLength]]&lt;Table3[[#This Row],[LOC]],"FIX",""))</f>
        <v/>
      </c>
    </row>
    <row r="871" spans="1:67" x14ac:dyDescent="0.25">
      <c r="A871" s="7">
        <f>IF(Table3[[#This Row],[SoflexRule]]="",1,IF(Table3[[#This Row],[MinOHL]]="",1,IF(Table3[[#This Row],[Type]]="CT",1,IF(Table3[[#This Row],[I]]=1,0,1))))</f>
        <v>1</v>
      </c>
      <c r="B871" s="6" t="s">
        <v>1565</v>
      </c>
      <c r="C871" s="6" t="s">
        <v>1565</v>
      </c>
      <c r="E871" s="6">
        <v>868</v>
      </c>
      <c r="F871" s="22"/>
      <c r="H871" s="10" t="s">
        <v>1565</v>
      </c>
      <c r="I871" s="11" t="s">
        <v>1710</v>
      </c>
      <c r="J871" s="12">
        <v>539532</v>
      </c>
      <c r="K871" s="11" t="str">
        <f>CONCATENATE(Table3[[#This Row],[Type]]," "&amp;TEXT(Table3[[#This Row],[Diameter]],".0000")&amp;""," "&amp;Table3[[#This Row],[NumFlutes]]&amp;"FL")</f>
        <v>EM .1181 4FL</v>
      </c>
      <c r="M871" s="13">
        <v>0.1181</v>
      </c>
      <c r="N871" s="13">
        <v>0.23619999999999999</v>
      </c>
      <c r="R871" s="14">
        <f>IF(Table3[[#This Row],[ShoulderLenEnd]]="",0,90-(DEGREES(ATAN((Q871-P871)/((N871-O871)/2)))))</f>
        <v>0</v>
      </c>
      <c r="T871" s="6">
        <v>4</v>
      </c>
      <c r="U871" s="6">
        <v>2.3620000000000001</v>
      </c>
      <c r="V871" s="6">
        <v>0.47239999999999999</v>
      </c>
      <c r="AA871" s="13" t="str">
        <f t="shared" si="13"/>
        <v/>
      </c>
      <c r="AE871" s="6" t="s">
        <v>44</v>
      </c>
      <c r="AF871" s="6" t="s">
        <v>119</v>
      </c>
      <c r="AG871" s="18" t="s">
        <v>2286</v>
      </c>
      <c r="AI871" s="6">
        <v>0</v>
      </c>
      <c r="AJ871" s="6">
        <v>0</v>
      </c>
      <c r="AK871" s="6">
        <v>1</v>
      </c>
      <c r="AL871" s="6">
        <v>0</v>
      </c>
      <c r="AM871" s="6">
        <v>0</v>
      </c>
      <c r="AN871" s="6">
        <v>1</v>
      </c>
      <c r="AO871" s="6">
        <v>0</v>
      </c>
      <c r="AP871" s="6">
        <v>1</v>
      </c>
      <c r="AR871" s="6">
        <v>0</v>
      </c>
      <c r="AS871" s="6">
        <v>0</v>
      </c>
      <c r="AT871" s="6">
        <v>0</v>
      </c>
      <c r="AU871" s="6">
        <v>0</v>
      </c>
      <c r="AV871" s="6">
        <f>IF(Table3[[#This Row],[ShankDiameter]]&gt;0.5,0,2)</f>
        <v>2</v>
      </c>
      <c r="AW871" s="6">
        <v>0</v>
      </c>
      <c r="AX871" s="6">
        <v>0</v>
      </c>
      <c r="AY871" s="6">
        <v>2</v>
      </c>
      <c r="AZ871" s="6">
        <f>IF(Table3[[#This Row],[ShankDiameter]]=0.225,2,IF(Table3[[#This Row],[ShankDiameter]]=0.25,2,IF(Table3[[#This Row],[ShankDiameter]]=0.2875,2,0)))</f>
        <v>0</v>
      </c>
      <c r="BA871" s="6">
        <v>0</v>
      </c>
      <c r="BB871" s="6">
        <v>0</v>
      </c>
      <c r="BC871" s="6">
        <v>0</v>
      </c>
      <c r="BD871" s="6">
        <v>0</v>
      </c>
      <c r="BE871" s="6">
        <v>0</v>
      </c>
      <c r="BF871" s="6">
        <v>0</v>
      </c>
      <c r="BG871" s="6">
        <v>0</v>
      </c>
      <c r="BH871" s="6">
        <v>0</v>
      </c>
      <c r="BI871" s="6">
        <v>0</v>
      </c>
      <c r="BJ871" s="6">
        <v>0</v>
      </c>
      <c r="BK871" s="6">
        <v>0</v>
      </c>
      <c r="BL871" s="6">
        <v>0</v>
      </c>
      <c r="BM871" s="6">
        <f>IF(Table3[[#This Row],[Type]]="EM",IF((Table3[[#This Row],[Diameter]]/2)-Table3[[#This Row],[CornerRadius]]-0.012&gt;0,(Table3[[#This Row],[Diameter]]/2)-Table3[[#This Row],[CornerRadius]]-0.012,0),)</f>
        <v>4.7049999999999995E-2</v>
      </c>
      <c r="BO871" s="6" t="str">
        <f>IF(Table3[[#This Row],[ShoulderLength]]="","",IF(Table3[[#This Row],[ShoulderLength]]&lt;Table3[[#This Row],[LOC]],"FIX",""))</f>
        <v/>
      </c>
    </row>
    <row r="872" spans="1:67" x14ac:dyDescent="0.25">
      <c r="A872" s="7">
        <f>IF(Table3[[#This Row],[SoflexRule]]="",1,IF(Table3[[#This Row],[MinOHL]]="",1,IF(Table3[[#This Row],[Type]]="CT",1,IF(Table3[[#This Row],[I]]=1,0,1))))</f>
        <v>1</v>
      </c>
      <c r="B872" s="6" t="s">
        <v>1565</v>
      </c>
      <c r="C872" s="6" t="s">
        <v>1565</v>
      </c>
      <c r="E872" s="6">
        <v>869</v>
      </c>
      <c r="G872" s="9" t="s">
        <v>74</v>
      </c>
      <c r="H872" s="10" t="s">
        <v>1565</v>
      </c>
      <c r="I872" s="11" t="s">
        <v>1711</v>
      </c>
      <c r="J872" s="12">
        <v>539541</v>
      </c>
      <c r="K872" s="11" t="str">
        <f>CONCATENATE(Table3[[#This Row],[Type]]," "&amp;TEXT(Table3[[#This Row],[Diameter]],".0000")&amp;""," "&amp;Table3[[#This Row],[NumFlutes]]&amp;"FL")</f>
        <v>EM .1575 4FL</v>
      </c>
      <c r="M872" s="13">
        <v>0.1575</v>
      </c>
      <c r="N872" s="13">
        <v>0.23619999999999999</v>
      </c>
      <c r="O872" s="6">
        <v>0.11799999999999999</v>
      </c>
      <c r="P872" s="6">
        <v>0.63</v>
      </c>
      <c r="Q872" s="6">
        <v>0.82279999999999998</v>
      </c>
      <c r="R872" s="14">
        <f>IF(Table3[[#This Row],[ShoulderLenEnd]]="",0,90-(DEGREES(ATAN((Q872-P872)/((N872-O872)/2)))))</f>
        <v>17.042149379336976</v>
      </c>
      <c r="S872" s="15">
        <v>0.85</v>
      </c>
      <c r="T872" s="6">
        <v>4</v>
      </c>
      <c r="U872" s="6">
        <v>2.3620000000000001</v>
      </c>
      <c r="V872" s="6">
        <v>0.62990000000000002</v>
      </c>
      <c r="AA872" s="13" t="str">
        <f t="shared" si="13"/>
        <v/>
      </c>
      <c r="AE872" s="6" t="s">
        <v>44</v>
      </c>
      <c r="AF872" s="6" t="s">
        <v>119</v>
      </c>
      <c r="AG872" s="18" t="s">
        <v>2286</v>
      </c>
      <c r="AI872" s="6">
        <v>0</v>
      </c>
      <c r="AJ872" s="6">
        <v>0</v>
      </c>
      <c r="AK872" s="6">
        <v>1</v>
      </c>
      <c r="AL872" s="6">
        <v>0</v>
      </c>
      <c r="AM872" s="6">
        <v>0</v>
      </c>
      <c r="AN872" s="6">
        <v>1</v>
      </c>
      <c r="AO872" s="6">
        <v>0</v>
      </c>
      <c r="AP872" s="6">
        <v>1</v>
      </c>
      <c r="AR872" s="6">
        <v>0</v>
      </c>
      <c r="AS872" s="6">
        <v>0</v>
      </c>
      <c r="AT872" s="6">
        <v>0</v>
      </c>
      <c r="AU872" s="6">
        <v>0</v>
      </c>
      <c r="AV872" s="6">
        <f>IF(Table3[[#This Row],[ShankDiameter]]&gt;0.5,0,2)</f>
        <v>2</v>
      </c>
      <c r="AW872" s="6">
        <v>0</v>
      </c>
      <c r="AX872" s="6">
        <v>0</v>
      </c>
      <c r="AY872" s="6">
        <v>2</v>
      </c>
      <c r="AZ872" s="6">
        <f>IF(Table3[[#This Row],[ShankDiameter]]=0.225,2,IF(Table3[[#This Row],[ShankDiameter]]=0.25,2,IF(Table3[[#This Row],[ShankDiameter]]=0.2875,2,0)))</f>
        <v>0</v>
      </c>
      <c r="BA872" s="6">
        <v>0</v>
      </c>
      <c r="BB872" s="6">
        <v>0</v>
      </c>
      <c r="BC872" s="6">
        <v>0</v>
      </c>
      <c r="BD872" s="6">
        <v>0</v>
      </c>
      <c r="BE872" s="6">
        <v>0</v>
      </c>
      <c r="BF872" s="6">
        <v>0</v>
      </c>
      <c r="BG872" s="6">
        <v>0</v>
      </c>
      <c r="BH872" s="6">
        <v>0</v>
      </c>
      <c r="BI872" s="6">
        <v>0</v>
      </c>
      <c r="BJ872" s="6">
        <v>0</v>
      </c>
      <c r="BK872" s="6">
        <v>0</v>
      </c>
      <c r="BL872" s="6">
        <v>0</v>
      </c>
      <c r="BM872" s="6">
        <f>IF(Table3[[#This Row],[Type]]="EM",IF((Table3[[#This Row],[Diameter]]/2)-Table3[[#This Row],[CornerRadius]]-0.012&gt;0,(Table3[[#This Row],[Diameter]]/2)-Table3[[#This Row],[CornerRadius]]-0.012,0),)</f>
        <v>6.6750000000000004E-2</v>
      </c>
      <c r="BO872" s="6" t="str">
        <f>IF(Table3[[#This Row],[ShoulderLength]]="","",IF(Table3[[#This Row],[ShoulderLength]]&lt;Table3[[#This Row],[LOC]],"FIX",""))</f>
        <v/>
      </c>
    </row>
    <row r="873" spans="1:67" x14ac:dyDescent="0.25">
      <c r="A873" s="7">
        <f>IF(Table3[[#This Row],[SoflexRule]]="",1,IF(Table3[[#This Row],[MinOHL]]="",1,IF(Table3[[#This Row],[Type]]="CT",1,IF(Table3[[#This Row],[I]]=1,0,1))))</f>
        <v>1</v>
      </c>
      <c r="B873" s="6" t="s">
        <v>1565</v>
      </c>
      <c r="C873" s="6" t="s">
        <v>1565</v>
      </c>
      <c r="E873" s="6">
        <v>870</v>
      </c>
      <c r="F873" s="22"/>
      <c r="H873" s="10" t="s">
        <v>1565</v>
      </c>
      <c r="I873" s="11" t="s">
        <v>1712</v>
      </c>
      <c r="J873" s="12">
        <v>539559</v>
      </c>
      <c r="K873" s="11" t="str">
        <f>CONCATENATE(Table3[[#This Row],[Type]]," "&amp;TEXT(Table3[[#This Row],[Diameter]],".0000")&amp;""," "&amp;Table3[[#This Row],[NumFlutes]]&amp;"FL")</f>
        <v>EM .2362 4FL</v>
      </c>
      <c r="M873" s="13">
        <v>0.23619999999999999</v>
      </c>
      <c r="N873" s="13">
        <v>0.23619999999999999</v>
      </c>
      <c r="R873" s="14">
        <f>IF(Table3[[#This Row],[ShoulderLenEnd]]="",0,90-(DEGREES(ATAN((Q873-P873)/((N873-O873)/2)))))</f>
        <v>0</v>
      </c>
      <c r="T873" s="6">
        <v>4</v>
      </c>
      <c r="U873" s="6">
        <v>2.3620000000000001</v>
      </c>
      <c r="V873" s="6">
        <v>0.94489999999999996</v>
      </c>
      <c r="AA873" s="13" t="str">
        <f t="shared" si="13"/>
        <v/>
      </c>
      <c r="AE873" s="6" t="s">
        <v>44</v>
      </c>
      <c r="AF873" s="6" t="s">
        <v>119</v>
      </c>
      <c r="AG873" s="18" t="s">
        <v>2286</v>
      </c>
      <c r="AI873" s="6">
        <v>0</v>
      </c>
      <c r="AJ873" s="6">
        <v>0</v>
      </c>
      <c r="AK873" s="6">
        <v>1</v>
      </c>
      <c r="AL873" s="6">
        <v>0</v>
      </c>
      <c r="AM873" s="6">
        <v>0</v>
      </c>
      <c r="AN873" s="6">
        <v>1</v>
      </c>
      <c r="AO873" s="6">
        <v>0</v>
      </c>
      <c r="AP873" s="6">
        <v>1</v>
      </c>
      <c r="AR873" s="6">
        <v>0</v>
      </c>
      <c r="AS873" s="6">
        <v>0</v>
      </c>
      <c r="AT873" s="6">
        <v>0</v>
      </c>
      <c r="AU873" s="6">
        <v>0</v>
      </c>
      <c r="AV873" s="6">
        <f>IF(Table3[[#This Row],[ShankDiameter]]&gt;0.5,0,2)</f>
        <v>2</v>
      </c>
      <c r="AW873" s="6">
        <v>0</v>
      </c>
      <c r="AX873" s="6">
        <v>0</v>
      </c>
      <c r="AY873" s="6">
        <v>2</v>
      </c>
      <c r="AZ873" s="6">
        <f>IF(Table3[[#This Row],[ShankDiameter]]=0.225,2,IF(Table3[[#This Row],[ShankDiameter]]=0.25,2,IF(Table3[[#This Row],[ShankDiameter]]=0.2875,2,0)))</f>
        <v>0</v>
      </c>
      <c r="BA873" s="6">
        <v>0</v>
      </c>
      <c r="BB873" s="6">
        <v>0</v>
      </c>
      <c r="BC873" s="6">
        <v>0</v>
      </c>
      <c r="BD873" s="6">
        <v>0</v>
      </c>
      <c r="BE873" s="6">
        <v>0</v>
      </c>
      <c r="BF873" s="6">
        <v>0</v>
      </c>
      <c r="BG873" s="6">
        <v>0</v>
      </c>
      <c r="BH873" s="6">
        <v>0</v>
      </c>
      <c r="BI873" s="6">
        <v>0</v>
      </c>
      <c r="BJ873" s="6">
        <v>0</v>
      </c>
      <c r="BK873" s="6">
        <v>0</v>
      </c>
      <c r="BL873" s="6">
        <v>0</v>
      </c>
      <c r="BM873" s="6">
        <f>IF(Table3[[#This Row],[Type]]="EM",IF((Table3[[#This Row],[Diameter]]/2)-Table3[[#This Row],[CornerRadius]]-0.012&gt;0,(Table3[[#This Row],[Diameter]]/2)-Table3[[#This Row],[CornerRadius]]-0.012,0),)</f>
        <v>0.1061</v>
      </c>
      <c r="BO873" s="6" t="str">
        <f>IF(Table3[[#This Row],[ShoulderLength]]="","",IF(Table3[[#This Row],[ShoulderLength]]&lt;Table3[[#This Row],[LOC]],"FIX",""))</f>
        <v/>
      </c>
    </row>
    <row r="874" spans="1:67" x14ac:dyDescent="0.25">
      <c r="A874" s="7">
        <f>IF(Table3[[#This Row],[SoflexRule]]="",1,IF(Table3[[#This Row],[MinOHL]]="",1,IF(Table3[[#This Row],[Type]]="CT",1,IF(Table3[[#This Row],[I]]=1,0,1))))</f>
        <v>1</v>
      </c>
      <c r="B874" s="6" t="s">
        <v>1565</v>
      </c>
      <c r="C874" s="6" t="s">
        <v>1565</v>
      </c>
      <c r="E874" s="6">
        <v>871</v>
      </c>
      <c r="G874" s="9" t="s">
        <v>74</v>
      </c>
      <c r="H874" s="10" t="s">
        <v>1565</v>
      </c>
      <c r="I874" s="11" t="s">
        <v>1713</v>
      </c>
      <c r="J874" s="12" t="s">
        <v>1714</v>
      </c>
      <c r="K874" s="11" t="str">
        <f>CONCATENATE(Table3[[#This Row],[Type]]," "&amp;TEXT(Table3[[#This Row],[Diameter]],".0000")&amp;""," "&amp;Table3[[#This Row],[NumFlutes]]&amp;"FL")</f>
        <v>EM .0470 5FL</v>
      </c>
      <c r="M874" s="13">
        <v>4.7E-2</v>
      </c>
      <c r="N874" s="13">
        <v>0.25</v>
      </c>
      <c r="O874" s="6">
        <v>4.7E-2</v>
      </c>
      <c r="P874" s="6">
        <v>0.19</v>
      </c>
      <c r="Q874" s="6">
        <v>0.55000000000000004</v>
      </c>
      <c r="R874" s="14">
        <f>IF(Table3[[#This Row],[ShoulderLenEnd]]="",0,90-(DEGREES(ATAN((Q874-P874)/((N874-O874)/2)))))</f>
        <v>15.745503246866804</v>
      </c>
      <c r="S874" s="15">
        <v>0.6</v>
      </c>
      <c r="T874" s="6">
        <v>5</v>
      </c>
      <c r="U874" s="6">
        <v>2.5</v>
      </c>
      <c r="V874" s="6">
        <v>0.14099999999999999</v>
      </c>
      <c r="AA874" s="13" t="str">
        <f t="shared" si="13"/>
        <v/>
      </c>
      <c r="AE874" s="6" t="s">
        <v>44</v>
      </c>
      <c r="AF874" s="6" t="s">
        <v>73</v>
      </c>
      <c r="AG874" s="6" t="s">
        <v>66</v>
      </c>
      <c r="AI874" s="6">
        <v>0</v>
      </c>
      <c r="AJ874" s="6">
        <v>0</v>
      </c>
      <c r="AK874" s="6">
        <v>1</v>
      </c>
      <c r="AL874" s="6">
        <v>0</v>
      </c>
      <c r="AM874" s="6">
        <v>0</v>
      </c>
      <c r="AN874" s="6">
        <v>0</v>
      </c>
      <c r="AO874" s="6">
        <v>1</v>
      </c>
      <c r="AP874" s="6">
        <v>0</v>
      </c>
      <c r="AR874" s="6">
        <v>0</v>
      </c>
      <c r="AS874" s="6">
        <v>0</v>
      </c>
      <c r="AT874" s="6">
        <v>0</v>
      </c>
      <c r="AU874" s="6">
        <v>0</v>
      </c>
      <c r="AV874" s="6">
        <f>IF(Table3[[#This Row],[ShankDiameter]]&gt;0.5,0,2)</f>
        <v>2</v>
      </c>
      <c r="AW874" s="6">
        <v>0</v>
      </c>
      <c r="AX874" s="6">
        <v>0</v>
      </c>
      <c r="AY874" s="6">
        <v>2</v>
      </c>
      <c r="AZ874" s="6">
        <f>IF(Table3[[#This Row],[ShankDiameter]]=0.225,2,IF(Table3[[#This Row],[ShankDiameter]]=0.25,2,IF(Table3[[#This Row],[ShankDiameter]]=0.2875,2,0)))</f>
        <v>2</v>
      </c>
      <c r="BA874" s="6">
        <v>0</v>
      </c>
      <c r="BB874" s="6">
        <v>0</v>
      </c>
      <c r="BC874" s="6">
        <v>0</v>
      </c>
      <c r="BD874" s="6">
        <v>0</v>
      </c>
      <c r="BE874" s="6">
        <v>0</v>
      </c>
      <c r="BF874" s="6">
        <v>0</v>
      </c>
      <c r="BG874" s="6">
        <v>0</v>
      </c>
      <c r="BH874" s="6">
        <v>0</v>
      </c>
      <c r="BI874" s="6">
        <v>0</v>
      </c>
      <c r="BJ874" s="6">
        <v>0</v>
      </c>
      <c r="BK874" s="6">
        <v>0</v>
      </c>
      <c r="BL874" s="6">
        <v>0</v>
      </c>
      <c r="BM874" s="6">
        <f>IF(Table3[[#This Row],[Type]]="EM",IF((Table3[[#This Row],[Diameter]]/2)-Table3[[#This Row],[CornerRadius]]-0.012&gt;0,(Table3[[#This Row],[Diameter]]/2)-Table3[[#This Row],[CornerRadius]]-0.012,0),)</f>
        <v>1.15E-2</v>
      </c>
      <c r="BO874" s="6" t="str">
        <f>IF(Table3[[#This Row],[ShoulderLength]]="","",IF(Table3[[#This Row],[ShoulderLength]]&lt;Table3[[#This Row],[LOC]],"FIX",""))</f>
        <v/>
      </c>
    </row>
    <row r="875" spans="1:67" x14ac:dyDescent="0.25">
      <c r="A875" s="7">
        <f>IF(Table3[[#This Row],[SoflexRule]]="",1,IF(Table3[[#This Row],[MinOHL]]="",1,IF(Table3[[#This Row],[Type]]="CT",1,IF(Table3[[#This Row],[I]]=1,0,1))))</f>
        <v>1</v>
      </c>
      <c r="B875" s="6" t="s">
        <v>1565</v>
      </c>
      <c r="C875" s="6" t="s">
        <v>1565</v>
      </c>
      <c r="E875" s="6">
        <v>872</v>
      </c>
      <c r="F875" s="8" t="s">
        <v>60</v>
      </c>
      <c r="H875" s="10" t="s">
        <v>1565</v>
      </c>
      <c r="I875" s="11" t="s">
        <v>1715</v>
      </c>
      <c r="J875" s="12" t="s">
        <v>1716</v>
      </c>
      <c r="K875" s="11" t="str">
        <f>CONCATENATE(Table3[[#This Row],[Type]]," "&amp;TEXT(Table3[[#This Row],[Diameter]],".0000")&amp;""," "&amp;Table3[[#This Row],[NumFlutes]]&amp;"FL")</f>
        <v>EM .0625 5FL</v>
      </c>
      <c r="M875" s="13">
        <v>6.25E-2</v>
      </c>
      <c r="N875" s="13">
        <v>0.25</v>
      </c>
      <c r="O875" s="6">
        <v>6.25E-2</v>
      </c>
      <c r="P875" s="6">
        <v>0.25</v>
      </c>
      <c r="Q875" s="6">
        <v>0.64</v>
      </c>
      <c r="R875" s="14">
        <f>IF(Table3[[#This Row],[ShoulderLenEnd]]="",0,90-(DEGREES(ATAN((Q875-P875)/((N875-O875)/2)))))</f>
        <v>13.516568108791319</v>
      </c>
      <c r="S875" s="15">
        <v>0.67</v>
      </c>
      <c r="T875" s="6">
        <v>5</v>
      </c>
      <c r="U875" s="6">
        <v>2.5</v>
      </c>
      <c r="V875" s="6">
        <v>0.186</v>
      </c>
      <c r="AA875" s="13" t="str">
        <f t="shared" si="13"/>
        <v/>
      </c>
      <c r="AE875" s="6" t="s">
        <v>44</v>
      </c>
      <c r="AF875" s="6" t="s">
        <v>73</v>
      </c>
      <c r="AG875" s="6" t="s">
        <v>66</v>
      </c>
      <c r="AI875" s="6">
        <v>0</v>
      </c>
      <c r="AJ875" s="6">
        <v>0</v>
      </c>
      <c r="AK875" s="6">
        <v>1</v>
      </c>
      <c r="AL875" s="6">
        <v>0</v>
      </c>
      <c r="AM875" s="6">
        <v>0</v>
      </c>
      <c r="AN875" s="6">
        <v>0</v>
      </c>
      <c r="AO875" s="6">
        <v>1</v>
      </c>
      <c r="AP875" s="6">
        <v>0</v>
      </c>
      <c r="AR875" s="6">
        <v>0</v>
      </c>
      <c r="AS875" s="6">
        <v>0</v>
      </c>
      <c r="AT875" s="6">
        <v>0</v>
      </c>
      <c r="AU875" s="6">
        <v>0</v>
      </c>
      <c r="AV875" s="6">
        <f>IF(Table3[[#This Row],[ShankDiameter]]&gt;0.5,0,2)</f>
        <v>2</v>
      </c>
      <c r="AW875" s="6">
        <v>0</v>
      </c>
      <c r="AX875" s="6">
        <v>0</v>
      </c>
      <c r="AY875" s="6">
        <v>2</v>
      </c>
      <c r="AZ875" s="6">
        <f>IF(Table3[[#This Row],[ShankDiameter]]=0.225,2,IF(Table3[[#This Row],[ShankDiameter]]=0.25,2,IF(Table3[[#This Row],[ShankDiameter]]=0.2875,2,0)))</f>
        <v>2</v>
      </c>
      <c r="BA875" s="6">
        <v>0</v>
      </c>
      <c r="BB875" s="6">
        <v>0</v>
      </c>
      <c r="BC875" s="6">
        <v>0</v>
      </c>
      <c r="BD875" s="6">
        <v>0</v>
      </c>
      <c r="BE875" s="6">
        <v>0</v>
      </c>
      <c r="BF875" s="6">
        <v>0</v>
      </c>
      <c r="BG875" s="6">
        <v>0</v>
      </c>
      <c r="BH875" s="6">
        <v>0</v>
      </c>
      <c r="BI875" s="6">
        <v>0</v>
      </c>
      <c r="BJ875" s="6">
        <v>0</v>
      </c>
      <c r="BK875" s="6">
        <v>0</v>
      </c>
      <c r="BL875" s="6">
        <v>0</v>
      </c>
      <c r="BM875" s="6">
        <f>IF(Table3[[#This Row],[Type]]="EM",IF((Table3[[#This Row],[Diameter]]/2)-Table3[[#This Row],[CornerRadius]]-0.012&gt;0,(Table3[[#This Row],[Diameter]]/2)-Table3[[#This Row],[CornerRadius]]-0.012,0),)</f>
        <v>1.925E-2</v>
      </c>
      <c r="BO875" s="6" t="str">
        <f>IF(Table3[[#This Row],[ShoulderLength]]="","",IF(Table3[[#This Row],[ShoulderLength]]&lt;Table3[[#This Row],[LOC]],"FIX",""))</f>
        <v/>
      </c>
    </row>
    <row r="876" spans="1:67" x14ac:dyDescent="0.25">
      <c r="A876" s="7">
        <f>IF(Table3[[#This Row],[SoflexRule]]="",1,IF(Table3[[#This Row],[MinOHL]]="",1,IF(Table3[[#This Row],[Type]]="CT",1,IF(Table3[[#This Row],[I]]=1,0,1))))</f>
        <v>1</v>
      </c>
      <c r="B876" s="6" t="s">
        <v>1565</v>
      </c>
      <c r="C876" s="6" t="s">
        <v>1565</v>
      </c>
      <c r="E876" s="6">
        <v>873</v>
      </c>
      <c r="F876" s="8" t="s">
        <v>60</v>
      </c>
      <c r="H876" s="10" t="s">
        <v>1565</v>
      </c>
      <c r="I876" s="11" t="s">
        <v>1717</v>
      </c>
      <c r="J876" s="12" t="s">
        <v>1718</v>
      </c>
      <c r="K876" s="11" t="str">
        <f>CONCATENATE(Table3[[#This Row],[Type]]," "&amp;TEXT(Table3[[#This Row],[Diameter]],".0000")&amp;""," "&amp;Table3[[#This Row],[NumFlutes]]&amp;"FL")</f>
        <v>EM .1094 5FL</v>
      </c>
      <c r="M876" s="13">
        <v>0.1094</v>
      </c>
      <c r="N876" s="13">
        <v>0.25</v>
      </c>
      <c r="O876" s="6">
        <v>0.1094</v>
      </c>
      <c r="P876" s="6">
        <v>0.38</v>
      </c>
      <c r="Q876" s="6">
        <v>0.65</v>
      </c>
      <c r="R876" s="14">
        <f>IF(Table3[[#This Row],[ShoulderLenEnd]]="",0,90-(DEGREES(ATAN((Q876-P876)/((N876-O876)/2)))))</f>
        <v>14.59409138005573</v>
      </c>
      <c r="S876" s="15">
        <v>0.69</v>
      </c>
      <c r="T876" s="6">
        <v>5</v>
      </c>
      <c r="U876" s="6">
        <v>2.5</v>
      </c>
      <c r="V876" s="6">
        <v>0.32700000000000001</v>
      </c>
      <c r="AA876" s="13" t="str">
        <f t="shared" si="13"/>
        <v/>
      </c>
      <c r="AE876" s="6" t="s">
        <v>44</v>
      </c>
      <c r="AF876" s="6" t="s">
        <v>73</v>
      </c>
      <c r="AG876" s="6" t="s">
        <v>66</v>
      </c>
      <c r="AI876" s="6">
        <v>0</v>
      </c>
      <c r="AJ876" s="6">
        <v>0</v>
      </c>
      <c r="AK876" s="6">
        <v>1</v>
      </c>
      <c r="AL876" s="6">
        <v>0</v>
      </c>
      <c r="AM876" s="6">
        <v>0</v>
      </c>
      <c r="AN876" s="6">
        <v>0</v>
      </c>
      <c r="AO876" s="6">
        <v>1</v>
      </c>
      <c r="AP876" s="6">
        <v>0</v>
      </c>
      <c r="AR876" s="6">
        <v>0</v>
      </c>
      <c r="AS876" s="6">
        <v>0</v>
      </c>
      <c r="AT876" s="6">
        <v>0</v>
      </c>
      <c r="AU876" s="6">
        <v>0</v>
      </c>
      <c r="AV876" s="6">
        <f>IF(Table3[[#This Row],[ShankDiameter]]&gt;0.5,0,2)</f>
        <v>2</v>
      </c>
      <c r="AW876" s="6">
        <v>0</v>
      </c>
      <c r="AX876" s="6">
        <v>0</v>
      </c>
      <c r="AY876" s="6">
        <v>2</v>
      </c>
      <c r="AZ876" s="6">
        <f>IF(Table3[[#This Row],[ShankDiameter]]=0.225,2,IF(Table3[[#This Row],[ShankDiameter]]=0.25,2,IF(Table3[[#This Row],[ShankDiameter]]=0.2875,2,0)))</f>
        <v>2</v>
      </c>
      <c r="BA876" s="6">
        <v>0</v>
      </c>
      <c r="BB876" s="6">
        <v>0</v>
      </c>
      <c r="BC876" s="6">
        <v>0</v>
      </c>
      <c r="BD876" s="6">
        <v>0</v>
      </c>
      <c r="BE876" s="6">
        <v>0</v>
      </c>
      <c r="BF876" s="6">
        <v>0</v>
      </c>
      <c r="BG876" s="6">
        <v>0</v>
      </c>
      <c r="BH876" s="6">
        <v>0</v>
      </c>
      <c r="BI876" s="6">
        <v>0</v>
      </c>
      <c r="BJ876" s="6">
        <v>0</v>
      </c>
      <c r="BK876" s="6">
        <v>0</v>
      </c>
      <c r="BL876" s="6">
        <v>0</v>
      </c>
      <c r="BM876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O876" s="6" t="str">
        <f>IF(Table3[[#This Row],[ShoulderLength]]="","",IF(Table3[[#This Row],[ShoulderLength]]&lt;Table3[[#This Row],[LOC]],"FIX",""))</f>
        <v/>
      </c>
    </row>
    <row r="877" spans="1:67" x14ac:dyDescent="0.25">
      <c r="A877" s="7">
        <f>IF(Table3[[#This Row],[SoflexRule]]="",1,IF(Table3[[#This Row],[MinOHL]]="",1,IF(Table3[[#This Row],[Type]]="CT",1,IF(Table3[[#This Row],[I]]=1,0,1))))</f>
        <v>1</v>
      </c>
      <c r="B877" s="6" t="s">
        <v>1565</v>
      </c>
      <c r="C877" s="6" t="s">
        <v>1565</v>
      </c>
      <c r="E877" s="6">
        <v>874</v>
      </c>
      <c r="F877" s="22"/>
      <c r="H877" s="10" t="s">
        <v>1565</v>
      </c>
      <c r="I877" s="11" t="s">
        <v>1719</v>
      </c>
      <c r="J877" s="12">
        <v>614352</v>
      </c>
      <c r="K877" s="11" t="str">
        <f>CONCATENATE(Table3[[#This Row],[Type]]," "&amp;TEXT(Table3[[#This Row],[Diameter]],".0000")&amp;""," "&amp;Table3[[#This Row],[NumFlutes]]&amp;"FL")</f>
        <v>EM .1250 3FL</v>
      </c>
      <c r="M877" s="13">
        <v>0.125</v>
      </c>
      <c r="N877" s="13">
        <v>0.25</v>
      </c>
      <c r="R877" s="14">
        <f>IF(Table3[[#This Row],[ShoulderLenEnd]]="",0,90-(DEGREES(ATAN((Q877-P877)/((N877-O877)/2)))))</f>
        <v>0</v>
      </c>
      <c r="T877" s="6">
        <v>3</v>
      </c>
      <c r="U877" s="6">
        <v>2</v>
      </c>
      <c r="V877" s="6">
        <v>0.313</v>
      </c>
      <c r="AA877" s="13" t="str">
        <f t="shared" si="13"/>
        <v/>
      </c>
      <c r="AE877" s="6" t="s">
        <v>44</v>
      </c>
      <c r="AF877" s="6" t="s">
        <v>119</v>
      </c>
      <c r="AG877" s="18" t="s">
        <v>2286</v>
      </c>
      <c r="AI877" s="6">
        <v>0</v>
      </c>
      <c r="AJ877" s="6">
        <v>1</v>
      </c>
      <c r="AK877" s="6">
        <v>0</v>
      </c>
      <c r="AL877" s="6">
        <v>1</v>
      </c>
      <c r="AM877" s="6">
        <v>0</v>
      </c>
      <c r="AN877" s="6">
        <v>0</v>
      </c>
      <c r="AO877" s="6">
        <v>1</v>
      </c>
      <c r="AP877" s="6">
        <v>0</v>
      </c>
      <c r="AR877" s="6">
        <v>0</v>
      </c>
      <c r="AS877" s="6">
        <v>0</v>
      </c>
      <c r="AT877" s="6">
        <v>0</v>
      </c>
      <c r="AU877" s="6">
        <v>0</v>
      </c>
      <c r="AV877" s="6">
        <f>IF(Table3[[#This Row],[ShankDiameter]]&gt;0.5,0,2)</f>
        <v>2</v>
      </c>
      <c r="AW877" s="6">
        <v>0</v>
      </c>
      <c r="AX877" s="6">
        <v>0</v>
      </c>
      <c r="AY877" s="6">
        <v>2</v>
      </c>
      <c r="AZ877" s="6">
        <f>IF(Table3[[#This Row],[ShankDiameter]]=0.225,2,IF(Table3[[#This Row],[ShankDiameter]]=0.25,2,IF(Table3[[#This Row],[ShankDiameter]]=0.2875,2,0)))</f>
        <v>2</v>
      </c>
      <c r="BA877" s="6">
        <v>0</v>
      </c>
      <c r="BB877" s="6">
        <v>0</v>
      </c>
      <c r="BC877" s="6">
        <v>0</v>
      </c>
      <c r="BD877" s="6">
        <v>0</v>
      </c>
      <c r="BE877" s="6">
        <v>0</v>
      </c>
      <c r="BF877" s="6">
        <v>0</v>
      </c>
      <c r="BG877" s="6">
        <v>0</v>
      </c>
      <c r="BH877" s="6">
        <v>0</v>
      </c>
      <c r="BI877" s="6">
        <v>0</v>
      </c>
      <c r="BJ877" s="6">
        <v>0</v>
      </c>
      <c r="BK877" s="6">
        <v>0</v>
      </c>
      <c r="BL877" s="6">
        <v>0</v>
      </c>
      <c r="BM877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77" s="6" t="str">
        <f>IF(Table3[[#This Row],[ShoulderLength]]="","",IF(Table3[[#This Row],[ShoulderLength]]&lt;Table3[[#This Row],[LOC]],"FIX",""))</f>
        <v/>
      </c>
    </row>
    <row r="878" spans="1:67" x14ac:dyDescent="0.25">
      <c r="A878" s="7">
        <f>IF(Table3[[#This Row],[SoflexRule]]="",1,IF(Table3[[#This Row],[MinOHL]]="",1,IF(Table3[[#This Row],[Type]]="CT",1,IF(Table3[[#This Row],[I]]=1,0,1))))</f>
        <v>1</v>
      </c>
      <c r="B878" s="6" t="s">
        <v>1565</v>
      </c>
      <c r="C878" s="6" t="s">
        <v>1565</v>
      </c>
      <c r="E878" s="6">
        <v>875</v>
      </c>
      <c r="F878" s="22"/>
      <c r="H878" s="10" t="s">
        <v>1565</v>
      </c>
      <c r="I878" s="11" t="s">
        <v>1720</v>
      </c>
      <c r="J878" s="12">
        <v>614379</v>
      </c>
      <c r="K878" s="11" t="str">
        <f>CONCATENATE(Table3[[#This Row],[Type]]," "&amp;TEXT(Table3[[#This Row],[Diameter]],".0000")&amp;""," "&amp;Table3[[#This Row],[NumFlutes]]&amp;"FL")</f>
        <v>EM .1875 3FL</v>
      </c>
      <c r="M878" s="13">
        <v>0.1875</v>
      </c>
      <c r="N878" s="13">
        <v>0.25</v>
      </c>
      <c r="R878" s="14">
        <f>IF(Table3[[#This Row],[ShoulderLenEnd]]="",0,90-(DEGREES(ATAN((Q878-P878)/((N878-O878)/2)))))</f>
        <v>0</v>
      </c>
      <c r="T878" s="6">
        <v>3</v>
      </c>
      <c r="U878" s="6">
        <v>2</v>
      </c>
      <c r="V878" s="6">
        <v>0.4375</v>
      </c>
      <c r="AA878" s="13" t="str">
        <f t="shared" si="13"/>
        <v/>
      </c>
      <c r="AE878" s="6" t="s">
        <v>44</v>
      </c>
      <c r="AF878" s="6" t="s">
        <v>119</v>
      </c>
      <c r="AG878" s="18" t="s">
        <v>2286</v>
      </c>
      <c r="AI878" s="6">
        <v>0</v>
      </c>
      <c r="AJ878" s="6">
        <v>1</v>
      </c>
      <c r="AK878" s="6">
        <v>0</v>
      </c>
      <c r="AL878" s="6">
        <v>1</v>
      </c>
      <c r="AM878" s="6">
        <v>0</v>
      </c>
      <c r="AN878" s="6">
        <v>0</v>
      </c>
      <c r="AO878" s="6">
        <v>1</v>
      </c>
      <c r="AP878" s="6">
        <v>0</v>
      </c>
      <c r="AR878" s="6">
        <v>0</v>
      </c>
      <c r="AS878" s="6">
        <v>0</v>
      </c>
      <c r="AT878" s="6">
        <v>0</v>
      </c>
      <c r="AU878" s="6">
        <v>0</v>
      </c>
      <c r="AV878" s="6">
        <f>IF(Table3[[#This Row],[ShankDiameter]]&gt;0.5,0,2)</f>
        <v>2</v>
      </c>
      <c r="AW878" s="6">
        <v>0</v>
      </c>
      <c r="AX878" s="6">
        <v>0</v>
      </c>
      <c r="AY878" s="6">
        <v>2</v>
      </c>
      <c r="AZ878" s="6">
        <f>IF(Table3[[#This Row],[ShankDiameter]]=0.225,2,IF(Table3[[#This Row],[ShankDiameter]]=0.25,2,IF(Table3[[#This Row],[ShankDiameter]]=0.2875,2,0)))</f>
        <v>2</v>
      </c>
      <c r="BA878" s="6">
        <v>0</v>
      </c>
      <c r="BB878" s="6">
        <v>0</v>
      </c>
      <c r="BC878" s="6">
        <v>0</v>
      </c>
      <c r="BD878" s="6">
        <v>0</v>
      </c>
      <c r="BE878" s="6">
        <v>0</v>
      </c>
      <c r="BF878" s="6">
        <v>0</v>
      </c>
      <c r="BG878" s="6">
        <v>0</v>
      </c>
      <c r="BH878" s="6">
        <v>0</v>
      </c>
      <c r="BI878" s="6">
        <v>0</v>
      </c>
      <c r="BJ878" s="6">
        <v>0</v>
      </c>
      <c r="BK878" s="6">
        <v>0</v>
      </c>
      <c r="BL878" s="6">
        <v>0</v>
      </c>
      <c r="BM878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878" s="6" t="str">
        <f>IF(Table3[[#This Row],[ShoulderLength]]="","",IF(Table3[[#This Row],[ShoulderLength]]&lt;Table3[[#This Row],[LOC]],"FIX",""))</f>
        <v/>
      </c>
    </row>
    <row r="879" spans="1:67" x14ac:dyDescent="0.25">
      <c r="A879" s="7">
        <f>IF(Table3[[#This Row],[SoflexRule]]="",1,IF(Table3[[#This Row],[MinOHL]]="",1,IF(Table3[[#This Row],[Type]]="CT",1,IF(Table3[[#This Row],[I]]=1,0,1))))</f>
        <v>1</v>
      </c>
      <c r="B879" s="6" t="s">
        <v>1565</v>
      </c>
      <c r="C879" s="6" t="s">
        <v>1565</v>
      </c>
      <c r="E879" s="6">
        <v>876</v>
      </c>
      <c r="F879" s="8" t="s">
        <v>60</v>
      </c>
      <c r="H879" s="10" t="s">
        <v>1565</v>
      </c>
      <c r="I879" s="11" t="s">
        <v>1721</v>
      </c>
      <c r="J879" s="12">
        <v>31711</v>
      </c>
      <c r="K879" s="11" t="str">
        <f>CONCATENATE(Table3[[#This Row],[Type]]," "&amp;TEXT(Table3[[#This Row],[Diameter]],".0000")&amp;""," "&amp;Table3[[#This Row],[NumFlutes]]&amp;"FL")</f>
        <v>EM .2188 2FL</v>
      </c>
      <c r="M879" s="13">
        <v>0.21879999999999999</v>
      </c>
      <c r="N879" s="13">
        <v>0.25</v>
      </c>
      <c r="O879" s="6">
        <v>0.21879999999999999</v>
      </c>
      <c r="P879" s="6">
        <v>0.5</v>
      </c>
      <c r="Q879" s="6">
        <v>0.95</v>
      </c>
      <c r="R879" s="14">
        <f>IF(Table3[[#This Row],[ShoulderLenEnd]]="",0,90-(DEGREES(ATAN((Q879-P879)/((N879-O879)/2)))))</f>
        <v>1.9854585845169339</v>
      </c>
      <c r="S879" s="15">
        <v>1</v>
      </c>
      <c r="T879" s="6">
        <v>2</v>
      </c>
      <c r="U879" s="6">
        <v>2</v>
      </c>
      <c r="V879" s="6">
        <v>0.437</v>
      </c>
      <c r="AA879" s="13" t="str">
        <f t="shared" si="13"/>
        <v/>
      </c>
      <c r="AE879" s="6" t="s">
        <v>44</v>
      </c>
      <c r="AF879" s="6" t="s">
        <v>62</v>
      </c>
      <c r="AG879" s="6" t="s">
        <v>79</v>
      </c>
      <c r="AI879" s="6">
        <v>0</v>
      </c>
      <c r="AJ879" s="6">
        <v>1</v>
      </c>
      <c r="AK879" s="6">
        <v>0</v>
      </c>
      <c r="AL879" s="6">
        <v>0</v>
      </c>
      <c r="AM879" s="6">
        <v>1</v>
      </c>
      <c r="AN879" s="6">
        <v>0</v>
      </c>
      <c r="AO879" s="6">
        <v>0</v>
      </c>
      <c r="AP879" s="6">
        <v>1</v>
      </c>
      <c r="AR879" s="6">
        <v>0</v>
      </c>
      <c r="AS879" s="6">
        <v>0</v>
      </c>
      <c r="AT879" s="6">
        <v>0</v>
      </c>
      <c r="AU879" s="6">
        <v>0</v>
      </c>
      <c r="AV879" s="6">
        <f>IF(Table3[[#This Row],[ShankDiameter]]&gt;0.5,0,2)</f>
        <v>2</v>
      </c>
      <c r="AW879" s="6">
        <v>0</v>
      </c>
      <c r="AX879" s="6">
        <v>0</v>
      </c>
      <c r="AY879" s="6">
        <v>2</v>
      </c>
      <c r="AZ879" s="6">
        <f>IF(Table3[[#This Row],[ShankDiameter]]=0.225,2,IF(Table3[[#This Row],[ShankDiameter]]=0.25,2,IF(Table3[[#This Row],[ShankDiameter]]=0.2875,2,0)))</f>
        <v>2</v>
      </c>
      <c r="BA879" s="6">
        <v>0</v>
      </c>
      <c r="BB879" s="6">
        <v>0</v>
      </c>
      <c r="BC879" s="6">
        <v>0</v>
      </c>
      <c r="BD879" s="6">
        <v>0</v>
      </c>
      <c r="BE879" s="6">
        <v>0</v>
      </c>
      <c r="BF879" s="6">
        <v>0</v>
      </c>
      <c r="BG879" s="6">
        <v>0</v>
      </c>
      <c r="BH879" s="6">
        <v>0</v>
      </c>
      <c r="BI879" s="6">
        <v>0</v>
      </c>
      <c r="BJ879" s="6">
        <v>0</v>
      </c>
      <c r="BK879" s="6">
        <v>0</v>
      </c>
      <c r="BL879" s="6">
        <v>0</v>
      </c>
      <c r="BM879" s="6">
        <f>IF(Table3[[#This Row],[Type]]="EM",IF((Table3[[#This Row],[Diameter]]/2)-Table3[[#This Row],[CornerRadius]]-0.012&gt;0,(Table3[[#This Row],[Diameter]]/2)-Table3[[#This Row],[CornerRadius]]-0.012,0),)</f>
        <v>9.74E-2</v>
      </c>
      <c r="BO879" s="6" t="str">
        <f>IF(Table3[[#This Row],[ShoulderLength]]="","",IF(Table3[[#This Row],[ShoulderLength]]&lt;Table3[[#This Row],[LOC]],"FIX",""))</f>
        <v/>
      </c>
    </row>
    <row r="880" spans="1:67" x14ac:dyDescent="0.25">
      <c r="A880" s="7">
        <f>IF(Table3[[#This Row],[SoflexRule]]="",1,IF(Table3[[#This Row],[MinOHL]]="",1,IF(Table3[[#This Row],[Type]]="CT",1,IF(Table3[[#This Row],[I]]=1,0,1))))</f>
        <v>1</v>
      </c>
      <c r="B880" s="6" t="s">
        <v>1565</v>
      </c>
      <c r="C880" s="6" t="s">
        <v>1565</v>
      </c>
      <c r="E880" s="6">
        <v>877</v>
      </c>
      <c r="G880" s="9" t="s">
        <v>74</v>
      </c>
      <c r="H880" s="10" t="s">
        <v>1565</v>
      </c>
      <c r="I880" s="11" t="s">
        <v>1722</v>
      </c>
      <c r="J880" s="12">
        <v>30331</v>
      </c>
      <c r="K880" s="11" t="str">
        <f>CONCATENATE(Table3[[#This Row],[Type]]," "&amp;TEXT(Table3[[#This Row],[Diameter]],".0000")&amp;""," "&amp;Table3[[#This Row],[NumFlutes]]&amp;"FL")</f>
        <v>EM .2500 2FL</v>
      </c>
      <c r="M880" s="13">
        <v>0.25</v>
      </c>
      <c r="N880" s="13">
        <v>0.25</v>
      </c>
      <c r="O880" s="6">
        <v>0.25</v>
      </c>
      <c r="P880" s="6">
        <v>1.2250000000000001</v>
      </c>
      <c r="R880" s="14">
        <f>IF(Table3[[#This Row],[ShoulderLenEnd]]="",0,90-(DEGREES(ATAN((Q880-P880)/((N880-O880)/2)))))</f>
        <v>0</v>
      </c>
      <c r="S880" s="15">
        <v>1.2250000000000001</v>
      </c>
      <c r="T880" s="6">
        <v>2</v>
      </c>
      <c r="U880" s="6">
        <v>2.5</v>
      </c>
      <c r="V880" s="6">
        <v>0.75</v>
      </c>
      <c r="AA880" s="13" t="str">
        <f t="shared" si="13"/>
        <v/>
      </c>
      <c r="AE880" s="6" t="s">
        <v>44</v>
      </c>
      <c r="AF880" s="6" t="s">
        <v>62</v>
      </c>
      <c r="AG880" s="6" t="s">
        <v>79</v>
      </c>
      <c r="AI880" s="6">
        <v>0</v>
      </c>
      <c r="AJ880" s="6">
        <v>1</v>
      </c>
      <c r="AK880" s="6">
        <v>0</v>
      </c>
      <c r="AL880" s="6">
        <v>1</v>
      </c>
      <c r="AM880" s="6">
        <v>1</v>
      </c>
      <c r="AN880" s="6">
        <v>0</v>
      </c>
      <c r="AO880" s="6">
        <v>0</v>
      </c>
      <c r="AP880" s="6">
        <v>1</v>
      </c>
      <c r="AR880" s="6">
        <v>0</v>
      </c>
      <c r="AS880" s="6">
        <v>0</v>
      </c>
      <c r="AT880" s="6">
        <v>0</v>
      </c>
      <c r="AU880" s="6">
        <v>0</v>
      </c>
      <c r="AV880" s="6">
        <f>IF(Table3[[#This Row],[ShankDiameter]]&gt;0.5,0,2)</f>
        <v>2</v>
      </c>
      <c r="AW880" s="6">
        <v>0</v>
      </c>
      <c r="AX880" s="6">
        <v>0</v>
      </c>
      <c r="AY880" s="6">
        <v>2</v>
      </c>
      <c r="AZ880" s="6">
        <f>IF(Table3[[#This Row],[ShankDiameter]]=0.225,2,IF(Table3[[#This Row],[ShankDiameter]]=0.25,2,IF(Table3[[#This Row],[ShankDiameter]]=0.2875,2,0)))</f>
        <v>2</v>
      </c>
      <c r="BA880" s="6">
        <v>0</v>
      </c>
      <c r="BB880" s="6">
        <v>0</v>
      </c>
      <c r="BC880" s="6">
        <v>0</v>
      </c>
      <c r="BD880" s="6">
        <v>0</v>
      </c>
      <c r="BE880" s="6">
        <v>0</v>
      </c>
      <c r="BF880" s="6">
        <v>0</v>
      </c>
      <c r="BG880" s="6">
        <v>0</v>
      </c>
      <c r="BH880" s="6">
        <v>0</v>
      </c>
      <c r="BI880" s="6">
        <v>0</v>
      </c>
      <c r="BJ880" s="6">
        <v>0</v>
      </c>
      <c r="BK880" s="6">
        <v>0</v>
      </c>
      <c r="BL880" s="6">
        <v>0</v>
      </c>
      <c r="BM880" s="6">
        <f>IF(Table3[[#This Row],[Type]]="EM",IF((Table3[[#This Row],[Diameter]]/2)-Table3[[#This Row],[CornerRadius]]-0.012&gt;0,(Table3[[#This Row],[Diameter]]/2)-Table3[[#This Row],[CornerRadius]]-0.012,0),)</f>
        <v>0.113</v>
      </c>
      <c r="BO880" s="6" t="str">
        <f>IF(Table3[[#This Row],[ShoulderLength]]="","",IF(Table3[[#This Row],[ShoulderLength]]&lt;Table3[[#This Row],[LOC]],"FIX",""))</f>
        <v/>
      </c>
    </row>
    <row r="881" spans="1:67" x14ac:dyDescent="0.25">
      <c r="A881" s="7">
        <f>IF(Table3[[#This Row],[SoflexRule]]="",1,IF(Table3[[#This Row],[MinOHL]]="",1,IF(Table3[[#This Row],[Type]]="CT",1,IF(Table3[[#This Row],[I]]=1,0,1))))</f>
        <v>1</v>
      </c>
      <c r="B881" s="6" t="s">
        <v>1565</v>
      </c>
      <c r="C881" s="6" t="s">
        <v>1565</v>
      </c>
      <c r="E881" s="6">
        <v>878</v>
      </c>
      <c r="G881" s="9" t="s">
        <v>74</v>
      </c>
      <c r="H881" s="10" t="s">
        <v>1565</v>
      </c>
      <c r="I881" s="11" t="s">
        <v>1723</v>
      </c>
      <c r="J881" s="12">
        <v>31713</v>
      </c>
      <c r="K881" s="11" t="str">
        <f>CONCATENATE(Table3[[#This Row],[Type]]," "&amp;TEXT(Table3[[#This Row],[Diameter]],".0000")&amp;""," "&amp;Table3[[#This Row],[NumFlutes]]&amp;"FL")</f>
        <v>EM .2500 2FL</v>
      </c>
      <c r="M881" s="13">
        <v>0.25</v>
      </c>
      <c r="N881" s="13">
        <v>0.25</v>
      </c>
      <c r="O881" s="6">
        <v>0.25</v>
      </c>
      <c r="P881" s="6">
        <v>0.97</v>
      </c>
      <c r="R881" s="14">
        <f>IF(Table3[[#This Row],[ShoulderLenEnd]]="",0,90-(DEGREES(ATAN((Q881-P881)/((N881-O881)/2)))))</f>
        <v>0</v>
      </c>
      <c r="S881" s="15">
        <v>0.97</v>
      </c>
      <c r="T881" s="6">
        <v>2</v>
      </c>
      <c r="U881" s="6">
        <v>2</v>
      </c>
      <c r="V881" s="6">
        <v>0.5</v>
      </c>
      <c r="AA881" s="13" t="str">
        <f t="shared" si="13"/>
        <v/>
      </c>
      <c r="AE881" s="6" t="s">
        <v>44</v>
      </c>
      <c r="AF881" s="6" t="s">
        <v>62</v>
      </c>
      <c r="AG881" s="6" t="s">
        <v>79</v>
      </c>
      <c r="AI881" s="6">
        <v>0</v>
      </c>
      <c r="AJ881" s="6">
        <v>1</v>
      </c>
      <c r="AK881" s="6">
        <v>0</v>
      </c>
      <c r="AL881" s="6">
        <v>0</v>
      </c>
      <c r="AM881" s="6">
        <v>1</v>
      </c>
      <c r="AN881" s="6">
        <v>0</v>
      </c>
      <c r="AO881" s="6">
        <v>1</v>
      </c>
      <c r="AP881" s="6">
        <v>1</v>
      </c>
      <c r="AR881" s="6">
        <v>0</v>
      </c>
      <c r="AS881" s="6">
        <v>0</v>
      </c>
      <c r="AT881" s="6">
        <v>0</v>
      </c>
      <c r="AU881" s="6">
        <v>0</v>
      </c>
      <c r="AV881" s="6">
        <f>IF(Table3[[#This Row],[ShankDiameter]]&gt;0.5,0,2)</f>
        <v>2</v>
      </c>
      <c r="AW881" s="6">
        <v>0</v>
      </c>
      <c r="AX881" s="6">
        <v>0</v>
      </c>
      <c r="AY881" s="6">
        <v>2</v>
      </c>
      <c r="AZ881" s="6">
        <f>IF(Table3[[#This Row],[ShankDiameter]]=0.225,2,IF(Table3[[#This Row],[ShankDiameter]]=0.25,2,IF(Table3[[#This Row],[ShankDiameter]]=0.2875,2,0)))</f>
        <v>2</v>
      </c>
      <c r="BA881" s="6">
        <v>2</v>
      </c>
      <c r="BB881" s="6">
        <v>0</v>
      </c>
      <c r="BC881" s="6">
        <v>0</v>
      </c>
      <c r="BD881" s="6">
        <v>0</v>
      </c>
      <c r="BE881" s="6">
        <v>0</v>
      </c>
      <c r="BF881" s="6">
        <v>0</v>
      </c>
      <c r="BG881" s="6">
        <v>0</v>
      </c>
      <c r="BH881" s="6">
        <v>0</v>
      </c>
      <c r="BI881" s="6">
        <v>0</v>
      </c>
      <c r="BJ881" s="6">
        <v>0</v>
      </c>
      <c r="BK881" s="6">
        <v>0</v>
      </c>
      <c r="BL881" s="6">
        <v>0</v>
      </c>
      <c r="BM881" s="6">
        <f>IF(Table3[[#This Row],[Type]]="EM",IF((Table3[[#This Row],[Diameter]]/2)-Table3[[#This Row],[CornerRadius]]-0.012&gt;0,(Table3[[#This Row],[Diameter]]/2)-Table3[[#This Row],[CornerRadius]]-0.012,0),)</f>
        <v>0.113</v>
      </c>
      <c r="BO881" s="6" t="str">
        <f>IF(Table3[[#This Row],[ShoulderLength]]="","",IF(Table3[[#This Row],[ShoulderLength]]&lt;Table3[[#This Row],[LOC]],"FIX",""))</f>
        <v/>
      </c>
    </row>
    <row r="882" spans="1:67" x14ac:dyDescent="0.25">
      <c r="A882" s="7">
        <f>IF(Table3[[#This Row],[SoflexRule]]="",1,IF(Table3[[#This Row],[MinOHL]]="",1,IF(Table3[[#This Row],[Type]]="CT",1,IF(Table3[[#This Row],[I]]=1,0,1))))</f>
        <v>1</v>
      </c>
      <c r="B882" s="6" t="s">
        <v>1565</v>
      </c>
      <c r="C882" s="6" t="s">
        <v>1565</v>
      </c>
      <c r="E882" s="6">
        <v>879</v>
      </c>
      <c r="F882" s="8" t="s">
        <v>60</v>
      </c>
      <c r="H882" s="10" t="s">
        <v>1565</v>
      </c>
      <c r="I882" s="11" t="s">
        <v>1724</v>
      </c>
      <c r="J882" s="12">
        <v>13819</v>
      </c>
      <c r="K882" s="11" t="str">
        <f>CONCATENATE(Table3[[#This Row],[Type]]," "&amp;TEXT(Table3[[#This Row],[Diameter]],".0000")&amp;""," "&amp;Table3[[#This Row],[NumFlutes]]&amp;"FL")</f>
        <v>EM .2500 3FL</v>
      </c>
      <c r="M882" s="13">
        <v>0.25</v>
      </c>
      <c r="N882" s="13">
        <v>0.25</v>
      </c>
      <c r="O882" s="6">
        <v>0.25</v>
      </c>
      <c r="P882" s="6">
        <v>1.22</v>
      </c>
      <c r="R882" s="14">
        <f>IF(Table3[[#This Row],[ShoulderLenEnd]]="",0,90-(DEGREES(ATAN((Q882-P882)/((N882-O882)/2)))))</f>
        <v>0</v>
      </c>
      <c r="S882" s="15">
        <v>1.26</v>
      </c>
      <c r="T882" s="6">
        <v>3</v>
      </c>
      <c r="U882" s="6">
        <v>3</v>
      </c>
      <c r="V882" s="6">
        <v>1</v>
      </c>
      <c r="AA882" s="13" t="str">
        <f t="shared" si="13"/>
        <v/>
      </c>
      <c r="AE882" s="6" t="s">
        <v>44</v>
      </c>
      <c r="AF882" s="6" t="s">
        <v>62</v>
      </c>
      <c r="AG882" s="6" t="s">
        <v>495</v>
      </c>
      <c r="AI882" s="6">
        <v>0</v>
      </c>
      <c r="AJ882" s="6">
        <v>1</v>
      </c>
      <c r="AK882" s="6">
        <v>0</v>
      </c>
      <c r="AL882" s="6">
        <v>1</v>
      </c>
      <c r="AM882" s="6">
        <v>0</v>
      </c>
      <c r="AN882" s="6">
        <v>0</v>
      </c>
      <c r="AO882" s="6">
        <v>0</v>
      </c>
      <c r="AP882" s="6">
        <v>1</v>
      </c>
      <c r="AR882" s="6">
        <v>0</v>
      </c>
      <c r="AS882" s="6">
        <v>0</v>
      </c>
      <c r="AT882" s="6">
        <v>0</v>
      </c>
      <c r="AU882" s="6">
        <v>0</v>
      </c>
      <c r="AV882" s="6">
        <f>IF(Table3[[#This Row],[ShankDiameter]]&gt;0.5,0,2)</f>
        <v>2</v>
      </c>
      <c r="AW882" s="6">
        <v>0</v>
      </c>
      <c r="AX882" s="6">
        <v>0</v>
      </c>
      <c r="AY882" s="6">
        <v>2</v>
      </c>
      <c r="AZ882" s="6">
        <f>IF(Table3[[#This Row],[ShankDiameter]]=0.225,2,IF(Table3[[#This Row],[ShankDiameter]]=0.25,2,IF(Table3[[#This Row],[ShankDiameter]]=0.2875,2,0)))</f>
        <v>2</v>
      </c>
      <c r="BA882" s="6">
        <v>0</v>
      </c>
      <c r="BB882" s="6">
        <v>0</v>
      </c>
      <c r="BC882" s="6">
        <v>0</v>
      </c>
      <c r="BD882" s="6">
        <v>0</v>
      </c>
      <c r="BE882" s="6">
        <v>0</v>
      </c>
      <c r="BF882" s="6">
        <v>0</v>
      </c>
      <c r="BG882" s="6">
        <v>0</v>
      </c>
      <c r="BH882" s="6">
        <v>0</v>
      </c>
      <c r="BI882" s="6">
        <v>0</v>
      </c>
      <c r="BJ882" s="6">
        <v>0</v>
      </c>
      <c r="BK882" s="6">
        <v>0</v>
      </c>
      <c r="BL882" s="6">
        <v>0</v>
      </c>
      <c r="BM882" s="6">
        <f>IF(Table3[[#This Row],[Type]]="EM",IF((Table3[[#This Row],[Diameter]]/2)-Table3[[#This Row],[CornerRadius]]-0.012&gt;0,(Table3[[#This Row],[Diameter]]/2)-Table3[[#This Row],[CornerRadius]]-0.012,0),)</f>
        <v>0.113</v>
      </c>
      <c r="BO882" s="6" t="str">
        <f>IF(Table3[[#This Row],[ShoulderLength]]="","",IF(Table3[[#This Row],[ShoulderLength]]&lt;Table3[[#This Row],[LOC]],"FIX",""))</f>
        <v/>
      </c>
    </row>
    <row r="883" spans="1:67" x14ac:dyDescent="0.25">
      <c r="A883" s="7">
        <f>IF(Table3[[#This Row],[SoflexRule]]="",1,IF(Table3[[#This Row],[MinOHL]]="",1,IF(Table3[[#This Row],[Type]]="CT",1,IF(Table3[[#This Row],[I]]=1,0,1))))</f>
        <v>1</v>
      </c>
      <c r="B883" s="6" t="s">
        <v>1565</v>
      </c>
      <c r="C883" s="6" t="s">
        <v>1565</v>
      </c>
      <c r="E883" s="6">
        <v>880</v>
      </c>
      <c r="G883" s="9" t="s">
        <v>74</v>
      </c>
      <c r="H883" s="10" t="s">
        <v>1565</v>
      </c>
      <c r="I883" s="11" t="s">
        <v>1725</v>
      </c>
      <c r="J883" s="12">
        <v>30531</v>
      </c>
      <c r="K883" s="11" t="str">
        <f>CONCATENATE(Table3[[#This Row],[Type]]," "&amp;TEXT(Table3[[#This Row],[Diameter]],".0000")&amp;""," "&amp;Table3[[#This Row],[NumFlutes]]&amp;"FL")</f>
        <v>EM .2500 3FL</v>
      </c>
      <c r="M883" s="13">
        <v>0.25</v>
      </c>
      <c r="N883" s="13">
        <v>0.25</v>
      </c>
      <c r="O883" s="6">
        <v>0.25</v>
      </c>
      <c r="P883" s="6">
        <v>1.05</v>
      </c>
      <c r="R883" s="14">
        <f>IF(Table3[[#This Row],[ShoulderLenEnd]]="",0,90-(DEGREES(ATAN((Q883-P883)/((N883-O883)/2)))))</f>
        <v>0</v>
      </c>
      <c r="S883" s="15">
        <v>1.05</v>
      </c>
      <c r="T883" s="6">
        <v>3</v>
      </c>
      <c r="U883" s="6">
        <v>2.5</v>
      </c>
      <c r="V883" s="6">
        <v>0.75</v>
      </c>
      <c r="AA883" s="13" t="str">
        <f t="shared" si="13"/>
        <v/>
      </c>
      <c r="AE883" s="6" t="s">
        <v>44</v>
      </c>
      <c r="AF883" s="6" t="s">
        <v>62</v>
      </c>
      <c r="AG883" s="6" t="s">
        <v>79</v>
      </c>
      <c r="AI883" s="6">
        <v>0</v>
      </c>
      <c r="AJ883" s="6">
        <v>1</v>
      </c>
      <c r="AK883" s="6">
        <v>0</v>
      </c>
      <c r="AL883" s="6">
        <v>1</v>
      </c>
      <c r="AM883" s="6">
        <v>0</v>
      </c>
      <c r="AN883" s="6">
        <v>1</v>
      </c>
      <c r="AO883" s="6">
        <v>1</v>
      </c>
      <c r="AP883" s="6">
        <v>1</v>
      </c>
      <c r="AR883" s="6">
        <v>0</v>
      </c>
      <c r="AS883" s="6">
        <v>0</v>
      </c>
      <c r="AT883" s="6">
        <v>0</v>
      </c>
      <c r="AU883" s="6">
        <v>0</v>
      </c>
      <c r="AV883" s="6">
        <f>IF(Table3[[#This Row],[ShankDiameter]]&gt;0.5,0,2)</f>
        <v>2</v>
      </c>
      <c r="AW883" s="6">
        <v>0</v>
      </c>
      <c r="AX883" s="6">
        <v>0</v>
      </c>
      <c r="AY883" s="6">
        <v>2</v>
      </c>
      <c r="AZ883" s="6">
        <v>2</v>
      </c>
      <c r="BA883" s="6">
        <v>0</v>
      </c>
      <c r="BB883" s="6">
        <v>0</v>
      </c>
      <c r="BC883" s="6">
        <v>0</v>
      </c>
      <c r="BD883" s="6">
        <v>0</v>
      </c>
      <c r="BE883" s="6">
        <v>0</v>
      </c>
      <c r="BF883" s="6">
        <v>0</v>
      </c>
      <c r="BG883" s="6">
        <v>0</v>
      </c>
      <c r="BH883" s="6">
        <v>0</v>
      </c>
      <c r="BI883" s="6">
        <v>0</v>
      </c>
      <c r="BJ883" s="6">
        <v>0</v>
      </c>
      <c r="BK883" s="6">
        <v>0</v>
      </c>
      <c r="BL883" s="6">
        <v>0</v>
      </c>
      <c r="BM883" s="6">
        <f>IF(Table3[[#This Row],[Type]]="EM",IF((Table3[[#This Row],[Diameter]]/2)-Table3[[#This Row],[CornerRadius]]-0.012&gt;0,(Table3[[#This Row],[Diameter]]/2)-Table3[[#This Row],[CornerRadius]]-0.012,0),)</f>
        <v>0.113</v>
      </c>
      <c r="BO883" s="6" t="str">
        <f>IF(Table3[[#This Row],[ShoulderLength]]="","",IF(Table3[[#This Row],[ShoulderLength]]&lt;Table3[[#This Row],[LOC]],"FIX",""))</f>
        <v/>
      </c>
    </row>
    <row r="884" spans="1:67" x14ac:dyDescent="0.25">
      <c r="A884" s="7">
        <f>IF(Table3[[#This Row],[SoflexRule]]="",1,IF(Table3[[#This Row],[MinOHL]]="",1,IF(Table3[[#This Row],[Type]]="CT",1,IF(Table3[[#This Row],[I]]=1,0,1))))</f>
        <v>1</v>
      </c>
      <c r="B884" s="6" t="s">
        <v>1565</v>
      </c>
      <c r="C884" s="6" t="s">
        <v>1565</v>
      </c>
      <c r="E884" s="6">
        <v>881</v>
      </c>
      <c r="F884" s="22"/>
      <c r="H884" s="10" t="s">
        <v>1565</v>
      </c>
      <c r="I884" s="11" t="s">
        <v>1726</v>
      </c>
      <c r="J884" s="12">
        <v>614387</v>
      </c>
      <c r="K884" s="11" t="str">
        <f>CONCATENATE(Table3[[#This Row],[Type]]," "&amp;TEXT(Table3[[#This Row],[Diameter]],".0000")&amp;""," "&amp;Table3[[#This Row],[NumFlutes]]&amp;"FL")</f>
        <v>EM .2500 3FL</v>
      </c>
      <c r="M884" s="13">
        <v>0.25</v>
      </c>
      <c r="N884" s="13">
        <v>0.25</v>
      </c>
      <c r="R884" s="14">
        <f>IF(Table3[[#This Row],[ShoulderLenEnd]]="",0,90-(DEGREES(ATAN((Q884-P884)/((N884-O884)/2)))))</f>
        <v>0</v>
      </c>
      <c r="T884" s="6">
        <v>3</v>
      </c>
      <c r="U884" s="6">
        <v>2.5</v>
      </c>
      <c r="V884" s="6">
        <v>0.625</v>
      </c>
      <c r="AA884" s="13" t="str">
        <f t="shared" si="13"/>
        <v/>
      </c>
      <c r="AE884" s="6" t="s">
        <v>44</v>
      </c>
      <c r="AF884" s="6" t="s">
        <v>119</v>
      </c>
      <c r="AG884" s="18" t="s">
        <v>2286</v>
      </c>
      <c r="AI884" s="6">
        <v>0</v>
      </c>
      <c r="AJ884" s="6">
        <v>1</v>
      </c>
      <c r="AK884" s="6">
        <v>0</v>
      </c>
      <c r="AL884" s="6">
        <v>1</v>
      </c>
      <c r="AM884" s="6">
        <v>0</v>
      </c>
      <c r="AN884" s="6">
        <v>0</v>
      </c>
      <c r="AO884" s="6">
        <v>1</v>
      </c>
      <c r="AP884" s="6">
        <v>0</v>
      </c>
      <c r="AR884" s="6">
        <v>0</v>
      </c>
      <c r="AS884" s="6">
        <v>0</v>
      </c>
      <c r="AT884" s="6">
        <v>0</v>
      </c>
      <c r="AU884" s="6">
        <v>0</v>
      </c>
      <c r="AV884" s="6">
        <f>IF(Table3[[#This Row],[ShankDiameter]]&gt;0.5,0,2)</f>
        <v>2</v>
      </c>
      <c r="AW884" s="6">
        <v>0</v>
      </c>
      <c r="AX884" s="6">
        <v>0</v>
      </c>
      <c r="AY884" s="6">
        <v>2</v>
      </c>
      <c r="AZ884" s="6">
        <f>IF(Table3[[#This Row],[ShankDiameter]]=0.225,2,IF(Table3[[#This Row],[ShankDiameter]]=0.25,2,IF(Table3[[#This Row],[ShankDiameter]]=0.2875,2,0)))</f>
        <v>2</v>
      </c>
      <c r="BA884" s="6">
        <v>0</v>
      </c>
      <c r="BB884" s="6">
        <v>0</v>
      </c>
      <c r="BC884" s="6">
        <v>0</v>
      </c>
      <c r="BD884" s="6">
        <v>0</v>
      </c>
      <c r="BE884" s="6">
        <v>0</v>
      </c>
      <c r="BF884" s="6">
        <v>0</v>
      </c>
      <c r="BG884" s="6">
        <v>0</v>
      </c>
      <c r="BH884" s="6">
        <v>0</v>
      </c>
      <c r="BI884" s="6">
        <v>0</v>
      </c>
      <c r="BJ884" s="6">
        <v>0</v>
      </c>
      <c r="BK884" s="6">
        <v>0</v>
      </c>
      <c r="BL884" s="6">
        <v>0</v>
      </c>
      <c r="BM884" s="6">
        <f>IF(Table3[[#This Row],[Type]]="EM",IF((Table3[[#This Row],[Diameter]]/2)-Table3[[#This Row],[CornerRadius]]-0.012&gt;0,(Table3[[#This Row],[Diameter]]/2)-Table3[[#This Row],[CornerRadius]]-0.012,0),)</f>
        <v>0.113</v>
      </c>
      <c r="BO884" s="6" t="str">
        <f>IF(Table3[[#This Row],[ShoulderLength]]="","",IF(Table3[[#This Row],[ShoulderLength]]&lt;Table3[[#This Row],[LOC]],"FIX",""))</f>
        <v/>
      </c>
    </row>
    <row r="885" spans="1:67" x14ac:dyDescent="0.25">
      <c r="A885" s="7">
        <f>IF(Table3[[#This Row],[SoflexRule]]="",1,IF(Table3[[#This Row],[MinOHL]]="",1,IF(Table3[[#This Row],[Type]]="CT",1,IF(Table3[[#This Row],[I]]=1,0,1))))</f>
        <v>1</v>
      </c>
      <c r="B885" s="6" t="s">
        <v>1565</v>
      </c>
      <c r="C885" s="6" t="s">
        <v>1565</v>
      </c>
      <c r="E885" s="6">
        <v>882</v>
      </c>
      <c r="G885" s="9" t="s">
        <v>74</v>
      </c>
      <c r="H885" s="10" t="s">
        <v>1565</v>
      </c>
      <c r="I885" s="11" t="s">
        <v>1727</v>
      </c>
      <c r="J885" s="12" t="s">
        <v>1728</v>
      </c>
      <c r="K885" s="11" t="str">
        <f>CONCATENATE(Table3[[#This Row],[Type]]," "&amp;TEXT(Table3[[#This Row],[Diameter]],".0000")&amp;""," "&amp;Table3[[#This Row],[NumFlutes]]&amp;"FL")</f>
        <v>EM .2500 3FL</v>
      </c>
      <c r="M885" s="13">
        <v>0.25</v>
      </c>
      <c r="N885" s="13">
        <v>0.25</v>
      </c>
      <c r="O885" s="6">
        <v>0.25</v>
      </c>
      <c r="P885" s="6">
        <v>0.9</v>
      </c>
      <c r="R885" s="14">
        <f>IF(Table3[[#This Row],[ShoulderLenEnd]]="",0,90-(DEGREES(ATAN((Q885-P885)/((N885-O885)/2)))))</f>
        <v>0</v>
      </c>
      <c r="S885" s="15">
        <v>0.9</v>
      </c>
      <c r="T885" s="6">
        <v>3</v>
      </c>
      <c r="U885" s="6">
        <v>2.5</v>
      </c>
      <c r="V885" s="6">
        <v>0.625</v>
      </c>
      <c r="AA885" s="13" t="str">
        <f t="shared" si="13"/>
        <v/>
      </c>
      <c r="AE885" s="6" t="s">
        <v>44</v>
      </c>
      <c r="AF885" s="6" t="s">
        <v>119</v>
      </c>
      <c r="AG885" s="6" t="s">
        <v>132</v>
      </c>
      <c r="AI885" s="6">
        <v>0</v>
      </c>
      <c r="AJ885" s="6">
        <v>1</v>
      </c>
      <c r="AK885" s="6">
        <v>0</v>
      </c>
      <c r="AL885" s="6">
        <v>1</v>
      </c>
      <c r="AM885" s="6">
        <v>0</v>
      </c>
      <c r="AN885" s="6">
        <v>0</v>
      </c>
      <c r="AO885" s="6">
        <v>1</v>
      </c>
      <c r="AP885" s="6">
        <v>0</v>
      </c>
      <c r="AR885" s="6">
        <v>0</v>
      </c>
      <c r="AS885" s="6">
        <v>0</v>
      </c>
      <c r="AT885" s="6">
        <v>0</v>
      </c>
      <c r="AU885" s="6">
        <v>0</v>
      </c>
      <c r="AV885" s="6">
        <f>IF(Table3[[#This Row],[ShankDiameter]]&gt;0.5,0,2)</f>
        <v>2</v>
      </c>
      <c r="AW885" s="6">
        <v>0</v>
      </c>
      <c r="AX885" s="6">
        <v>0</v>
      </c>
      <c r="AY885" s="6">
        <v>2</v>
      </c>
      <c r="AZ885" s="6">
        <f>IF(Table3[[#This Row],[ShankDiameter]]=0.225,2,IF(Table3[[#This Row],[ShankDiameter]]=0.25,2,IF(Table3[[#This Row],[ShankDiameter]]=0.2875,2,0)))</f>
        <v>2</v>
      </c>
      <c r="BA885" s="6">
        <v>0</v>
      </c>
      <c r="BB885" s="6">
        <v>0</v>
      </c>
      <c r="BC885" s="6">
        <v>0</v>
      </c>
      <c r="BD885" s="6">
        <v>0</v>
      </c>
      <c r="BE885" s="6">
        <v>0</v>
      </c>
      <c r="BF885" s="6">
        <v>0</v>
      </c>
      <c r="BG885" s="6">
        <v>0</v>
      </c>
      <c r="BH885" s="6">
        <v>0</v>
      </c>
      <c r="BI885" s="6">
        <v>0</v>
      </c>
      <c r="BJ885" s="6">
        <v>0</v>
      </c>
      <c r="BK885" s="6">
        <v>0</v>
      </c>
      <c r="BL885" s="6">
        <v>0</v>
      </c>
      <c r="BM885" s="6">
        <f>IF(Table3[[#This Row],[Type]]="EM",IF((Table3[[#This Row],[Diameter]]/2)-Table3[[#This Row],[CornerRadius]]-0.012&gt;0,(Table3[[#This Row],[Diameter]]/2)-Table3[[#This Row],[CornerRadius]]-0.012,0),)</f>
        <v>0.113</v>
      </c>
      <c r="BO885" s="6" t="str">
        <f>IF(Table3[[#This Row],[ShoulderLength]]="","",IF(Table3[[#This Row],[ShoulderLength]]&lt;Table3[[#This Row],[LOC]],"FIX",""))</f>
        <v/>
      </c>
    </row>
    <row r="886" spans="1:67" x14ac:dyDescent="0.25">
      <c r="A886" s="7">
        <f>IF(Table3[[#This Row],[SoflexRule]]="",1,IF(Table3[[#This Row],[MinOHL]]="",1,IF(Table3[[#This Row],[Type]]="CT",1,IF(Table3[[#This Row],[I]]=1,0,1))))</f>
        <v>1</v>
      </c>
      <c r="B886" s="6" t="s">
        <v>1565</v>
      </c>
      <c r="C886" s="6" t="s">
        <v>1565</v>
      </c>
      <c r="E886" s="6">
        <v>883</v>
      </c>
      <c r="G886" s="9" t="s">
        <v>74</v>
      </c>
      <c r="H886" s="10" t="s">
        <v>1565</v>
      </c>
      <c r="I886" s="11" t="s">
        <v>1729</v>
      </c>
      <c r="J886" s="12">
        <v>30131</v>
      </c>
      <c r="K886" s="11" t="str">
        <f>CONCATENATE(Table3[[#This Row],[Type]]," "&amp;TEXT(Table3[[#This Row],[Diameter]],".0000")&amp;""," "&amp;Table3[[#This Row],[NumFlutes]]&amp;"FL")</f>
        <v>EM .2500 4FL</v>
      </c>
      <c r="M886" s="13">
        <v>0.25</v>
      </c>
      <c r="N886" s="13">
        <v>0.25</v>
      </c>
      <c r="O886" s="6">
        <v>0.25</v>
      </c>
      <c r="P886" s="6">
        <v>0.95</v>
      </c>
      <c r="R886" s="14">
        <f>IF(Table3[[#This Row],[ShoulderLenEnd]]="",0,90-(DEGREES(ATAN((Q886-P886)/((N886-O886)/2)))))</f>
        <v>0</v>
      </c>
      <c r="S886" s="15">
        <v>0.95</v>
      </c>
      <c r="T886" s="6">
        <v>4</v>
      </c>
      <c r="U886" s="6">
        <v>2.5</v>
      </c>
      <c r="V886" s="6">
        <v>0.75</v>
      </c>
      <c r="AA886" s="13" t="str">
        <f t="shared" si="13"/>
        <v/>
      </c>
      <c r="AE886" s="6" t="s">
        <v>44</v>
      </c>
      <c r="AF886" s="6" t="s">
        <v>62</v>
      </c>
      <c r="AG886" s="6" t="s">
        <v>79</v>
      </c>
      <c r="AI886" s="6">
        <v>0</v>
      </c>
      <c r="AJ886" s="6">
        <v>0</v>
      </c>
      <c r="AK886" s="6">
        <v>1</v>
      </c>
      <c r="AL886" s="6">
        <v>1</v>
      </c>
      <c r="AM886" s="6">
        <v>0</v>
      </c>
      <c r="AN886" s="6">
        <v>1</v>
      </c>
      <c r="AO886" s="6">
        <v>0</v>
      </c>
      <c r="AP886" s="6">
        <v>1</v>
      </c>
      <c r="AR886" s="6">
        <v>0</v>
      </c>
      <c r="AS886" s="6">
        <v>0</v>
      </c>
      <c r="AT886" s="6">
        <v>0</v>
      </c>
      <c r="AU886" s="6">
        <v>0</v>
      </c>
      <c r="AV886" s="6">
        <f>IF(Table3[[#This Row],[ShankDiameter]]&gt;0.5,0,2)</f>
        <v>2</v>
      </c>
      <c r="AW886" s="6">
        <v>0</v>
      </c>
      <c r="AX886" s="6">
        <v>0</v>
      </c>
      <c r="AY886" s="6">
        <v>2</v>
      </c>
      <c r="AZ886" s="6">
        <f>IF(Table3[[#This Row],[ShankDiameter]]=0.225,2,IF(Table3[[#This Row],[ShankDiameter]]=0.25,2,IF(Table3[[#This Row],[ShankDiameter]]=0.2875,2,0)))</f>
        <v>2</v>
      </c>
      <c r="BA886" s="6">
        <v>0</v>
      </c>
      <c r="BB886" s="6">
        <v>0</v>
      </c>
      <c r="BC886" s="6">
        <v>0</v>
      </c>
      <c r="BD886" s="6">
        <v>0</v>
      </c>
      <c r="BE886" s="6">
        <v>0</v>
      </c>
      <c r="BF886" s="6">
        <v>0</v>
      </c>
      <c r="BG886" s="6">
        <v>0</v>
      </c>
      <c r="BH886" s="6">
        <v>0</v>
      </c>
      <c r="BI886" s="6">
        <v>0</v>
      </c>
      <c r="BJ886" s="6">
        <v>0</v>
      </c>
      <c r="BK886" s="6">
        <v>0</v>
      </c>
      <c r="BL886" s="6">
        <v>0</v>
      </c>
      <c r="BM886" s="6">
        <f>IF(Table3[[#This Row],[Type]]="EM",IF((Table3[[#This Row],[Diameter]]/2)-Table3[[#This Row],[CornerRadius]]-0.012&gt;0,(Table3[[#This Row],[Diameter]]/2)-Table3[[#This Row],[CornerRadius]]-0.012,0),)</f>
        <v>0.113</v>
      </c>
      <c r="BO886" s="6" t="str">
        <f>IF(Table3[[#This Row],[ShoulderLength]]="","",IF(Table3[[#This Row],[ShoulderLength]]&lt;Table3[[#This Row],[LOC]],"FIX",""))</f>
        <v/>
      </c>
    </row>
    <row r="887" spans="1:67" x14ac:dyDescent="0.25">
      <c r="A887" s="7">
        <f>IF(Table3[[#This Row],[SoflexRule]]="",1,IF(Table3[[#This Row],[MinOHL]]="",1,IF(Table3[[#This Row],[Type]]="CT",1,IF(Table3[[#This Row],[I]]=1,0,1))))</f>
        <v>1</v>
      </c>
      <c r="B887" s="6" t="s">
        <v>1565</v>
      </c>
      <c r="C887" s="6" t="s">
        <v>1565</v>
      </c>
      <c r="E887" s="6">
        <v>884</v>
      </c>
      <c r="F887" s="22"/>
      <c r="G887" s="23"/>
      <c r="H887" s="10" t="s">
        <v>1565</v>
      </c>
      <c r="I887" s="11" t="s">
        <v>1730</v>
      </c>
      <c r="J887" s="12" t="s">
        <v>1731</v>
      </c>
      <c r="K887" s="11" t="str">
        <f>CONCATENATE(Table3[[#This Row],[Type]]," "&amp;TEXT(Table3[[#This Row],[Diameter]],".0000")&amp;""," "&amp;Table3[[#This Row],[NumFlutes]]&amp;"FL")</f>
        <v>EM .2500 4FL</v>
      </c>
      <c r="M887" s="13">
        <v>0.25</v>
      </c>
      <c r="N887" s="13">
        <v>0.25</v>
      </c>
      <c r="R887" s="14">
        <f>IF(Table3[[#This Row],[ShoulderLenEnd]]="",0,90-(DEGREES(ATAN((Q887-P887)/((N887-O887)/2)))))</f>
        <v>0</v>
      </c>
      <c r="T887" s="6">
        <v>4</v>
      </c>
      <c r="U887" s="6">
        <v>2</v>
      </c>
      <c r="V887" s="6">
        <v>0.375</v>
      </c>
      <c r="AA887" s="13" t="str">
        <f t="shared" si="13"/>
        <v/>
      </c>
      <c r="AE887" s="6" t="s">
        <v>44</v>
      </c>
      <c r="AF887" s="6" t="s">
        <v>73</v>
      </c>
      <c r="AG887" s="6" t="s">
        <v>124</v>
      </c>
      <c r="AI887" s="6">
        <v>0</v>
      </c>
      <c r="AJ887" s="6">
        <v>0</v>
      </c>
      <c r="AK887" s="6">
        <v>1</v>
      </c>
      <c r="AL887" s="6">
        <v>1</v>
      </c>
      <c r="AM887" s="6">
        <v>0</v>
      </c>
      <c r="AN887" s="6">
        <v>0</v>
      </c>
      <c r="AO887" s="6">
        <v>1</v>
      </c>
      <c r="AP887" s="6">
        <v>0</v>
      </c>
      <c r="AR887" s="6">
        <v>0</v>
      </c>
      <c r="AS887" s="6">
        <v>0</v>
      </c>
      <c r="AT887" s="6">
        <v>0</v>
      </c>
      <c r="AU887" s="6">
        <v>0</v>
      </c>
      <c r="AV887" s="6">
        <f>IF(Table3[[#This Row],[ShankDiameter]]&gt;0.5,0,2)</f>
        <v>2</v>
      </c>
      <c r="AW887" s="6">
        <v>0</v>
      </c>
      <c r="AX887" s="6">
        <v>0</v>
      </c>
      <c r="AY887" s="6">
        <v>2</v>
      </c>
      <c r="AZ887" s="6">
        <f>IF(Table3[[#This Row],[ShankDiameter]]=0.225,2,IF(Table3[[#This Row],[ShankDiameter]]=0.25,2,IF(Table3[[#This Row],[ShankDiameter]]=0.2875,2,0)))</f>
        <v>2</v>
      </c>
      <c r="BA887" s="6">
        <v>0</v>
      </c>
      <c r="BB887" s="6">
        <v>0</v>
      </c>
      <c r="BC887" s="6">
        <v>0</v>
      </c>
      <c r="BD887" s="6">
        <v>0</v>
      </c>
      <c r="BE887" s="6">
        <v>0</v>
      </c>
      <c r="BF887" s="6">
        <v>0</v>
      </c>
      <c r="BG887" s="6">
        <v>0</v>
      </c>
      <c r="BH887" s="6">
        <v>0</v>
      </c>
      <c r="BI887" s="6">
        <v>0</v>
      </c>
      <c r="BJ887" s="6">
        <v>0</v>
      </c>
      <c r="BK887" s="6">
        <v>0</v>
      </c>
      <c r="BL887" s="6">
        <v>0</v>
      </c>
      <c r="BM887" s="6">
        <f>IF(Table3[[#This Row],[Type]]="EM",IF((Table3[[#This Row],[Diameter]]/2)-Table3[[#This Row],[CornerRadius]]-0.012&gt;0,(Table3[[#This Row],[Diameter]]/2)-Table3[[#This Row],[CornerRadius]]-0.012,0),)</f>
        <v>0.113</v>
      </c>
      <c r="BO887" s="6" t="str">
        <f>IF(Table3[[#This Row],[ShoulderLength]]="","",IF(Table3[[#This Row],[ShoulderLength]]&lt;Table3[[#This Row],[LOC]],"FIX",""))</f>
        <v/>
      </c>
    </row>
    <row r="888" spans="1:67" x14ac:dyDescent="0.25">
      <c r="A888" s="7">
        <f>IF(Table3[[#This Row],[SoflexRule]]="",1,IF(Table3[[#This Row],[MinOHL]]="",1,IF(Table3[[#This Row],[Type]]="CT",1,IF(Table3[[#This Row],[I]]=1,0,1))))</f>
        <v>1</v>
      </c>
      <c r="B888" s="6" t="s">
        <v>1565</v>
      </c>
      <c r="C888" s="6" t="s">
        <v>1565</v>
      </c>
      <c r="E888" s="6">
        <v>885</v>
      </c>
      <c r="G888" s="9" t="s">
        <v>74</v>
      </c>
      <c r="H888" s="10" t="s">
        <v>1565</v>
      </c>
      <c r="I888" s="11" t="s">
        <v>1732</v>
      </c>
      <c r="J888" s="12" t="s">
        <v>1733</v>
      </c>
      <c r="K888" s="11" t="str">
        <f>CONCATENATE(Table3[[#This Row],[Type]]," "&amp;TEXT(Table3[[#This Row],[Diameter]],".0000")&amp;""," "&amp;Table3[[#This Row],[NumFlutes]]&amp;"FL")</f>
        <v>EM .2500 5FL</v>
      </c>
      <c r="M888" s="13">
        <v>0.25</v>
      </c>
      <c r="N888" s="13">
        <v>0.25</v>
      </c>
      <c r="O888" s="6">
        <v>0.25</v>
      </c>
      <c r="P888" s="6">
        <v>0.87</v>
      </c>
      <c r="R888" s="14">
        <f>IF(Table3[[#This Row],[ShoulderLenEnd]]="",0,90-(DEGREES(ATAN((Q888-P888)/((N888-O888)/2)))))</f>
        <v>0</v>
      </c>
      <c r="S888" s="15">
        <v>0.87</v>
      </c>
      <c r="T888" s="6">
        <v>5</v>
      </c>
      <c r="U888" s="6">
        <v>2.5</v>
      </c>
      <c r="V888" s="6">
        <v>0.75</v>
      </c>
      <c r="AA888" s="13" t="str">
        <f t="shared" si="13"/>
        <v/>
      </c>
      <c r="AE888" s="6" t="s">
        <v>44</v>
      </c>
      <c r="AF888" s="6" t="s">
        <v>119</v>
      </c>
      <c r="AG888" s="6" t="s">
        <v>132</v>
      </c>
      <c r="AI888" s="6">
        <v>0</v>
      </c>
      <c r="AJ888" s="6">
        <v>0</v>
      </c>
      <c r="AK888" s="6">
        <v>1</v>
      </c>
      <c r="AL888" s="6">
        <v>1</v>
      </c>
      <c r="AM888" s="6">
        <v>0</v>
      </c>
      <c r="AN888" s="6">
        <v>1</v>
      </c>
      <c r="AO888" s="6">
        <v>0</v>
      </c>
      <c r="AP888" s="6">
        <v>1</v>
      </c>
      <c r="AR888" s="6">
        <v>0</v>
      </c>
      <c r="AS888" s="6">
        <v>0</v>
      </c>
      <c r="AT888" s="6">
        <v>0</v>
      </c>
      <c r="AU888" s="6">
        <v>0</v>
      </c>
      <c r="AV888" s="6">
        <f>IF(Table3[[#This Row],[ShankDiameter]]&gt;0.5,0,2)</f>
        <v>2</v>
      </c>
      <c r="AW888" s="6">
        <v>0</v>
      </c>
      <c r="AX888" s="6">
        <v>0</v>
      </c>
      <c r="AY888" s="6">
        <v>2</v>
      </c>
      <c r="AZ888" s="6">
        <f>IF(Table3[[#This Row],[ShankDiameter]]=0.225,2,IF(Table3[[#This Row],[ShankDiameter]]=0.25,2,IF(Table3[[#This Row],[ShankDiameter]]=0.2875,2,0)))</f>
        <v>2</v>
      </c>
      <c r="BA888" s="6">
        <v>0</v>
      </c>
      <c r="BB888" s="6">
        <v>0</v>
      </c>
      <c r="BC888" s="6">
        <v>0</v>
      </c>
      <c r="BD888" s="6">
        <v>0</v>
      </c>
      <c r="BE888" s="6">
        <v>0</v>
      </c>
      <c r="BF888" s="6">
        <v>0</v>
      </c>
      <c r="BG888" s="6">
        <v>0</v>
      </c>
      <c r="BH888" s="6">
        <v>0</v>
      </c>
      <c r="BI888" s="6">
        <v>0</v>
      </c>
      <c r="BJ888" s="6">
        <v>0</v>
      </c>
      <c r="BK888" s="6">
        <v>0</v>
      </c>
      <c r="BL888" s="6">
        <v>0</v>
      </c>
      <c r="BM888" s="6">
        <f>IF(Table3[[#This Row],[Type]]="EM",IF((Table3[[#This Row],[Diameter]]/2)-Table3[[#This Row],[CornerRadius]]-0.012&gt;0,(Table3[[#This Row],[Diameter]]/2)-Table3[[#This Row],[CornerRadius]]-0.012,0),)</f>
        <v>0.113</v>
      </c>
      <c r="BO888" s="6" t="str">
        <f>IF(Table3[[#This Row],[ShoulderLength]]="","",IF(Table3[[#This Row],[ShoulderLength]]&lt;Table3[[#This Row],[LOC]],"FIX",""))</f>
        <v/>
      </c>
    </row>
    <row r="889" spans="1:67" x14ac:dyDescent="0.25">
      <c r="A889" s="7">
        <f>IF(Table3[[#This Row],[SoflexRule]]="",1,IF(Table3[[#This Row],[MinOHL]]="",1,IF(Table3[[#This Row],[Type]]="CT",1,IF(Table3[[#This Row],[I]]=1,0,1))))</f>
        <v>1</v>
      </c>
      <c r="B889" s="6" t="s">
        <v>1565</v>
      </c>
      <c r="C889" s="6" t="s">
        <v>1565</v>
      </c>
      <c r="E889" s="6">
        <v>886</v>
      </c>
      <c r="G889" s="9" t="s">
        <v>74</v>
      </c>
      <c r="H889" s="10" t="s">
        <v>1565</v>
      </c>
      <c r="I889" s="11" t="s">
        <v>1734</v>
      </c>
      <c r="J889" s="12" t="s">
        <v>1735</v>
      </c>
      <c r="K889" s="11" t="str">
        <f>CONCATENATE(Table3[[#This Row],[Type]]," "&amp;TEXT(Table3[[#This Row],[Diameter]],".0000")&amp;""," "&amp;Table3[[#This Row],[NumFlutes]]&amp;"FL")</f>
        <v>EM .2500 6FL</v>
      </c>
      <c r="M889" s="13">
        <v>0.25</v>
      </c>
      <c r="N889" s="13">
        <v>0.25</v>
      </c>
      <c r="O889" s="6">
        <v>0.25</v>
      </c>
      <c r="P889" s="6">
        <v>0.47499999999999998</v>
      </c>
      <c r="R889" s="14">
        <f>IF(Table3[[#This Row],[ShoulderLenEnd]]="",0,90-(DEGREES(ATAN((Q889-P889)/((N889-O889)/2)))))</f>
        <v>0</v>
      </c>
      <c r="S889" s="15">
        <v>0.47499999999999998</v>
      </c>
      <c r="T889" s="6">
        <v>6</v>
      </c>
      <c r="U889" s="6">
        <v>2</v>
      </c>
      <c r="V889" s="6">
        <v>0.375</v>
      </c>
      <c r="AA889" s="13" t="str">
        <f t="shared" si="13"/>
        <v/>
      </c>
      <c r="AE889" s="6" t="s">
        <v>44</v>
      </c>
      <c r="AF889" s="6" t="s">
        <v>73</v>
      </c>
      <c r="AG889" s="6" t="s">
        <v>124</v>
      </c>
      <c r="AI889" s="6">
        <v>0</v>
      </c>
      <c r="AJ889" s="6">
        <v>0</v>
      </c>
      <c r="AK889" s="6">
        <v>1</v>
      </c>
      <c r="AL889" s="6">
        <v>1</v>
      </c>
      <c r="AM889" s="6">
        <v>0</v>
      </c>
      <c r="AN889" s="6">
        <v>1</v>
      </c>
      <c r="AO889" s="6">
        <v>0</v>
      </c>
      <c r="AP889" s="6">
        <v>1</v>
      </c>
      <c r="AR889" s="6">
        <v>0</v>
      </c>
      <c r="AS889" s="6">
        <v>0</v>
      </c>
      <c r="AT889" s="6">
        <v>0</v>
      </c>
      <c r="AU889" s="6">
        <v>0</v>
      </c>
      <c r="AV889" s="6">
        <f>IF(Table3[[#This Row],[ShankDiameter]]&gt;0.5,0,2)</f>
        <v>2</v>
      </c>
      <c r="AW889" s="6">
        <v>0</v>
      </c>
      <c r="AX889" s="6">
        <v>0</v>
      </c>
      <c r="AY889" s="6">
        <v>2</v>
      </c>
      <c r="AZ889" s="6">
        <f>IF(Table3[[#This Row],[ShankDiameter]]=0.225,2,IF(Table3[[#This Row],[ShankDiameter]]=0.25,2,IF(Table3[[#This Row],[ShankDiameter]]=0.2875,2,0)))</f>
        <v>2</v>
      </c>
      <c r="BA889" s="6">
        <v>0</v>
      </c>
      <c r="BB889" s="6">
        <v>0</v>
      </c>
      <c r="BC889" s="6">
        <v>0</v>
      </c>
      <c r="BD889" s="6">
        <v>0</v>
      </c>
      <c r="BE889" s="6">
        <v>0</v>
      </c>
      <c r="BF889" s="6">
        <v>0</v>
      </c>
      <c r="BG889" s="6">
        <v>0</v>
      </c>
      <c r="BH889" s="6">
        <v>0</v>
      </c>
      <c r="BI889" s="6">
        <v>0</v>
      </c>
      <c r="BJ889" s="6">
        <v>0</v>
      </c>
      <c r="BK889" s="6">
        <v>0</v>
      </c>
      <c r="BL889" s="6">
        <v>0</v>
      </c>
      <c r="BM889" s="6">
        <f>IF(Table3[[#This Row],[Type]]="EM",IF((Table3[[#This Row],[Diameter]]/2)-Table3[[#This Row],[CornerRadius]]-0.012&gt;0,(Table3[[#This Row],[Diameter]]/2)-Table3[[#This Row],[CornerRadius]]-0.012,0),)</f>
        <v>0.113</v>
      </c>
      <c r="BO889" s="6" t="str">
        <f>IF(Table3[[#This Row],[ShoulderLength]]="","",IF(Table3[[#This Row],[ShoulderLength]]&lt;Table3[[#This Row],[LOC]],"FIX",""))</f>
        <v/>
      </c>
    </row>
    <row r="890" spans="1:67" x14ac:dyDescent="0.25">
      <c r="A890" s="7">
        <v>1</v>
      </c>
      <c r="B890" s="6" t="s">
        <v>1565</v>
      </c>
      <c r="C890" s="6" t="s">
        <v>1565</v>
      </c>
      <c r="E890" s="6">
        <v>887</v>
      </c>
      <c r="G890" s="9" t="s">
        <v>74</v>
      </c>
      <c r="H890" s="10" t="s">
        <v>1565</v>
      </c>
      <c r="I890" s="11" t="s">
        <v>1736</v>
      </c>
      <c r="J890" s="12" t="s">
        <v>1737</v>
      </c>
      <c r="K890" s="11" t="str">
        <f>CONCATENATE(Table3[[#This Row],[Type]]," "&amp;TEXT(Table3[[#This Row],[Diameter]],".0000")&amp;""," "&amp;Table3[[#This Row],[NumFlutes]]&amp;"FL")</f>
        <v>EM .2500 3FL</v>
      </c>
      <c r="M890" s="13">
        <v>0.25</v>
      </c>
      <c r="N890" s="13">
        <v>0.25</v>
      </c>
      <c r="O890" s="6">
        <v>0.25</v>
      </c>
      <c r="P890" s="6">
        <v>1.45</v>
      </c>
      <c r="R890" s="14">
        <f>IF(Table3[[#This Row],[ShoulderLenEnd]]="",0,90-(DEGREES(ATAN((Q890-P890)/((N890-O890)/2)))))</f>
        <v>0</v>
      </c>
      <c r="S890" s="15">
        <v>1.45</v>
      </c>
      <c r="T890" s="6">
        <v>3</v>
      </c>
      <c r="U890" s="6">
        <v>3.25</v>
      </c>
      <c r="V890" s="6">
        <v>1.25</v>
      </c>
      <c r="AA890" s="13" t="str">
        <f t="shared" si="13"/>
        <v/>
      </c>
      <c r="AE890" s="6" t="s">
        <v>44</v>
      </c>
      <c r="AF890" s="6" t="s">
        <v>1682</v>
      </c>
      <c r="AG890" s="6" t="s">
        <v>1738</v>
      </c>
      <c r="AI890" s="6">
        <v>0</v>
      </c>
      <c r="AJ890" s="6">
        <v>1</v>
      </c>
      <c r="AK890" s="6">
        <v>0</v>
      </c>
      <c r="AL890" s="6">
        <v>0</v>
      </c>
      <c r="AM890" s="6">
        <v>0</v>
      </c>
      <c r="AN890" s="6">
        <v>1</v>
      </c>
      <c r="AO890" s="6">
        <v>1</v>
      </c>
      <c r="AP890" s="6">
        <v>1</v>
      </c>
      <c r="AR890" s="6">
        <v>0</v>
      </c>
      <c r="AS890" s="6">
        <v>0</v>
      </c>
      <c r="AT890" s="6">
        <v>0</v>
      </c>
      <c r="AU890" s="6">
        <v>0</v>
      </c>
      <c r="AV890" s="6">
        <v>1</v>
      </c>
      <c r="AW890" s="6">
        <v>0</v>
      </c>
      <c r="AX890" s="6">
        <v>0</v>
      </c>
      <c r="AY890" s="6">
        <v>0</v>
      </c>
      <c r="AZ890" s="6">
        <v>1</v>
      </c>
      <c r="BA890" s="6">
        <v>0</v>
      </c>
      <c r="BB890" s="6">
        <v>0</v>
      </c>
      <c r="BC890" s="6">
        <v>0</v>
      </c>
      <c r="BD890" s="6">
        <v>0</v>
      </c>
      <c r="BE890" s="6">
        <v>0</v>
      </c>
      <c r="BF890" s="6">
        <v>0</v>
      </c>
      <c r="BG890" s="6">
        <v>0</v>
      </c>
      <c r="BH890" s="6">
        <v>0</v>
      </c>
      <c r="BI890" s="6">
        <v>0</v>
      </c>
      <c r="BJ890" s="6">
        <v>0</v>
      </c>
      <c r="BK890" s="6">
        <v>0</v>
      </c>
      <c r="BL890" s="6">
        <v>0</v>
      </c>
      <c r="BM890" s="6">
        <f>IF(Table3[[#This Row],[Type]]="EM",IF((Table3[[#This Row],[Diameter]]/2)-Table3[[#This Row],[CornerRadius]]-0.012&gt;0,(Table3[[#This Row],[Diameter]]/2)-Table3[[#This Row],[CornerRadius]]-0.012,0),)</f>
        <v>0.113</v>
      </c>
      <c r="BO890" s="6" t="str">
        <f>IF(Table3[[#This Row],[ShoulderLength]]="","",IF(Table3[[#This Row],[ShoulderLength]]&lt;Table3[[#This Row],[LOC]],"FIX",""))</f>
        <v/>
      </c>
    </row>
    <row r="891" spans="1:67" x14ac:dyDescent="0.25">
      <c r="A891" s="7">
        <f>IF(Table3[[#This Row],[SoflexRule]]="",1,IF(Table3[[#This Row],[MinOHL]]="",1,IF(Table3[[#This Row],[Type]]="CT",1,IF(Table3[[#This Row],[I]]=1,0,1))))</f>
        <v>1</v>
      </c>
      <c r="B891" s="6" t="s">
        <v>1565</v>
      </c>
      <c r="C891" s="6" t="s">
        <v>1565</v>
      </c>
      <c r="E891" s="6">
        <v>888</v>
      </c>
      <c r="F891" s="22"/>
      <c r="H891" s="10" t="s">
        <v>1565</v>
      </c>
      <c r="I891" s="11" t="s">
        <v>1739</v>
      </c>
      <c r="J891" s="12">
        <v>13829</v>
      </c>
      <c r="K891" s="11" t="str">
        <f>CONCATENATE(Table3[[#This Row],[Type]]," "&amp;TEXT(Table3[[#This Row],[Diameter]],".0000")&amp;""," "&amp;Table3[[#This Row],[NumFlutes]]&amp;"FL")</f>
        <v>EM .3125 3FL</v>
      </c>
      <c r="M891" s="13">
        <v>0.3125</v>
      </c>
      <c r="N891" s="13">
        <v>0.31</v>
      </c>
      <c r="R891" s="14">
        <f>IF(Table3[[#This Row],[ShoulderLenEnd]]="",0,90-(DEGREES(ATAN((Q891-P891)/((N891-O891)/2)))))</f>
        <v>0</v>
      </c>
      <c r="T891" s="6">
        <v>3</v>
      </c>
      <c r="U891" s="6">
        <v>2.5</v>
      </c>
      <c r="V891" s="6">
        <v>0.81</v>
      </c>
      <c r="AA891" s="13" t="str">
        <f t="shared" si="13"/>
        <v/>
      </c>
      <c r="AE891" s="6" t="s">
        <v>44</v>
      </c>
      <c r="AF891" s="6" t="s">
        <v>62</v>
      </c>
      <c r="AG891" s="6" t="s">
        <v>495</v>
      </c>
      <c r="AI891" s="6">
        <v>0</v>
      </c>
      <c r="AJ891" s="6">
        <v>1</v>
      </c>
      <c r="AK891" s="6">
        <v>0</v>
      </c>
      <c r="AL891" s="6">
        <v>1</v>
      </c>
      <c r="AM891" s="6">
        <v>0</v>
      </c>
      <c r="AN891" s="6">
        <v>0</v>
      </c>
      <c r="AO891" s="6">
        <v>0</v>
      </c>
      <c r="AP891" s="6">
        <v>1</v>
      </c>
      <c r="AR891" s="6">
        <v>0</v>
      </c>
      <c r="AS891" s="6">
        <v>0</v>
      </c>
      <c r="AT891" s="6">
        <v>0</v>
      </c>
      <c r="AU891" s="6">
        <v>0</v>
      </c>
      <c r="AV891" s="6">
        <f>IF(Table3[[#This Row],[ShankDiameter]]&gt;0.5,0,2)</f>
        <v>2</v>
      </c>
      <c r="AW891" s="6">
        <v>0</v>
      </c>
      <c r="AX891" s="6">
        <v>0</v>
      </c>
      <c r="AY891" s="6">
        <v>2</v>
      </c>
      <c r="AZ891" s="6">
        <f>IF(Table3[[#This Row],[ShankDiameter]]=0.225,2,IF(Table3[[#This Row],[ShankDiameter]]=0.25,2,IF(Table3[[#This Row],[ShankDiameter]]=0.2875,2,0)))</f>
        <v>0</v>
      </c>
      <c r="BA891" s="6">
        <v>0</v>
      </c>
      <c r="BB891" s="6">
        <v>0</v>
      </c>
      <c r="BC891" s="6">
        <v>0</v>
      </c>
      <c r="BD891" s="6">
        <v>0</v>
      </c>
      <c r="BE891" s="6">
        <v>0</v>
      </c>
      <c r="BF891" s="6">
        <v>0</v>
      </c>
      <c r="BG891" s="6">
        <v>0</v>
      </c>
      <c r="BH891" s="6">
        <v>0</v>
      </c>
      <c r="BI891" s="6">
        <v>0</v>
      </c>
      <c r="BJ891" s="6">
        <v>0</v>
      </c>
      <c r="BK891" s="6">
        <v>0</v>
      </c>
      <c r="BL891" s="6">
        <v>0</v>
      </c>
      <c r="BM891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O891" s="6" t="str">
        <f>IF(Table3[[#This Row],[ShoulderLength]]="","",IF(Table3[[#This Row],[ShoulderLength]]&lt;Table3[[#This Row],[LOC]],"FIX",""))</f>
        <v/>
      </c>
    </row>
    <row r="892" spans="1:67" x14ac:dyDescent="0.25">
      <c r="A892" s="7">
        <f>IF(Table3[[#This Row],[SoflexRule]]="",1,IF(Table3[[#This Row],[MinOHL]]="",1,IF(Table3[[#This Row],[Type]]="CT",1,IF(Table3[[#This Row],[I]]=1,0,1))))</f>
        <v>1</v>
      </c>
      <c r="B892" s="6" t="s">
        <v>1565</v>
      </c>
      <c r="C892" s="6" t="s">
        <v>1565</v>
      </c>
      <c r="E892" s="6">
        <v>889</v>
      </c>
      <c r="F892" s="8" t="s">
        <v>60</v>
      </c>
      <c r="H892" s="10" t="s">
        <v>1565</v>
      </c>
      <c r="I892" s="11" t="s">
        <v>1740</v>
      </c>
      <c r="J892" s="12">
        <v>13829</v>
      </c>
      <c r="K892" s="11" t="str">
        <f>CONCATENATE(Table3[[#This Row],[Type]]," "&amp;TEXT(Table3[[#This Row],[Diameter]],".0000")&amp;""," "&amp;Table3[[#This Row],[NumFlutes]]&amp;"FL")</f>
        <v>EM .3125 3FL</v>
      </c>
      <c r="M892" s="13">
        <v>0.3125</v>
      </c>
      <c r="N892" s="13">
        <v>0.3125</v>
      </c>
      <c r="O892" s="6">
        <v>0.3125</v>
      </c>
      <c r="P892" s="6">
        <v>1.06</v>
      </c>
      <c r="R892" s="14">
        <f>IF(Table3[[#This Row],[ShoulderLenEnd]]="",0,90-(DEGREES(ATAN((Q892-P892)/((N892-O892)/2)))))</f>
        <v>0</v>
      </c>
      <c r="S892" s="15">
        <v>1.1000000000000001</v>
      </c>
      <c r="T892" s="6">
        <v>3</v>
      </c>
      <c r="U892" s="6">
        <v>2.5</v>
      </c>
      <c r="V892" s="6">
        <v>0.81</v>
      </c>
      <c r="AA892" s="13" t="str">
        <f t="shared" si="13"/>
        <v/>
      </c>
      <c r="AE892" s="6" t="s">
        <v>44</v>
      </c>
      <c r="AF892" s="6" t="s">
        <v>62</v>
      </c>
      <c r="AG892" s="6" t="s">
        <v>495</v>
      </c>
      <c r="AI892" s="6">
        <v>0</v>
      </c>
      <c r="AJ892" s="6">
        <v>1</v>
      </c>
      <c r="AK892" s="6">
        <v>0</v>
      </c>
      <c r="AL892" s="6">
        <v>1</v>
      </c>
      <c r="AM892" s="6">
        <v>0</v>
      </c>
      <c r="AN892" s="6">
        <v>0</v>
      </c>
      <c r="AO892" s="6">
        <v>0</v>
      </c>
      <c r="AP892" s="6">
        <v>1</v>
      </c>
      <c r="AR892" s="6">
        <v>0</v>
      </c>
      <c r="AS892" s="6">
        <v>0</v>
      </c>
      <c r="AT892" s="6">
        <v>0</v>
      </c>
      <c r="AU892" s="6">
        <v>0</v>
      </c>
      <c r="AV892" s="6">
        <f>IF(Table3[[#This Row],[ShankDiameter]]&gt;0.5,0,2)</f>
        <v>2</v>
      </c>
      <c r="AW892" s="6">
        <v>0</v>
      </c>
      <c r="AX892" s="6">
        <v>0</v>
      </c>
      <c r="AY892" s="6">
        <v>2</v>
      </c>
      <c r="AZ892" s="6">
        <f>IF(Table3[[#This Row],[ShankDiameter]]=0.225,2,IF(Table3[[#This Row],[ShankDiameter]]=0.25,2,IF(Table3[[#This Row],[ShankDiameter]]=0.2875,2,0)))</f>
        <v>0</v>
      </c>
      <c r="BA892" s="6">
        <v>0</v>
      </c>
      <c r="BB892" s="6">
        <v>0</v>
      </c>
      <c r="BC892" s="6">
        <v>0</v>
      </c>
      <c r="BD892" s="6">
        <v>0</v>
      </c>
      <c r="BE892" s="6">
        <v>0</v>
      </c>
      <c r="BF892" s="6">
        <v>0</v>
      </c>
      <c r="BG892" s="6">
        <v>0</v>
      </c>
      <c r="BH892" s="6">
        <v>0</v>
      </c>
      <c r="BI892" s="6">
        <v>0</v>
      </c>
      <c r="BJ892" s="6">
        <v>0</v>
      </c>
      <c r="BK892" s="6">
        <v>0</v>
      </c>
      <c r="BL892" s="6">
        <v>0</v>
      </c>
      <c r="BM892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O892" s="6" t="str">
        <f>IF(Table3[[#This Row],[ShoulderLength]]="","",IF(Table3[[#This Row],[ShoulderLength]]&lt;Table3[[#This Row],[LOC]],"FIX",""))</f>
        <v/>
      </c>
    </row>
    <row r="893" spans="1:67" x14ac:dyDescent="0.25">
      <c r="A893" s="7">
        <f>IF(Table3[[#This Row],[SoflexRule]]="",1,IF(Table3[[#This Row],[MinOHL]]="",1,IF(Table3[[#This Row],[Type]]="CT",1,IF(Table3[[#This Row],[I]]=1,0,1))))</f>
        <v>1</v>
      </c>
      <c r="B893" s="6" t="s">
        <v>1565</v>
      </c>
      <c r="C893" s="6" t="s">
        <v>1565</v>
      </c>
      <c r="E893" s="6">
        <v>890</v>
      </c>
      <c r="F893" s="8" t="s">
        <v>60</v>
      </c>
      <c r="H893" s="10" t="s">
        <v>1565</v>
      </c>
      <c r="I893" s="11" t="s">
        <v>1741</v>
      </c>
      <c r="J893" s="12">
        <v>30535</v>
      </c>
      <c r="K893" s="11" t="str">
        <f>CONCATENATE(Table3[[#This Row],[Type]]," "&amp;TEXT(Table3[[#This Row],[Diameter]],".0000")&amp;""," "&amp;Table3[[#This Row],[NumFlutes]]&amp;"FL")</f>
        <v>EM .2812 3FL</v>
      </c>
      <c r="M893" s="13">
        <v>0.28120000000000001</v>
      </c>
      <c r="N893" s="13">
        <v>0.3125</v>
      </c>
      <c r="O893" s="6">
        <v>0.28120000000000001</v>
      </c>
      <c r="P893" s="6">
        <v>0.85</v>
      </c>
      <c r="Q893" s="6">
        <v>1.08</v>
      </c>
      <c r="R893" s="14">
        <f>IF(Table3[[#This Row],[ShoulderLenEnd]]="",0,90-(DEGREES(ATAN((Q893-P893)/((N893-O893)/2)))))</f>
        <v>3.8926040516869023</v>
      </c>
      <c r="S893" s="15">
        <v>1.1200000000000001</v>
      </c>
      <c r="T893" s="6">
        <v>3</v>
      </c>
      <c r="U893" s="6">
        <v>2.5</v>
      </c>
      <c r="V893" s="6">
        <v>0.75</v>
      </c>
      <c r="AA893" s="13" t="str">
        <f t="shared" si="13"/>
        <v/>
      </c>
      <c r="AE893" s="6" t="s">
        <v>44</v>
      </c>
      <c r="AF893" s="6" t="s">
        <v>62</v>
      </c>
      <c r="AG893" s="6" t="s">
        <v>79</v>
      </c>
      <c r="AI893" s="6">
        <v>0</v>
      </c>
      <c r="AJ893" s="6">
        <v>1</v>
      </c>
      <c r="AK893" s="6">
        <v>0</v>
      </c>
      <c r="AL893" s="6">
        <v>1</v>
      </c>
      <c r="AM893" s="6">
        <v>0</v>
      </c>
      <c r="AN893" s="6">
        <v>1</v>
      </c>
      <c r="AO893" s="6">
        <v>0</v>
      </c>
      <c r="AP893" s="6">
        <v>1</v>
      </c>
      <c r="AR893" s="6">
        <v>0</v>
      </c>
      <c r="AS893" s="6">
        <v>0</v>
      </c>
      <c r="AT893" s="6">
        <v>0</v>
      </c>
      <c r="AU893" s="6">
        <v>0</v>
      </c>
      <c r="AV893" s="6">
        <f>IF(Table3[[#This Row],[ShankDiameter]]&gt;0.5,0,2)</f>
        <v>2</v>
      </c>
      <c r="AW893" s="6">
        <v>0</v>
      </c>
      <c r="AX893" s="6">
        <v>0</v>
      </c>
      <c r="AY893" s="6">
        <v>2</v>
      </c>
      <c r="AZ893" s="6">
        <f>IF(Table3[[#This Row],[ShankDiameter]]=0.225,2,IF(Table3[[#This Row],[ShankDiameter]]=0.25,2,IF(Table3[[#This Row],[ShankDiameter]]=0.2875,2,0)))</f>
        <v>0</v>
      </c>
      <c r="BA893" s="6">
        <v>0</v>
      </c>
      <c r="BB893" s="6">
        <v>0</v>
      </c>
      <c r="BC893" s="6">
        <v>0</v>
      </c>
      <c r="BD893" s="6">
        <v>0</v>
      </c>
      <c r="BE893" s="6">
        <v>0</v>
      </c>
      <c r="BF893" s="6">
        <v>0</v>
      </c>
      <c r="BG893" s="6">
        <v>0</v>
      </c>
      <c r="BH893" s="6">
        <v>0</v>
      </c>
      <c r="BI893" s="6">
        <v>0</v>
      </c>
      <c r="BJ893" s="6">
        <v>0</v>
      </c>
      <c r="BK893" s="6">
        <v>0</v>
      </c>
      <c r="BL893" s="6">
        <v>0</v>
      </c>
      <c r="BM893" s="6">
        <f>IF(Table3[[#This Row],[Type]]="EM",IF((Table3[[#This Row],[Diameter]]/2)-Table3[[#This Row],[CornerRadius]]-0.012&gt;0,(Table3[[#This Row],[Diameter]]/2)-Table3[[#This Row],[CornerRadius]]-0.012,0),)</f>
        <v>0.12859999999999999</v>
      </c>
      <c r="BO893" s="6" t="str">
        <f>IF(Table3[[#This Row],[ShoulderLength]]="","",IF(Table3[[#This Row],[ShoulderLength]]&lt;Table3[[#This Row],[LOC]],"FIX",""))</f>
        <v/>
      </c>
    </row>
    <row r="894" spans="1:67" x14ac:dyDescent="0.25">
      <c r="A894" s="7">
        <f>IF(Table3[[#This Row],[SoflexRule]]="",1,IF(Table3[[#This Row],[MinOHL]]="",1,IF(Table3[[#This Row],[Type]]="CT",1,IF(Table3[[#This Row],[I]]=1,0,1))))</f>
        <v>1</v>
      </c>
      <c r="B894" s="6" t="s">
        <v>1565</v>
      </c>
      <c r="C894" s="6" t="s">
        <v>1565</v>
      </c>
      <c r="E894" s="6">
        <v>891</v>
      </c>
      <c r="G894" s="9" t="s">
        <v>74</v>
      </c>
      <c r="H894" s="10" t="s">
        <v>1565</v>
      </c>
      <c r="I894" s="11" t="s">
        <v>1742</v>
      </c>
      <c r="J894" s="12">
        <v>31715</v>
      </c>
      <c r="K894" s="11" t="str">
        <f>CONCATENATE(Table3[[#This Row],[Type]]," "&amp;TEXT(Table3[[#This Row],[Diameter]],".0000")&amp;""," "&amp;Table3[[#This Row],[NumFlutes]]&amp;"FL")</f>
        <v>EM .3125 2FL</v>
      </c>
      <c r="M894" s="13">
        <v>0.3125</v>
      </c>
      <c r="N894" s="13">
        <v>0.3125</v>
      </c>
      <c r="O894" s="6">
        <v>0.3125</v>
      </c>
      <c r="P894" s="6">
        <v>1.075</v>
      </c>
      <c r="R894" s="14">
        <f>IF(Table3[[#This Row],[ShoulderLenEnd]]="",0,90-(DEGREES(ATAN((Q894-P894)/((N894-O894)/2)))))</f>
        <v>0</v>
      </c>
      <c r="S894" s="15">
        <v>1.075</v>
      </c>
      <c r="T894" s="6">
        <v>2</v>
      </c>
      <c r="U894" s="6">
        <v>2</v>
      </c>
      <c r="V894" s="6">
        <v>0.5</v>
      </c>
      <c r="AA894" s="13" t="str">
        <f t="shared" si="13"/>
        <v/>
      </c>
      <c r="AE894" s="6" t="s">
        <v>44</v>
      </c>
      <c r="AF894" s="6" t="s">
        <v>62</v>
      </c>
      <c r="AG894" s="6" t="s">
        <v>79</v>
      </c>
      <c r="AI894" s="6">
        <v>0</v>
      </c>
      <c r="AJ894" s="6">
        <v>1</v>
      </c>
      <c r="AK894" s="6">
        <v>0</v>
      </c>
      <c r="AL894" s="6">
        <v>0</v>
      </c>
      <c r="AM894" s="6">
        <v>1</v>
      </c>
      <c r="AN894" s="6">
        <v>0</v>
      </c>
      <c r="AO894" s="6">
        <v>0</v>
      </c>
      <c r="AP894" s="6">
        <v>1</v>
      </c>
      <c r="AR894" s="6">
        <v>0</v>
      </c>
      <c r="AS894" s="6">
        <v>0</v>
      </c>
      <c r="AT894" s="6">
        <v>0</v>
      </c>
      <c r="AU894" s="6">
        <v>0</v>
      </c>
      <c r="AV894" s="6">
        <f>IF(Table3[[#This Row],[ShankDiameter]]&gt;0.5,0,2)</f>
        <v>2</v>
      </c>
      <c r="AW894" s="6">
        <v>0</v>
      </c>
      <c r="AX894" s="6">
        <v>0</v>
      </c>
      <c r="AY894" s="6">
        <v>2</v>
      </c>
      <c r="AZ894" s="6">
        <f>IF(Table3[[#This Row],[ShankDiameter]]=0.225,2,IF(Table3[[#This Row],[ShankDiameter]]=0.25,2,IF(Table3[[#This Row],[ShankDiameter]]=0.2875,2,0)))</f>
        <v>0</v>
      </c>
      <c r="BA894" s="6">
        <v>0</v>
      </c>
      <c r="BB894" s="6">
        <v>0</v>
      </c>
      <c r="BC894" s="6">
        <v>0</v>
      </c>
      <c r="BD894" s="6">
        <v>0</v>
      </c>
      <c r="BE894" s="6">
        <v>0</v>
      </c>
      <c r="BF894" s="6">
        <v>0</v>
      </c>
      <c r="BG894" s="6">
        <v>0</v>
      </c>
      <c r="BH894" s="6">
        <v>0</v>
      </c>
      <c r="BI894" s="6">
        <v>0</v>
      </c>
      <c r="BJ894" s="6">
        <v>0</v>
      </c>
      <c r="BK894" s="6">
        <v>0</v>
      </c>
      <c r="BL894" s="6">
        <v>0</v>
      </c>
      <c r="BM894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O894" s="6" t="str">
        <f>IF(Table3[[#This Row],[ShoulderLength]]="","",IF(Table3[[#This Row],[ShoulderLength]]&lt;Table3[[#This Row],[LOC]],"FIX",""))</f>
        <v/>
      </c>
    </row>
    <row r="895" spans="1:67" x14ac:dyDescent="0.25">
      <c r="A895" s="7">
        <f>IF(Table3[[#This Row],[SoflexRule]]="",1,IF(Table3[[#This Row],[MinOHL]]="",1,IF(Table3[[#This Row],[Type]]="CT",1,IF(Table3[[#This Row],[I]]=1,0,1))))</f>
        <v>1</v>
      </c>
      <c r="B895" s="6" t="s">
        <v>1565</v>
      </c>
      <c r="C895" s="6" t="s">
        <v>1565</v>
      </c>
      <c r="E895" s="6">
        <v>892</v>
      </c>
      <c r="G895" s="9" t="s">
        <v>74</v>
      </c>
      <c r="H895" s="10" t="s">
        <v>1565</v>
      </c>
      <c r="I895" s="11" t="s">
        <v>1743</v>
      </c>
      <c r="J895" s="12">
        <v>30539</v>
      </c>
      <c r="K895" s="11" t="str">
        <f>CONCATENATE(Table3[[#This Row],[Type]]," "&amp;TEXT(Table3[[#This Row],[Diameter]],".0000")&amp;""," "&amp;Table3[[#This Row],[NumFlutes]]&amp;"FL")</f>
        <v>EM .3125 3FL</v>
      </c>
      <c r="M895" s="13">
        <v>0.3125</v>
      </c>
      <c r="N895" s="13">
        <v>0.3125</v>
      </c>
      <c r="O895" s="6">
        <v>0.3125</v>
      </c>
      <c r="P895" s="6">
        <v>1.175</v>
      </c>
      <c r="R895" s="14">
        <f>IF(Table3[[#This Row],[ShoulderLenEnd]]="",0,90-(DEGREES(ATAN((Q895-P895)/((N895-O895)/2)))))</f>
        <v>0</v>
      </c>
      <c r="S895" s="15">
        <v>1.175</v>
      </c>
      <c r="T895" s="6">
        <v>3</v>
      </c>
      <c r="U895" s="6">
        <v>2.5</v>
      </c>
      <c r="V895" s="6">
        <v>0.81200000000000006</v>
      </c>
      <c r="AA895" s="13" t="str">
        <f t="shared" si="13"/>
        <v/>
      </c>
      <c r="AE895" s="6" t="s">
        <v>44</v>
      </c>
      <c r="AF895" s="6" t="s">
        <v>62</v>
      </c>
      <c r="AG895" s="6" t="s">
        <v>79</v>
      </c>
      <c r="AI895" s="6">
        <v>0</v>
      </c>
      <c r="AJ895" s="6">
        <v>1</v>
      </c>
      <c r="AK895" s="6">
        <v>0</v>
      </c>
      <c r="AL895" s="6">
        <v>1</v>
      </c>
      <c r="AM895" s="6">
        <v>0</v>
      </c>
      <c r="AN895" s="6">
        <v>1</v>
      </c>
      <c r="AO895" s="6">
        <v>0</v>
      </c>
      <c r="AP895" s="6">
        <v>1</v>
      </c>
      <c r="AR895" s="6">
        <v>0</v>
      </c>
      <c r="AS895" s="6">
        <v>0</v>
      </c>
      <c r="AT895" s="6">
        <v>0</v>
      </c>
      <c r="AU895" s="6">
        <v>0</v>
      </c>
      <c r="AV895" s="6">
        <f>IF(Table3[[#This Row],[ShankDiameter]]&gt;0.5,0,2)</f>
        <v>2</v>
      </c>
      <c r="AW895" s="6">
        <v>0</v>
      </c>
      <c r="AX895" s="6">
        <v>0</v>
      </c>
      <c r="AY895" s="6">
        <v>2</v>
      </c>
      <c r="AZ895" s="6">
        <f>IF(Table3[[#This Row],[ShankDiameter]]=0.225,2,IF(Table3[[#This Row],[ShankDiameter]]=0.25,2,IF(Table3[[#This Row],[ShankDiameter]]=0.2875,2,0)))</f>
        <v>0</v>
      </c>
      <c r="BA895" s="6">
        <v>0</v>
      </c>
      <c r="BB895" s="6">
        <v>0</v>
      </c>
      <c r="BC895" s="6">
        <v>0</v>
      </c>
      <c r="BD895" s="6">
        <v>0</v>
      </c>
      <c r="BE895" s="6">
        <v>0</v>
      </c>
      <c r="BF895" s="6">
        <v>0</v>
      </c>
      <c r="BG895" s="6">
        <v>0</v>
      </c>
      <c r="BH895" s="6">
        <v>0</v>
      </c>
      <c r="BI895" s="6">
        <v>0</v>
      </c>
      <c r="BJ895" s="6">
        <v>0</v>
      </c>
      <c r="BK895" s="6">
        <v>0</v>
      </c>
      <c r="BL895" s="6">
        <v>0</v>
      </c>
      <c r="BM895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O895" s="6" t="str">
        <f>IF(Table3[[#This Row],[ShoulderLength]]="","",IF(Table3[[#This Row],[ShoulderLength]]&lt;Table3[[#This Row],[LOC]],"FIX",""))</f>
        <v/>
      </c>
    </row>
    <row r="896" spans="1:67" x14ac:dyDescent="0.25">
      <c r="A896" s="7">
        <f>IF(Table3[[#This Row],[SoflexRule]]="",1,IF(Table3[[#This Row],[MinOHL]]="",1,IF(Table3[[#This Row],[Type]]="CT",1,IF(Table3[[#This Row],[I]]=1,0,1))))</f>
        <v>1</v>
      </c>
      <c r="B896" s="6" t="s">
        <v>1565</v>
      </c>
      <c r="C896" s="6" t="s">
        <v>1565</v>
      </c>
      <c r="E896" s="6">
        <v>893</v>
      </c>
      <c r="G896" s="9" t="s">
        <v>74</v>
      </c>
      <c r="H896" s="10" t="s">
        <v>1565</v>
      </c>
      <c r="I896" s="11" t="s">
        <v>1744</v>
      </c>
      <c r="J896" s="12" t="s">
        <v>1745</v>
      </c>
      <c r="K896" s="11" t="str">
        <f>CONCATENATE(Table3[[#This Row],[Type]]," "&amp;TEXT(Table3[[#This Row],[Diameter]],".0000")&amp;""," "&amp;Table3[[#This Row],[NumFlutes]]&amp;"FL")</f>
        <v>EM .3125 4FL</v>
      </c>
      <c r="M896" s="13">
        <v>0.3125</v>
      </c>
      <c r="N896" s="13">
        <v>0.3125</v>
      </c>
      <c r="O896" s="6">
        <v>0.3125</v>
      </c>
      <c r="P896" s="6">
        <v>0.63</v>
      </c>
      <c r="R896" s="14">
        <f>IF(Table3[[#This Row],[ShoulderLenEnd]]="",0,90-(DEGREES(ATAN((Q896-P896)/((N896-O896)/2)))))</f>
        <v>0</v>
      </c>
      <c r="S896" s="15">
        <v>0.63</v>
      </c>
      <c r="T896" s="6">
        <v>4</v>
      </c>
      <c r="U896" s="6">
        <v>2</v>
      </c>
      <c r="V896" s="6">
        <v>0.5</v>
      </c>
      <c r="AA896" s="13" t="str">
        <f t="shared" si="13"/>
        <v/>
      </c>
      <c r="AE896" s="6" t="s">
        <v>44</v>
      </c>
      <c r="AF896" s="6" t="s">
        <v>73</v>
      </c>
      <c r="AG896" s="6" t="s">
        <v>124</v>
      </c>
      <c r="AI896" s="6">
        <v>0</v>
      </c>
      <c r="AJ896" s="6">
        <v>0</v>
      </c>
      <c r="AK896" s="6">
        <v>1</v>
      </c>
      <c r="AL896" s="6">
        <v>1</v>
      </c>
      <c r="AM896" s="6">
        <v>0</v>
      </c>
      <c r="AN896" s="6">
        <v>0</v>
      </c>
      <c r="AO896" s="6">
        <v>1</v>
      </c>
      <c r="AP896" s="6">
        <v>0</v>
      </c>
      <c r="AR896" s="6">
        <v>0</v>
      </c>
      <c r="AS896" s="6">
        <v>0</v>
      </c>
      <c r="AT896" s="6">
        <v>0</v>
      </c>
      <c r="AU896" s="6">
        <v>0</v>
      </c>
      <c r="AV896" s="6">
        <f>IF(Table3[[#This Row],[ShankDiameter]]&gt;0.5,0,2)</f>
        <v>2</v>
      </c>
      <c r="AW896" s="6">
        <v>0</v>
      </c>
      <c r="AX896" s="6">
        <v>0</v>
      </c>
      <c r="AY896" s="6">
        <v>2</v>
      </c>
      <c r="AZ896" s="6">
        <f>IF(Table3[[#This Row],[ShankDiameter]]=0.225,2,IF(Table3[[#This Row],[ShankDiameter]]=0.25,2,IF(Table3[[#This Row],[ShankDiameter]]=0.2875,2,0)))</f>
        <v>0</v>
      </c>
      <c r="BA896" s="6">
        <v>0</v>
      </c>
      <c r="BB896" s="6">
        <v>0</v>
      </c>
      <c r="BC896" s="6">
        <v>0</v>
      </c>
      <c r="BD896" s="6">
        <v>0</v>
      </c>
      <c r="BE896" s="6">
        <v>0</v>
      </c>
      <c r="BF896" s="6">
        <v>0</v>
      </c>
      <c r="BG896" s="6">
        <v>0</v>
      </c>
      <c r="BH896" s="6">
        <v>0</v>
      </c>
      <c r="BI896" s="6">
        <v>0</v>
      </c>
      <c r="BJ896" s="6">
        <v>0</v>
      </c>
      <c r="BK896" s="6">
        <v>0</v>
      </c>
      <c r="BL896" s="6">
        <v>0</v>
      </c>
      <c r="BM896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O896" s="6" t="str">
        <f>IF(Table3[[#This Row],[ShoulderLength]]="","",IF(Table3[[#This Row],[ShoulderLength]]&lt;Table3[[#This Row],[LOC]],"FIX",""))</f>
        <v/>
      </c>
    </row>
    <row r="897" spans="1:67" x14ac:dyDescent="0.25">
      <c r="A897" s="7">
        <f>IF(Table3[[#This Row],[SoflexRule]]="",1,IF(Table3[[#This Row],[MinOHL]]="",1,IF(Table3[[#This Row],[Type]]="CT",1,IF(Table3[[#This Row],[I]]=1,0,1))))</f>
        <v>1</v>
      </c>
      <c r="B897" s="6" t="s">
        <v>1565</v>
      </c>
      <c r="C897" s="6" t="s">
        <v>1565</v>
      </c>
      <c r="E897" s="6">
        <v>894</v>
      </c>
      <c r="F897" s="8" t="s">
        <v>60</v>
      </c>
      <c r="H897" s="10" t="s">
        <v>1565</v>
      </c>
      <c r="I897" s="11" t="s">
        <v>1746</v>
      </c>
      <c r="J897" s="12" t="s">
        <v>2414</v>
      </c>
      <c r="K897" s="11" t="str">
        <f>CONCATENATE(Table3[[#This Row],[Type]]," "&amp;TEXT(Table3[[#This Row],[Diameter]],".0000")&amp;""," "&amp;Table3[[#This Row],[NumFlutes]]&amp;"FL")</f>
        <v>EM .3125 5FL</v>
      </c>
      <c r="M897" s="13">
        <v>0.3125</v>
      </c>
      <c r="N897" s="13">
        <v>0.3125</v>
      </c>
      <c r="O897" s="6">
        <v>0.3125</v>
      </c>
      <c r="P897" s="6">
        <v>0.97</v>
      </c>
      <c r="R897" s="14">
        <f>IF(Table3[[#This Row],[ShoulderLenEnd]]="",0,90-(DEGREES(ATAN((Q897-P897)/((N897-O897)/2)))))</f>
        <v>0</v>
      </c>
      <c r="S897" s="15">
        <v>1.02</v>
      </c>
      <c r="T897" s="6">
        <v>5</v>
      </c>
      <c r="U897" s="6">
        <v>2.5</v>
      </c>
      <c r="V897" s="6">
        <v>0.8125</v>
      </c>
      <c r="AA897" s="13" t="str">
        <f t="shared" si="13"/>
        <v/>
      </c>
      <c r="AE897" s="6" t="s">
        <v>44</v>
      </c>
      <c r="AF897" s="6" t="s">
        <v>119</v>
      </c>
      <c r="AG897" s="6" t="s">
        <v>132</v>
      </c>
      <c r="AI897" s="6">
        <v>0</v>
      </c>
      <c r="AJ897" s="6">
        <v>0</v>
      </c>
      <c r="AK897" s="6">
        <v>1</v>
      </c>
      <c r="AL897" s="6">
        <v>1</v>
      </c>
      <c r="AM897" s="6">
        <v>0</v>
      </c>
      <c r="AN897" s="6">
        <v>1</v>
      </c>
      <c r="AO897" s="6">
        <v>0</v>
      </c>
      <c r="AP897" s="6">
        <v>1</v>
      </c>
      <c r="AR897" s="6">
        <v>0</v>
      </c>
      <c r="AS897" s="6">
        <v>0</v>
      </c>
      <c r="AT897" s="6">
        <v>0</v>
      </c>
      <c r="AU897" s="6">
        <v>0</v>
      </c>
      <c r="AV897" s="6">
        <f>IF(Table3[[#This Row],[ShankDiameter]]&gt;0.5,0,2)</f>
        <v>2</v>
      </c>
      <c r="AW897" s="6">
        <v>0</v>
      </c>
      <c r="AX897" s="6">
        <v>0</v>
      </c>
      <c r="AY897" s="6">
        <v>2</v>
      </c>
      <c r="AZ897" s="6">
        <f>IF(Table3[[#This Row],[ShankDiameter]]=0.225,2,IF(Table3[[#This Row],[ShankDiameter]]=0.25,2,IF(Table3[[#This Row],[ShankDiameter]]=0.2875,2,0)))</f>
        <v>0</v>
      </c>
      <c r="BA897" s="6">
        <v>0</v>
      </c>
      <c r="BB897" s="6">
        <v>0</v>
      </c>
      <c r="BC897" s="6">
        <v>0</v>
      </c>
      <c r="BD897" s="6">
        <v>0</v>
      </c>
      <c r="BE897" s="6">
        <v>0</v>
      </c>
      <c r="BF897" s="6">
        <v>0</v>
      </c>
      <c r="BG897" s="6">
        <v>0</v>
      </c>
      <c r="BH897" s="6">
        <v>0</v>
      </c>
      <c r="BI897" s="6">
        <v>0</v>
      </c>
      <c r="BJ897" s="6">
        <v>0</v>
      </c>
      <c r="BK897" s="6">
        <v>0</v>
      </c>
      <c r="BL897" s="6">
        <v>0</v>
      </c>
      <c r="BM897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O897" s="6" t="str">
        <f>IF(Table3[[#This Row],[ShoulderLength]]="","",IF(Table3[[#This Row],[ShoulderLength]]&lt;Table3[[#This Row],[LOC]],"FIX",""))</f>
        <v/>
      </c>
    </row>
    <row r="898" spans="1:67" x14ac:dyDescent="0.25">
      <c r="A898" s="7">
        <f>IF(Table3[[#This Row],[SoflexRule]]="",1,IF(Table3[[#This Row],[MinOHL]]="",1,IF(Table3[[#This Row],[Type]]="CT",1,IF(Table3[[#This Row],[I]]=1,0,1))))</f>
        <v>1</v>
      </c>
      <c r="B898" s="6" t="s">
        <v>1565</v>
      </c>
      <c r="C898" s="6" t="s">
        <v>1565</v>
      </c>
      <c r="E898" s="6">
        <v>895</v>
      </c>
      <c r="F898" s="8" t="s">
        <v>60</v>
      </c>
      <c r="H898" s="10" t="s">
        <v>1565</v>
      </c>
      <c r="I898" s="11" t="s">
        <v>1747</v>
      </c>
      <c r="J898" s="12" t="s">
        <v>1748</v>
      </c>
      <c r="K898" s="11" t="str">
        <f>CONCATENATE(Table3[[#This Row],[Type]]," "&amp;TEXT(Table3[[#This Row],[Diameter]],".0000")&amp;""," "&amp;Table3[[#This Row],[NumFlutes]]&amp;"FL")</f>
        <v>EM .3125 6FL</v>
      </c>
      <c r="M898" s="13">
        <v>0.3125</v>
      </c>
      <c r="N898" s="13">
        <v>0.3125</v>
      </c>
      <c r="O898" s="6">
        <v>0.3125</v>
      </c>
      <c r="P898" s="6">
        <v>0.64</v>
      </c>
      <c r="R898" s="14">
        <f>IF(Table3[[#This Row],[ShoulderLenEnd]]="",0,90-(DEGREES(ATAN((Q898-P898)/((N898-O898)/2)))))</f>
        <v>0</v>
      </c>
      <c r="S898" s="15">
        <v>0.69</v>
      </c>
      <c r="T898" s="6">
        <v>6</v>
      </c>
      <c r="U898" s="6">
        <v>2</v>
      </c>
      <c r="V898" s="6">
        <v>0.5</v>
      </c>
      <c r="AA898" s="13" t="str">
        <f t="shared" ref="AA898:AA950" si="14">IF(Z898 &lt; 1, "", (M898/2)/TAN(RADIANS(Z898/2)))</f>
        <v/>
      </c>
      <c r="AE898" s="6" t="s">
        <v>44</v>
      </c>
      <c r="AF898" s="6" t="s">
        <v>73</v>
      </c>
      <c r="AG898" s="6" t="s">
        <v>124</v>
      </c>
      <c r="AI898" s="6">
        <v>0</v>
      </c>
      <c r="AJ898" s="6">
        <v>0</v>
      </c>
      <c r="AK898" s="6">
        <v>1</v>
      </c>
      <c r="AL898" s="6">
        <v>1</v>
      </c>
      <c r="AM898" s="6">
        <v>0</v>
      </c>
      <c r="AN898" s="6">
        <v>1</v>
      </c>
      <c r="AO898" s="6">
        <v>0</v>
      </c>
      <c r="AP898" s="6">
        <v>1</v>
      </c>
      <c r="AR898" s="6">
        <v>0</v>
      </c>
      <c r="AS898" s="6">
        <v>0</v>
      </c>
      <c r="AT898" s="6">
        <v>0</v>
      </c>
      <c r="AU898" s="6">
        <v>0</v>
      </c>
      <c r="AV898" s="6">
        <f>IF(Table3[[#This Row],[ShankDiameter]]&gt;0.5,0,2)</f>
        <v>2</v>
      </c>
      <c r="AW898" s="6">
        <v>0</v>
      </c>
      <c r="AX898" s="6">
        <v>0</v>
      </c>
      <c r="AY898" s="6">
        <v>2</v>
      </c>
      <c r="AZ898" s="6">
        <f>IF(Table3[[#This Row],[ShankDiameter]]=0.225,2,IF(Table3[[#This Row],[ShankDiameter]]=0.25,2,IF(Table3[[#This Row],[ShankDiameter]]=0.2875,2,0)))</f>
        <v>0</v>
      </c>
      <c r="BA898" s="6">
        <v>0</v>
      </c>
      <c r="BB898" s="6">
        <v>0</v>
      </c>
      <c r="BC898" s="6">
        <v>0</v>
      </c>
      <c r="BD898" s="6">
        <v>0</v>
      </c>
      <c r="BE898" s="6">
        <v>0</v>
      </c>
      <c r="BF898" s="6">
        <v>0</v>
      </c>
      <c r="BG898" s="6">
        <v>0</v>
      </c>
      <c r="BH898" s="6">
        <v>0</v>
      </c>
      <c r="BI898" s="6">
        <v>0</v>
      </c>
      <c r="BJ898" s="6">
        <v>0</v>
      </c>
      <c r="BK898" s="6">
        <v>0</v>
      </c>
      <c r="BL898" s="6">
        <v>0</v>
      </c>
      <c r="BM898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O898" s="6" t="str">
        <f>IF(Table3[[#This Row],[ShoulderLength]]="","",IF(Table3[[#This Row],[ShoulderLength]]&lt;Table3[[#This Row],[LOC]],"FIX",""))</f>
        <v/>
      </c>
    </row>
    <row r="899" spans="1:67" x14ac:dyDescent="0.25">
      <c r="A899" s="7">
        <f>IF(Table3[[#This Row],[SoflexRule]]="",1,IF(Table3[[#This Row],[MinOHL]]="",1,IF(Table3[[#This Row],[Type]]="CT",1,IF(Table3[[#This Row],[I]]=1,0,1))))</f>
        <v>1</v>
      </c>
      <c r="B899" s="6" t="s">
        <v>1565</v>
      </c>
      <c r="C899" s="6" t="s">
        <v>1565</v>
      </c>
      <c r="E899" s="6">
        <v>896</v>
      </c>
      <c r="F899" s="22"/>
      <c r="H899" s="10" t="s">
        <v>1565</v>
      </c>
      <c r="I899" s="11" t="s">
        <v>1749</v>
      </c>
      <c r="J899" s="12">
        <v>23422</v>
      </c>
      <c r="K899" s="11" t="str">
        <f>CONCATENATE(Table3[[#This Row],[Type]]," "&amp;TEXT(Table3[[#This Row],[Diameter]],".0000")&amp;""," "&amp;Table3[[#This Row],[NumFlutes]]&amp;"FL")</f>
        <v>EM .3437 4FL</v>
      </c>
      <c r="M899" s="13">
        <v>0.34370000000000001</v>
      </c>
      <c r="N899" s="13">
        <v>0.375</v>
      </c>
      <c r="R899" s="14">
        <f>IF(Table3[[#This Row],[ShoulderLenEnd]]="",0,90-(DEGREES(ATAN((Q899-P899)/((N899-O899)/2)))))</f>
        <v>0</v>
      </c>
      <c r="T899" s="6">
        <v>4</v>
      </c>
      <c r="U899" s="6">
        <v>2.5</v>
      </c>
      <c r="V899" s="6">
        <v>1</v>
      </c>
      <c r="AA899" s="13" t="str">
        <f t="shared" si="14"/>
        <v/>
      </c>
      <c r="AE899" s="6" t="s">
        <v>44</v>
      </c>
      <c r="AF899" s="6" t="s">
        <v>62</v>
      </c>
      <c r="AG899" s="6" t="s">
        <v>66</v>
      </c>
      <c r="AI899" s="6">
        <v>0</v>
      </c>
      <c r="AJ899" s="6">
        <v>1</v>
      </c>
      <c r="AK899" s="6">
        <v>1</v>
      </c>
      <c r="AL899" s="6">
        <v>0</v>
      </c>
      <c r="AM899" s="6">
        <v>0</v>
      </c>
      <c r="AN899" s="6">
        <v>1</v>
      </c>
      <c r="AO899" s="6">
        <v>1</v>
      </c>
      <c r="AP899" s="6">
        <v>1</v>
      </c>
      <c r="AR899" s="6">
        <v>0</v>
      </c>
      <c r="AS899" s="6">
        <v>0</v>
      </c>
      <c r="AT899" s="6">
        <v>0</v>
      </c>
      <c r="AU899" s="6">
        <v>0</v>
      </c>
      <c r="AV899" s="6">
        <f>IF(Table3[[#This Row],[ShankDiameter]]&gt;0.5,0,2)</f>
        <v>2</v>
      </c>
      <c r="AW899" s="6">
        <v>0</v>
      </c>
      <c r="AX899" s="6">
        <v>0</v>
      </c>
      <c r="AY899" s="6">
        <v>2</v>
      </c>
      <c r="AZ899" s="6">
        <f>IF(Table3[[#This Row],[ShankDiameter]]=0.225,2,IF(Table3[[#This Row],[ShankDiameter]]=0.25,2,IF(Table3[[#This Row],[ShankDiameter]]=0.2875,2,0)))</f>
        <v>0</v>
      </c>
      <c r="BA899" s="6">
        <v>0</v>
      </c>
      <c r="BB899" s="6">
        <v>0</v>
      </c>
      <c r="BC899" s="6">
        <v>0</v>
      </c>
      <c r="BD899" s="6">
        <v>0</v>
      </c>
      <c r="BE899" s="6">
        <v>0</v>
      </c>
      <c r="BF899" s="6">
        <v>0</v>
      </c>
      <c r="BG899" s="6">
        <v>0</v>
      </c>
      <c r="BH899" s="6">
        <v>0</v>
      </c>
      <c r="BI899" s="6">
        <v>0</v>
      </c>
      <c r="BJ899" s="6">
        <v>0</v>
      </c>
      <c r="BK899" s="6">
        <v>0</v>
      </c>
      <c r="BL899" s="6">
        <v>0</v>
      </c>
      <c r="BM899" s="6">
        <f>IF(Table3[[#This Row],[Type]]="EM",IF((Table3[[#This Row],[Diameter]]/2)-Table3[[#This Row],[CornerRadius]]-0.012&gt;0,(Table3[[#This Row],[Diameter]]/2)-Table3[[#This Row],[CornerRadius]]-0.012,0),)</f>
        <v>0.15984999999999999</v>
      </c>
      <c r="BO899" s="6" t="str">
        <f>IF(Table3[[#This Row],[ShoulderLength]]="","",IF(Table3[[#This Row],[ShoulderLength]]&lt;Table3[[#This Row],[LOC]],"FIX",""))</f>
        <v/>
      </c>
    </row>
    <row r="900" spans="1:67" x14ac:dyDescent="0.25">
      <c r="A900" s="7">
        <f>IF(Table3[[#This Row],[SoflexRule]]="",1,IF(Table3[[#This Row],[MinOHL]]="",1,IF(Table3[[#This Row],[Type]]="CT",1,IF(Table3[[#This Row],[I]]=1,0,1))))</f>
        <v>1</v>
      </c>
      <c r="B900" s="6" t="s">
        <v>1565</v>
      </c>
      <c r="C900" s="6" t="s">
        <v>1565</v>
      </c>
      <c r="E900" s="6">
        <v>897</v>
      </c>
      <c r="G900" s="9" t="s">
        <v>74</v>
      </c>
      <c r="H900" s="10" t="s">
        <v>1565</v>
      </c>
      <c r="I900" s="11" t="s">
        <v>1750</v>
      </c>
      <c r="J900" s="12">
        <v>30347</v>
      </c>
      <c r="K900" s="11" t="str">
        <f>CONCATENATE(Table3[[#This Row],[Type]]," "&amp;TEXT(Table3[[#This Row],[Diameter]],".0000")&amp;""," "&amp;Table3[[#This Row],[NumFlutes]]&amp;"FL")</f>
        <v>EM .3750 2FL</v>
      </c>
      <c r="M900" s="13">
        <v>0.375</v>
      </c>
      <c r="N900" s="13">
        <v>0.375</v>
      </c>
      <c r="O900" s="6">
        <v>0.375</v>
      </c>
      <c r="P900" s="6">
        <v>1.5</v>
      </c>
      <c r="R900" s="14">
        <f>IF(Table3[[#This Row],[ShoulderLenEnd]]="",0,90-(DEGREES(ATAN((Q900-P900)/((N900-O900)/2)))))</f>
        <v>0</v>
      </c>
      <c r="S900" s="15">
        <v>1.5</v>
      </c>
      <c r="T900" s="6">
        <v>2</v>
      </c>
      <c r="U900" s="6">
        <v>2.5</v>
      </c>
      <c r="V900" s="6">
        <v>1</v>
      </c>
      <c r="AA900" s="13" t="str">
        <f t="shared" si="14"/>
        <v/>
      </c>
      <c r="AE900" s="6" t="s">
        <v>44</v>
      </c>
      <c r="AF900" s="6" t="s">
        <v>62</v>
      </c>
      <c r="AG900" s="6" t="s">
        <v>79</v>
      </c>
      <c r="AI900" s="6">
        <v>0</v>
      </c>
      <c r="AJ900" s="6">
        <v>1</v>
      </c>
      <c r="AK900" s="6">
        <v>0</v>
      </c>
      <c r="AL900" s="6">
        <v>1</v>
      </c>
      <c r="AM900" s="6">
        <v>1</v>
      </c>
      <c r="AN900" s="6">
        <v>0</v>
      </c>
      <c r="AO900" s="6">
        <v>0</v>
      </c>
      <c r="AP900" s="6">
        <v>1</v>
      </c>
      <c r="AR900" s="6">
        <v>0</v>
      </c>
      <c r="AS900" s="6">
        <v>0</v>
      </c>
      <c r="AT900" s="6">
        <v>0</v>
      </c>
      <c r="AU900" s="6">
        <v>0</v>
      </c>
      <c r="AV900" s="6">
        <f>IF(Table3[[#This Row],[ShankDiameter]]&gt;0.5,0,2)</f>
        <v>2</v>
      </c>
      <c r="AW900" s="6">
        <v>0</v>
      </c>
      <c r="AX900" s="6">
        <v>0</v>
      </c>
      <c r="AY900" s="6">
        <v>2</v>
      </c>
      <c r="AZ900" s="6">
        <f>IF(Table3[[#This Row],[ShankDiameter]]=0.225,2,IF(Table3[[#This Row],[ShankDiameter]]=0.25,2,IF(Table3[[#This Row],[ShankDiameter]]=0.2875,2,0)))</f>
        <v>0</v>
      </c>
      <c r="BA900" s="6">
        <v>0</v>
      </c>
      <c r="BB900" s="6">
        <v>0</v>
      </c>
      <c r="BC900" s="6">
        <v>0</v>
      </c>
      <c r="BD900" s="6">
        <v>0</v>
      </c>
      <c r="BE900" s="6">
        <v>2</v>
      </c>
      <c r="BF900" s="6">
        <v>0</v>
      </c>
      <c r="BG900" s="6">
        <v>0</v>
      </c>
      <c r="BH900" s="6">
        <v>0</v>
      </c>
      <c r="BI900" s="6">
        <v>0</v>
      </c>
      <c r="BJ900" s="6">
        <v>0</v>
      </c>
      <c r="BK900" s="6">
        <v>0</v>
      </c>
      <c r="BL900" s="6">
        <v>0</v>
      </c>
      <c r="BM900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O900" s="6" t="str">
        <f>IF(Table3[[#This Row],[ShoulderLength]]="","",IF(Table3[[#This Row],[ShoulderLength]]&lt;Table3[[#This Row],[LOC]],"FIX",""))</f>
        <v/>
      </c>
    </row>
    <row r="901" spans="1:67" x14ac:dyDescent="0.25">
      <c r="A901" s="7">
        <f>IF(Table3[[#This Row],[SoflexRule]]="",1,IF(Table3[[#This Row],[MinOHL]]="",1,IF(Table3[[#This Row],[Type]]="CT",1,IF(Table3[[#This Row],[I]]=1,0,1))))</f>
        <v>1</v>
      </c>
      <c r="B901" s="6" t="s">
        <v>1565</v>
      </c>
      <c r="C901" s="6" t="s">
        <v>1565</v>
      </c>
      <c r="E901" s="6">
        <v>898</v>
      </c>
      <c r="F901" s="8" t="s">
        <v>60</v>
      </c>
      <c r="H901" s="10" t="s">
        <v>1565</v>
      </c>
      <c r="I901" s="11" t="s">
        <v>1751</v>
      </c>
      <c r="J901" s="12">
        <v>31952</v>
      </c>
      <c r="K901" s="11" t="str">
        <f>CONCATENATE(Table3[[#This Row],[Type]]," "&amp;TEXT(Table3[[#This Row],[Diameter]],".0000")&amp;""," "&amp;Table3[[#This Row],[NumFlutes]]&amp;"FL")</f>
        <v>EM .3750 2FL</v>
      </c>
      <c r="M901" s="13">
        <v>0.375</v>
      </c>
      <c r="N901" s="13">
        <v>0.375</v>
      </c>
      <c r="O901" s="6">
        <v>0.375</v>
      </c>
      <c r="P901" s="6">
        <v>0.22</v>
      </c>
      <c r="R901" s="14">
        <f>IF(Table3[[#This Row],[ShoulderLenEnd]]="",0,90-(DEGREES(ATAN((Q901-P901)/((N901-O901)/2)))))</f>
        <v>0</v>
      </c>
      <c r="S901" s="15">
        <v>0.27</v>
      </c>
      <c r="T901" s="6">
        <v>2</v>
      </c>
      <c r="U901" s="6">
        <v>4</v>
      </c>
      <c r="V901" s="6">
        <v>1.75</v>
      </c>
      <c r="AA901" s="13" t="str">
        <f t="shared" si="14"/>
        <v/>
      </c>
      <c r="AE901" s="6" t="s">
        <v>44</v>
      </c>
      <c r="AF901" s="6" t="s">
        <v>1637</v>
      </c>
      <c r="AG901" s="6" t="s">
        <v>79</v>
      </c>
      <c r="AI901" s="6">
        <v>0</v>
      </c>
      <c r="AJ901" s="6">
        <v>1</v>
      </c>
      <c r="AK901" s="6">
        <v>0</v>
      </c>
      <c r="AL901" s="6">
        <v>0</v>
      </c>
      <c r="AM901" s="6">
        <v>1</v>
      </c>
      <c r="AN901" s="6">
        <v>0</v>
      </c>
      <c r="AO901" s="6">
        <v>0</v>
      </c>
      <c r="AP901" s="6">
        <v>1</v>
      </c>
      <c r="AR901" s="6">
        <v>0</v>
      </c>
      <c r="AS901" s="6">
        <v>0</v>
      </c>
      <c r="AT901" s="6">
        <v>0</v>
      </c>
      <c r="AU901" s="6">
        <v>0</v>
      </c>
      <c r="AV901" s="6">
        <f>IF(Table3[[#This Row],[ShankDiameter]]&gt;0.5,0,2)</f>
        <v>2</v>
      </c>
      <c r="AW901" s="6">
        <v>0</v>
      </c>
      <c r="AX901" s="6">
        <v>0</v>
      </c>
      <c r="AY901" s="6">
        <v>2</v>
      </c>
      <c r="AZ901" s="6">
        <f>IF(Table3[[#This Row],[ShankDiameter]]=0.225,2,IF(Table3[[#This Row],[ShankDiameter]]=0.25,2,IF(Table3[[#This Row],[ShankDiameter]]=0.2875,2,0)))</f>
        <v>0</v>
      </c>
      <c r="BA901" s="6">
        <v>0</v>
      </c>
      <c r="BB901" s="6">
        <v>0</v>
      </c>
      <c r="BC901" s="6">
        <v>0</v>
      </c>
      <c r="BD901" s="6">
        <v>0</v>
      </c>
      <c r="BE901" s="6">
        <v>0</v>
      </c>
      <c r="BF901" s="6">
        <v>0</v>
      </c>
      <c r="BG901" s="6">
        <v>0</v>
      </c>
      <c r="BH901" s="6">
        <v>0</v>
      </c>
      <c r="BI901" s="6">
        <v>0</v>
      </c>
      <c r="BJ901" s="6">
        <v>0</v>
      </c>
      <c r="BK901" s="6">
        <v>0</v>
      </c>
      <c r="BL901" s="6">
        <v>0</v>
      </c>
      <c r="BM901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O901" s="6" t="str">
        <f>IF(Table3[[#This Row],[ShoulderLength]]="","",IF(Table3[[#This Row],[ShoulderLength]]&lt;Table3[[#This Row],[LOC]],"FIX",""))</f>
        <v>FIX</v>
      </c>
    </row>
    <row r="902" spans="1:67" x14ac:dyDescent="0.25">
      <c r="A902" s="7">
        <f>IF(Table3[[#This Row],[SoflexRule]]="",1,IF(Table3[[#This Row],[MinOHL]]="",1,IF(Table3[[#This Row],[Type]]="CT",1,IF(Table3[[#This Row],[I]]=1,0,1))))</f>
        <v>1</v>
      </c>
      <c r="B902" s="6" t="s">
        <v>1565</v>
      </c>
      <c r="C902" s="6" t="s">
        <v>1565</v>
      </c>
      <c r="E902" s="6">
        <v>899</v>
      </c>
      <c r="G902" s="9" t="s">
        <v>74</v>
      </c>
      <c r="H902" s="10" t="s">
        <v>1565</v>
      </c>
      <c r="I902" s="11" t="s">
        <v>1752</v>
      </c>
      <c r="J902" s="12" t="s">
        <v>1753</v>
      </c>
      <c r="K902" s="11" t="str">
        <f>CONCATENATE(Table3[[#This Row],[Type]]," "&amp;TEXT(Table3[[#This Row],[Diameter]],".0000")&amp;""," "&amp;Table3[[#This Row],[NumFlutes]]&amp;"FL")</f>
        <v>EM .3750 2FL</v>
      </c>
      <c r="M902" s="13">
        <v>0.375</v>
      </c>
      <c r="N902" s="13">
        <v>0.375</v>
      </c>
      <c r="O902" s="6">
        <v>0.375</v>
      </c>
      <c r="P902" s="6">
        <v>1.4750000000000001</v>
      </c>
      <c r="R902" s="14">
        <f>IF(Table3[[#This Row],[ShoulderLenEnd]]="",0,90-(DEGREES(ATAN((Q902-P902)/((N902-O902)/2)))))</f>
        <v>0</v>
      </c>
      <c r="S902" s="15">
        <v>1.4750000000000001</v>
      </c>
      <c r="T902" s="6">
        <v>2</v>
      </c>
      <c r="U902" s="6">
        <v>4</v>
      </c>
      <c r="V902" s="6">
        <v>1</v>
      </c>
      <c r="AA902" s="13" t="str">
        <f t="shared" si="14"/>
        <v/>
      </c>
      <c r="AE902" s="6" t="s">
        <v>44</v>
      </c>
      <c r="AF902" s="6" t="s">
        <v>62</v>
      </c>
      <c r="AG902" s="6" t="s">
        <v>124</v>
      </c>
      <c r="AI902" s="6">
        <v>0</v>
      </c>
      <c r="AJ902" s="6">
        <v>1</v>
      </c>
      <c r="AK902" s="6">
        <v>1</v>
      </c>
      <c r="AL902" s="6">
        <v>1</v>
      </c>
      <c r="AM902" s="6">
        <v>1</v>
      </c>
      <c r="AN902" s="6">
        <v>1</v>
      </c>
      <c r="AO902" s="6">
        <v>1</v>
      </c>
      <c r="AP902" s="6">
        <v>1</v>
      </c>
      <c r="AR902" s="6">
        <v>0</v>
      </c>
      <c r="AS902" s="6">
        <v>0</v>
      </c>
      <c r="AT902" s="6">
        <v>0</v>
      </c>
      <c r="AU902" s="6">
        <v>0</v>
      </c>
      <c r="AV902" s="6">
        <f>IF(Table3[[#This Row],[ShankDiameter]]&gt;0.5,0,2)</f>
        <v>2</v>
      </c>
      <c r="AW902" s="6">
        <v>0</v>
      </c>
      <c r="AX902" s="6">
        <v>0</v>
      </c>
      <c r="AY902" s="6">
        <v>2</v>
      </c>
      <c r="AZ902" s="6">
        <f>IF(Table3[[#This Row],[ShankDiameter]]=0.225,2,IF(Table3[[#This Row],[ShankDiameter]]=0.25,2,IF(Table3[[#This Row],[ShankDiameter]]=0.2875,2,0)))</f>
        <v>0</v>
      </c>
      <c r="BA902" s="6">
        <v>0</v>
      </c>
      <c r="BB902" s="6">
        <v>0</v>
      </c>
      <c r="BC902" s="6">
        <v>0</v>
      </c>
      <c r="BD902" s="6">
        <v>0</v>
      </c>
      <c r="BE902" s="6">
        <v>0</v>
      </c>
      <c r="BF902" s="6">
        <v>0</v>
      </c>
      <c r="BG902" s="6">
        <v>0</v>
      </c>
      <c r="BH902" s="6">
        <v>0</v>
      </c>
      <c r="BI902" s="6">
        <v>0</v>
      </c>
      <c r="BJ902" s="6">
        <v>0</v>
      </c>
      <c r="BK902" s="6">
        <v>0</v>
      </c>
      <c r="BL902" s="6">
        <v>0</v>
      </c>
      <c r="BM902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O902" s="6" t="str">
        <f>IF(Table3[[#This Row],[ShoulderLength]]="","",IF(Table3[[#This Row],[ShoulderLength]]&lt;Table3[[#This Row],[LOC]],"FIX",""))</f>
        <v/>
      </c>
    </row>
    <row r="903" spans="1:67" x14ac:dyDescent="0.25">
      <c r="A903" s="7">
        <f>IF(Table3[[#This Row],[SoflexRule]]="",1,IF(Table3[[#This Row],[MinOHL]]="",1,IF(Table3[[#This Row],[Type]]="CT",1,IF(Table3[[#This Row],[I]]=1,0,1))))</f>
        <v>1</v>
      </c>
      <c r="B903" s="6" t="s">
        <v>1565</v>
      </c>
      <c r="C903" s="6" t="s">
        <v>1565</v>
      </c>
      <c r="E903" s="6">
        <v>900</v>
      </c>
      <c r="G903" s="9" t="s">
        <v>74</v>
      </c>
      <c r="H903" s="10" t="s">
        <v>1565</v>
      </c>
      <c r="I903" s="11" t="s">
        <v>1754</v>
      </c>
      <c r="J903" s="12">
        <v>30547</v>
      </c>
      <c r="K903" s="11" t="str">
        <f>CONCATENATE(Table3[[#This Row],[Type]]," "&amp;TEXT(Table3[[#This Row],[Diameter]],".0000")&amp;""," "&amp;Table3[[#This Row],[NumFlutes]]&amp;"FL")</f>
        <v>EM .3750 3FL</v>
      </c>
      <c r="M903" s="13">
        <v>0.375</v>
      </c>
      <c r="N903" s="13">
        <v>0.375</v>
      </c>
      <c r="O903" s="6">
        <v>0.375</v>
      </c>
      <c r="P903" s="6">
        <v>1.375</v>
      </c>
      <c r="R903" s="14">
        <f>IF(Table3[[#This Row],[ShoulderLenEnd]]="",0,90-(DEGREES(ATAN((Q903-P903)/((N903-O903)/2)))))</f>
        <v>0</v>
      </c>
      <c r="S903" s="15">
        <v>1.375</v>
      </c>
      <c r="T903" s="6">
        <v>3</v>
      </c>
      <c r="U903" s="6">
        <v>2.5</v>
      </c>
      <c r="V903" s="6">
        <v>1</v>
      </c>
      <c r="AA903" s="13" t="str">
        <f t="shared" si="14"/>
        <v/>
      </c>
      <c r="AE903" s="6" t="s">
        <v>44</v>
      </c>
      <c r="AF903" s="6" t="s">
        <v>62</v>
      </c>
      <c r="AG903" s="6" t="s">
        <v>79</v>
      </c>
      <c r="AI903" s="6">
        <v>0</v>
      </c>
      <c r="AJ903" s="6">
        <v>1</v>
      </c>
      <c r="AK903" s="6">
        <v>0</v>
      </c>
      <c r="AL903" s="6">
        <v>1</v>
      </c>
      <c r="AM903" s="6">
        <v>0</v>
      </c>
      <c r="AN903" s="6">
        <v>1</v>
      </c>
      <c r="AO903" s="6">
        <v>1</v>
      </c>
      <c r="AP903" s="6">
        <v>1</v>
      </c>
      <c r="AR903" s="6">
        <v>0</v>
      </c>
      <c r="AS903" s="6">
        <v>0</v>
      </c>
      <c r="AT903" s="6">
        <v>0</v>
      </c>
      <c r="AU903" s="6">
        <v>0</v>
      </c>
      <c r="AV903" s="6">
        <f>IF(Table3[[#This Row],[ShankDiameter]]&gt;0.5,0,2)</f>
        <v>2</v>
      </c>
      <c r="AW903" s="6">
        <v>0</v>
      </c>
      <c r="AX903" s="6">
        <v>0</v>
      </c>
      <c r="AY903" s="6">
        <v>2</v>
      </c>
      <c r="AZ903" s="6">
        <f>IF(Table3[[#This Row],[ShankDiameter]]=0.225,2,IF(Table3[[#This Row],[ShankDiameter]]=0.25,2,IF(Table3[[#This Row],[ShankDiameter]]=0.2875,2,0)))</f>
        <v>0</v>
      </c>
      <c r="BA903" s="6">
        <v>0</v>
      </c>
      <c r="BB903" s="6">
        <v>0</v>
      </c>
      <c r="BC903" s="6">
        <v>0</v>
      </c>
      <c r="BD903" s="6">
        <v>0</v>
      </c>
      <c r="BE903" s="6">
        <v>2</v>
      </c>
      <c r="BF903" s="6">
        <v>0</v>
      </c>
      <c r="BG903" s="6">
        <v>0</v>
      </c>
      <c r="BH903" s="6">
        <v>0</v>
      </c>
      <c r="BI903" s="6">
        <v>0</v>
      </c>
      <c r="BJ903" s="6">
        <v>0</v>
      </c>
      <c r="BK903" s="6">
        <v>0</v>
      </c>
      <c r="BL903" s="6">
        <v>0</v>
      </c>
      <c r="BM903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O903" s="6" t="str">
        <f>IF(Table3[[#This Row],[ShoulderLength]]="","",IF(Table3[[#This Row],[ShoulderLength]]&lt;Table3[[#This Row],[LOC]],"FIX",""))</f>
        <v/>
      </c>
    </row>
    <row r="904" spans="1:67" x14ac:dyDescent="0.25">
      <c r="A904" s="7">
        <f>IF(Table3[[#This Row],[SoflexRule]]="",1,IF(Table3[[#This Row],[MinOHL]]="",1,IF(Table3[[#This Row],[Type]]="CT",1,IF(Table3[[#This Row],[I]]=1,0,1))))</f>
        <v>1</v>
      </c>
      <c r="B904" s="6" t="s">
        <v>1565</v>
      </c>
      <c r="C904" s="6" t="s">
        <v>1565</v>
      </c>
      <c r="E904" s="6">
        <v>901</v>
      </c>
      <c r="G904" s="9" t="s">
        <v>74</v>
      </c>
      <c r="H904" s="10" t="s">
        <v>1565</v>
      </c>
      <c r="I904" s="11" t="s">
        <v>1755</v>
      </c>
      <c r="J904" s="12">
        <v>614416</v>
      </c>
      <c r="K904" s="11" t="str">
        <f>CONCATENATE(Table3[[#This Row],[Type]]," "&amp;TEXT(Table3[[#This Row],[Diameter]],".0000")&amp;""," "&amp;Table3[[#This Row],[NumFlutes]]&amp;"FL")</f>
        <v>EM .3750 3FL</v>
      </c>
      <c r="M904" s="13">
        <v>0.375</v>
      </c>
      <c r="N904" s="13">
        <v>0.375</v>
      </c>
      <c r="O904" s="6">
        <v>0.375</v>
      </c>
      <c r="P904" s="6">
        <v>1.125</v>
      </c>
      <c r="R904" s="14">
        <f>IF(Table3[[#This Row],[ShoulderLenEnd]]="",0,90-(DEGREES(ATAN((Q904-P904)/((N904-O904)/2)))))</f>
        <v>0</v>
      </c>
      <c r="S904" s="15">
        <v>1.125</v>
      </c>
      <c r="T904" s="6">
        <v>3</v>
      </c>
      <c r="U904" s="6">
        <v>3</v>
      </c>
      <c r="V904" s="6">
        <v>0.875</v>
      </c>
      <c r="AA904" s="13" t="str">
        <f t="shared" si="14"/>
        <v/>
      </c>
      <c r="AE904" s="6" t="s">
        <v>44</v>
      </c>
      <c r="AF904" s="6" t="s">
        <v>119</v>
      </c>
      <c r="AG904" s="18" t="s">
        <v>2286</v>
      </c>
      <c r="AI904" s="6">
        <v>0</v>
      </c>
      <c r="AJ904" s="6">
        <v>1</v>
      </c>
      <c r="AK904" s="6">
        <v>0</v>
      </c>
      <c r="AL904" s="6">
        <v>1</v>
      </c>
      <c r="AM904" s="6">
        <v>0</v>
      </c>
      <c r="AN904" s="6">
        <v>1</v>
      </c>
      <c r="AO904" s="6">
        <v>1</v>
      </c>
      <c r="AP904" s="6">
        <v>1</v>
      </c>
      <c r="AR904" s="6">
        <v>0</v>
      </c>
      <c r="AS904" s="6">
        <v>0</v>
      </c>
      <c r="AT904" s="6">
        <v>0</v>
      </c>
      <c r="AU904" s="6">
        <v>0</v>
      </c>
      <c r="AV904" s="6">
        <f>IF(Table3[[#This Row],[ShankDiameter]]&gt;0.5,0,2)</f>
        <v>2</v>
      </c>
      <c r="AW904" s="6">
        <v>0</v>
      </c>
      <c r="AX904" s="6">
        <v>0</v>
      </c>
      <c r="AY904" s="6">
        <v>2</v>
      </c>
      <c r="AZ904" s="6">
        <f>IF(Table3[[#This Row],[ShankDiameter]]=0.225,2,IF(Table3[[#This Row],[ShankDiameter]]=0.25,2,IF(Table3[[#This Row],[ShankDiameter]]=0.2875,2,0)))</f>
        <v>0</v>
      </c>
      <c r="BA904" s="6">
        <v>0</v>
      </c>
      <c r="BB904" s="6">
        <v>0</v>
      </c>
      <c r="BC904" s="6">
        <v>0</v>
      </c>
      <c r="BD904" s="6">
        <v>0</v>
      </c>
      <c r="BE904" s="6">
        <v>0</v>
      </c>
      <c r="BF904" s="6">
        <v>0</v>
      </c>
      <c r="BG904" s="6">
        <v>0</v>
      </c>
      <c r="BH904" s="6">
        <v>0</v>
      </c>
      <c r="BI904" s="6">
        <v>0</v>
      </c>
      <c r="BJ904" s="6">
        <v>0</v>
      </c>
      <c r="BK904" s="6">
        <v>0</v>
      </c>
      <c r="BL904" s="6">
        <v>0</v>
      </c>
      <c r="BM904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O904" s="6" t="str">
        <f>IF(Table3[[#This Row],[ShoulderLength]]="","",IF(Table3[[#This Row],[ShoulderLength]]&lt;Table3[[#This Row],[LOC]],"FIX",""))</f>
        <v/>
      </c>
    </row>
    <row r="905" spans="1:67" x14ac:dyDescent="0.25">
      <c r="A905" s="7">
        <f>IF(Table3[[#This Row],[SoflexRule]]="",1,IF(Table3[[#This Row],[MinOHL]]="",1,IF(Table3[[#This Row],[Type]]="CT",1,IF(Table3[[#This Row],[I]]=1,0,1))))</f>
        <v>1</v>
      </c>
      <c r="B905" s="6" t="s">
        <v>1565</v>
      </c>
      <c r="C905" s="6" t="s">
        <v>1565</v>
      </c>
      <c r="E905" s="6">
        <v>902</v>
      </c>
      <c r="G905" s="9" t="s">
        <v>74</v>
      </c>
      <c r="H905" s="10" t="s">
        <v>1565</v>
      </c>
      <c r="I905" s="11" t="s">
        <v>1756</v>
      </c>
      <c r="J905" s="12" t="s">
        <v>1757</v>
      </c>
      <c r="K905" s="11" t="str">
        <f>CONCATENATE(Table3[[#This Row],[Type]]," "&amp;TEXT(Table3[[#This Row],[Diameter]],".0000")&amp;""," "&amp;Table3[[#This Row],[NumFlutes]]&amp;"FL")</f>
        <v>EM .3750 3FL</v>
      </c>
      <c r="M905" s="13">
        <v>0.375</v>
      </c>
      <c r="N905" s="13">
        <v>0.375</v>
      </c>
      <c r="O905" s="6">
        <v>0.375</v>
      </c>
      <c r="P905" s="6">
        <v>1.3</v>
      </c>
      <c r="R905" s="14">
        <f>IF(Table3[[#This Row],[ShoulderLenEnd]]="",0,90-(DEGREES(ATAN((Q905-P905)/((N905-O905)/2)))))</f>
        <v>0</v>
      </c>
      <c r="S905" s="15">
        <v>1.3</v>
      </c>
      <c r="T905" s="6">
        <v>3</v>
      </c>
      <c r="U905" s="6">
        <v>2</v>
      </c>
      <c r="V905" s="6">
        <v>0.5</v>
      </c>
      <c r="AA905" s="13" t="str">
        <f t="shared" si="14"/>
        <v/>
      </c>
      <c r="AE905" s="6" t="s">
        <v>44</v>
      </c>
      <c r="AF905" s="6" t="s">
        <v>1682</v>
      </c>
      <c r="AG905" s="6" t="s">
        <v>132</v>
      </c>
      <c r="AI905" s="6">
        <v>0</v>
      </c>
      <c r="AJ905" s="6">
        <v>1</v>
      </c>
      <c r="AK905" s="6">
        <v>0</v>
      </c>
      <c r="AL905" s="6">
        <v>1</v>
      </c>
      <c r="AM905" s="6">
        <v>0</v>
      </c>
      <c r="AN905" s="6">
        <v>0</v>
      </c>
      <c r="AO905" s="6">
        <v>1</v>
      </c>
      <c r="AP905" s="6">
        <v>1</v>
      </c>
      <c r="AR905" s="6">
        <v>0</v>
      </c>
      <c r="AS905" s="6">
        <v>0</v>
      </c>
      <c r="AT905" s="6">
        <v>0</v>
      </c>
      <c r="AU905" s="6">
        <v>0</v>
      </c>
      <c r="AV905" s="6">
        <f>IF(Table3[[#This Row],[ShankDiameter]]&gt;0.5,0,2)</f>
        <v>2</v>
      </c>
      <c r="AW905" s="6">
        <v>0</v>
      </c>
      <c r="AX905" s="6">
        <v>0</v>
      </c>
      <c r="AY905" s="6">
        <v>2</v>
      </c>
      <c r="AZ905" s="6">
        <f>IF(Table3[[#This Row],[ShankDiameter]]=0.225,2,IF(Table3[[#This Row],[ShankDiameter]]=0.25,2,IF(Table3[[#This Row],[ShankDiameter]]=0.2875,2,0)))</f>
        <v>0</v>
      </c>
      <c r="BA905" s="6">
        <v>0</v>
      </c>
      <c r="BB905" s="6">
        <v>0</v>
      </c>
      <c r="BC905" s="6">
        <v>0</v>
      </c>
      <c r="BD905" s="6">
        <v>0</v>
      </c>
      <c r="BE905" s="6">
        <v>2</v>
      </c>
      <c r="BF905" s="6">
        <v>0</v>
      </c>
      <c r="BG905" s="6">
        <v>0</v>
      </c>
      <c r="BH905" s="6">
        <v>0</v>
      </c>
      <c r="BI905" s="6">
        <v>0</v>
      </c>
      <c r="BJ905" s="6">
        <v>0</v>
      </c>
      <c r="BK905" s="6">
        <v>0</v>
      </c>
      <c r="BL905" s="6">
        <v>0</v>
      </c>
      <c r="BM905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O905" s="6" t="str">
        <f>IF(Table3[[#This Row],[ShoulderLength]]="","",IF(Table3[[#This Row],[ShoulderLength]]&lt;Table3[[#This Row],[LOC]],"FIX",""))</f>
        <v/>
      </c>
    </row>
    <row r="906" spans="1:67" x14ac:dyDescent="0.25">
      <c r="A906" s="7">
        <f>IF(Table3[[#This Row],[SoflexRule]]="",1,IF(Table3[[#This Row],[MinOHL]]="",1,IF(Table3[[#This Row],[Type]]="CT",1,IF(Table3[[#This Row],[I]]=1,0,1))))</f>
        <v>1</v>
      </c>
      <c r="B906" s="6" t="s">
        <v>1565</v>
      </c>
      <c r="C906" s="6" t="s">
        <v>1565</v>
      </c>
      <c r="E906" s="6">
        <v>903</v>
      </c>
      <c r="F906" s="27"/>
      <c r="G906" s="28"/>
      <c r="H906" s="10" t="s">
        <v>1565</v>
      </c>
      <c r="I906" s="11" t="s">
        <v>1758</v>
      </c>
      <c r="J906" s="12">
        <v>31187</v>
      </c>
      <c r="K906" s="11" t="str">
        <f>CONCATENATE(Table3[[#This Row],[Type]]," "&amp;TEXT(Table3[[#This Row],[Diameter]],".0000")&amp;""," "&amp;Table3[[#This Row],[NumFlutes]]&amp;"FL")</f>
        <v>EM .3750 4FL</v>
      </c>
      <c r="M906" s="13">
        <v>0.375</v>
      </c>
      <c r="N906" s="13">
        <v>0.375</v>
      </c>
      <c r="R906" s="14">
        <f>IF(Table3[[#This Row],[ShoulderLenEnd]]="",0,90-(DEGREES(ATAN((Q906-P906)/((N906-O906)/2)))))</f>
        <v>0</v>
      </c>
      <c r="T906" s="6">
        <v>4</v>
      </c>
      <c r="U906" s="6">
        <v>2.5</v>
      </c>
      <c r="V906" s="6">
        <v>0.56200000000000006</v>
      </c>
      <c r="AA906" s="13" t="str">
        <f t="shared" si="14"/>
        <v/>
      </c>
      <c r="AE906" s="6" t="s">
        <v>44</v>
      </c>
      <c r="AF906" s="6" t="s">
        <v>1635</v>
      </c>
      <c r="AG906" s="6" t="s">
        <v>79</v>
      </c>
      <c r="AI906" s="6">
        <v>0</v>
      </c>
      <c r="AJ906" s="6">
        <v>0</v>
      </c>
      <c r="AK906" s="6">
        <v>1</v>
      </c>
      <c r="AL906" s="6">
        <v>1</v>
      </c>
      <c r="AM906" s="6">
        <v>0</v>
      </c>
      <c r="AN906" s="6">
        <v>1</v>
      </c>
      <c r="AO906" s="6">
        <v>0</v>
      </c>
      <c r="AP906" s="6">
        <v>1</v>
      </c>
      <c r="AR906" s="6">
        <v>0</v>
      </c>
      <c r="AS906" s="6">
        <v>0</v>
      </c>
      <c r="AT906" s="6">
        <v>0</v>
      </c>
      <c r="AU906" s="6">
        <v>0</v>
      </c>
      <c r="AV906" s="6">
        <f>IF(Table3[[#This Row],[ShankDiameter]]&gt;0.5,0,2)</f>
        <v>2</v>
      </c>
      <c r="AW906" s="6">
        <v>0</v>
      </c>
      <c r="AX906" s="6">
        <v>0</v>
      </c>
      <c r="AY906" s="6">
        <v>2</v>
      </c>
      <c r="AZ906" s="6">
        <f>IF(Table3[[#This Row],[ShankDiameter]]=0.225,2,IF(Table3[[#This Row],[ShankDiameter]]=0.25,2,IF(Table3[[#This Row],[ShankDiameter]]=0.2875,2,0)))</f>
        <v>0</v>
      </c>
      <c r="BA906" s="6">
        <v>0</v>
      </c>
      <c r="BB906" s="6">
        <v>0</v>
      </c>
      <c r="BC906" s="6">
        <v>0</v>
      </c>
      <c r="BD906" s="6">
        <v>0</v>
      </c>
      <c r="BE906" s="6">
        <v>0</v>
      </c>
      <c r="BF906" s="6">
        <v>0</v>
      </c>
      <c r="BG906" s="6">
        <v>0</v>
      </c>
      <c r="BH906" s="6">
        <v>0</v>
      </c>
      <c r="BI906" s="6">
        <v>0</v>
      </c>
      <c r="BJ906" s="6">
        <v>0</v>
      </c>
      <c r="BK906" s="6">
        <v>0</v>
      </c>
      <c r="BL906" s="6">
        <v>0</v>
      </c>
      <c r="BM906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O906" s="6" t="str">
        <f>IF(Table3[[#This Row],[ShoulderLength]]="","",IF(Table3[[#This Row],[ShoulderLength]]&lt;Table3[[#This Row],[LOC]],"FIX",""))</f>
        <v/>
      </c>
    </row>
    <row r="907" spans="1:67" x14ac:dyDescent="0.25">
      <c r="A907" s="7">
        <f>IF(Table3[[#This Row],[SoflexRule]]="",1,IF(Table3[[#This Row],[MinOHL]]="",1,IF(Table3[[#This Row],[Type]]="CT",1,IF(Table3[[#This Row],[I]]=1,0,1))))</f>
        <v>1</v>
      </c>
      <c r="B907" s="6" t="s">
        <v>1565</v>
      </c>
      <c r="C907" s="6" t="s">
        <v>1565</v>
      </c>
      <c r="E907" s="6">
        <v>904</v>
      </c>
      <c r="G907" s="9" t="s">
        <v>74</v>
      </c>
      <c r="H907" s="10" t="s">
        <v>1565</v>
      </c>
      <c r="I907" s="11" t="s">
        <v>1759</v>
      </c>
      <c r="J907" s="12" t="s">
        <v>1760</v>
      </c>
      <c r="K907" s="11" t="str">
        <f>CONCATENATE(Table3[[#This Row],[Type]]," "&amp;TEXT(Table3[[#This Row],[Diameter]],".0000")&amp;""," "&amp;Table3[[#This Row],[NumFlutes]]&amp;"FL")</f>
        <v>EM .3750 4FL</v>
      </c>
      <c r="M907" s="13">
        <v>0.375</v>
      </c>
      <c r="N907" s="13">
        <v>0.375</v>
      </c>
      <c r="O907" s="6">
        <v>0.375</v>
      </c>
      <c r="P907" s="6">
        <v>0.7</v>
      </c>
      <c r="R907" s="14">
        <f>IF(Table3[[#This Row],[ShoulderLenEnd]]="",0,90-(DEGREES(ATAN((Q907-P907)/((N907-O907)/2)))))</f>
        <v>0</v>
      </c>
      <c r="S907" s="15">
        <v>0.7</v>
      </c>
      <c r="T907" s="6">
        <v>4</v>
      </c>
      <c r="U907" s="6">
        <v>2</v>
      </c>
      <c r="V907" s="6">
        <v>0.5</v>
      </c>
      <c r="AA907" s="13" t="str">
        <f t="shared" si="14"/>
        <v/>
      </c>
      <c r="AE907" s="6" t="s">
        <v>44</v>
      </c>
      <c r="AF907" s="6" t="s">
        <v>73</v>
      </c>
      <c r="AG907" s="6" t="s">
        <v>124</v>
      </c>
      <c r="AI907" s="6">
        <v>0</v>
      </c>
      <c r="AJ907" s="6">
        <v>0</v>
      </c>
      <c r="AK907" s="6">
        <v>1</v>
      </c>
      <c r="AL907" s="6">
        <v>1</v>
      </c>
      <c r="AM907" s="6">
        <v>0</v>
      </c>
      <c r="AN907" s="6">
        <v>0</v>
      </c>
      <c r="AO907" s="6">
        <v>1</v>
      </c>
      <c r="AP907" s="6">
        <v>0</v>
      </c>
      <c r="AR907" s="6">
        <v>0</v>
      </c>
      <c r="AS907" s="6">
        <v>0</v>
      </c>
      <c r="AT907" s="6">
        <v>0</v>
      </c>
      <c r="AU907" s="6">
        <v>0</v>
      </c>
      <c r="AV907" s="6">
        <f>IF(Table3[[#This Row],[ShankDiameter]]&gt;0.5,0,2)</f>
        <v>2</v>
      </c>
      <c r="AW907" s="6">
        <v>0</v>
      </c>
      <c r="AX907" s="6">
        <v>0</v>
      </c>
      <c r="AY907" s="6">
        <v>2</v>
      </c>
      <c r="AZ907" s="6">
        <f>IF(Table3[[#This Row],[ShankDiameter]]=0.225,2,IF(Table3[[#This Row],[ShankDiameter]]=0.25,2,IF(Table3[[#This Row],[ShankDiameter]]=0.2875,2,0)))</f>
        <v>0</v>
      </c>
      <c r="BA907" s="6">
        <v>0</v>
      </c>
      <c r="BB907" s="6">
        <v>0</v>
      </c>
      <c r="BC907" s="6">
        <v>0</v>
      </c>
      <c r="BD907" s="6">
        <v>0</v>
      </c>
      <c r="BE907" s="6">
        <v>0</v>
      </c>
      <c r="BF907" s="6">
        <v>0</v>
      </c>
      <c r="BG907" s="6">
        <v>0</v>
      </c>
      <c r="BH907" s="6">
        <v>0</v>
      </c>
      <c r="BI907" s="6">
        <v>0</v>
      </c>
      <c r="BJ907" s="6">
        <v>0</v>
      </c>
      <c r="BK907" s="6">
        <v>0</v>
      </c>
      <c r="BL907" s="6">
        <v>0</v>
      </c>
      <c r="BM907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O907" s="6" t="str">
        <f>IF(Table3[[#This Row],[ShoulderLength]]="","",IF(Table3[[#This Row],[ShoulderLength]]&lt;Table3[[#This Row],[LOC]],"FIX",""))</f>
        <v/>
      </c>
    </row>
    <row r="908" spans="1:67" x14ac:dyDescent="0.25">
      <c r="A908" s="7">
        <f>IF(Table3[[#This Row],[SoflexRule]]="",1,IF(Table3[[#This Row],[MinOHL]]="",1,IF(Table3[[#This Row],[Type]]="CT",1,IF(Table3[[#This Row],[I]]=1,0,1))))</f>
        <v>1</v>
      </c>
      <c r="B908" s="6" t="s">
        <v>1565</v>
      </c>
      <c r="C908" s="6" t="s">
        <v>1565</v>
      </c>
      <c r="E908" s="6">
        <v>905</v>
      </c>
      <c r="F908" s="8" t="s">
        <v>60</v>
      </c>
      <c r="H908" s="10" t="s">
        <v>1565</v>
      </c>
      <c r="I908" s="11" t="s">
        <v>1761</v>
      </c>
      <c r="J908" s="12" t="s">
        <v>2413</v>
      </c>
      <c r="K908" s="11" t="str">
        <f>CONCATENATE(Table3[[#This Row],[Type]]," "&amp;TEXT(Table3[[#This Row],[Diameter]],".0000")&amp;""," "&amp;Table3[[#This Row],[NumFlutes]]&amp;"FL")</f>
        <v>EM .3750 5FL</v>
      </c>
      <c r="M908" s="13">
        <v>0.375</v>
      </c>
      <c r="N908" s="13">
        <v>0.375</v>
      </c>
      <c r="O908" s="6">
        <v>0.375</v>
      </c>
      <c r="P908" s="6">
        <v>1.1399999999999999</v>
      </c>
      <c r="R908" s="14">
        <f>IF(Table3[[#This Row],[ShoulderLenEnd]]="",0,90-(DEGREES(ATAN((Q908-P908)/((N908-O908)/2)))))</f>
        <v>0</v>
      </c>
      <c r="S908" s="15">
        <v>1.19</v>
      </c>
      <c r="T908" s="6">
        <v>5</v>
      </c>
      <c r="U908" s="6">
        <v>2.5</v>
      </c>
      <c r="V908" s="6">
        <v>1</v>
      </c>
      <c r="AA908" s="13" t="str">
        <f t="shared" si="14"/>
        <v/>
      </c>
      <c r="AE908" s="6" t="s">
        <v>44</v>
      </c>
      <c r="AF908" s="6" t="s">
        <v>119</v>
      </c>
      <c r="AG908" s="6" t="s">
        <v>132</v>
      </c>
      <c r="AI908" s="6">
        <v>0</v>
      </c>
      <c r="AJ908" s="6">
        <v>0</v>
      </c>
      <c r="AK908" s="6">
        <v>1</v>
      </c>
      <c r="AL908" s="6">
        <v>1</v>
      </c>
      <c r="AM908" s="6">
        <v>0</v>
      </c>
      <c r="AN908" s="6">
        <v>1</v>
      </c>
      <c r="AO908" s="6">
        <v>0</v>
      </c>
      <c r="AP908" s="6">
        <v>1</v>
      </c>
      <c r="AR908" s="6">
        <v>0</v>
      </c>
      <c r="AS908" s="6">
        <v>0</v>
      </c>
      <c r="AT908" s="6">
        <v>0</v>
      </c>
      <c r="AU908" s="6">
        <v>0</v>
      </c>
      <c r="AV908" s="6">
        <f>IF(Table3[[#This Row],[ShankDiameter]]&gt;0.5,0,2)</f>
        <v>2</v>
      </c>
      <c r="AW908" s="6">
        <v>0</v>
      </c>
      <c r="AX908" s="6">
        <v>0</v>
      </c>
      <c r="AY908" s="6">
        <v>2</v>
      </c>
      <c r="AZ908" s="6">
        <f>IF(Table3[[#This Row],[ShankDiameter]]=0.225,2,IF(Table3[[#This Row],[ShankDiameter]]=0.25,2,IF(Table3[[#This Row],[ShankDiameter]]=0.2875,2,0)))</f>
        <v>0</v>
      </c>
      <c r="BA908" s="6">
        <v>0</v>
      </c>
      <c r="BB908" s="6">
        <v>0</v>
      </c>
      <c r="BC908" s="6">
        <v>0</v>
      </c>
      <c r="BD908" s="6">
        <v>0</v>
      </c>
      <c r="BE908" s="6">
        <v>0</v>
      </c>
      <c r="BF908" s="6">
        <v>0</v>
      </c>
      <c r="BG908" s="6">
        <v>0</v>
      </c>
      <c r="BH908" s="6">
        <v>0</v>
      </c>
      <c r="BI908" s="6">
        <v>0</v>
      </c>
      <c r="BJ908" s="6">
        <v>0</v>
      </c>
      <c r="BK908" s="6">
        <v>0</v>
      </c>
      <c r="BL908" s="6">
        <v>0</v>
      </c>
      <c r="BM908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O908" s="6" t="str">
        <f>IF(Table3[[#This Row],[ShoulderLength]]="","",IF(Table3[[#This Row],[ShoulderLength]]&lt;Table3[[#This Row],[LOC]],"FIX",""))</f>
        <v/>
      </c>
    </row>
    <row r="909" spans="1:67" x14ac:dyDescent="0.25">
      <c r="A909" s="7">
        <f>IF(Table3[[#This Row],[SoflexRule]]="",1,IF(Table3[[#This Row],[MinOHL]]="",1,IF(Table3[[#This Row],[Type]]="CT",1,IF(Table3[[#This Row],[I]]=1,0,1))))</f>
        <v>1</v>
      </c>
      <c r="B909" s="6" t="s">
        <v>1565</v>
      </c>
      <c r="C909" s="6" t="s">
        <v>1565</v>
      </c>
      <c r="E909" s="6">
        <v>906</v>
      </c>
      <c r="G909" s="9" t="s">
        <v>74</v>
      </c>
      <c r="H909" s="10" t="s">
        <v>1565</v>
      </c>
      <c r="I909" s="11" t="s">
        <v>1762</v>
      </c>
      <c r="J909" s="12" t="s">
        <v>1763</v>
      </c>
      <c r="K909" s="11" t="str">
        <f>CONCATENATE(Table3[[#This Row],[Type]]," "&amp;TEXT(Table3[[#This Row],[Diameter]],".0000")&amp;""," "&amp;Table3[[#This Row],[NumFlutes]]&amp;"FL")</f>
        <v>EM .3750 6FL</v>
      </c>
      <c r="M909" s="13">
        <v>0.375</v>
      </c>
      <c r="N909" s="13">
        <v>0.375</v>
      </c>
      <c r="O909" s="6">
        <v>0.375</v>
      </c>
      <c r="P909" s="6">
        <v>0.65</v>
      </c>
      <c r="R909" s="14">
        <f>IF(Table3[[#This Row],[ShoulderLenEnd]]="",0,90-(DEGREES(ATAN((Q909-P909)/((N909-O909)/2)))))</f>
        <v>0</v>
      </c>
      <c r="S909" s="15">
        <v>0.65</v>
      </c>
      <c r="T909" s="6">
        <v>6</v>
      </c>
      <c r="U909" s="6">
        <v>2</v>
      </c>
      <c r="V909" s="6">
        <v>0.5</v>
      </c>
      <c r="AA909" s="13" t="str">
        <f t="shared" si="14"/>
        <v/>
      </c>
      <c r="AE909" s="6" t="s">
        <v>44</v>
      </c>
      <c r="AF909" s="6" t="s">
        <v>73</v>
      </c>
      <c r="AG909" s="6" t="s">
        <v>124</v>
      </c>
      <c r="AI909" s="6">
        <v>0</v>
      </c>
      <c r="AJ909" s="6">
        <v>0</v>
      </c>
      <c r="AK909" s="6">
        <v>1</v>
      </c>
      <c r="AL909" s="6">
        <v>1</v>
      </c>
      <c r="AM909" s="6">
        <v>0</v>
      </c>
      <c r="AN909" s="6">
        <v>1</v>
      </c>
      <c r="AO909" s="6">
        <v>0</v>
      </c>
      <c r="AP909" s="6">
        <v>1</v>
      </c>
      <c r="AR909" s="6">
        <v>0</v>
      </c>
      <c r="AS909" s="6">
        <v>0</v>
      </c>
      <c r="AT909" s="6">
        <v>0</v>
      </c>
      <c r="AU909" s="6">
        <v>0</v>
      </c>
      <c r="AV909" s="6">
        <f>IF(Table3[[#This Row],[ShankDiameter]]&gt;0.5,0,2)</f>
        <v>2</v>
      </c>
      <c r="AW909" s="6">
        <v>0</v>
      </c>
      <c r="AX909" s="6">
        <v>0</v>
      </c>
      <c r="AY909" s="6">
        <v>2</v>
      </c>
      <c r="AZ909" s="6">
        <f>IF(Table3[[#This Row],[ShankDiameter]]=0.225,2,IF(Table3[[#This Row],[ShankDiameter]]=0.25,2,IF(Table3[[#This Row],[ShankDiameter]]=0.2875,2,0)))</f>
        <v>0</v>
      </c>
      <c r="BA909" s="6">
        <v>0</v>
      </c>
      <c r="BB909" s="6">
        <v>0</v>
      </c>
      <c r="BC909" s="6">
        <v>0</v>
      </c>
      <c r="BD909" s="6">
        <v>0</v>
      </c>
      <c r="BE909" s="6">
        <v>0</v>
      </c>
      <c r="BF909" s="6">
        <v>0</v>
      </c>
      <c r="BG909" s="6">
        <v>0</v>
      </c>
      <c r="BH909" s="6">
        <v>0</v>
      </c>
      <c r="BI909" s="6">
        <v>0</v>
      </c>
      <c r="BJ909" s="6">
        <v>0</v>
      </c>
      <c r="BK909" s="6">
        <v>0</v>
      </c>
      <c r="BL909" s="6">
        <v>0</v>
      </c>
      <c r="BM909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O909" s="6" t="str">
        <f>IF(Table3[[#This Row],[ShoulderLength]]="","",IF(Table3[[#This Row],[ShoulderLength]]&lt;Table3[[#This Row],[LOC]],"FIX",""))</f>
        <v/>
      </c>
    </row>
    <row r="910" spans="1:67" x14ac:dyDescent="0.25">
      <c r="A910" s="7">
        <f>IF(Table3[[#This Row],[SoflexRule]]="",1,IF(Table3[[#This Row],[MinOHL]]="",1,IF(Table3[[#This Row],[Type]]="CT",1,IF(Table3[[#This Row],[I]]=1,0,1))))</f>
        <v>1</v>
      </c>
      <c r="B910" s="6" t="s">
        <v>1565</v>
      </c>
      <c r="C910" s="6" t="s">
        <v>1565</v>
      </c>
      <c r="E910" s="6">
        <v>907</v>
      </c>
      <c r="F910" s="22"/>
      <c r="G910" s="23"/>
      <c r="H910" s="10" t="s">
        <v>1565</v>
      </c>
      <c r="I910" s="11" t="s">
        <v>1764</v>
      </c>
      <c r="J910" s="12">
        <v>539575</v>
      </c>
      <c r="K910" s="11" t="str">
        <f>CONCATENATE(Table3[[#This Row],[Type]]," "&amp;TEXT(Table3[[#This Row],[Diameter]],".0000")&amp;""," "&amp;Table3[[#This Row],[NumFlutes]]&amp;"FL")</f>
        <v>EM .3937 4FL</v>
      </c>
      <c r="M910" s="13">
        <v>0.39369999999999999</v>
      </c>
      <c r="N910" s="13">
        <v>0.39369999999999999</v>
      </c>
      <c r="R910" s="14">
        <f>IF(Table3[[#This Row],[ShoulderLenEnd]]="",0,90-(DEGREES(ATAN((Q910-P910)/((N910-O910)/2)))))</f>
        <v>0</v>
      </c>
      <c r="T910" s="6">
        <v>4</v>
      </c>
      <c r="U910" s="6">
        <v>3.5430000000000001</v>
      </c>
      <c r="V910" s="6">
        <v>1.3779999999999999</v>
      </c>
      <c r="AA910" s="13" t="str">
        <f t="shared" si="14"/>
        <v/>
      </c>
      <c r="AE910" s="6" t="s">
        <v>44</v>
      </c>
      <c r="AF910" s="6" t="s">
        <v>119</v>
      </c>
      <c r="AG910" s="18" t="s">
        <v>2286</v>
      </c>
      <c r="AI910" s="6">
        <v>0</v>
      </c>
      <c r="AJ910" s="6">
        <v>0</v>
      </c>
      <c r="AK910" s="6">
        <v>1</v>
      </c>
      <c r="AL910" s="6">
        <v>1</v>
      </c>
      <c r="AM910" s="6">
        <v>0</v>
      </c>
      <c r="AN910" s="6">
        <v>0</v>
      </c>
      <c r="AO910" s="6">
        <v>0</v>
      </c>
      <c r="AP910" s="6">
        <v>1</v>
      </c>
      <c r="AR910" s="6">
        <v>0</v>
      </c>
      <c r="AS910" s="6">
        <v>0</v>
      </c>
      <c r="AT910" s="6">
        <v>0</v>
      </c>
      <c r="AU910" s="6">
        <v>0</v>
      </c>
      <c r="AV910" s="6">
        <f>IF(Table3[[#This Row],[ShankDiameter]]&gt;0.5,0,2)</f>
        <v>2</v>
      </c>
      <c r="AW910" s="6">
        <v>0</v>
      </c>
      <c r="AX910" s="6">
        <v>0</v>
      </c>
      <c r="AY910" s="6">
        <v>2</v>
      </c>
      <c r="AZ910" s="6">
        <f>IF(Table3[[#This Row],[ShankDiameter]]=0.225,2,IF(Table3[[#This Row],[ShankDiameter]]=0.25,2,IF(Table3[[#This Row],[ShankDiameter]]=0.2875,2,0)))</f>
        <v>0</v>
      </c>
      <c r="BA910" s="6">
        <v>0</v>
      </c>
      <c r="BB910" s="6">
        <v>0</v>
      </c>
      <c r="BC910" s="6">
        <v>0</v>
      </c>
      <c r="BD910" s="6">
        <v>0</v>
      </c>
      <c r="BE910" s="6">
        <v>0</v>
      </c>
      <c r="BF910" s="6">
        <v>0</v>
      </c>
      <c r="BG910" s="6">
        <v>0</v>
      </c>
      <c r="BH910" s="6">
        <v>0</v>
      </c>
      <c r="BI910" s="6">
        <v>0</v>
      </c>
      <c r="BJ910" s="6">
        <v>0</v>
      </c>
      <c r="BK910" s="6">
        <v>0</v>
      </c>
      <c r="BL910" s="6">
        <v>0</v>
      </c>
      <c r="BM910" s="6">
        <f>IF(Table3[[#This Row],[Type]]="EM",IF((Table3[[#This Row],[Diameter]]/2)-Table3[[#This Row],[CornerRadius]]-0.012&gt;0,(Table3[[#This Row],[Diameter]]/2)-Table3[[#This Row],[CornerRadius]]-0.012,0),)</f>
        <v>0.18484999999999999</v>
      </c>
      <c r="BO910" s="6" t="str">
        <f>IF(Table3[[#This Row],[ShoulderLength]]="","",IF(Table3[[#This Row],[ShoulderLength]]&lt;Table3[[#This Row],[LOC]],"FIX",""))</f>
        <v/>
      </c>
    </row>
    <row r="911" spans="1:67" x14ac:dyDescent="0.25">
      <c r="A911" s="7">
        <f>IF(Table3[[#This Row],[SoflexRule]]="",1,IF(Table3[[#This Row],[MinOHL]]="",1,IF(Table3[[#This Row],[Type]]="CT",1,IF(Table3[[#This Row],[I]]=1,0,1))))</f>
        <v>1</v>
      </c>
      <c r="B911" s="6" t="s">
        <v>1565</v>
      </c>
      <c r="C911" s="6" t="s">
        <v>1565</v>
      </c>
      <c r="E911" s="6">
        <v>908</v>
      </c>
      <c r="F911" s="22"/>
      <c r="G911" s="9" t="s">
        <v>74</v>
      </c>
      <c r="H911" s="10" t="s">
        <v>1565</v>
      </c>
      <c r="I911" s="11" t="s">
        <v>1765</v>
      </c>
      <c r="J911" s="12">
        <v>539575</v>
      </c>
      <c r="K911" s="11" t="str">
        <f>CONCATENATE(Table3[[#This Row],[Type]]," "&amp;TEXT(Table3[[#This Row],[Diameter]],".0000")&amp;""," "&amp;Table3[[#This Row],[NumFlutes]]&amp;"FL")</f>
        <v>EM .3937 4FL</v>
      </c>
      <c r="M911" s="13">
        <v>0.39369999999999999</v>
      </c>
      <c r="N911" s="13">
        <v>0.39369999999999999</v>
      </c>
      <c r="O911" s="6">
        <v>0.39369999999999999</v>
      </c>
      <c r="P911" s="6">
        <v>1.6619999999999999</v>
      </c>
      <c r="R911" s="14">
        <f>IF(Table3[[#This Row],[ShoulderLenEnd]]="",0,90-(DEGREES(ATAN((Q911-P911)/((N911-O911)/2)))))</f>
        <v>0</v>
      </c>
      <c r="S911" s="15">
        <v>1.67</v>
      </c>
      <c r="T911" s="6">
        <v>4</v>
      </c>
      <c r="U911" s="6">
        <v>3.5640000000000001</v>
      </c>
      <c r="V911" s="6">
        <v>1.425</v>
      </c>
      <c r="AA911" s="13" t="str">
        <f t="shared" si="14"/>
        <v/>
      </c>
      <c r="AE911" s="6" t="s">
        <v>44</v>
      </c>
      <c r="AF911" s="6" t="s">
        <v>119</v>
      </c>
      <c r="AG911" s="18" t="s">
        <v>2286</v>
      </c>
      <c r="AI911" s="6">
        <v>0</v>
      </c>
      <c r="AJ911" s="6">
        <v>0</v>
      </c>
      <c r="AK911" s="6">
        <v>1</v>
      </c>
      <c r="AL911" s="6">
        <v>1</v>
      </c>
      <c r="AM911" s="6">
        <v>0</v>
      </c>
      <c r="AN911" s="6">
        <v>1</v>
      </c>
      <c r="AO911" s="6">
        <v>0</v>
      </c>
      <c r="AP911" s="6">
        <v>1</v>
      </c>
      <c r="AR911" s="6">
        <v>0</v>
      </c>
      <c r="AS911" s="6">
        <v>0</v>
      </c>
      <c r="AT911" s="6">
        <v>0</v>
      </c>
      <c r="AU911" s="6">
        <v>0</v>
      </c>
      <c r="AV911" s="6">
        <f>IF(Table3[[#This Row],[ShankDiameter]]&gt;0.5,0,2)</f>
        <v>2</v>
      </c>
      <c r="AW911" s="6">
        <v>0</v>
      </c>
      <c r="AX911" s="6">
        <v>0</v>
      </c>
      <c r="AY911" s="6">
        <v>2</v>
      </c>
      <c r="AZ911" s="6">
        <f>IF(Table3[[#This Row],[ShankDiameter]]=0.225,2,IF(Table3[[#This Row],[ShankDiameter]]=0.25,2,IF(Table3[[#This Row],[ShankDiameter]]=0.2875,2,0)))</f>
        <v>0</v>
      </c>
      <c r="BA911" s="6">
        <v>0</v>
      </c>
      <c r="BB911" s="6">
        <v>0</v>
      </c>
      <c r="BC911" s="6">
        <v>0</v>
      </c>
      <c r="BD911" s="6">
        <v>0</v>
      </c>
      <c r="BE911" s="6">
        <v>2</v>
      </c>
      <c r="BF911" s="6">
        <v>0</v>
      </c>
      <c r="BG911" s="6">
        <v>0</v>
      </c>
      <c r="BH911" s="6">
        <v>0</v>
      </c>
      <c r="BI911" s="6">
        <v>0</v>
      </c>
      <c r="BJ911" s="6">
        <v>0</v>
      </c>
      <c r="BK911" s="6">
        <v>0</v>
      </c>
      <c r="BL911" s="6">
        <v>0</v>
      </c>
      <c r="BM911" s="6">
        <f>IF(Table3[[#This Row],[Type]]="EM",IF((Table3[[#This Row],[Diameter]]/2)-Table3[[#This Row],[CornerRadius]]-0.012&gt;0,(Table3[[#This Row],[Diameter]]/2)-Table3[[#This Row],[CornerRadius]]-0.012,0),)</f>
        <v>0.18484999999999999</v>
      </c>
      <c r="BO911" s="6" t="str">
        <f>IF(Table3[[#This Row],[ShoulderLength]]="","",IF(Table3[[#This Row],[ShoulderLength]]&lt;Table3[[#This Row],[LOC]],"FIX",""))</f>
        <v/>
      </c>
    </row>
    <row r="912" spans="1:67" x14ac:dyDescent="0.25">
      <c r="A912" s="7">
        <f>IF(Table3[[#This Row],[SoflexRule]]="",1,IF(Table3[[#This Row],[MinOHL]]="",1,IF(Table3[[#This Row],[Type]]="CT",1,IF(Table3[[#This Row],[I]]=1,0,1))))</f>
        <v>1</v>
      </c>
      <c r="B912" s="6" t="s">
        <v>1565</v>
      </c>
      <c r="C912" s="6" t="s">
        <v>1565</v>
      </c>
      <c r="E912" s="6">
        <v>909</v>
      </c>
      <c r="F912" s="8" t="s">
        <v>74</v>
      </c>
      <c r="H912" s="10" t="s">
        <v>1565</v>
      </c>
      <c r="I912" s="11" t="s">
        <v>1766</v>
      </c>
      <c r="J912" s="12" t="s">
        <v>1767</v>
      </c>
      <c r="K912" s="11" t="str">
        <f>CONCATENATE(Table3[[#This Row],[Type]]," "&amp;TEXT(Table3[[#This Row],[Diameter]],".0000")&amp;""," "&amp;Table3[[#This Row],[NumFlutes]]&amp;"FL")</f>
        <v>EM .3937 4FL</v>
      </c>
      <c r="M912" s="13">
        <v>0.39369999999999999</v>
      </c>
      <c r="N912" s="13">
        <v>0.4375</v>
      </c>
      <c r="O912" s="6">
        <v>0.39369999999999999</v>
      </c>
      <c r="P912" s="6">
        <v>1.07</v>
      </c>
      <c r="Q912" s="6">
        <v>1.35</v>
      </c>
      <c r="R912" s="14">
        <f>IF(Table3[[#This Row],[ShoulderLenEnd]]="",0,90-(DEGREES(ATAN((Q912-P912)/((N912-O912)/2)))))</f>
        <v>4.4722436864193753</v>
      </c>
      <c r="S912" s="15">
        <v>1.4</v>
      </c>
      <c r="T912" s="6">
        <v>4</v>
      </c>
      <c r="U912" s="6">
        <v>2.75</v>
      </c>
      <c r="V912" s="6">
        <v>1</v>
      </c>
      <c r="AA912" s="13" t="str">
        <f t="shared" si="14"/>
        <v/>
      </c>
      <c r="AE912" s="6" t="s">
        <v>44</v>
      </c>
      <c r="AF912" s="6" t="s">
        <v>62</v>
      </c>
      <c r="AG912" s="6" t="s">
        <v>66</v>
      </c>
      <c r="AI912" s="6">
        <v>0</v>
      </c>
      <c r="AJ912" s="6">
        <v>1</v>
      </c>
      <c r="AK912" s="6">
        <v>1</v>
      </c>
      <c r="AL912" s="6">
        <v>0</v>
      </c>
      <c r="AM912" s="6">
        <v>0</v>
      </c>
      <c r="AN912" s="6">
        <v>1</v>
      </c>
      <c r="AO912" s="6">
        <v>0</v>
      </c>
      <c r="AP912" s="6">
        <v>1</v>
      </c>
      <c r="AR912" s="6">
        <v>0</v>
      </c>
      <c r="AS912" s="6">
        <v>0</v>
      </c>
      <c r="AT912" s="6">
        <v>0</v>
      </c>
      <c r="AU912" s="6">
        <v>0</v>
      </c>
      <c r="AV912" s="6">
        <f>IF(Table3[[#This Row],[ShankDiameter]]&gt;0.5,0,2)</f>
        <v>2</v>
      </c>
      <c r="AW912" s="6">
        <v>0</v>
      </c>
      <c r="AX912" s="6">
        <v>0</v>
      </c>
      <c r="AY912" s="6">
        <v>2</v>
      </c>
      <c r="AZ912" s="6">
        <f>IF(Table3[[#This Row],[ShankDiameter]]=0.225,2,IF(Table3[[#This Row],[ShankDiameter]]=0.25,2,IF(Table3[[#This Row],[ShankDiameter]]=0.2875,2,0)))</f>
        <v>0</v>
      </c>
      <c r="BA912" s="6">
        <v>0</v>
      </c>
      <c r="BB912" s="6">
        <v>0</v>
      </c>
      <c r="BC912" s="6">
        <v>0</v>
      </c>
      <c r="BD912" s="6">
        <v>0</v>
      </c>
      <c r="BE912" s="6">
        <v>0</v>
      </c>
      <c r="BF912" s="6">
        <v>0</v>
      </c>
      <c r="BG912" s="6">
        <v>0</v>
      </c>
      <c r="BH912" s="6">
        <v>0</v>
      </c>
      <c r="BI912" s="6">
        <v>0</v>
      </c>
      <c r="BJ912" s="6">
        <v>0</v>
      </c>
      <c r="BK912" s="6">
        <v>0</v>
      </c>
      <c r="BL912" s="6">
        <v>0</v>
      </c>
      <c r="BM912" s="6">
        <f>IF(Table3[[#This Row],[Type]]="EM",IF((Table3[[#This Row],[Diameter]]/2)-Table3[[#This Row],[CornerRadius]]-0.012&gt;0,(Table3[[#This Row],[Diameter]]/2)-Table3[[#This Row],[CornerRadius]]-0.012,0),)</f>
        <v>0.18484999999999999</v>
      </c>
      <c r="BO912" s="6" t="str">
        <f>IF(Table3[[#This Row],[ShoulderLength]]="","",IF(Table3[[#This Row],[ShoulderLength]]&lt;Table3[[#This Row],[LOC]],"FIX",""))</f>
        <v/>
      </c>
    </row>
    <row r="913" spans="1:67" x14ac:dyDescent="0.25">
      <c r="A913" s="7">
        <f>IF(Table3[[#This Row],[SoflexRule]]="",1,IF(Table3[[#This Row],[MinOHL]]="",1,IF(Table3[[#This Row],[Type]]="CT",1,IF(Table3[[#This Row],[I]]=1,0,1))))</f>
        <v>1</v>
      </c>
      <c r="B913" s="6" t="s">
        <v>1565</v>
      </c>
      <c r="C913" s="6" t="s">
        <v>1565</v>
      </c>
      <c r="E913" s="6">
        <v>910</v>
      </c>
      <c r="F913" s="22"/>
      <c r="G913" s="23"/>
      <c r="H913" s="10" t="s">
        <v>1565</v>
      </c>
      <c r="I913" s="11" t="s">
        <v>1768</v>
      </c>
      <c r="J913" s="12">
        <v>539583</v>
      </c>
      <c r="K913" s="11" t="str">
        <f>CONCATENATE(Table3[[#This Row],[Type]]," "&amp;TEXT(Table3[[#This Row],[Diameter]],".0000")&amp;""," "&amp;Table3[[#This Row],[NumFlutes]]&amp;"FL")</f>
        <v>EM .4724 4FL</v>
      </c>
      <c r="M913" s="13">
        <v>0.47239999999999999</v>
      </c>
      <c r="N913" s="13">
        <v>0.47239999999999999</v>
      </c>
      <c r="R913" s="14">
        <f>IF(Table3[[#This Row],[ShoulderLenEnd]]="",0,90-(DEGREES(ATAN((Q913-P913)/((N913-O913)/2)))))</f>
        <v>0</v>
      </c>
      <c r="T913" s="6">
        <v>4</v>
      </c>
      <c r="U913" s="6">
        <v>4.3310000000000004</v>
      </c>
      <c r="V913" s="6">
        <v>1.4173</v>
      </c>
      <c r="AA913" s="13" t="str">
        <f t="shared" si="14"/>
        <v/>
      </c>
      <c r="AE913" s="6" t="s">
        <v>44</v>
      </c>
      <c r="AF913" s="6" t="s">
        <v>119</v>
      </c>
      <c r="AG913" s="18" t="s">
        <v>2286</v>
      </c>
      <c r="AI913" s="6">
        <v>0</v>
      </c>
      <c r="AJ913" s="6">
        <v>0</v>
      </c>
      <c r="AK913" s="6">
        <v>1</v>
      </c>
      <c r="AL913" s="6">
        <v>1</v>
      </c>
      <c r="AM913" s="6">
        <v>0</v>
      </c>
      <c r="AN913" s="6">
        <v>0</v>
      </c>
      <c r="AO913" s="6">
        <v>0</v>
      </c>
      <c r="AP913" s="6">
        <v>1</v>
      </c>
      <c r="AR913" s="6">
        <v>0</v>
      </c>
      <c r="AS913" s="6">
        <v>0</v>
      </c>
      <c r="AT913" s="6">
        <v>0</v>
      </c>
      <c r="AU913" s="6">
        <v>0</v>
      </c>
      <c r="AV913" s="6">
        <f>IF(Table3[[#This Row],[ShankDiameter]]&gt;0.5,0,2)</f>
        <v>2</v>
      </c>
      <c r="AW913" s="6">
        <v>0</v>
      </c>
      <c r="AX913" s="6">
        <v>0</v>
      </c>
      <c r="AY913" s="6">
        <v>2</v>
      </c>
      <c r="AZ913" s="6">
        <f>IF(Table3[[#This Row],[ShankDiameter]]=0.225,2,IF(Table3[[#This Row],[ShankDiameter]]=0.25,2,IF(Table3[[#This Row],[ShankDiameter]]=0.2875,2,0)))</f>
        <v>0</v>
      </c>
      <c r="BA913" s="6">
        <v>0</v>
      </c>
      <c r="BB913" s="6">
        <v>0</v>
      </c>
      <c r="BC913" s="6">
        <v>0</v>
      </c>
      <c r="BD913" s="6">
        <v>0</v>
      </c>
      <c r="BE913" s="6">
        <v>0</v>
      </c>
      <c r="BF913" s="6">
        <v>0</v>
      </c>
      <c r="BG913" s="6">
        <v>0</v>
      </c>
      <c r="BH913" s="6">
        <v>0</v>
      </c>
      <c r="BI913" s="6">
        <v>0</v>
      </c>
      <c r="BJ913" s="6">
        <v>0</v>
      </c>
      <c r="BK913" s="6">
        <v>0</v>
      </c>
      <c r="BL913" s="6">
        <v>0</v>
      </c>
      <c r="BM913" s="6">
        <f>IF(Table3[[#This Row],[Type]]="EM",IF((Table3[[#This Row],[Diameter]]/2)-Table3[[#This Row],[CornerRadius]]-0.012&gt;0,(Table3[[#This Row],[Diameter]]/2)-Table3[[#This Row],[CornerRadius]]-0.012,0),)</f>
        <v>0.22419999999999998</v>
      </c>
      <c r="BO913" s="6" t="str">
        <f>IF(Table3[[#This Row],[ShoulderLength]]="","",IF(Table3[[#This Row],[ShoulderLength]]&lt;Table3[[#This Row],[LOC]],"FIX",""))</f>
        <v/>
      </c>
    </row>
    <row r="914" spans="1:67" x14ac:dyDescent="0.25">
      <c r="A914" s="7">
        <f>IF(Table3[[#This Row],[SoflexRule]]="",1,IF(Table3[[#This Row],[MinOHL]]="",1,IF(Table3[[#This Row],[Type]]="CT",1,IF(Table3[[#This Row],[I]]=1,0,1))))</f>
        <v>1</v>
      </c>
      <c r="B914" s="6" t="s">
        <v>1565</v>
      </c>
      <c r="C914" s="6" t="s">
        <v>1565</v>
      </c>
      <c r="E914" s="6">
        <v>911</v>
      </c>
      <c r="F914" s="22"/>
      <c r="G914" s="9" t="s">
        <v>74</v>
      </c>
      <c r="H914" s="10" t="s">
        <v>1565</v>
      </c>
      <c r="I914" s="11" t="s">
        <v>1769</v>
      </c>
      <c r="J914" s="12">
        <v>539583</v>
      </c>
      <c r="K914" s="11" t="str">
        <f>CONCATENATE(Table3[[#This Row],[Type]]," "&amp;TEXT(Table3[[#This Row],[Diameter]],".0000")&amp;""," "&amp;Table3[[#This Row],[NumFlutes]]&amp;"FL")</f>
        <v>EM .4724 4FL</v>
      </c>
      <c r="M914" s="13">
        <v>0.47239999999999999</v>
      </c>
      <c r="N914" s="13">
        <v>0.47239999999999999</v>
      </c>
      <c r="O914" s="6">
        <v>0.47239999999999999</v>
      </c>
      <c r="P914" s="6">
        <v>1.718</v>
      </c>
      <c r="R914" s="14">
        <f>IF(Table3[[#This Row],[ShoulderLenEnd]]="",0,90-(DEGREES(ATAN((Q914-P914)/((N914-O914)/2)))))</f>
        <v>0</v>
      </c>
      <c r="S914" s="15">
        <v>1.75</v>
      </c>
      <c r="T914" s="6">
        <v>4</v>
      </c>
      <c r="U914" s="6">
        <v>4.3310000000000004</v>
      </c>
      <c r="V914" s="6">
        <v>1.45</v>
      </c>
      <c r="AA914" s="13" t="str">
        <f t="shared" si="14"/>
        <v/>
      </c>
      <c r="AE914" s="6" t="s">
        <v>44</v>
      </c>
      <c r="AF914" s="6" t="s">
        <v>119</v>
      </c>
      <c r="AG914" s="18" t="s">
        <v>2286</v>
      </c>
      <c r="AI914" s="6">
        <v>0</v>
      </c>
      <c r="AJ914" s="6">
        <v>1</v>
      </c>
      <c r="AK914" s="6">
        <v>1</v>
      </c>
      <c r="AL914" s="6">
        <v>1</v>
      </c>
      <c r="AM914" s="6">
        <v>1</v>
      </c>
      <c r="AN914" s="6">
        <v>1</v>
      </c>
      <c r="AO914" s="6">
        <v>1</v>
      </c>
      <c r="AP914" s="6">
        <v>1</v>
      </c>
      <c r="AR914" s="6">
        <v>0</v>
      </c>
      <c r="AS914" s="6">
        <v>0</v>
      </c>
      <c r="AT914" s="6">
        <v>0</v>
      </c>
      <c r="AU914" s="6">
        <v>0</v>
      </c>
      <c r="AV914" s="6">
        <f>IF(Table3[[#This Row],[ShankDiameter]]&gt;0.5,0,IF(Table3[[#This Row],[Type]]="CD",0,1))</f>
        <v>1</v>
      </c>
      <c r="AW914" s="6">
        <v>0</v>
      </c>
      <c r="AX914" s="6">
        <v>0</v>
      </c>
      <c r="AY914" s="6">
        <v>2</v>
      </c>
      <c r="AZ914" s="6">
        <f>IF(Table3[[#This Row],[ShankDiameter]]=0.225,2,IF(Table3[[#This Row],[ShankDiameter]]=0.25,2,IF(Table3[[#This Row],[ShankDiameter]]=0.2875,2,0)))</f>
        <v>0</v>
      </c>
      <c r="BA914" s="6">
        <v>0</v>
      </c>
      <c r="BB914" s="6">
        <v>0</v>
      </c>
      <c r="BC914" s="6">
        <v>0</v>
      </c>
      <c r="BD914" s="6">
        <v>0</v>
      </c>
      <c r="BE914" s="6">
        <v>2</v>
      </c>
      <c r="BF914" s="6">
        <v>0</v>
      </c>
      <c r="BG914" s="6">
        <v>0</v>
      </c>
      <c r="BH914" s="6">
        <v>0</v>
      </c>
      <c r="BI914" s="6">
        <v>0</v>
      </c>
      <c r="BJ914" s="6">
        <v>0</v>
      </c>
      <c r="BK914" s="6">
        <v>0</v>
      </c>
      <c r="BL914" s="6">
        <v>0</v>
      </c>
      <c r="BM914" s="6">
        <f>IF(Table3[[#This Row],[Type]]="EM",IF((Table3[[#This Row],[Diameter]]/2)-Table3[[#This Row],[CornerRadius]]-0.012&gt;0,(Table3[[#This Row],[Diameter]]/2)-Table3[[#This Row],[CornerRadius]]-0.012,0),)</f>
        <v>0.22419999999999998</v>
      </c>
      <c r="BO914" s="6" t="str">
        <f>IF(Table3[[#This Row],[ShoulderLength]]="","",IF(Table3[[#This Row],[ShoulderLength]]&lt;Table3[[#This Row],[LOC]],"FIX",""))</f>
        <v/>
      </c>
    </row>
    <row r="915" spans="1:67" x14ac:dyDescent="0.25">
      <c r="A915" s="7">
        <f>IF(Table3[[#This Row],[SoflexRule]]="",1,IF(Table3[[#This Row],[MinOHL]]="",1,IF(Table3[[#This Row],[Type]]="CT",1,IF(Table3[[#This Row],[I]]=1,0,1))))</f>
        <v>1</v>
      </c>
      <c r="B915" s="6" t="s">
        <v>1565</v>
      </c>
      <c r="C915" s="6" t="s">
        <v>1565</v>
      </c>
      <c r="E915" s="6">
        <v>912</v>
      </c>
      <c r="G915" s="9" t="s">
        <v>74</v>
      </c>
      <c r="H915" s="10" t="s">
        <v>1565</v>
      </c>
      <c r="I915" s="11" t="s">
        <v>1770</v>
      </c>
      <c r="J915" s="12">
        <v>30363</v>
      </c>
      <c r="K915" s="11" t="str">
        <f>CONCATENATE(Table3[[#This Row],[Type]]," "&amp;TEXT(Table3[[#This Row],[Diameter]],".0000")&amp;""," "&amp;Table3[[#This Row],[NumFlutes]]&amp;"FL")</f>
        <v>EM .5000 2FL</v>
      </c>
      <c r="M915" s="13">
        <v>0.5</v>
      </c>
      <c r="N915" s="13">
        <v>0.5</v>
      </c>
      <c r="O915" s="6">
        <v>0.5</v>
      </c>
      <c r="P915" s="6">
        <v>1.65</v>
      </c>
      <c r="R915" s="14">
        <f>IF(Table3[[#This Row],[ShoulderLenEnd]]="",0,90-(DEGREES(ATAN((Q915-P915)/((N915-O915)/2)))))</f>
        <v>0</v>
      </c>
      <c r="S915" s="15">
        <v>1.65</v>
      </c>
      <c r="T915" s="6">
        <v>2</v>
      </c>
      <c r="U915" s="6">
        <v>3</v>
      </c>
      <c r="V915" s="6">
        <v>1</v>
      </c>
      <c r="AA915" s="13" t="str">
        <f t="shared" si="14"/>
        <v/>
      </c>
      <c r="AE915" s="6" t="s">
        <v>44</v>
      </c>
      <c r="AF915" s="6" t="s">
        <v>62</v>
      </c>
      <c r="AG915" s="6" t="s">
        <v>79</v>
      </c>
      <c r="AI915" s="6">
        <v>0</v>
      </c>
      <c r="AJ915" s="6">
        <v>1</v>
      </c>
      <c r="AK915" s="6">
        <v>0</v>
      </c>
      <c r="AL915" s="6">
        <v>1</v>
      </c>
      <c r="AM915" s="6">
        <v>1</v>
      </c>
      <c r="AN915" s="6">
        <v>0</v>
      </c>
      <c r="AO915" s="6">
        <v>0</v>
      </c>
      <c r="AP915" s="6">
        <v>1</v>
      </c>
      <c r="AR915" s="6">
        <v>0</v>
      </c>
      <c r="AS915" s="6">
        <v>0</v>
      </c>
      <c r="AT915" s="6">
        <v>0</v>
      </c>
      <c r="AU915" s="6">
        <v>0</v>
      </c>
      <c r="AV915" s="6">
        <f>IF(Table3[[#This Row],[ShankDiameter]]&gt;0.5,0,2)</f>
        <v>2</v>
      </c>
      <c r="AW915" s="6">
        <v>0</v>
      </c>
      <c r="AX915" s="6">
        <v>0</v>
      </c>
      <c r="AY915" s="6">
        <v>2</v>
      </c>
      <c r="AZ915" s="6">
        <f>IF(Table3[[#This Row],[ShankDiameter]]=0.225,2,IF(Table3[[#This Row],[ShankDiameter]]=0.25,2,IF(Table3[[#This Row],[ShankDiameter]]=0.2875,2,0)))</f>
        <v>0</v>
      </c>
      <c r="BA915" s="6">
        <v>0</v>
      </c>
      <c r="BB915" s="6">
        <v>0</v>
      </c>
      <c r="BC915" s="6">
        <v>0</v>
      </c>
      <c r="BD915" s="6">
        <v>0</v>
      </c>
      <c r="BE915" s="6">
        <v>0</v>
      </c>
      <c r="BF915" s="6">
        <v>0</v>
      </c>
      <c r="BG915" s="6">
        <v>0</v>
      </c>
      <c r="BH915" s="6">
        <v>0</v>
      </c>
      <c r="BI915" s="6">
        <v>0</v>
      </c>
      <c r="BJ915" s="6">
        <v>0</v>
      </c>
      <c r="BK915" s="6">
        <v>0</v>
      </c>
      <c r="BL915" s="6">
        <v>0</v>
      </c>
      <c r="BM915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15" s="6" t="str">
        <f>IF(Table3[[#This Row],[ShoulderLength]]="","",IF(Table3[[#This Row],[ShoulderLength]]&lt;Table3[[#This Row],[LOC]],"FIX",""))</f>
        <v/>
      </c>
    </row>
    <row r="916" spans="1:67" x14ac:dyDescent="0.25">
      <c r="A916" s="7">
        <f>IF(Table3[[#This Row],[SoflexRule]]="",1,IF(Table3[[#This Row],[MinOHL]]="",1,IF(Table3[[#This Row],[Type]]="CT",1,IF(Table3[[#This Row],[I]]=1,0,1))))</f>
        <v>1</v>
      </c>
      <c r="B916" s="6" t="s">
        <v>1565</v>
      </c>
      <c r="C916" s="6" t="s">
        <v>1565</v>
      </c>
      <c r="E916" s="6">
        <v>913</v>
      </c>
      <c r="F916" s="8" t="s">
        <v>74</v>
      </c>
      <c r="H916" s="10" t="s">
        <v>1565</v>
      </c>
      <c r="I916" s="11" t="s">
        <v>1771</v>
      </c>
      <c r="J916" s="12" t="s">
        <v>1772</v>
      </c>
      <c r="K916" s="11" t="str">
        <f>CONCATENATE(Table3[[#This Row],[Type]]," "&amp;TEXT(Table3[[#This Row],[Diameter]],".0000")&amp;""," "&amp;Table3[[#This Row],[NumFlutes]]&amp;"FL")</f>
        <v>EM .5000 2FL</v>
      </c>
      <c r="M916" s="13">
        <v>0.5</v>
      </c>
      <c r="N916" s="13">
        <v>0.5</v>
      </c>
      <c r="O916" s="6">
        <v>0.46700000000000003</v>
      </c>
      <c r="P916" s="6">
        <v>2.72</v>
      </c>
      <c r="R916" s="14">
        <f>IF(Table3[[#This Row],[ShoulderLenEnd]]="",0,90-(DEGREES(ATAN((Q916-P916)/((N916-O916)/2)))))</f>
        <v>0</v>
      </c>
      <c r="S916" s="15">
        <v>2.77</v>
      </c>
      <c r="T916" s="6">
        <v>2</v>
      </c>
      <c r="U916" s="6">
        <v>4</v>
      </c>
      <c r="V916" s="6">
        <v>0.625</v>
      </c>
      <c r="AA916" s="13" t="str">
        <f t="shared" si="14"/>
        <v/>
      </c>
      <c r="AE916" s="6" t="s">
        <v>44</v>
      </c>
      <c r="AF916" s="6" t="s">
        <v>62</v>
      </c>
      <c r="AG916" s="6" t="s">
        <v>124</v>
      </c>
      <c r="AI916" s="6">
        <v>0</v>
      </c>
      <c r="AJ916" s="6">
        <v>1</v>
      </c>
      <c r="AK916" s="6">
        <v>0</v>
      </c>
      <c r="AL916" s="6">
        <v>0</v>
      </c>
      <c r="AM916" s="6">
        <v>1</v>
      </c>
      <c r="AN916" s="6">
        <v>0</v>
      </c>
      <c r="AO916" s="6">
        <v>1</v>
      </c>
      <c r="AP916" s="6">
        <v>1</v>
      </c>
      <c r="AR916" s="6">
        <v>0</v>
      </c>
      <c r="AS916" s="6">
        <v>0</v>
      </c>
      <c r="AT916" s="6">
        <v>0</v>
      </c>
      <c r="AU916" s="6">
        <v>0</v>
      </c>
      <c r="AV916" s="6">
        <f>IF(Table3[[#This Row],[ShankDiameter]]&gt;0.5,0,2)</f>
        <v>2</v>
      </c>
      <c r="AW916" s="6">
        <v>0</v>
      </c>
      <c r="AX916" s="6">
        <v>0</v>
      </c>
      <c r="AY916" s="6">
        <v>2</v>
      </c>
      <c r="AZ916" s="6">
        <f>IF(Table3[[#This Row],[ShankDiameter]]=0.225,2,IF(Table3[[#This Row],[ShankDiameter]]=0.25,2,IF(Table3[[#This Row],[ShankDiameter]]=0.2875,2,0)))</f>
        <v>0</v>
      </c>
      <c r="BA916" s="6">
        <v>0</v>
      </c>
      <c r="BB916" s="6">
        <v>0</v>
      </c>
      <c r="BC916" s="6">
        <v>0</v>
      </c>
      <c r="BD916" s="6">
        <v>0</v>
      </c>
      <c r="BE916" s="6">
        <v>0</v>
      </c>
      <c r="BF916" s="6">
        <v>0</v>
      </c>
      <c r="BG916" s="6">
        <v>0</v>
      </c>
      <c r="BH916" s="6">
        <v>0</v>
      </c>
      <c r="BI916" s="6">
        <v>0</v>
      </c>
      <c r="BJ916" s="6">
        <v>0</v>
      </c>
      <c r="BK916" s="6">
        <v>0</v>
      </c>
      <c r="BL916" s="6">
        <v>0</v>
      </c>
      <c r="BM916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16" s="6" t="str">
        <f>IF(Table3[[#This Row],[ShoulderLength]]="","",IF(Table3[[#This Row],[ShoulderLength]]&lt;Table3[[#This Row],[LOC]],"FIX",""))</f>
        <v/>
      </c>
    </row>
    <row r="917" spans="1:67" x14ac:dyDescent="0.25">
      <c r="A917" s="7">
        <f>IF(Table3[[#This Row],[SoflexRule]]="",1,IF(Table3[[#This Row],[MinOHL]]="",1,IF(Table3[[#This Row],[Type]]="CT",1,IF(Table3[[#This Row],[I]]=1,0,1))))</f>
        <v>1</v>
      </c>
      <c r="B917" s="6" t="s">
        <v>1565</v>
      </c>
      <c r="C917" s="6" t="s">
        <v>1565</v>
      </c>
      <c r="E917" s="6">
        <v>914</v>
      </c>
      <c r="F917" s="8" t="s">
        <v>74</v>
      </c>
      <c r="H917" s="10" t="s">
        <v>1565</v>
      </c>
      <c r="I917" s="11" t="s">
        <v>1773</v>
      </c>
      <c r="J917" s="12">
        <v>81416</v>
      </c>
      <c r="K917" s="11" t="str">
        <f>CONCATENATE(Table3[[#This Row],[Type]]," "&amp;TEXT(Table3[[#This Row],[Diameter]],".0000")&amp;""," "&amp;Table3[[#This Row],[NumFlutes]]&amp;"FL")</f>
        <v>EM .5000 3FL</v>
      </c>
      <c r="M917" s="13">
        <v>0.5</v>
      </c>
      <c r="N917" s="13">
        <v>0.5</v>
      </c>
      <c r="O917" s="6">
        <v>0.5</v>
      </c>
      <c r="P917" s="6">
        <v>2.97</v>
      </c>
      <c r="R917" s="14">
        <f>IF(Table3[[#This Row],[ShoulderLenEnd]]="",0,90-(DEGREES(ATAN((Q917-P917)/((N917-O917)/2)))))</f>
        <v>0</v>
      </c>
      <c r="S917" s="15">
        <v>3.03</v>
      </c>
      <c r="T917" s="6">
        <v>3</v>
      </c>
      <c r="U917" s="6">
        <v>5</v>
      </c>
      <c r="V917" s="6">
        <v>2.5</v>
      </c>
      <c r="AA917" s="13" t="str">
        <f t="shared" si="14"/>
        <v/>
      </c>
      <c r="AE917" s="6" t="s">
        <v>44</v>
      </c>
      <c r="AF917" s="6" t="s">
        <v>1774</v>
      </c>
      <c r="AG917" s="6" t="s">
        <v>127</v>
      </c>
      <c r="AI917" s="6">
        <v>0</v>
      </c>
      <c r="AJ917" s="6">
        <v>1</v>
      </c>
      <c r="AK917" s="6">
        <v>0</v>
      </c>
      <c r="AL917" s="6">
        <v>1</v>
      </c>
      <c r="AM917" s="6">
        <v>0</v>
      </c>
      <c r="AN917" s="6">
        <v>0</v>
      </c>
      <c r="AO917" s="6">
        <v>1</v>
      </c>
      <c r="AP917" s="6">
        <v>1</v>
      </c>
      <c r="AR917" s="6">
        <v>0</v>
      </c>
      <c r="AS917" s="6">
        <v>0</v>
      </c>
      <c r="AT917" s="6">
        <v>0</v>
      </c>
      <c r="AU917" s="6">
        <v>0</v>
      </c>
      <c r="AV917" s="6">
        <f>IF(Table3[[#This Row],[ShankDiameter]]&gt;0.5,0,2)</f>
        <v>2</v>
      </c>
      <c r="AW917" s="6">
        <v>0</v>
      </c>
      <c r="AX917" s="6">
        <v>0</v>
      </c>
      <c r="AY917" s="6">
        <v>2</v>
      </c>
      <c r="AZ917" s="6">
        <f>IF(Table3[[#This Row],[ShankDiameter]]=0.225,2,IF(Table3[[#This Row],[ShankDiameter]]=0.25,2,IF(Table3[[#This Row],[ShankDiameter]]=0.2875,2,0)))</f>
        <v>0</v>
      </c>
      <c r="BA917" s="6">
        <v>0</v>
      </c>
      <c r="BB917" s="6">
        <v>0</v>
      </c>
      <c r="BC917" s="6">
        <v>0</v>
      </c>
      <c r="BD917" s="6">
        <v>0</v>
      </c>
      <c r="BE917" s="6">
        <v>0</v>
      </c>
      <c r="BF917" s="6">
        <v>0</v>
      </c>
      <c r="BG917" s="6">
        <v>0</v>
      </c>
      <c r="BH917" s="6">
        <v>0</v>
      </c>
      <c r="BI917" s="6">
        <v>0</v>
      </c>
      <c r="BJ917" s="6">
        <v>0</v>
      </c>
      <c r="BK917" s="6">
        <v>0</v>
      </c>
      <c r="BL917" s="6">
        <v>0</v>
      </c>
      <c r="BM917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17" s="6" t="str">
        <f>IF(Table3[[#This Row],[ShoulderLength]]="","",IF(Table3[[#This Row],[ShoulderLength]]&lt;Table3[[#This Row],[LOC]],"FIX",""))</f>
        <v/>
      </c>
    </row>
    <row r="918" spans="1:67" x14ac:dyDescent="0.25">
      <c r="A918" s="7">
        <f>IF(Table3[[#This Row],[SoflexRule]]="",1,IF(Table3[[#This Row],[MinOHL]]="",1,IF(Table3[[#This Row],[Type]]="CT",1,IF(Table3[[#This Row],[I]]=1,0,1))))</f>
        <v>1</v>
      </c>
      <c r="B918" s="6" t="s">
        <v>1565</v>
      </c>
      <c r="C918" s="6" t="s">
        <v>1565</v>
      </c>
      <c r="E918" s="6">
        <v>915</v>
      </c>
      <c r="G918" s="9" t="s">
        <v>74</v>
      </c>
      <c r="H918" s="10" t="s">
        <v>1565</v>
      </c>
      <c r="I918" s="11" t="s">
        <v>1775</v>
      </c>
      <c r="J918" s="12">
        <v>3450</v>
      </c>
      <c r="K918" s="11" t="str">
        <f>CONCATENATE(Table3[[#This Row],[Type]]," "&amp;TEXT(Table3[[#This Row],[Diameter]],".0000")&amp;""," "&amp;Table3[[#This Row],[NumFlutes]]&amp;"FL")</f>
        <v>EM .5000 3FL</v>
      </c>
      <c r="M918" s="13">
        <v>0.5</v>
      </c>
      <c r="N918" s="13">
        <v>0.5</v>
      </c>
      <c r="O918" s="6">
        <v>0.5</v>
      </c>
      <c r="P918" s="6">
        <v>1.35</v>
      </c>
      <c r="R918" s="14">
        <f>IF(Table3[[#This Row],[ShoulderLenEnd]]="",0,90-(DEGREES(ATAN((Q918-P918)/((N918-O918)/2)))))</f>
        <v>0</v>
      </c>
      <c r="S918" s="15">
        <v>1.35</v>
      </c>
      <c r="T918" s="6">
        <v>3</v>
      </c>
      <c r="U918" s="6">
        <v>3</v>
      </c>
      <c r="V918" s="6">
        <v>1</v>
      </c>
      <c r="AA918" s="13" t="str">
        <f t="shared" si="14"/>
        <v/>
      </c>
      <c r="AE918" s="6" t="s">
        <v>44</v>
      </c>
      <c r="AF918" s="6" t="s">
        <v>62</v>
      </c>
      <c r="AG918" s="6" t="s">
        <v>127</v>
      </c>
      <c r="AI918" s="6">
        <v>0</v>
      </c>
      <c r="AJ918" s="6">
        <v>1</v>
      </c>
      <c r="AK918" s="6">
        <v>0</v>
      </c>
      <c r="AL918" s="6">
        <v>1</v>
      </c>
      <c r="AM918" s="6">
        <v>0</v>
      </c>
      <c r="AN918" s="6">
        <v>0</v>
      </c>
      <c r="AO918" s="6">
        <v>1</v>
      </c>
      <c r="AP918" s="6">
        <v>1</v>
      </c>
      <c r="AR918" s="6">
        <v>0</v>
      </c>
      <c r="AS918" s="6">
        <v>0</v>
      </c>
      <c r="AT918" s="6">
        <v>0</v>
      </c>
      <c r="AU918" s="6">
        <v>0</v>
      </c>
      <c r="AV918" s="6">
        <f>IF(Table3[[#This Row],[ShankDiameter]]&gt;0.5,0,2)</f>
        <v>2</v>
      </c>
      <c r="AW918" s="6">
        <v>0</v>
      </c>
      <c r="AX918" s="6">
        <v>0</v>
      </c>
      <c r="AY918" s="6">
        <v>2</v>
      </c>
      <c r="AZ918" s="6">
        <f>IF(Table3[[#This Row],[ShankDiameter]]=0.225,2,IF(Table3[[#This Row],[ShankDiameter]]=0.25,2,IF(Table3[[#This Row],[ShankDiameter]]=0.2875,2,0)))</f>
        <v>0</v>
      </c>
      <c r="BA918" s="6">
        <v>0</v>
      </c>
      <c r="BB918" s="6">
        <v>0</v>
      </c>
      <c r="BC918" s="6">
        <v>0</v>
      </c>
      <c r="BD918" s="6">
        <v>0</v>
      </c>
      <c r="BE918" s="6">
        <v>0</v>
      </c>
      <c r="BF918" s="6">
        <v>0</v>
      </c>
      <c r="BG918" s="6">
        <v>0</v>
      </c>
      <c r="BH918" s="6">
        <v>0</v>
      </c>
      <c r="BI918" s="6">
        <v>0</v>
      </c>
      <c r="BJ918" s="6">
        <v>0</v>
      </c>
      <c r="BK918" s="6">
        <v>0</v>
      </c>
      <c r="BL918" s="6">
        <v>0</v>
      </c>
      <c r="BM918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18" s="6" t="str">
        <f>IF(Table3[[#This Row],[ShoulderLength]]="","",IF(Table3[[#This Row],[ShoulderLength]]&lt;Table3[[#This Row],[LOC]],"FIX",""))</f>
        <v/>
      </c>
    </row>
    <row r="919" spans="1:67" x14ac:dyDescent="0.25">
      <c r="A919" s="7">
        <f>IF(Table3[[#This Row],[SoflexRule]]="",1,IF(Table3[[#This Row],[MinOHL]]="",1,IF(Table3[[#This Row],[Type]]="CT",1,IF(Table3[[#This Row],[I]]=1,0,1))))</f>
        <v>1</v>
      </c>
      <c r="B919" s="6" t="s">
        <v>1565</v>
      </c>
      <c r="C919" s="6" t="s">
        <v>1565</v>
      </c>
      <c r="E919" s="6">
        <v>916</v>
      </c>
      <c r="G919" s="9" t="s">
        <v>74</v>
      </c>
      <c r="H919" s="10" t="s">
        <v>1565</v>
      </c>
      <c r="I919" s="11" t="s">
        <v>1776</v>
      </c>
      <c r="J919" s="12">
        <v>614424</v>
      </c>
      <c r="K919" s="11" t="str">
        <f>CONCATENATE(Table3[[#This Row],[Type]]," "&amp;TEXT(Table3[[#This Row],[Diameter]],".0000")&amp;""," "&amp;Table3[[#This Row],[NumFlutes]]&amp;"FL")</f>
        <v>EM .5000 3FL</v>
      </c>
      <c r="M919" s="13">
        <v>0.5</v>
      </c>
      <c r="N919" s="13">
        <v>0.5</v>
      </c>
      <c r="O919" s="6">
        <v>0.5</v>
      </c>
      <c r="P919" s="6">
        <v>1.45</v>
      </c>
      <c r="R919" s="14">
        <f>IF(Table3[[#This Row],[ShoulderLenEnd]]="",0,90-(DEGREES(ATAN((Q919-P919)/((N919-O919)/2)))))</f>
        <v>0</v>
      </c>
      <c r="S919" s="15">
        <v>1.45</v>
      </c>
      <c r="T919" s="6">
        <v>3</v>
      </c>
      <c r="U919" s="6">
        <v>3.5</v>
      </c>
      <c r="V919" s="6">
        <v>1.125</v>
      </c>
      <c r="AA919" s="13" t="str">
        <f t="shared" si="14"/>
        <v/>
      </c>
      <c r="AE919" s="6" t="s">
        <v>44</v>
      </c>
      <c r="AF919" s="6" t="s">
        <v>119</v>
      </c>
      <c r="AG919" s="18" t="s">
        <v>2286</v>
      </c>
      <c r="AI919" s="6">
        <v>0</v>
      </c>
      <c r="AJ919" s="6">
        <v>1</v>
      </c>
      <c r="AK919" s="6">
        <v>0</v>
      </c>
      <c r="AL919" s="6">
        <v>1</v>
      </c>
      <c r="AM919" s="6">
        <v>0</v>
      </c>
      <c r="AN919" s="6">
        <v>1</v>
      </c>
      <c r="AO919" s="6">
        <v>1</v>
      </c>
      <c r="AP919" s="6">
        <v>0</v>
      </c>
      <c r="AR919" s="6">
        <v>0</v>
      </c>
      <c r="AS919" s="6">
        <v>0</v>
      </c>
      <c r="AT919" s="6">
        <v>0</v>
      </c>
      <c r="AU919" s="6">
        <v>0</v>
      </c>
      <c r="AV919" s="6">
        <f>IF(Table3[[#This Row],[ShankDiameter]]&gt;0.5,0,2)</f>
        <v>2</v>
      </c>
      <c r="AW919" s="6">
        <v>0</v>
      </c>
      <c r="AX919" s="6">
        <v>0</v>
      </c>
      <c r="AY919" s="6">
        <v>2</v>
      </c>
      <c r="AZ919" s="6">
        <f>IF(Table3[[#This Row],[ShankDiameter]]=0.225,2,IF(Table3[[#This Row],[ShankDiameter]]=0.25,2,IF(Table3[[#This Row],[ShankDiameter]]=0.2875,2,0)))</f>
        <v>0</v>
      </c>
      <c r="BA919" s="6">
        <v>0</v>
      </c>
      <c r="BB919" s="6">
        <v>0</v>
      </c>
      <c r="BC919" s="6">
        <v>0</v>
      </c>
      <c r="BD919" s="6">
        <v>0</v>
      </c>
      <c r="BE919" s="6">
        <v>2</v>
      </c>
      <c r="BF919" s="6">
        <v>0</v>
      </c>
      <c r="BG919" s="6">
        <v>0</v>
      </c>
      <c r="BH919" s="6">
        <v>0</v>
      </c>
      <c r="BI919" s="6">
        <v>0</v>
      </c>
      <c r="BJ919" s="6">
        <v>0</v>
      </c>
      <c r="BK919" s="6">
        <v>0</v>
      </c>
      <c r="BL919" s="6">
        <v>0</v>
      </c>
      <c r="BM919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19" s="6" t="str">
        <f>IF(Table3[[#This Row],[ShoulderLength]]="","",IF(Table3[[#This Row],[ShoulderLength]]&lt;Table3[[#This Row],[LOC]],"FIX",""))</f>
        <v/>
      </c>
    </row>
    <row r="920" spans="1:67" x14ac:dyDescent="0.25">
      <c r="A920" s="7">
        <f>IF(Table3[[#This Row],[SoflexRule]]="",1,IF(Table3[[#This Row],[MinOHL]]="",1,IF(Table3[[#This Row],[Type]]="CT",1,IF(Table3[[#This Row],[I]]=1,0,1))))</f>
        <v>1</v>
      </c>
      <c r="B920" s="6" t="s">
        <v>1565</v>
      </c>
      <c r="C920" s="6" t="s">
        <v>1565</v>
      </c>
      <c r="E920" s="6">
        <v>917</v>
      </c>
      <c r="G920" s="9" t="s">
        <v>74</v>
      </c>
      <c r="H920" s="10" t="s">
        <v>1565</v>
      </c>
      <c r="I920" s="11" t="s">
        <v>1777</v>
      </c>
      <c r="J920" s="12" t="s">
        <v>1778</v>
      </c>
      <c r="K920" s="11" t="str">
        <f>CONCATENATE(Table3[[#This Row],[Type]]," "&amp;TEXT(Table3[[#This Row],[Diameter]],".0000")&amp;""," "&amp;Table3[[#This Row],[NumFlutes]]&amp;"FL")</f>
        <v>EM .5000 3FL</v>
      </c>
      <c r="M920" s="13">
        <v>0.5</v>
      </c>
      <c r="N920" s="13">
        <v>0.5</v>
      </c>
      <c r="O920" s="6">
        <v>1.625</v>
      </c>
      <c r="P920" s="6">
        <v>1.625</v>
      </c>
      <c r="R920" s="14">
        <f>IF(Table3[[#This Row],[ShoulderLenEnd]]="",0,90-(DEGREES(ATAN((Q920-P920)/((N920-O920)/2)))))</f>
        <v>0</v>
      </c>
      <c r="S920" s="15">
        <v>1.625</v>
      </c>
      <c r="T920" s="6">
        <v>3</v>
      </c>
      <c r="U920" s="6">
        <v>3</v>
      </c>
      <c r="V920" s="6">
        <v>1.25</v>
      </c>
      <c r="AA920" s="13" t="str">
        <f t="shared" si="14"/>
        <v/>
      </c>
      <c r="AE920" s="6" t="s">
        <v>44</v>
      </c>
      <c r="AF920" s="6" t="s">
        <v>1682</v>
      </c>
      <c r="AG920" s="6" t="s">
        <v>132</v>
      </c>
      <c r="AI920" s="6">
        <v>0</v>
      </c>
      <c r="AJ920" s="6">
        <v>1</v>
      </c>
      <c r="AK920" s="6">
        <v>0</v>
      </c>
      <c r="AL920" s="6">
        <v>1</v>
      </c>
      <c r="AM920" s="6">
        <v>0</v>
      </c>
      <c r="AN920" s="6">
        <v>0</v>
      </c>
      <c r="AO920" s="6">
        <v>0</v>
      </c>
      <c r="AP920" s="6">
        <v>1</v>
      </c>
      <c r="AR920" s="6">
        <v>0</v>
      </c>
      <c r="AS920" s="6">
        <v>0</v>
      </c>
      <c r="AT920" s="6">
        <v>0</v>
      </c>
      <c r="AU920" s="6">
        <v>0</v>
      </c>
      <c r="AV920" s="6">
        <f>IF(Table3[[#This Row],[ShankDiameter]]&gt;0.5,0,2)</f>
        <v>2</v>
      </c>
      <c r="AW920" s="6">
        <v>0</v>
      </c>
      <c r="AX920" s="6">
        <v>0</v>
      </c>
      <c r="AY920" s="6">
        <v>2</v>
      </c>
      <c r="AZ920" s="6">
        <f>IF(Table3[[#This Row],[ShankDiameter]]=0.225,2,IF(Table3[[#This Row],[ShankDiameter]]=0.25,2,IF(Table3[[#This Row],[ShankDiameter]]=0.2875,2,0)))</f>
        <v>0</v>
      </c>
      <c r="BA920" s="6">
        <v>0</v>
      </c>
      <c r="BB920" s="6">
        <v>0</v>
      </c>
      <c r="BC920" s="6">
        <v>0</v>
      </c>
      <c r="BD920" s="6">
        <v>0</v>
      </c>
      <c r="BE920" s="6">
        <v>0</v>
      </c>
      <c r="BF920" s="6">
        <v>0</v>
      </c>
      <c r="BG920" s="6">
        <v>0</v>
      </c>
      <c r="BH920" s="6">
        <v>0</v>
      </c>
      <c r="BI920" s="6">
        <v>0</v>
      </c>
      <c r="BJ920" s="6">
        <v>0</v>
      </c>
      <c r="BK920" s="6">
        <v>0</v>
      </c>
      <c r="BL920" s="6">
        <v>0</v>
      </c>
      <c r="BM920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20" s="6" t="str">
        <f>IF(Table3[[#This Row],[ShoulderLength]]="","",IF(Table3[[#This Row],[ShoulderLength]]&lt;Table3[[#This Row],[LOC]],"FIX",""))</f>
        <v/>
      </c>
    </row>
    <row r="921" spans="1:67" x14ac:dyDescent="0.25">
      <c r="A921" s="7">
        <f>IF(Table3[[#This Row],[SoflexRule]]="",1,IF(Table3[[#This Row],[MinOHL]]="",1,IF(Table3[[#This Row],[Type]]="CT",1,IF(Table3[[#This Row],[I]]=1,0,1))))</f>
        <v>1</v>
      </c>
      <c r="B921" s="6" t="s">
        <v>1565</v>
      </c>
      <c r="C921" s="6" t="s">
        <v>1565</v>
      </c>
      <c r="E921" s="6">
        <v>918</v>
      </c>
      <c r="G921" s="9" t="s">
        <v>74</v>
      </c>
      <c r="H921" s="10" t="s">
        <v>1565</v>
      </c>
      <c r="I921" s="11" t="s">
        <v>1779</v>
      </c>
      <c r="J921" s="12" t="s">
        <v>1780</v>
      </c>
      <c r="K921" s="11" t="str">
        <f>CONCATENATE(Table3[[#This Row],[Type]]," "&amp;TEXT(Table3[[#This Row],[Diameter]],".0000")&amp;""," "&amp;Table3[[#This Row],[NumFlutes]]&amp;"FL")</f>
        <v>EM .5000 4FL</v>
      </c>
      <c r="M921" s="13">
        <v>0.5</v>
      </c>
      <c r="N921" s="13">
        <v>0.5</v>
      </c>
      <c r="O921" s="6">
        <v>0.5</v>
      </c>
      <c r="P921" s="6">
        <v>0.95</v>
      </c>
      <c r="R921" s="14">
        <f>IF(Table3[[#This Row],[ShoulderLenEnd]]="",0,90-(DEGREES(ATAN((Q921-P921)/((N921-O921)/2)))))</f>
        <v>0</v>
      </c>
      <c r="S921" s="15">
        <v>0.95</v>
      </c>
      <c r="T921" s="6">
        <v>4</v>
      </c>
      <c r="U921" s="6">
        <v>3</v>
      </c>
      <c r="V921" s="6">
        <v>0.625</v>
      </c>
      <c r="AA921" s="13" t="str">
        <f t="shared" si="14"/>
        <v/>
      </c>
      <c r="AE921" s="6" t="s">
        <v>44</v>
      </c>
      <c r="AF921" s="6" t="s">
        <v>73</v>
      </c>
      <c r="AG921" s="6" t="s">
        <v>124</v>
      </c>
      <c r="AI921" s="6">
        <v>0</v>
      </c>
      <c r="AJ921" s="6">
        <v>0</v>
      </c>
      <c r="AK921" s="6">
        <v>1</v>
      </c>
      <c r="AL921" s="6">
        <v>1</v>
      </c>
      <c r="AM921" s="6">
        <v>0</v>
      </c>
      <c r="AN921" s="6">
        <v>0</v>
      </c>
      <c r="AO921" s="6">
        <v>1</v>
      </c>
      <c r="AP921" s="6">
        <v>0</v>
      </c>
      <c r="AR921" s="6">
        <v>0</v>
      </c>
      <c r="AS921" s="6">
        <v>0</v>
      </c>
      <c r="AT921" s="6">
        <v>0</v>
      </c>
      <c r="AU921" s="6">
        <v>0</v>
      </c>
      <c r="AV921" s="6">
        <f>IF(Table3[[#This Row],[ShankDiameter]]&gt;0.5,0,2)</f>
        <v>2</v>
      </c>
      <c r="AW921" s="6">
        <v>0</v>
      </c>
      <c r="AX921" s="6">
        <v>0</v>
      </c>
      <c r="AY921" s="6">
        <v>2</v>
      </c>
      <c r="AZ921" s="6">
        <f>IF(Table3[[#This Row],[ShankDiameter]]=0.225,2,IF(Table3[[#This Row],[ShankDiameter]]=0.25,2,IF(Table3[[#This Row],[ShankDiameter]]=0.2875,2,0)))</f>
        <v>0</v>
      </c>
      <c r="BA921" s="6">
        <v>0</v>
      </c>
      <c r="BB921" s="6">
        <v>0</v>
      </c>
      <c r="BC921" s="6">
        <v>0</v>
      </c>
      <c r="BD921" s="6">
        <v>0</v>
      </c>
      <c r="BE921" s="6">
        <v>0</v>
      </c>
      <c r="BF921" s="6">
        <v>0</v>
      </c>
      <c r="BG921" s="6">
        <v>0</v>
      </c>
      <c r="BH921" s="6">
        <v>0</v>
      </c>
      <c r="BI921" s="6">
        <v>0</v>
      </c>
      <c r="BJ921" s="6">
        <v>0</v>
      </c>
      <c r="BK921" s="6">
        <v>0</v>
      </c>
      <c r="BL921" s="6">
        <v>0</v>
      </c>
      <c r="BM921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21" s="6" t="str">
        <f>IF(Table3[[#This Row],[ShoulderLength]]="","",IF(Table3[[#This Row],[ShoulderLength]]&lt;Table3[[#This Row],[LOC]],"FIX",""))</f>
        <v/>
      </c>
    </row>
    <row r="922" spans="1:67" x14ac:dyDescent="0.25">
      <c r="A922" s="7">
        <f>IF(Table3[[#This Row],[SoflexRule]]="",1,IF(Table3[[#This Row],[MinOHL]]="",1,IF(Table3[[#This Row],[Type]]="CT",1,IF(Table3[[#This Row],[I]]=1,0,1))))</f>
        <v>1</v>
      </c>
      <c r="B922" s="6" t="s">
        <v>1565</v>
      </c>
      <c r="C922" s="6" t="s">
        <v>1565</v>
      </c>
      <c r="E922" s="6">
        <v>919</v>
      </c>
      <c r="F922" s="8" t="s">
        <v>74</v>
      </c>
      <c r="H922" s="10" t="s">
        <v>1565</v>
      </c>
      <c r="I922" s="11" t="s">
        <v>1781</v>
      </c>
      <c r="J922" s="12" t="s">
        <v>1782</v>
      </c>
      <c r="K922" s="11" t="str">
        <f>CONCATENATE(Table3[[#This Row],[Type]]," "&amp;TEXT(Table3[[#This Row],[Diameter]],".0000")&amp;""," "&amp;Table3[[#This Row],[NumFlutes]]&amp;"FL")</f>
        <v>EM .5000 4FL</v>
      </c>
      <c r="M922" s="13">
        <v>0.5</v>
      </c>
      <c r="N922" s="13">
        <v>0.5</v>
      </c>
      <c r="O922" s="6">
        <v>0.5</v>
      </c>
      <c r="P922" s="6">
        <v>1.36</v>
      </c>
      <c r="R922" s="14">
        <f>IF(Table3[[#This Row],[ShoulderLenEnd]]="",0,90-(DEGREES(ATAN((Q922-P922)/((N922-O922)/2)))))</f>
        <v>0</v>
      </c>
      <c r="S922" s="15">
        <v>1.41</v>
      </c>
      <c r="T922" s="6">
        <v>4</v>
      </c>
      <c r="U922" s="6">
        <v>3</v>
      </c>
      <c r="V922" s="6">
        <v>1</v>
      </c>
      <c r="AA922" s="13" t="str">
        <f t="shared" si="14"/>
        <v/>
      </c>
      <c r="AE922" s="6" t="s">
        <v>44</v>
      </c>
      <c r="AF922" s="6" t="s">
        <v>73</v>
      </c>
      <c r="AG922" s="6" t="s">
        <v>124</v>
      </c>
      <c r="AI922" s="6">
        <v>0</v>
      </c>
      <c r="AJ922" s="6">
        <v>0</v>
      </c>
      <c r="AK922" s="6">
        <v>1</v>
      </c>
      <c r="AL922" s="6">
        <v>1</v>
      </c>
      <c r="AM922" s="6">
        <v>0</v>
      </c>
      <c r="AN922" s="6">
        <v>0</v>
      </c>
      <c r="AO922" s="6">
        <v>1</v>
      </c>
      <c r="AP922" s="6">
        <v>0</v>
      </c>
      <c r="AR922" s="6">
        <v>0</v>
      </c>
      <c r="AS922" s="6">
        <v>0</v>
      </c>
      <c r="AT922" s="6">
        <v>0</v>
      </c>
      <c r="AU922" s="6">
        <v>0</v>
      </c>
      <c r="AV922" s="6">
        <f>IF(Table3[[#This Row],[ShankDiameter]]&gt;0.5,0,2)</f>
        <v>2</v>
      </c>
      <c r="AW922" s="6">
        <v>0</v>
      </c>
      <c r="AX922" s="6">
        <v>0</v>
      </c>
      <c r="AY922" s="6">
        <v>2</v>
      </c>
      <c r="AZ922" s="6">
        <f>IF(Table3[[#This Row],[ShankDiameter]]=0.225,2,IF(Table3[[#This Row],[ShankDiameter]]=0.25,2,IF(Table3[[#This Row],[ShankDiameter]]=0.2875,2,0)))</f>
        <v>0</v>
      </c>
      <c r="BA922" s="6">
        <v>0</v>
      </c>
      <c r="BB922" s="6">
        <v>0</v>
      </c>
      <c r="BC922" s="6">
        <v>0</v>
      </c>
      <c r="BD922" s="6">
        <v>0</v>
      </c>
      <c r="BE922" s="6">
        <v>0</v>
      </c>
      <c r="BF922" s="6">
        <v>0</v>
      </c>
      <c r="BG922" s="6">
        <v>0</v>
      </c>
      <c r="BH922" s="6">
        <v>0</v>
      </c>
      <c r="BI922" s="6">
        <v>0</v>
      </c>
      <c r="BJ922" s="6">
        <v>0</v>
      </c>
      <c r="BK922" s="6">
        <v>0</v>
      </c>
      <c r="BL922" s="6">
        <v>0</v>
      </c>
      <c r="BM922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22" s="6" t="str">
        <f>IF(Table3[[#This Row],[ShoulderLength]]="","",IF(Table3[[#This Row],[ShoulderLength]]&lt;Table3[[#This Row],[LOC]],"FIX",""))</f>
        <v/>
      </c>
    </row>
    <row r="923" spans="1:67" x14ac:dyDescent="0.25">
      <c r="A923" s="7">
        <f>IF(Table3[[#This Row],[SoflexRule]]="",1,IF(Table3[[#This Row],[MinOHL]]="",1,IF(Table3[[#This Row],[Type]]="CT",1,IF(Table3[[#This Row],[I]]=1,0,1))))</f>
        <v>1</v>
      </c>
      <c r="B923" s="6" t="s">
        <v>1565</v>
      </c>
      <c r="C923" s="6" t="s">
        <v>1565</v>
      </c>
      <c r="E923" s="6">
        <v>920</v>
      </c>
      <c r="F923" s="8" t="s">
        <v>74</v>
      </c>
      <c r="H923" s="10" t="s">
        <v>1565</v>
      </c>
      <c r="I923" s="11" t="s">
        <v>1783</v>
      </c>
      <c r="J923" s="12" t="s">
        <v>1784</v>
      </c>
      <c r="K923" s="11" t="str">
        <f>CONCATENATE(Table3[[#This Row],[Type]]," "&amp;TEXT(Table3[[#This Row],[Diameter]],".0000")&amp;""," "&amp;Table3[[#This Row],[NumFlutes]]&amp;"FL")</f>
        <v>EM .5000 4FL</v>
      </c>
      <c r="M923" s="13">
        <v>0.5</v>
      </c>
      <c r="N923" s="13">
        <v>0.5</v>
      </c>
      <c r="O923" s="6">
        <v>0.47499999999999998</v>
      </c>
      <c r="P923" s="6">
        <v>2.1800000000000002</v>
      </c>
      <c r="R923" s="14">
        <f>IF(Table3[[#This Row],[ShoulderLenEnd]]="",0,90-(DEGREES(ATAN((Q923-P923)/((N923-O923)/2)))))</f>
        <v>0</v>
      </c>
      <c r="S923" s="15">
        <v>2.2400000000000002</v>
      </c>
      <c r="T923" s="6">
        <v>4</v>
      </c>
      <c r="U923" s="6">
        <v>4</v>
      </c>
      <c r="V923" s="6">
        <v>0.625</v>
      </c>
      <c r="AA923" s="13" t="str">
        <f t="shared" si="14"/>
        <v/>
      </c>
      <c r="AE923" s="6" t="s">
        <v>44</v>
      </c>
      <c r="AF923" s="6" t="s">
        <v>73</v>
      </c>
      <c r="AG923" s="6" t="s">
        <v>124</v>
      </c>
      <c r="AI923" s="6">
        <v>0</v>
      </c>
      <c r="AJ923" s="6">
        <v>0</v>
      </c>
      <c r="AK923" s="6">
        <v>1</v>
      </c>
      <c r="AL923" s="6">
        <v>1</v>
      </c>
      <c r="AM923" s="6">
        <v>0</v>
      </c>
      <c r="AN923" s="6">
        <v>0</v>
      </c>
      <c r="AO923" s="6">
        <v>1</v>
      </c>
      <c r="AP923" s="6">
        <v>0</v>
      </c>
      <c r="AR923" s="6">
        <v>0</v>
      </c>
      <c r="AS923" s="6">
        <v>0</v>
      </c>
      <c r="AT923" s="6">
        <v>0</v>
      </c>
      <c r="AU923" s="6">
        <v>0</v>
      </c>
      <c r="AV923" s="6">
        <f>IF(Table3[[#This Row],[ShankDiameter]]&gt;0.5,0,2)</f>
        <v>2</v>
      </c>
      <c r="AW923" s="6">
        <v>0</v>
      </c>
      <c r="AX923" s="6">
        <v>0</v>
      </c>
      <c r="AY923" s="6">
        <v>2</v>
      </c>
      <c r="AZ923" s="6">
        <f>IF(Table3[[#This Row],[ShankDiameter]]=0.225,2,IF(Table3[[#This Row],[ShankDiameter]]=0.25,2,IF(Table3[[#This Row],[ShankDiameter]]=0.2875,2,0)))</f>
        <v>0</v>
      </c>
      <c r="BA923" s="6">
        <v>0</v>
      </c>
      <c r="BB923" s="6">
        <v>0</v>
      </c>
      <c r="BC923" s="6">
        <v>0</v>
      </c>
      <c r="BD923" s="6">
        <v>0</v>
      </c>
      <c r="BE923" s="6">
        <v>0</v>
      </c>
      <c r="BF923" s="6">
        <v>0</v>
      </c>
      <c r="BG923" s="6">
        <v>0</v>
      </c>
      <c r="BH923" s="6">
        <v>0</v>
      </c>
      <c r="BI923" s="6">
        <v>0</v>
      </c>
      <c r="BJ923" s="6">
        <v>0</v>
      </c>
      <c r="BK923" s="6">
        <v>0</v>
      </c>
      <c r="BL923" s="6">
        <v>0</v>
      </c>
      <c r="BM923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23" s="6" t="str">
        <f>IF(Table3[[#This Row],[ShoulderLength]]="","",IF(Table3[[#This Row],[ShoulderLength]]&lt;Table3[[#This Row],[LOC]],"FIX",""))</f>
        <v/>
      </c>
    </row>
    <row r="924" spans="1:67" x14ac:dyDescent="0.25">
      <c r="A924" s="7">
        <f>IF(Table3[[#This Row],[SoflexRule]]="",1,IF(Table3[[#This Row],[MinOHL]]="",1,IF(Table3[[#This Row],[Type]]="CT",1,IF(Table3[[#This Row],[I]]=1,0,1))))</f>
        <v>1</v>
      </c>
      <c r="B924" s="6" t="s">
        <v>1565</v>
      </c>
      <c r="C924" s="6" t="s">
        <v>1565</v>
      </c>
      <c r="E924" s="6">
        <v>921</v>
      </c>
      <c r="F924" s="22"/>
      <c r="H924" s="10" t="s">
        <v>1565</v>
      </c>
      <c r="I924" s="11" t="s">
        <v>1785</v>
      </c>
      <c r="J924" s="12">
        <v>44272</v>
      </c>
      <c r="K924" s="11" t="str">
        <f>CONCATENATE(Table3[[#This Row],[Type]]," "&amp;TEXT(Table3[[#This Row],[Diameter]],".0000")&amp;""," "&amp;Table3[[#This Row],[NumFlutes]]&amp;"FL")</f>
        <v>EM .5000 5FL</v>
      </c>
      <c r="M924" s="13">
        <v>0.5</v>
      </c>
      <c r="N924" s="13">
        <v>0.5</v>
      </c>
      <c r="R924" s="14">
        <f>IF(Table3[[#This Row],[ShoulderLenEnd]]="",0,90-(DEGREES(ATAN((Q924-P924)/((N924-O924)/2)))))</f>
        <v>0</v>
      </c>
      <c r="T924" s="6">
        <v>5</v>
      </c>
      <c r="U924" s="6">
        <v>3</v>
      </c>
      <c r="V924" s="6">
        <v>1</v>
      </c>
      <c r="AA924" s="13" t="str">
        <f t="shared" si="14"/>
        <v/>
      </c>
      <c r="AE924" s="6" t="s">
        <v>44</v>
      </c>
      <c r="AF924" s="6" t="s">
        <v>126</v>
      </c>
      <c r="AG924" s="6" t="s">
        <v>127</v>
      </c>
      <c r="AI924" s="6">
        <v>0</v>
      </c>
      <c r="AJ924" s="6">
        <v>0</v>
      </c>
      <c r="AK924" s="6">
        <v>1</v>
      </c>
      <c r="AL924" s="6">
        <v>0</v>
      </c>
      <c r="AM924" s="6">
        <v>0</v>
      </c>
      <c r="AN924" s="6">
        <v>0</v>
      </c>
      <c r="AO924" s="6">
        <v>1</v>
      </c>
      <c r="AP924" s="6">
        <v>1</v>
      </c>
      <c r="AR924" s="6">
        <v>0</v>
      </c>
      <c r="AS924" s="6">
        <v>0</v>
      </c>
      <c r="AT924" s="6">
        <v>0</v>
      </c>
      <c r="AU924" s="6">
        <v>0</v>
      </c>
      <c r="AV924" s="6">
        <f>IF(Table3[[#This Row],[ShankDiameter]]&gt;0.5,0,2)</f>
        <v>2</v>
      </c>
      <c r="AW924" s="6">
        <v>0</v>
      </c>
      <c r="AX924" s="6">
        <v>0</v>
      </c>
      <c r="AY924" s="6">
        <v>2</v>
      </c>
      <c r="AZ924" s="6">
        <f>IF(Table3[[#This Row],[ShankDiameter]]=0.225,2,IF(Table3[[#This Row],[ShankDiameter]]=0.25,2,IF(Table3[[#This Row],[ShankDiameter]]=0.2875,2,0)))</f>
        <v>0</v>
      </c>
      <c r="BA924" s="6">
        <v>0</v>
      </c>
      <c r="BB924" s="6">
        <v>0</v>
      </c>
      <c r="BC924" s="6">
        <v>0</v>
      </c>
      <c r="BD924" s="6">
        <v>0</v>
      </c>
      <c r="BE924" s="6">
        <v>0</v>
      </c>
      <c r="BF924" s="6">
        <v>0</v>
      </c>
      <c r="BG924" s="6">
        <v>0</v>
      </c>
      <c r="BH924" s="6">
        <v>0</v>
      </c>
      <c r="BI924" s="6">
        <v>0</v>
      </c>
      <c r="BJ924" s="6">
        <v>0</v>
      </c>
      <c r="BK924" s="6">
        <v>0</v>
      </c>
      <c r="BL924" s="6">
        <v>0</v>
      </c>
      <c r="BM924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24" s="6" t="str">
        <f>IF(Table3[[#This Row],[ShoulderLength]]="","",IF(Table3[[#This Row],[ShoulderLength]]&lt;Table3[[#This Row],[LOC]],"FIX",""))</f>
        <v/>
      </c>
    </row>
    <row r="925" spans="1:67" x14ac:dyDescent="0.25">
      <c r="A925" s="7">
        <f>IF(Table3[[#This Row],[SoflexRule]]="",1,IF(Table3[[#This Row],[MinOHL]]="",1,IF(Table3[[#This Row],[Type]]="CT",1,IF(Table3[[#This Row],[I]]=1,0,1))))</f>
        <v>1</v>
      </c>
      <c r="B925" s="6" t="s">
        <v>1565</v>
      </c>
      <c r="C925" s="6" t="s">
        <v>1565</v>
      </c>
      <c r="E925" s="6">
        <v>922</v>
      </c>
      <c r="F925" s="8" t="s">
        <v>74</v>
      </c>
      <c r="H925" s="10" t="s">
        <v>1565</v>
      </c>
      <c r="I925" s="11" t="s">
        <v>1786</v>
      </c>
      <c r="J925" s="12" t="s">
        <v>1787</v>
      </c>
      <c r="K925" s="11" t="str">
        <f>CONCATENATE(Table3[[#This Row],[Type]]," "&amp;TEXT(Table3[[#This Row],[Diameter]],".0000")&amp;""," "&amp;Table3[[#This Row],[NumFlutes]]&amp;"FL")</f>
        <v>EM .5000 5FL</v>
      </c>
      <c r="M925" s="13">
        <v>0.5</v>
      </c>
      <c r="N925" s="13">
        <v>0.5</v>
      </c>
      <c r="O925" s="6">
        <v>0.5</v>
      </c>
      <c r="P925" s="6">
        <v>0.77</v>
      </c>
      <c r="R925" s="14">
        <f>IF(Table3[[#This Row],[ShoulderLenEnd]]="",0,90-(DEGREES(ATAN((Q925-P925)/((N925-O925)/2)))))</f>
        <v>0</v>
      </c>
      <c r="S925" s="15">
        <v>0.83</v>
      </c>
      <c r="T925" s="6">
        <v>5</v>
      </c>
      <c r="U925" s="6">
        <v>2.5</v>
      </c>
      <c r="V925" s="6">
        <v>0.625</v>
      </c>
      <c r="AA925" s="13" t="str">
        <f t="shared" si="14"/>
        <v/>
      </c>
      <c r="AE925" s="6" t="s">
        <v>44</v>
      </c>
      <c r="AF925" s="6" t="s">
        <v>119</v>
      </c>
      <c r="AG925" s="6" t="s">
        <v>132</v>
      </c>
      <c r="AI925" s="6">
        <v>0</v>
      </c>
      <c r="AJ925" s="6">
        <v>0</v>
      </c>
      <c r="AK925" s="6">
        <v>1</v>
      </c>
      <c r="AL925" s="6">
        <v>1</v>
      </c>
      <c r="AM925" s="6">
        <v>0</v>
      </c>
      <c r="AN925" s="6">
        <v>1</v>
      </c>
      <c r="AO925" s="6">
        <v>0</v>
      </c>
      <c r="AP925" s="6">
        <v>1</v>
      </c>
      <c r="AR925" s="6">
        <v>0</v>
      </c>
      <c r="AS925" s="6">
        <v>0</v>
      </c>
      <c r="AT925" s="6">
        <v>0</v>
      </c>
      <c r="AU925" s="6">
        <v>0</v>
      </c>
      <c r="AV925" s="6">
        <f>IF(Table3[[#This Row],[ShankDiameter]]&gt;0.5,0,2)</f>
        <v>2</v>
      </c>
      <c r="AW925" s="6">
        <v>0</v>
      </c>
      <c r="AX925" s="6">
        <v>0</v>
      </c>
      <c r="AY925" s="6">
        <v>2</v>
      </c>
      <c r="AZ925" s="6">
        <f>IF(Table3[[#This Row],[ShankDiameter]]=0.225,2,IF(Table3[[#This Row],[ShankDiameter]]=0.25,2,IF(Table3[[#This Row],[ShankDiameter]]=0.2875,2,0)))</f>
        <v>0</v>
      </c>
      <c r="BA925" s="6">
        <v>0</v>
      </c>
      <c r="BB925" s="6">
        <v>0</v>
      </c>
      <c r="BC925" s="6">
        <v>0</v>
      </c>
      <c r="BD925" s="6">
        <v>0</v>
      </c>
      <c r="BE925" s="6">
        <v>0</v>
      </c>
      <c r="BF925" s="6">
        <v>0</v>
      </c>
      <c r="BG925" s="6">
        <v>0</v>
      </c>
      <c r="BH925" s="6">
        <v>0</v>
      </c>
      <c r="BI925" s="6">
        <v>0</v>
      </c>
      <c r="BJ925" s="6">
        <v>0</v>
      </c>
      <c r="BK925" s="6">
        <v>0</v>
      </c>
      <c r="BL925" s="6">
        <v>0</v>
      </c>
      <c r="BM925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25" s="6" t="str">
        <f>IF(Table3[[#This Row],[ShoulderLength]]="","",IF(Table3[[#This Row],[ShoulderLength]]&lt;Table3[[#This Row],[LOC]],"FIX",""))</f>
        <v/>
      </c>
    </row>
    <row r="926" spans="1:67" x14ac:dyDescent="0.25">
      <c r="A926" s="7">
        <f>IF(Table3[[#This Row],[SoflexRule]]="",1,IF(Table3[[#This Row],[MinOHL]]="",1,IF(Table3[[#This Row],[Type]]="CT",1,IF(Table3[[#This Row],[I]]=1,0,1))))</f>
        <v>1</v>
      </c>
      <c r="B926" s="6" t="s">
        <v>1565</v>
      </c>
      <c r="C926" s="6" t="s">
        <v>1565</v>
      </c>
      <c r="E926" s="6">
        <v>923</v>
      </c>
      <c r="F926" s="8" t="s">
        <v>74</v>
      </c>
      <c r="H926" s="10" t="s">
        <v>1565</v>
      </c>
      <c r="I926" s="11" t="s">
        <v>1788</v>
      </c>
      <c r="J926" s="12" t="s">
        <v>1789</v>
      </c>
      <c r="K926" s="11" t="str">
        <f>CONCATENATE(Table3[[#This Row],[Type]]," "&amp;TEXT(Table3[[#This Row],[Diameter]],".0000")&amp;""," "&amp;Table3[[#This Row],[NumFlutes]]&amp;"FL")</f>
        <v>EM .5000 6FL</v>
      </c>
      <c r="M926" s="13">
        <v>0.5</v>
      </c>
      <c r="N926" s="13">
        <v>0.5</v>
      </c>
      <c r="O926" s="6">
        <v>0.47499999999999998</v>
      </c>
      <c r="P926" s="6">
        <v>2.23</v>
      </c>
      <c r="R926" s="14">
        <f>IF(Table3[[#This Row],[ShoulderLenEnd]]="",0,90-(DEGREES(ATAN((Q926-P926)/((N926-O926)/2)))))</f>
        <v>0</v>
      </c>
      <c r="S926" s="15">
        <v>2.29</v>
      </c>
      <c r="T926" s="6">
        <v>6</v>
      </c>
      <c r="U926" s="6">
        <v>4</v>
      </c>
      <c r="V926" s="6">
        <v>0.625</v>
      </c>
      <c r="AA926" s="13" t="str">
        <f t="shared" si="14"/>
        <v/>
      </c>
      <c r="AE926" s="6" t="s">
        <v>44</v>
      </c>
      <c r="AF926" s="6" t="s">
        <v>73</v>
      </c>
      <c r="AG926" s="6" t="s">
        <v>124</v>
      </c>
      <c r="AI926" s="6">
        <v>0</v>
      </c>
      <c r="AJ926" s="6">
        <v>0</v>
      </c>
      <c r="AK926" s="6">
        <v>1</v>
      </c>
      <c r="AL926" s="6">
        <v>1</v>
      </c>
      <c r="AM926" s="6">
        <v>0</v>
      </c>
      <c r="AN926" s="6">
        <v>1</v>
      </c>
      <c r="AO926" s="6">
        <v>0</v>
      </c>
      <c r="AP926" s="6">
        <v>1</v>
      </c>
      <c r="AR926" s="6">
        <v>0</v>
      </c>
      <c r="AS926" s="6">
        <v>0</v>
      </c>
      <c r="AT926" s="6">
        <v>0</v>
      </c>
      <c r="AU926" s="6">
        <v>0</v>
      </c>
      <c r="AV926" s="6">
        <f>IF(Table3[[#This Row],[ShankDiameter]]&gt;0.5,0,2)</f>
        <v>2</v>
      </c>
      <c r="AW926" s="6">
        <v>0</v>
      </c>
      <c r="AX926" s="6">
        <v>0</v>
      </c>
      <c r="AY926" s="6">
        <v>2</v>
      </c>
      <c r="AZ926" s="6">
        <f>IF(Table3[[#This Row],[ShankDiameter]]=0.225,2,IF(Table3[[#This Row],[ShankDiameter]]=0.25,2,IF(Table3[[#This Row],[ShankDiameter]]=0.2875,2,0)))</f>
        <v>0</v>
      </c>
      <c r="BA926" s="6">
        <v>0</v>
      </c>
      <c r="BB926" s="6">
        <v>0</v>
      </c>
      <c r="BC926" s="6">
        <v>0</v>
      </c>
      <c r="BD926" s="6">
        <v>0</v>
      </c>
      <c r="BE926" s="6">
        <v>0</v>
      </c>
      <c r="BF926" s="6">
        <v>0</v>
      </c>
      <c r="BG926" s="6">
        <v>0</v>
      </c>
      <c r="BH926" s="6">
        <v>0</v>
      </c>
      <c r="BI926" s="6">
        <v>0</v>
      </c>
      <c r="BJ926" s="6">
        <v>0</v>
      </c>
      <c r="BK926" s="6">
        <v>0</v>
      </c>
      <c r="BL926" s="6">
        <v>0</v>
      </c>
      <c r="BM926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26" s="6" t="str">
        <f>IF(Table3[[#This Row],[ShoulderLength]]="","",IF(Table3[[#This Row],[ShoulderLength]]&lt;Table3[[#This Row],[LOC]],"FIX",""))</f>
        <v/>
      </c>
    </row>
    <row r="927" spans="1:67" x14ac:dyDescent="0.25">
      <c r="A927" s="7">
        <f>IF(Table3[[#This Row],[SoflexRule]]="",1,IF(Table3[[#This Row],[MinOHL]]="",1,IF(Table3[[#This Row],[Type]]="CT",1,IF(Table3[[#This Row],[I]]=1,0,1))))</f>
        <v>1</v>
      </c>
      <c r="B927" s="6" t="s">
        <v>1565</v>
      </c>
      <c r="C927" s="6" t="s">
        <v>1565</v>
      </c>
      <c r="E927" s="6">
        <v>924</v>
      </c>
      <c r="G927" s="9" t="s">
        <v>74</v>
      </c>
      <c r="H927" s="10" t="s">
        <v>1565</v>
      </c>
      <c r="I927" s="11" t="s">
        <v>1790</v>
      </c>
      <c r="J927" s="12" t="s">
        <v>1791</v>
      </c>
      <c r="K927" s="11" t="str">
        <f>CONCATENATE(Table3[[#This Row],[Type]]," "&amp;TEXT(Table3[[#This Row],[Diameter]],".0000")&amp;""," "&amp;Table3[[#This Row],[NumFlutes]]&amp;"FL")</f>
        <v>EM .5000 6FL</v>
      </c>
      <c r="M927" s="13">
        <v>0.5</v>
      </c>
      <c r="N927" s="13">
        <v>0.5</v>
      </c>
      <c r="O927" s="6">
        <v>0.5</v>
      </c>
      <c r="P927" s="6">
        <v>0.875</v>
      </c>
      <c r="R927" s="14">
        <f>IF(Table3[[#This Row],[ShoulderLenEnd]]="",0,90-(DEGREES(ATAN((Q927-P927)/((N927-O927)/2)))))</f>
        <v>0</v>
      </c>
      <c r="S927" s="15">
        <v>0.875</v>
      </c>
      <c r="T927" s="6">
        <v>6</v>
      </c>
      <c r="U927" s="6">
        <v>3</v>
      </c>
      <c r="V927" s="6">
        <v>0.625</v>
      </c>
      <c r="AA927" s="13" t="str">
        <f t="shared" si="14"/>
        <v/>
      </c>
      <c r="AE927" s="6" t="s">
        <v>44</v>
      </c>
      <c r="AF927" s="6" t="s">
        <v>73</v>
      </c>
      <c r="AG927" s="6" t="s">
        <v>124</v>
      </c>
      <c r="AI927" s="6">
        <v>0</v>
      </c>
      <c r="AJ927" s="6">
        <v>0</v>
      </c>
      <c r="AK927" s="6">
        <v>1</v>
      </c>
      <c r="AL927" s="6">
        <v>1</v>
      </c>
      <c r="AM927" s="6">
        <v>0</v>
      </c>
      <c r="AN927" s="6">
        <v>1</v>
      </c>
      <c r="AO927" s="6">
        <v>0</v>
      </c>
      <c r="AP927" s="6">
        <v>1</v>
      </c>
      <c r="AR927" s="6">
        <v>0</v>
      </c>
      <c r="AS927" s="6">
        <v>0</v>
      </c>
      <c r="AT927" s="6">
        <v>0</v>
      </c>
      <c r="AU927" s="6">
        <v>0</v>
      </c>
      <c r="AV927" s="6">
        <f>IF(Table3[[#This Row],[ShankDiameter]]&gt;0.5,0,2)</f>
        <v>2</v>
      </c>
      <c r="AW927" s="6">
        <v>0</v>
      </c>
      <c r="AX927" s="6">
        <v>0</v>
      </c>
      <c r="AY927" s="6">
        <v>2</v>
      </c>
      <c r="AZ927" s="6">
        <f>IF(Table3[[#This Row],[ShankDiameter]]=0.225,2,IF(Table3[[#This Row],[ShankDiameter]]=0.25,2,IF(Table3[[#This Row],[ShankDiameter]]=0.2875,2,0)))</f>
        <v>0</v>
      </c>
      <c r="BA927" s="6">
        <v>0</v>
      </c>
      <c r="BB927" s="6">
        <v>0</v>
      </c>
      <c r="BC927" s="6">
        <v>0</v>
      </c>
      <c r="BD927" s="6">
        <v>0</v>
      </c>
      <c r="BE927" s="6">
        <v>0</v>
      </c>
      <c r="BF927" s="6">
        <v>0</v>
      </c>
      <c r="BG927" s="6">
        <v>0</v>
      </c>
      <c r="BH927" s="6">
        <v>0</v>
      </c>
      <c r="BI927" s="6">
        <v>0</v>
      </c>
      <c r="BJ927" s="6">
        <v>0</v>
      </c>
      <c r="BK927" s="6">
        <v>0</v>
      </c>
      <c r="BL927" s="6">
        <v>0</v>
      </c>
      <c r="BM927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27" s="6" t="str">
        <f>IF(Table3[[#This Row],[ShoulderLength]]="","",IF(Table3[[#This Row],[ShoulderLength]]&lt;Table3[[#This Row],[LOC]],"FIX",""))</f>
        <v/>
      </c>
    </row>
    <row r="928" spans="1:67" x14ac:dyDescent="0.25">
      <c r="A928" s="7">
        <f>IF(Table3[[#This Row],[SoflexRule]]="",1,IF(Table3[[#This Row],[MinOHL]]="",1,IF(Table3[[#This Row],[Type]]="CT",1,IF(Table3[[#This Row],[I]]=1,0,1))))</f>
        <v>1</v>
      </c>
      <c r="B928" s="6" t="s">
        <v>1565</v>
      </c>
      <c r="C928" s="6" t="s">
        <v>1565</v>
      </c>
      <c r="E928" s="6">
        <v>925</v>
      </c>
      <c r="G928" s="9" t="s">
        <v>74</v>
      </c>
      <c r="H928" s="10" t="s">
        <v>1565</v>
      </c>
      <c r="I928" s="11" t="s">
        <v>1792</v>
      </c>
      <c r="J928" s="12" t="s">
        <v>1793</v>
      </c>
      <c r="K928" s="11" t="str">
        <f>CONCATENATE(Table3[[#This Row],[Type]]," "&amp;TEXT(Table3[[#This Row],[Diameter]],".0000")&amp;""," "&amp;Table3[[#This Row],[NumFlutes]]&amp;"FL")</f>
        <v>EM .5000 6FL</v>
      </c>
      <c r="M928" s="13">
        <v>0.5</v>
      </c>
      <c r="N928" s="13">
        <v>0.5</v>
      </c>
      <c r="O928" s="6">
        <v>0.5</v>
      </c>
      <c r="P928" s="6">
        <v>1.2</v>
      </c>
      <c r="R928" s="14">
        <f>IF(Table3[[#This Row],[ShoulderLenEnd]]="",0,90-(DEGREES(ATAN((Q928-P928)/((N928-O928)/2)))))</f>
        <v>0</v>
      </c>
      <c r="S928" s="15">
        <v>1.2</v>
      </c>
      <c r="T928" s="6">
        <v>6</v>
      </c>
      <c r="U928" s="6">
        <v>3</v>
      </c>
      <c r="V928" s="6">
        <v>1</v>
      </c>
      <c r="AA928" s="13" t="str">
        <f t="shared" si="14"/>
        <v/>
      </c>
      <c r="AE928" s="6" t="s">
        <v>44</v>
      </c>
      <c r="AF928" s="6" t="s">
        <v>73</v>
      </c>
      <c r="AG928" s="6" t="s">
        <v>124</v>
      </c>
      <c r="AI928" s="6">
        <v>0</v>
      </c>
      <c r="AJ928" s="6">
        <v>0</v>
      </c>
      <c r="AK928" s="6">
        <v>1</v>
      </c>
      <c r="AL928" s="6">
        <v>1</v>
      </c>
      <c r="AM928" s="6">
        <v>0</v>
      </c>
      <c r="AN928" s="6">
        <v>1</v>
      </c>
      <c r="AO928" s="6">
        <v>0</v>
      </c>
      <c r="AP928" s="6">
        <v>1</v>
      </c>
      <c r="AR928" s="6">
        <v>0</v>
      </c>
      <c r="AS928" s="6">
        <v>0</v>
      </c>
      <c r="AT928" s="6">
        <v>0</v>
      </c>
      <c r="AU928" s="6">
        <v>0</v>
      </c>
      <c r="AV928" s="6">
        <f>IF(Table3[[#This Row],[ShankDiameter]]&gt;0.5,0,2)</f>
        <v>2</v>
      </c>
      <c r="AW928" s="6">
        <v>0</v>
      </c>
      <c r="AX928" s="6">
        <v>0</v>
      </c>
      <c r="AY928" s="6">
        <v>2</v>
      </c>
      <c r="AZ928" s="6">
        <f>IF(Table3[[#This Row],[ShankDiameter]]=0.225,2,IF(Table3[[#This Row],[ShankDiameter]]=0.25,2,IF(Table3[[#This Row],[ShankDiameter]]=0.2875,2,0)))</f>
        <v>0</v>
      </c>
      <c r="BA928" s="6">
        <v>0</v>
      </c>
      <c r="BB928" s="6">
        <v>0</v>
      </c>
      <c r="BC928" s="6">
        <v>0</v>
      </c>
      <c r="BD928" s="6">
        <v>0</v>
      </c>
      <c r="BE928" s="6">
        <v>0</v>
      </c>
      <c r="BF928" s="6">
        <v>0</v>
      </c>
      <c r="BG928" s="6">
        <v>0</v>
      </c>
      <c r="BH928" s="6">
        <v>0</v>
      </c>
      <c r="BI928" s="6">
        <v>0</v>
      </c>
      <c r="BJ928" s="6">
        <v>0</v>
      </c>
      <c r="BK928" s="6">
        <v>0</v>
      </c>
      <c r="BL928" s="6">
        <v>0</v>
      </c>
      <c r="BM928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28" s="6" t="str">
        <f>IF(Table3[[#This Row],[ShoulderLength]]="","",IF(Table3[[#This Row],[ShoulderLength]]&lt;Table3[[#This Row],[LOC]],"FIX",""))</f>
        <v/>
      </c>
    </row>
    <row r="929" spans="1:67" x14ac:dyDescent="0.25">
      <c r="A929" s="7">
        <f>IF(Table3[[#This Row],[SoflexRule]]="",1,IF(Table3[[#This Row],[MinOHL]]="",1,IF(Table3[[#This Row],[Type]]="CT",1,IF(Table3[[#This Row],[I]]=1,0,1))))</f>
        <v>1</v>
      </c>
      <c r="B929" s="6" t="s">
        <v>1565</v>
      </c>
      <c r="C929" s="6" t="s">
        <v>1565</v>
      </c>
      <c r="E929" s="6">
        <v>926</v>
      </c>
      <c r="F929" s="22"/>
      <c r="G929" s="23"/>
      <c r="H929" s="10" t="s">
        <v>1565</v>
      </c>
      <c r="I929" s="11" t="s">
        <v>1794</v>
      </c>
      <c r="J929" s="12">
        <v>30367</v>
      </c>
      <c r="K929" s="11" t="str">
        <f>CONCATENATE(Table3[[#This Row],[Type]]," "&amp;TEXT(Table3[[#This Row],[Diameter]],".0000")&amp;""," "&amp;Table3[[#This Row],[NumFlutes]]&amp;"FL")</f>
        <v>EM .6250 2FL</v>
      </c>
      <c r="M929" s="13">
        <v>0.625</v>
      </c>
      <c r="N929" s="13">
        <v>0.625</v>
      </c>
      <c r="R929" s="14">
        <f>IF(Table3[[#This Row],[ShoulderLenEnd]]="",0,90-(DEGREES(ATAN((Q929-P929)/((N929-O929)/2)))))</f>
        <v>0</v>
      </c>
      <c r="T929" s="6">
        <v>2</v>
      </c>
      <c r="U929" s="6">
        <v>3.5</v>
      </c>
      <c r="V929" s="6">
        <v>1.25</v>
      </c>
      <c r="AA929" s="13" t="str">
        <f t="shared" si="14"/>
        <v/>
      </c>
      <c r="AE929" s="6" t="s">
        <v>44</v>
      </c>
      <c r="AF929" s="6" t="s">
        <v>62</v>
      </c>
      <c r="AG929" s="6" t="s">
        <v>79</v>
      </c>
      <c r="AI929" s="6">
        <v>0</v>
      </c>
      <c r="AJ929" s="6">
        <v>1</v>
      </c>
      <c r="AK929" s="6">
        <v>0</v>
      </c>
      <c r="AL929" s="6">
        <v>1</v>
      </c>
      <c r="AM929" s="6">
        <v>1</v>
      </c>
      <c r="AN929" s="6">
        <v>0</v>
      </c>
      <c r="AO929" s="6">
        <v>0</v>
      </c>
      <c r="AP929" s="6">
        <v>1</v>
      </c>
      <c r="AR929" s="6">
        <v>0</v>
      </c>
      <c r="AS929" s="6">
        <v>0</v>
      </c>
      <c r="AT929" s="6">
        <v>0</v>
      </c>
      <c r="AU929" s="6">
        <v>0</v>
      </c>
      <c r="AV929" s="6">
        <f>IF(Table3[[#This Row],[ShankDiameter]]&gt;0.5,0,2)</f>
        <v>0</v>
      </c>
      <c r="AW929" s="6">
        <v>0</v>
      </c>
      <c r="AX929" s="6">
        <v>0</v>
      </c>
      <c r="AY929" s="6">
        <v>2</v>
      </c>
      <c r="AZ929" s="6">
        <f>IF(Table3[[#This Row],[ShankDiameter]]=0.225,2,IF(Table3[[#This Row],[ShankDiameter]]=0.25,2,IF(Table3[[#This Row],[ShankDiameter]]=0.2875,2,0)))</f>
        <v>0</v>
      </c>
      <c r="BA929" s="6">
        <v>0</v>
      </c>
      <c r="BB929" s="6">
        <v>0</v>
      </c>
      <c r="BC929" s="6">
        <v>0</v>
      </c>
      <c r="BD929" s="6">
        <v>0</v>
      </c>
      <c r="BE929" s="6">
        <v>0</v>
      </c>
      <c r="BF929" s="6">
        <v>0</v>
      </c>
      <c r="BG929" s="6">
        <v>0</v>
      </c>
      <c r="BH929" s="6">
        <v>0</v>
      </c>
      <c r="BI929" s="6">
        <v>0</v>
      </c>
      <c r="BJ929" s="6">
        <v>0</v>
      </c>
      <c r="BK929" s="6">
        <v>0</v>
      </c>
      <c r="BL929" s="6">
        <v>0</v>
      </c>
      <c r="BM929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O929" s="6" t="str">
        <f>IF(Table3[[#This Row],[ShoulderLength]]="","",IF(Table3[[#This Row],[ShoulderLength]]&lt;Table3[[#This Row],[LOC]],"FIX",""))</f>
        <v/>
      </c>
    </row>
    <row r="930" spans="1:67" x14ac:dyDescent="0.25">
      <c r="A930" s="7">
        <f>IF(Table3[[#This Row],[SoflexRule]]="",1,IF(Table3[[#This Row],[MinOHL]]="",1,IF(Table3[[#This Row],[Type]]="CT",1,IF(Table3[[#This Row],[I]]=1,0,1))))</f>
        <v>1</v>
      </c>
      <c r="B930" s="6" t="s">
        <v>1565</v>
      </c>
      <c r="C930" s="6" t="s">
        <v>1565</v>
      </c>
      <c r="E930" s="6">
        <v>927</v>
      </c>
      <c r="F930" s="22"/>
      <c r="G930" s="23"/>
      <c r="H930" s="10" t="s">
        <v>1565</v>
      </c>
      <c r="I930" s="11" t="s">
        <v>1795</v>
      </c>
      <c r="J930" s="12" t="s">
        <v>1796</v>
      </c>
      <c r="K930" s="11" t="str">
        <f>CONCATENATE(Table3[[#This Row],[Type]]," "&amp;TEXT(Table3[[#This Row],[Diameter]],".0000")&amp;""," "&amp;Table3[[#This Row],[NumFlutes]]&amp;"FL")</f>
        <v>EM .6250 2FL</v>
      </c>
      <c r="M930" s="13">
        <v>0.625</v>
      </c>
      <c r="N930" s="13">
        <v>0.625</v>
      </c>
      <c r="R930" s="14">
        <f>IF(Table3[[#This Row],[ShoulderLenEnd]]="",0,90-(DEGREES(ATAN((Q930-P930)/((N930-O930)/2)))))</f>
        <v>0</v>
      </c>
      <c r="T930" s="6">
        <v>2</v>
      </c>
      <c r="U930" s="6">
        <v>5</v>
      </c>
      <c r="V930" s="6">
        <v>0.75</v>
      </c>
      <c r="AA930" s="13" t="str">
        <f t="shared" si="14"/>
        <v/>
      </c>
      <c r="AE930" s="6" t="s">
        <v>44</v>
      </c>
      <c r="AF930" s="6" t="s">
        <v>62</v>
      </c>
      <c r="AG930" s="6" t="s">
        <v>124</v>
      </c>
      <c r="AI930" s="6">
        <v>0</v>
      </c>
      <c r="AJ930" s="6">
        <v>1</v>
      </c>
      <c r="AK930" s="6">
        <v>0</v>
      </c>
      <c r="AL930" s="6">
        <v>0</v>
      </c>
      <c r="AM930" s="6">
        <v>1</v>
      </c>
      <c r="AN930" s="6">
        <v>0</v>
      </c>
      <c r="AO930" s="6">
        <v>1</v>
      </c>
      <c r="AP930" s="6">
        <v>1</v>
      </c>
      <c r="AR930" s="6">
        <v>0</v>
      </c>
      <c r="AS930" s="6">
        <v>0</v>
      </c>
      <c r="AT930" s="6">
        <v>0</v>
      </c>
      <c r="AU930" s="6">
        <v>0</v>
      </c>
      <c r="AV930" s="6">
        <f>IF(Table3[[#This Row],[ShankDiameter]]&gt;0.5,0,2)</f>
        <v>0</v>
      </c>
      <c r="AW930" s="6">
        <v>0</v>
      </c>
      <c r="AX930" s="6">
        <v>0</v>
      </c>
      <c r="AY930" s="6">
        <v>2</v>
      </c>
      <c r="AZ930" s="6">
        <f>IF(Table3[[#This Row],[ShankDiameter]]=0.225,2,IF(Table3[[#This Row],[ShankDiameter]]=0.25,2,IF(Table3[[#This Row],[ShankDiameter]]=0.2875,2,0)))</f>
        <v>0</v>
      </c>
      <c r="BA930" s="6">
        <v>0</v>
      </c>
      <c r="BB930" s="6">
        <v>0</v>
      </c>
      <c r="BC930" s="6">
        <v>0</v>
      </c>
      <c r="BD930" s="6">
        <v>0</v>
      </c>
      <c r="BE930" s="6">
        <v>0</v>
      </c>
      <c r="BF930" s="6">
        <v>0</v>
      </c>
      <c r="BG930" s="6">
        <v>0</v>
      </c>
      <c r="BH930" s="6">
        <v>0</v>
      </c>
      <c r="BI930" s="6">
        <v>0</v>
      </c>
      <c r="BJ930" s="6">
        <v>0</v>
      </c>
      <c r="BK930" s="6">
        <v>0</v>
      </c>
      <c r="BL930" s="6">
        <v>0</v>
      </c>
      <c r="BM930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O930" s="6" t="str">
        <f>IF(Table3[[#This Row],[ShoulderLength]]="","",IF(Table3[[#This Row],[ShoulderLength]]&lt;Table3[[#This Row],[LOC]],"FIX",""))</f>
        <v/>
      </c>
    </row>
    <row r="931" spans="1:67" x14ac:dyDescent="0.25">
      <c r="A931" s="7">
        <f>IF(Table3[[#This Row],[SoflexRule]]="",1,IF(Table3[[#This Row],[MinOHL]]="",1,IF(Table3[[#This Row],[Type]]="CT",1,IF(Table3[[#This Row],[I]]=1,0,1))))</f>
        <v>1</v>
      </c>
      <c r="B931" s="6" t="s">
        <v>1565</v>
      </c>
      <c r="C931" s="6" t="s">
        <v>1565</v>
      </c>
      <c r="E931" s="6">
        <v>928</v>
      </c>
      <c r="F931" s="8" t="s">
        <v>74</v>
      </c>
      <c r="H931" s="10" t="s">
        <v>1565</v>
      </c>
      <c r="I931" s="11" t="s">
        <v>1797</v>
      </c>
      <c r="J931" s="12" t="s">
        <v>1798</v>
      </c>
      <c r="K931" s="11" t="str">
        <f>CONCATENATE(Table3[[#This Row],[Type]]," "&amp;TEXT(Table3[[#This Row],[Diameter]],".0000")&amp;""," "&amp;Table3[[#This Row],[NumFlutes]]&amp;"FL")</f>
        <v>EM .6250 3FL</v>
      </c>
      <c r="M931" s="13">
        <v>0.625</v>
      </c>
      <c r="N931" s="13">
        <v>0.625</v>
      </c>
      <c r="O931" s="6">
        <v>0.625</v>
      </c>
      <c r="P931" s="6">
        <v>1.75</v>
      </c>
      <c r="R931" s="14">
        <f>IF(Table3[[#This Row],[ShoulderLenEnd]]="",0,90-(DEGREES(ATAN((Q931-P931)/((N931-O931)/2)))))</f>
        <v>0</v>
      </c>
      <c r="S931" s="15">
        <v>1.81</v>
      </c>
      <c r="T931" s="6">
        <v>3</v>
      </c>
      <c r="U931" s="6">
        <v>3.5</v>
      </c>
      <c r="V931" s="6">
        <v>1.25</v>
      </c>
      <c r="AA931" s="13" t="str">
        <f t="shared" si="14"/>
        <v/>
      </c>
      <c r="AE931" s="6" t="s">
        <v>44</v>
      </c>
      <c r="AF931" s="6" t="s">
        <v>62</v>
      </c>
      <c r="AG931" s="6" t="s">
        <v>124</v>
      </c>
      <c r="AI931" s="6">
        <v>0</v>
      </c>
      <c r="AJ931" s="6">
        <v>1</v>
      </c>
      <c r="AK931" s="6">
        <v>0</v>
      </c>
      <c r="AL931" s="6">
        <v>1</v>
      </c>
      <c r="AM931" s="6">
        <v>0</v>
      </c>
      <c r="AN931" s="6">
        <v>1</v>
      </c>
      <c r="AO931" s="6">
        <v>0</v>
      </c>
      <c r="AP931" s="6">
        <v>1</v>
      </c>
      <c r="AR931" s="6">
        <v>0</v>
      </c>
      <c r="AS931" s="6">
        <v>0</v>
      </c>
      <c r="AT931" s="6">
        <v>0</v>
      </c>
      <c r="AU931" s="6">
        <v>0</v>
      </c>
      <c r="AV931" s="6">
        <f>IF(Table3[[#This Row],[ShankDiameter]]&gt;0.5,0,2)</f>
        <v>0</v>
      </c>
      <c r="AW931" s="6">
        <v>0</v>
      </c>
      <c r="AX931" s="6">
        <v>0</v>
      </c>
      <c r="AY931" s="6">
        <v>2</v>
      </c>
      <c r="AZ931" s="6">
        <f>IF(Table3[[#This Row],[ShankDiameter]]=0.225,2,IF(Table3[[#This Row],[ShankDiameter]]=0.25,2,IF(Table3[[#This Row],[ShankDiameter]]=0.2875,2,0)))</f>
        <v>0</v>
      </c>
      <c r="BA931" s="6">
        <v>0</v>
      </c>
      <c r="BB931" s="6">
        <v>0</v>
      </c>
      <c r="BC931" s="6">
        <v>0</v>
      </c>
      <c r="BD931" s="6">
        <v>0</v>
      </c>
      <c r="BE931" s="6">
        <v>0</v>
      </c>
      <c r="BF931" s="6">
        <v>0</v>
      </c>
      <c r="BG931" s="6">
        <v>0</v>
      </c>
      <c r="BH931" s="6">
        <v>0</v>
      </c>
      <c r="BI931" s="6">
        <v>0</v>
      </c>
      <c r="BJ931" s="6">
        <v>0</v>
      </c>
      <c r="BK931" s="6">
        <v>0</v>
      </c>
      <c r="BL931" s="6">
        <v>0</v>
      </c>
      <c r="BM931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O931" s="6" t="str">
        <f>IF(Table3[[#This Row],[ShoulderLength]]="","",IF(Table3[[#This Row],[ShoulderLength]]&lt;Table3[[#This Row],[LOC]],"FIX",""))</f>
        <v/>
      </c>
    </row>
    <row r="932" spans="1:67" x14ac:dyDescent="0.25">
      <c r="A932" s="7">
        <f>IF(Table3[[#This Row],[SoflexRule]]="",1,IF(Table3[[#This Row],[MinOHL]]="",1,IF(Table3[[#This Row],[Type]]="CT",1,IF(Table3[[#This Row],[I]]=1,0,1))))</f>
        <v>1</v>
      </c>
      <c r="B932" s="6" t="s">
        <v>1565</v>
      </c>
      <c r="C932" s="6" t="s">
        <v>1565</v>
      </c>
      <c r="E932" s="6">
        <v>929</v>
      </c>
      <c r="F932" s="8" t="s">
        <v>60</v>
      </c>
      <c r="H932" s="10" t="s">
        <v>1565</v>
      </c>
      <c r="I932" s="11" t="s">
        <v>1799</v>
      </c>
      <c r="J932" s="12" t="s">
        <v>1800</v>
      </c>
      <c r="K932" s="11" t="str">
        <f>CONCATENATE(Table3[[#This Row],[Type]]," "&amp;TEXT(Table3[[#This Row],[Diameter]],".0000")&amp;""," "&amp;Table3[[#This Row],[NumFlutes]]&amp;"FL")</f>
        <v>EM .6250 3FL</v>
      </c>
      <c r="M932" s="13">
        <v>0.625</v>
      </c>
      <c r="N932" s="13">
        <v>0.625</v>
      </c>
      <c r="O932" s="6">
        <v>0.625</v>
      </c>
      <c r="P932" s="6">
        <v>3.73</v>
      </c>
      <c r="R932" s="14">
        <f>IF(Table3[[#This Row],[ShoulderLenEnd]]="",0,90-(DEGREES(ATAN((Q932-P932)/((N932-O932)/2)))))</f>
        <v>0</v>
      </c>
      <c r="S932" s="15">
        <v>3.8</v>
      </c>
      <c r="T932" s="6">
        <v>3</v>
      </c>
      <c r="U932" s="6">
        <v>6</v>
      </c>
      <c r="V932" s="6">
        <v>3.25</v>
      </c>
      <c r="AA932" s="13" t="str">
        <f t="shared" si="14"/>
        <v/>
      </c>
      <c r="AE932" s="6" t="s">
        <v>44</v>
      </c>
      <c r="AF932" s="6" t="s">
        <v>1649</v>
      </c>
      <c r="AG932" s="6" t="s">
        <v>124</v>
      </c>
      <c r="AI932" s="6">
        <v>0</v>
      </c>
      <c r="AJ932" s="6">
        <v>1</v>
      </c>
      <c r="AK932" s="6">
        <v>0</v>
      </c>
      <c r="AL932" s="6">
        <v>1</v>
      </c>
      <c r="AM932" s="6">
        <v>0</v>
      </c>
      <c r="AN932" s="6">
        <v>1</v>
      </c>
      <c r="AO932" s="6">
        <v>0</v>
      </c>
      <c r="AP932" s="6">
        <v>1</v>
      </c>
      <c r="AR932" s="6">
        <v>0</v>
      </c>
      <c r="AS932" s="6">
        <v>0</v>
      </c>
      <c r="AT932" s="6">
        <v>0</v>
      </c>
      <c r="AU932" s="6">
        <v>0</v>
      </c>
      <c r="AV932" s="6">
        <f>IF(Table3[[#This Row],[ShankDiameter]]&gt;0.5,0,2)</f>
        <v>0</v>
      </c>
      <c r="AW932" s="6">
        <v>0</v>
      </c>
      <c r="AX932" s="6">
        <v>0</v>
      </c>
      <c r="AY932" s="6">
        <v>2</v>
      </c>
      <c r="AZ932" s="6">
        <f>IF(Table3[[#This Row],[ShankDiameter]]=0.225,2,IF(Table3[[#This Row],[ShankDiameter]]=0.25,2,IF(Table3[[#This Row],[ShankDiameter]]=0.2875,2,0)))</f>
        <v>0</v>
      </c>
      <c r="BA932" s="6">
        <v>0</v>
      </c>
      <c r="BB932" s="6">
        <v>0</v>
      </c>
      <c r="BC932" s="6">
        <v>0</v>
      </c>
      <c r="BD932" s="6">
        <v>0</v>
      </c>
      <c r="BE932" s="6">
        <v>0</v>
      </c>
      <c r="BF932" s="6">
        <v>0</v>
      </c>
      <c r="BG932" s="6">
        <v>0</v>
      </c>
      <c r="BH932" s="6">
        <v>0</v>
      </c>
      <c r="BI932" s="6">
        <v>0</v>
      </c>
      <c r="BJ932" s="6">
        <v>0</v>
      </c>
      <c r="BK932" s="6">
        <v>0</v>
      </c>
      <c r="BL932" s="6">
        <v>0</v>
      </c>
      <c r="BM932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O932" s="6" t="str">
        <f>IF(Table3[[#This Row],[ShoulderLength]]="","",IF(Table3[[#This Row],[ShoulderLength]]&lt;Table3[[#This Row],[LOC]],"FIX",""))</f>
        <v/>
      </c>
    </row>
    <row r="933" spans="1:67" x14ac:dyDescent="0.25">
      <c r="A933" s="7">
        <f>IF(Table3[[#This Row],[SoflexRule]]="",1,IF(Table3[[#This Row],[MinOHL]]="",1,IF(Table3[[#This Row],[Type]]="CT",1,IF(Table3[[#This Row],[I]]=1,0,1))))</f>
        <v>1</v>
      </c>
      <c r="B933" s="6" t="s">
        <v>1565</v>
      </c>
      <c r="C933" s="6" t="s">
        <v>1565</v>
      </c>
      <c r="E933" s="6">
        <v>930</v>
      </c>
      <c r="F933" s="8" t="s">
        <v>60</v>
      </c>
      <c r="H933" s="10" t="s">
        <v>1565</v>
      </c>
      <c r="I933" s="11" t="s">
        <v>1801</v>
      </c>
      <c r="J933" s="12" t="s">
        <v>1802</v>
      </c>
      <c r="K933" s="11" t="str">
        <f>CONCATENATE(Table3[[#This Row],[Type]]," "&amp;TEXT(Table3[[#This Row],[Diameter]],".0000")&amp;""," "&amp;Table3[[#This Row],[NumFlutes]]&amp;"FL")</f>
        <v>EM .7500 2FL</v>
      </c>
      <c r="M933" s="13">
        <v>0.75</v>
      </c>
      <c r="N933" s="13">
        <v>0.75</v>
      </c>
      <c r="O933" s="6">
        <v>0.71499999999999997</v>
      </c>
      <c r="P933" s="6">
        <v>4.17</v>
      </c>
      <c r="R933" s="14">
        <f>IF(Table3[[#This Row],[ShoulderLenEnd]]="",0,90-(DEGREES(ATAN((Q933-P933)/((N933-O933)/2)))))</f>
        <v>0</v>
      </c>
      <c r="S933" s="15">
        <v>4.25</v>
      </c>
      <c r="T933" s="6">
        <v>2</v>
      </c>
      <c r="U933" s="6">
        <v>6</v>
      </c>
      <c r="V933" s="6">
        <v>1</v>
      </c>
      <c r="AA933" s="13" t="str">
        <f t="shared" si="14"/>
        <v/>
      </c>
      <c r="AE933" s="6" t="s">
        <v>44</v>
      </c>
      <c r="AF933" s="6" t="s">
        <v>62</v>
      </c>
      <c r="AG933" s="6" t="s">
        <v>124</v>
      </c>
      <c r="AI933" s="6">
        <v>0</v>
      </c>
      <c r="AJ933" s="6">
        <v>1</v>
      </c>
      <c r="AK933" s="6">
        <v>0</v>
      </c>
      <c r="AL933" s="6">
        <v>0</v>
      </c>
      <c r="AM933" s="6">
        <v>1</v>
      </c>
      <c r="AN933" s="6">
        <v>0</v>
      </c>
      <c r="AO933" s="6">
        <v>1</v>
      </c>
      <c r="AP933" s="6">
        <v>1</v>
      </c>
      <c r="AR933" s="6">
        <v>0</v>
      </c>
      <c r="AS933" s="6">
        <v>0</v>
      </c>
      <c r="AT933" s="6">
        <v>0</v>
      </c>
      <c r="AU933" s="6">
        <v>0</v>
      </c>
      <c r="AV933" s="6">
        <f>IF(Table3[[#This Row],[ShankDiameter]]&gt;0.5,0,2)</f>
        <v>0</v>
      </c>
      <c r="AW933" s="6">
        <v>0</v>
      </c>
      <c r="AX933" s="6">
        <v>0</v>
      </c>
      <c r="AY933" s="6">
        <v>2</v>
      </c>
      <c r="AZ933" s="6">
        <f>IF(Table3[[#This Row],[ShankDiameter]]=0.225,2,IF(Table3[[#This Row],[ShankDiameter]]=0.25,2,IF(Table3[[#This Row],[ShankDiameter]]=0.2875,2,0)))</f>
        <v>0</v>
      </c>
      <c r="BA933" s="6">
        <v>0</v>
      </c>
      <c r="BB933" s="6">
        <v>0</v>
      </c>
      <c r="BC933" s="6">
        <v>0</v>
      </c>
      <c r="BD933" s="6">
        <v>0</v>
      </c>
      <c r="BE933" s="6">
        <v>0</v>
      </c>
      <c r="BF933" s="6">
        <v>0</v>
      </c>
      <c r="BG933" s="6">
        <v>0</v>
      </c>
      <c r="BH933" s="6">
        <v>0</v>
      </c>
      <c r="BI933" s="6">
        <v>0</v>
      </c>
      <c r="BJ933" s="6">
        <v>0</v>
      </c>
      <c r="BK933" s="6">
        <v>0</v>
      </c>
      <c r="BL933" s="6">
        <v>0</v>
      </c>
      <c r="BM933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33" s="6" t="str">
        <f>IF(Table3[[#This Row],[ShoulderLength]]="","",IF(Table3[[#This Row],[ShoulderLength]]&lt;Table3[[#This Row],[LOC]],"FIX",""))</f>
        <v/>
      </c>
    </row>
    <row r="934" spans="1:67" x14ac:dyDescent="0.25">
      <c r="A934" s="7">
        <f>IF(Table3[[#This Row],[SoflexRule]]="",1,IF(Table3[[#This Row],[MinOHL]]="",1,IF(Table3[[#This Row],[Type]]="CT",1,IF(Table3[[#This Row],[I]]=1,0,1))))</f>
        <v>1</v>
      </c>
      <c r="B934" s="6" t="s">
        <v>1565</v>
      </c>
      <c r="C934" s="6" t="s">
        <v>1565</v>
      </c>
      <c r="E934" s="6">
        <v>931</v>
      </c>
      <c r="F934" s="8" t="s">
        <v>60</v>
      </c>
      <c r="H934" s="10" t="s">
        <v>1565</v>
      </c>
      <c r="I934" s="11" t="s">
        <v>1803</v>
      </c>
      <c r="J934" s="12" t="s">
        <v>1804</v>
      </c>
      <c r="K934" s="11" t="str">
        <f>CONCATENATE(Table3[[#This Row],[Type]]," "&amp;TEXT(Table3[[#This Row],[Diameter]],".0000")&amp;""," "&amp;Table3[[#This Row],[NumFlutes]]&amp;"FL")</f>
        <v>EM .7500 2FL</v>
      </c>
      <c r="M934" s="13">
        <v>0.75</v>
      </c>
      <c r="N934" s="13">
        <v>0.75</v>
      </c>
      <c r="O934" s="6">
        <v>0.71499999999999997</v>
      </c>
      <c r="P934" s="6">
        <v>3.03</v>
      </c>
      <c r="R934" s="14">
        <f>IF(Table3[[#This Row],[ShoulderLenEnd]]="",0,90-(DEGREES(ATAN((Q934-P934)/((N934-O934)/2)))))</f>
        <v>0</v>
      </c>
      <c r="S934" s="15">
        <v>3.1</v>
      </c>
      <c r="T934" s="6">
        <v>2</v>
      </c>
      <c r="U934" s="6">
        <v>6</v>
      </c>
      <c r="V934" s="6">
        <v>1</v>
      </c>
      <c r="AA934" s="13" t="str">
        <f t="shared" si="14"/>
        <v/>
      </c>
      <c r="AE934" s="6" t="s">
        <v>44</v>
      </c>
      <c r="AF934" s="6" t="s">
        <v>62</v>
      </c>
      <c r="AG934" s="6" t="s">
        <v>124</v>
      </c>
      <c r="AI934" s="6">
        <v>0</v>
      </c>
      <c r="AJ934" s="6">
        <v>1</v>
      </c>
      <c r="AK934" s="6">
        <v>0</v>
      </c>
      <c r="AL934" s="6">
        <v>0</v>
      </c>
      <c r="AM934" s="6">
        <v>1</v>
      </c>
      <c r="AN934" s="6">
        <v>0</v>
      </c>
      <c r="AO934" s="6">
        <v>1</v>
      </c>
      <c r="AP934" s="6">
        <v>1</v>
      </c>
      <c r="AR934" s="6">
        <v>0</v>
      </c>
      <c r="AS934" s="6">
        <v>0</v>
      </c>
      <c r="AT934" s="6">
        <v>0</v>
      </c>
      <c r="AU934" s="6">
        <v>0</v>
      </c>
      <c r="AV934" s="6">
        <f>IF(Table3[[#This Row],[ShankDiameter]]&gt;0.5,0,2)</f>
        <v>0</v>
      </c>
      <c r="AW934" s="6">
        <v>0</v>
      </c>
      <c r="AX934" s="6">
        <v>0</v>
      </c>
      <c r="AY934" s="6">
        <v>2</v>
      </c>
      <c r="AZ934" s="6">
        <f>IF(Table3[[#This Row],[ShankDiameter]]=0.225,2,IF(Table3[[#This Row],[ShankDiameter]]=0.25,2,IF(Table3[[#This Row],[ShankDiameter]]=0.2875,2,0)))</f>
        <v>0</v>
      </c>
      <c r="BA934" s="6">
        <v>0</v>
      </c>
      <c r="BB934" s="6">
        <v>0</v>
      </c>
      <c r="BC934" s="6">
        <v>0</v>
      </c>
      <c r="BD934" s="6">
        <v>0</v>
      </c>
      <c r="BE934" s="6">
        <v>0</v>
      </c>
      <c r="BF934" s="6">
        <v>0</v>
      </c>
      <c r="BG934" s="6">
        <v>0</v>
      </c>
      <c r="BH934" s="6">
        <v>0</v>
      </c>
      <c r="BI934" s="6">
        <v>0</v>
      </c>
      <c r="BJ934" s="6">
        <v>0</v>
      </c>
      <c r="BK934" s="6">
        <v>0</v>
      </c>
      <c r="BL934" s="6">
        <v>0</v>
      </c>
      <c r="BM934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34" s="6" t="str">
        <f>IF(Table3[[#This Row],[ShoulderLength]]="","",IF(Table3[[#This Row],[ShoulderLength]]&lt;Table3[[#This Row],[LOC]],"FIX",""))</f>
        <v/>
      </c>
    </row>
    <row r="935" spans="1:67" x14ac:dyDescent="0.25">
      <c r="A935" s="7">
        <f>IF(Table3[[#This Row],[SoflexRule]]="",1,IF(Table3[[#This Row],[MinOHL]]="",1,IF(Table3[[#This Row],[Type]]="CT",1,IF(Table3[[#This Row],[I]]=1,0,1))))</f>
        <v>1</v>
      </c>
      <c r="B935" s="6" t="s">
        <v>1565</v>
      </c>
      <c r="C935" s="6" t="s">
        <v>1565</v>
      </c>
      <c r="E935" s="6">
        <v>932</v>
      </c>
      <c r="F935" s="22"/>
      <c r="G935" s="23"/>
      <c r="H935" s="10" t="s">
        <v>1565</v>
      </c>
      <c r="I935" s="11" t="s">
        <v>1805</v>
      </c>
      <c r="J935" s="12" t="s">
        <v>1806</v>
      </c>
      <c r="K935" s="11" t="str">
        <f>CONCATENATE(Table3[[#This Row],[Type]]," "&amp;TEXT(Table3[[#This Row],[Diameter]],".0000")&amp;""," "&amp;Table3[[#This Row],[NumFlutes]]&amp;"FL")</f>
        <v>EM .7500 2FL</v>
      </c>
      <c r="M935" s="13">
        <v>0.75</v>
      </c>
      <c r="N935" s="13">
        <v>0.75</v>
      </c>
      <c r="R935" s="14">
        <f>IF(Table3[[#This Row],[ShoulderLenEnd]]="",0,90-(DEGREES(ATAN((Q935-P935)/((N935-O935)/2)))))</f>
        <v>0</v>
      </c>
      <c r="T935" s="6">
        <v>2</v>
      </c>
      <c r="U935" s="6">
        <v>6</v>
      </c>
      <c r="V935" s="6">
        <v>1</v>
      </c>
      <c r="AA935" s="13" t="str">
        <f t="shared" si="14"/>
        <v/>
      </c>
      <c r="AE935" s="6" t="s">
        <v>44</v>
      </c>
      <c r="AF935" s="6" t="s">
        <v>62</v>
      </c>
      <c r="AG935" s="6" t="s">
        <v>124</v>
      </c>
      <c r="AI935" s="6">
        <v>0</v>
      </c>
      <c r="AJ935" s="6">
        <v>1</v>
      </c>
      <c r="AK935" s="6">
        <v>0</v>
      </c>
      <c r="AL935" s="6">
        <v>1</v>
      </c>
      <c r="AM935" s="6">
        <v>1</v>
      </c>
      <c r="AN935" s="6">
        <v>1</v>
      </c>
      <c r="AO935" s="6">
        <v>0</v>
      </c>
      <c r="AP935" s="6">
        <v>1</v>
      </c>
      <c r="AR935" s="6">
        <v>0</v>
      </c>
      <c r="AS935" s="6">
        <v>0</v>
      </c>
      <c r="AT935" s="6">
        <v>0</v>
      </c>
      <c r="AU935" s="6">
        <v>0</v>
      </c>
      <c r="AV935" s="6">
        <f>IF(Table3[[#This Row],[ShankDiameter]]&gt;0.5,0,2)</f>
        <v>0</v>
      </c>
      <c r="AW935" s="6">
        <v>0</v>
      </c>
      <c r="AX935" s="6">
        <v>0</v>
      </c>
      <c r="AY935" s="6">
        <v>2</v>
      </c>
      <c r="AZ935" s="6">
        <f>IF(Table3[[#This Row],[ShankDiameter]]=0.225,2,IF(Table3[[#This Row],[ShankDiameter]]=0.25,2,IF(Table3[[#This Row],[ShankDiameter]]=0.2875,2,0)))</f>
        <v>0</v>
      </c>
      <c r="BA935" s="6">
        <v>0</v>
      </c>
      <c r="BB935" s="6">
        <v>0</v>
      </c>
      <c r="BC935" s="6">
        <v>0</v>
      </c>
      <c r="BD935" s="6">
        <v>0</v>
      </c>
      <c r="BE935" s="6">
        <v>0</v>
      </c>
      <c r="BF935" s="6">
        <v>0</v>
      </c>
      <c r="BG935" s="6">
        <v>0</v>
      </c>
      <c r="BH935" s="6">
        <v>0</v>
      </c>
      <c r="BI935" s="6">
        <v>0</v>
      </c>
      <c r="BJ935" s="6">
        <v>0</v>
      </c>
      <c r="BK935" s="6">
        <v>0</v>
      </c>
      <c r="BL935" s="6">
        <v>0</v>
      </c>
      <c r="BM935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35" s="6" t="str">
        <f>IF(Table3[[#This Row],[ShoulderLength]]="","",IF(Table3[[#This Row],[ShoulderLength]]&lt;Table3[[#This Row],[LOC]],"FIX",""))</f>
        <v/>
      </c>
    </row>
    <row r="936" spans="1:67" x14ac:dyDescent="0.25">
      <c r="A936" s="7">
        <f>IF(Table3[[#This Row],[SoflexRule]]="",1,IF(Table3[[#This Row],[MinOHL]]="",1,IF(Table3[[#This Row],[Type]]="CT",1,IF(Table3[[#This Row],[I]]=1,0,1))))</f>
        <v>1</v>
      </c>
      <c r="B936" s="6" t="s">
        <v>1565</v>
      </c>
      <c r="C936" s="6" t="s">
        <v>1565</v>
      </c>
      <c r="E936" s="6">
        <v>933</v>
      </c>
      <c r="F936" s="22"/>
      <c r="G936" s="23"/>
      <c r="H936" s="10" t="s">
        <v>1565</v>
      </c>
      <c r="I936" s="11" t="s">
        <v>1807</v>
      </c>
      <c r="J936" s="12">
        <v>1677</v>
      </c>
      <c r="K936" s="11" t="str">
        <f>CONCATENATE(Table3[[#This Row],[Type]]," "&amp;TEXT(Table3[[#This Row],[Diameter]],".0000")&amp;""," "&amp;Table3[[#This Row],[NumFlutes]]&amp;"FL")</f>
        <v>EM .7500 3FL</v>
      </c>
      <c r="M936" s="13">
        <v>0.75</v>
      </c>
      <c r="N936" s="13">
        <v>0.75</v>
      </c>
      <c r="R936" s="14">
        <f>IF(Table3[[#This Row],[ShoulderLenEnd]]="",0,90-(DEGREES(ATAN((Q936-P936)/((N936-O936)/2)))))</f>
        <v>0</v>
      </c>
      <c r="T936" s="6">
        <v>3</v>
      </c>
      <c r="U936" s="6">
        <v>5</v>
      </c>
      <c r="V936" s="6">
        <v>2.25</v>
      </c>
      <c r="AA936" s="13" t="str">
        <f t="shared" si="14"/>
        <v/>
      </c>
      <c r="AE936" s="6" t="s">
        <v>44</v>
      </c>
      <c r="AF936" s="6" t="s">
        <v>1774</v>
      </c>
      <c r="AG936" s="6" t="s">
        <v>127</v>
      </c>
      <c r="AI936" s="6">
        <v>0</v>
      </c>
      <c r="AJ936" s="6">
        <v>1</v>
      </c>
      <c r="AK936" s="6">
        <v>0</v>
      </c>
      <c r="AL936" s="6">
        <v>1</v>
      </c>
      <c r="AM936" s="6">
        <v>0</v>
      </c>
      <c r="AN936" s="6">
        <v>0</v>
      </c>
      <c r="AO936" s="6">
        <v>1</v>
      </c>
      <c r="AP936" s="6">
        <v>1</v>
      </c>
      <c r="AR936" s="6">
        <v>0</v>
      </c>
      <c r="AS936" s="6">
        <v>0</v>
      </c>
      <c r="AT936" s="6">
        <v>0</v>
      </c>
      <c r="AU936" s="6">
        <v>0</v>
      </c>
      <c r="AV936" s="6">
        <f>IF(Table3[[#This Row],[ShankDiameter]]&gt;0.5,0,2)</f>
        <v>0</v>
      </c>
      <c r="AW936" s="6">
        <v>0</v>
      </c>
      <c r="AX936" s="6">
        <v>0</v>
      </c>
      <c r="AY936" s="6">
        <v>2</v>
      </c>
      <c r="AZ936" s="6">
        <f>IF(Table3[[#This Row],[ShankDiameter]]=0.225,2,IF(Table3[[#This Row],[ShankDiameter]]=0.25,2,IF(Table3[[#This Row],[ShankDiameter]]=0.2875,2,0)))</f>
        <v>0</v>
      </c>
      <c r="BA936" s="6">
        <v>0</v>
      </c>
      <c r="BB936" s="6">
        <v>0</v>
      </c>
      <c r="BC936" s="6">
        <v>0</v>
      </c>
      <c r="BD936" s="6">
        <v>0</v>
      </c>
      <c r="BE936" s="6">
        <v>0</v>
      </c>
      <c r="BF936" s="6">
        <v>0</v>
      </c>
      <c r="BG936" s="6">
        <v>0</v>
      </c>
      <c r="BH936" s="6">
        <v>0</v>
      </c>
      <c r="BI936" s="6">
        <v>0</v>
      </c>
      <c r="BJ936" s="6">
        <v>0</v>
      </c>
      <c r="BK936" s="6">
        <v>0</v>
      </c>
      <c r="BL936" s="6">
        <v>0</v>
      </c>
      <c r="BM936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36" s="6" t="str">
        <f>IF(Table3[[#This Row],[ShoulderLength]]="","",IF(Table3[[#This Row],[ShoulderLength]]&lt;Table3[[#This Row],[LOC]],"FIX",""))</f>
        <v/>
      </c>
    </row>
    <row r="937" spans="1:67" x14ac:dyDescent="0.25">
      <c r="A937" s="7">
        <f>IF(Table3[[#This Row],[SoflexRule]]="",1,IF(Table3[[#This Row],[MinOHL]]="",1,IF(Table3[[#This Row],[Type]]="CT",1,IF(Table3[[#This Row],[I]]=1,0,1))))</f>
        <v>1</v>
      </c>
      <c r="B937" s="6" t="s">
        <v>1565</v>
      </c>
      <c r="C937" s="6" t="s">
        <v>1565</v>
      </c>
      <c r="E937" s="6">
        <v>934</v>
      </c>
      <c r="F937" s="22"/>
      <c r="G937" s="23"/>
      <c r="H937" s="10" t="s">
        <v>1565</v>
      </c>
      <c r="I937" s="11" t="s">
        <v>1808</v>
      </c>
      <c r="J937" s="12">
        <v>1705</v>
      </c>
      <c r="K937" s="11" t="str">
        <f>CONCATENATE(Table3[[#This Row],[Type]]," "&amp;TEXT(Table3[[#This Row],[Diameter]],".0000")&amp;""," "&amp;Table3[[#This Row],[NumFlutes]]&amp;"FL")</f>
        <v>EM .7500 3FL</v>
      </c>
      <c r="M937" s="13">
        <v>0.75</v>
      </c>
      <c r="N937" s="13">
        <v>0.75</v>
      </c>
      <c r="R937" s="14">
        <f>IF(Table3[[#This Row],[ShoulderLenEnd]]="",0,90-(DEGREES(ATAN((Q937-P937)/((N937-O937)/2)))))</f>
        <v>0</v>
      </c>
      <c r="T937" s="6">
        <v>3</v>
      </c>
      <c r="U937" s="6">
        <v>6.5</v>
      </c>
      <c r="V937" s="6">
        <v>4</v>
      </c>
      <c r="AA937" s="13" t="str">
        <f t="shared" si="14"/>
        <v/>
      </c>
      <c r="AE937" s="6" t="s">
        <v>44</v>
      </c>
      <c r="AF937" s="6" t="s">
        <v>62</v>
      </c>
      <c r="AG937" s="6" t="s">
        <v>127</v>
      </c>
      <c r="AI937" s="6">
        <v>0</v>
      </c>
      <c r="AJ937" s="6">
        <v>1</v>
      </c>
      <c r="AK937" s="6">
        <v>0</v>
      </c>
      <c r="AL937" s="6">
        <v>1</v>
      </c>
      <c r="AM937" s="6">
        <v>0</v>
      </c>
      <c r="AN937" s="6">
        <v>0</v>
      </c>
      <c r="AO937" s="6">
        <v>1</v>
      </c>
      <c r="AP937" s="6">
        <v>1</v>
      </c>
      <c r="AR937" s="6">
        <v>0</v>
      </c>
      <c r="AS937" s="6">
        <v>0</v>
      </c>
      <c r="AT937" s="6">
        <v>0</v>
      </c>
      <c r="AU937" s="6">
        <v>0</v>
      </c>
      <c r="AV937" s="6">
        <f>IF(Table3[[#This Row],[ShankDiameter]]&gt;0.5,0,2)</f>
        <v>0</v>
      </c>
      <c r="AW937" s="6">
        <v>0</v>
      </c>
      <c r="AX937" s="6">
        <v>0</v>
      </c>
      <c r="AY937" s="6">
        <v>2</v>
      </c>
      <c r="AZ937" s="6">
        <f>IF(Table3[[#This Row],[ShankDiameter]]=0.225,2,IF(Table3[[#This Row],[ShankDiameter]]=0.25,2,IF(Table3[[#This Row],[ShankDiameter]]=0.2875,2,0)))</f>
        <v>0</v>
      </c>
      <c r="BA937" s="6">
        <v>0</v>
      </c>
      <c r="BB937" s="6">
        <v>0</v>
      </c>
      <c r="BC937" s="6">
        <v>0</v>
      </c>
      <c r="BD937" s="6">
        <v>0</v>
      </c>
      <c r="BE937" s="6">
        <v>0</v>
      </c>
      <c r="BF937" s="6">
        <v>0</v>
      </c>
      <c r="BG937" s="6">
        <v>0</v>
      </c>
      <c r="BH937" s="6">
        <v>0</v>
      </c>
      <c r="BI937" s="6">
        <v>0</v>
      </c>
      <c r="BJ937" s="6">
        <v>0</v>
      </c>
      <c r="BK937" s="6">
        <v>0</v>
      </c>
      <c r="BL937" s="6">
        <v>0</v>
      </c>
      <c r="BM937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37" s="6" t="str">
        <f>IF(Table3[[#This Row],[ShoulderLength]]="","",IF(Table3[[#This Row],[ShoulderLength]]&lt;Table3[[#This Row],[LOC]],"FIX",""))</f>
        <v/>
      </c>
    </row>
    <row r="938" spans="1:67" x14ac:dyDescent="0.25">
      <c r="A938" s="7">
        <f>IF(Table3[[#This Row],[SoflexRule]]="",1,IF(Table3[[#This Row],[MinOHL]]="",1,IF(Table3[[#This Row],[Type]]="CT",1,IF(Table3[[#This Row],[I]]=1,0,1))))</f>
        <v>1</v>
      </c>
      <c r="B938" s="6" t="s">
        <v>1565</v>
      </c>
      <c r="C938" s="6" t="s">
        <v>1565</v>
      </c>
      <c r="E938" s="6">
        <v>935</v>
      </c>
      <c r="F938" s="22"/>
      <c r="G938" s="23"/>
      <c r="H938" s="10" t="s">
        <v>1565</v>
      </c>
      <c r="I938" s="11" t="s">
        <v>1809</v>
      </c>
      <c r="J938" s="12">
        <v>3677</v>
      </c>
      <c r="K938" s="11" t="str">
        <f>CONCATENATE(Table3[[#This Row],[Type]]," "&amp;TEXT(Table3[[#This Row],[Diameter]],".0000")&amp;""," "&amp;Table3[[#This Row],[NumFlutes]]&amp;"FL")</f>
        <v>EM .7500 3FL</v>
      </c>
      <c r="M938" s="13">
        <v>0.75</v>
      </c>
      <c r="N938" s="13">
        <v>0.75</v>
      </c>
      <c r="R938" s="14">
        <f>IF(Table3[[#This Row],[ShoulderLenEnd]]="",0,90-(DEGREES(ATAN((Q938-P938)/((N938-O938)/2)))))</f>
        <v>0</v>
      </c>
      <c r="T938" s="6">
        <v>3</v>
      </c>
      <c r="U938" s="6">
        <v>5</v>
      </c>
      <c r="V938" s="6">
        <v>2.25</v>
      </c>
      <c r="AA938" s="13" t="str">
        <f t="shared" si="14"/>
        <v/>
      </c>
      <c r="AE938" s="6" t="s">
        <v>44</v>
      </c>
      <c r="AF938" s="6" t="s">
        <v>1774</v>
      </c>
      <c r="AG938" s="6" t="s">
        <v>127</v>
      </c>
      <c r="AI938" s="6">
        <v>0</v>
      </c>
      <c r="AJ938" s="6">
        <v>1</v>
      </c>
      <c r="AK938" s="6">
        <v>0</v>
      </c>
      <c r="AL938" s="6">
        <v>1</v>
      </c>
      <c r="AM938" s="6">
        <v>0</v>
      </c>
      <c r="AN938" s="6">
        <v>0</v>
      </c>
      <c r="AO938" s="6">
        <v>1</v>
      </c>
      <c r="AP938" s="6">
        <v>1</v>
      </c>
      <c r="AR938" s="6">
        <v>0</v>
      </c>
      <c r="AS938" s="6">
        <v>0</v>
      </c>
      <c r="AT938" s="6">
        <v>0</v>
      </c>
      <c r="AU938" s="6">
        <v>0</v>
      </c>
      <c r="AV938" s="6">
        <f>IF(Table3[[#This Row],[ShankDiameter]]&gt;0.5,0,2)</f>
        <v>0</v>
      </c>
      <c r="AW938" s="6">
        <v>0</v>
      </c>
      <c r="AX938" s="6">
        <v>0</v>
      </c>
      <c r="AY938" s="6">
        <v>2</v>
      </c>
      <c r="AZ938" s="6">
        <f>IF(Table3[[#This Row],[ShankDiameter]]=0.225,2,IF(Table3[[#This Row],[ShankDiameter]]=0.25,2,IF(Table3[[#This Row],[ShankDiameter]]=0.2875,2,0)))</f>
        <v>0</v>
      </c>
      <c r="BA938" s="6">
        <v>0</v>
      </c>
      <c r="BB938" s="6">
        <v>0</v>
      </c>
      <c r="BC938" s="6">
        <v>0</v>
      </c>
      <c r="BD938" s="6">
        <v>0</v>
      </c>
      <c r="BE938" s="6">
        <v>0</v>
      </c>
      <c r="BF938" s="6">
        <v>0</v>
      </c>
      <c r="BG938" s="6">
        <v>0</v>
      </c>
      <c r="BH938" s="6">
        <v>0</v>
      </c>
      <c r="BI938" s="6">
        <v>0</v>
      </c>
      <c r="BJ938" s="6">
        <v>0</v>
      </c>
      <c r="BK938" s="6">
        <v>0</v>
      </c>
      <c r="BL938" s="6">
        <v>0</v>
      </c>
      <c r="BM938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38" s="6" t="str">
        <f>IF(Table3[[#This Row],[ShoulderLength]]="","",IF(Table3[[#This Row],[ShoulderLength]]&lt;Table3[[#This Row],[LOC]],"FIX",""))</f>
        <v/>
      </c>
    </row>
    <row r="939" spans="1:67" x14ac:dyDescent="0.25">
      <c r="A939" s="7">
        <f>IF(Table3[[#This Row],[SoflexRule]]="",1,IF(Table3[[#This Row],[MinOHL]]="",1,IF(Table3[[#This Row],[Type]]="CT",1,IF(Table3[[#This Row],[I]]=1,0,1))))</f>
        <v>1</v>
      </c>
      <c r="B939" s="6" t="s">
        <v>1565</v>
      </c>
      <c r="C939" s="6" t="s">
        <v>1565</v>
      </c>
      <c r="E939" s="6">
        <v>936</v>
      </c>
      <c r="F939" s="8" t="s">
        <v>60</v>
      </c>
      <c r="H939" s="10" t="s">
        <v>1565</v>
      </c>
      <c r="I939" s="11" t="s">
        <v>1810</v>
      </c>
      <c r="J939" s="12" t="s">
        <v>1811</v>
      </c>
      <c r="K939" s="11" t="str">
        <f>CONCATENATE(Table3[[#This Row],[Type]]," "&amp;TEXT(Table3[[#This Row],[Diameter]],".0000")&amp;""," "&amp;Table3[[#This Row],[NumFlutes]]&amp;"FL")</f>
        <v>EM .7500 3FL</v>
      </c>
      <c r="M939" s="13">
        <v>0.75</v>
      </c>
      <c r="N939" s="13">
        <v>0.75</v>
      </c>
      <c r="O939" s="6">
        <v>0.75</v>
      </c>
      <c r="P939" s="6">
        <v>1.5</v>
      </c>
      <c r="R939" s="14">
        <f>IF(Table3[[#This Row],[ShoulderLenEnd]]="",0,90-(DEGREES(ATAN((Q939-P939)/((N939-O939)/2)))))</f>
        <v>0</v>
      </c>
      <c r="S939" s="15">
        <v>1.6</v>
      </c>
      <c r="T939" s="6">
        <v>3</v>
      </c>
      <c r="U939" s="6">
        <v>3</v>
      </c>
      <c r="V939" s="6">
        <v>1</v>
      </c>
      <c r="AA939" s="13" t="str">
        <f t="shared" si="14"/>
        <v/>
      </c>
      <c r="AE939" s="6" t="s">
        <v>44</v>
      </c>
      <c r="AF939" s="6" t="s">
        <v>62</v>
      </c>
      <c r="AG939" s="6" t="s">
        <v>1812</v>
      </c>
      <c r="AI939" s="6">
        <v>0</v>
      </c>
      <c r="AJ939" s="6">
        <v>1</v>
      </c>
      <c r="AK939" s="6">
        <v>0</v>
      </c>
      <c r="AL939" s="6">
        <v>1</v>
      </c>
      <c r="AM939" s="6">
        <v>0</v>
      </c>
      <c r="AN939" s="6">
        <v>0</v>
      </c>
      <c r="AO939" s="6">
        <v>1</v>
      </c>
      <c r="AP939" s="6">
        <v>0</v>
      </c>
      <c r="AR939" s="6">
        <v>0</v>
      </c>
      <c r="AS939" s="6">
        <v>0</v>
      </c>
      <c r="AT939" s="6">
        <v>0</v>
      </c>
      <c r="AU939" s="6">
        <v>0</v>
      </c>
      <c r="AV939" s="6">
        <f>IF(Table3[[#This Row],[ShankDiameter]]&gt;0.5,0,2)</f>
        <v>0</v>
      </c>
      <c r="AW939" s="6">
        <v>0</v>
      </c>
      <c r="AX939" s="6">
        <v>0</v>
      </c>
      <c r="AY939" s="6">
        <v>2</v>
      </c>
      <c r="AZ939" s="6">
        <f>IF(Table3[[#This Row],[ShankDiameter]]=0.225,2,IF(Table3[[#This Row],[ShankDiameter]]=0.25,2,IF(Table3[[#This Row],[ShankDiameter]]=0.2875,2,0)))</f>
        <v>0</v>
      </c>
      <c r="BA939" s="6">
        <v>0</v>
      </c>
      <c r="BB939" s="6">
        <v>0</v>
      </c>
      <c r="BC939" s="6">
        <v>0</v>
      </c>
      <c r="BD939" s="6">
        <v>0</v>
      </c>
      <c r="BE939" s="6">
        <v>0</v>
      </c>
      <c r="BF939" s="6">
        <v>0</v>
      </c>
      <c r="BG939" s="6">
        <v>0</v>
      </c>
      <c r="BH939" s="6">
        <v>0</v>
      </c>
      <c r="BI939" s="6">
        <v>0</v>
      </c>
      <c r="BJ939" s="6">
        <v>0</v>
      </c>
      <c r="BK939" s="6">
        <v>0</v>
      </c>
      <c r="BL939" s="6">
        <v>0</v>
      </c>
      <c r="BM939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39" s="6" t="str">
        <f>IF(Table3[[#This Row],[ShoulderLength]]="","",IF(Table3[[#This Row],[ShoulderLength]]&lt;Table3[[#This Row],[LOC]],"FIX",""))</f>
        <v/>
      </c>
    </row>
    <row r="940" spans="1:67" x14ac:dyDescent="0.25">
      <c r="A940" s="7">
        <f>IF(Table3[[#This Row],[SoflexRule]]="",1,IF(Table3[[#This Row],[MinOHL]]="",1,IF(Table3[[#This Row],[Type]]="CT",1,IF(Table3[[#This Row],[I]]=1,0,1))))</f>
        <v>1</v>
      </c>
      <c r="B940" s="6" t="s">
        <v>1565</v>
      </c>
      <c r="C940" s="6" t="s">
        <v>1565</v>
      </c>
      <c r="E940" s="6">
        <v>937</v>
      </c>
      <c r="G940" s="9" t="s">
        <v>74</v>
      </c>
      <c r="H940" s="10" t="s">
        <v>1565</v>
      </c>
      <c r="I940" s="11" t="s">
        <v>1813</v>
      </c>
      <c r="J940" s="12" t="s">
        <v>1814</v>
      </c>
      <c r="K940" s="11" t="str">
        <f>CONCATENATE(Table3[[#This Row],[Type]]," "&amp;TEXT(Table3[[#This Row],[Diameter]],".0000")&amp;""," "&amp;Table3[[#This Row],[NumFlutes]]&amp;"FL")</f>
        <v>EM .7500 3FL</v>
      </c>
      <c r="M940" s="13">
        <v>0.75</v>
      </c>
      <c r="N940" s="13">
        <v>0.75</v>
      </c>
      <c r="O940" s="6">
        <v>0.75</v>
      </c>
      <c r="P940" s="6">
        <v>3.8250000000000002</v>
      </c>
      <c r="R940" s="14">
        <f>IF(Table3[[#This Row],[ShoulderLenEnd]]="",0,90-(DEGREES(ATAN((Q940-P940)/((N940-O940)/2)))))</f>
        <v>0</v>
      </c>
      <c r="S940" s="15">
        <v>3.8250000000000002</v>
      </c>
      <c r="T940" s="6">
        <v>3</v>
      </c>
      <c r="U940" s="6">
        <v>6</v>
      </c>
      <c r="V940" s="6">
        <v>3.25</v>
      </c>
      <c r="AA940" s="13" t="str">
        <f t="shared" si="14"/>
        <v/>
      </c>
      <c r="AE940" s="6" t="s">
        <v>44</v>
      </c>
      <c r="AF940" s="6" t="s">
        <v>119</v>
      </c>
      <c r="AG940" s="6" t="s">
        <v>132</v>
      </c>
      <c r="AI940" s="6">
        <v>0</v>
      </c>
      <c r="AJ940" s="6">
        <v>1</v>
      </c>
      <c r="AK940" s="6">
        <v>0</v>
      </c>
      <c r="AL940" s="6">
        <v>0</v>
      </c>
      <c r="AM940" s="6">
        <v>1</v>
      </c>
      <c r="AN940" s="6">
        <v>0</v>
      </c>
      <c r="AO940" s="6">
        <v>0</v>
      </c>
      <c r="AP940" s="6">
        <v>1</v>
      </c>
      <c r="AR940" s="6">
        <v>0</v>
      </c>
      <c r="AS940" s="6">
        <v>0</v>
      </c>
      <c r="AT940" s="6">
        <v>0</v>
      </c>
      <c r="AU940" s="6">
        <v>0</v>
      </c>
      <c r="AV940" s="6">
        <f>IF(Table3[[#This Row],[ShankDiameter]]&gt;0.5,0,2)</f>
        <v>0</v>
      </c>
      <c r="AW940" s="6">
        <v>0</v>
      </c>
      <c r="AX940" s="6">
        <v>0</v>
      </c>
      <c r="AY940" s="6">
        <v>2</v>
      </c>
      <c r="AZ940" s="6">
        <f>IF(Table3[[#This Row],[ShankDiameter]]=0.225,2,IF(Table3[[#This Row],[ShankDiameter]]=0.25,2,IF(Table3[[#This Row],[ShankDiameter]]=0.2875,2,0)))</f>
        <v>0</v>
      </c>
      <c r="BA940" s="6">
        <v>0</v>
      </c>
      <c r="BB940" s="6">
        <v>0</v>
      </c>
      <c r="BC940" s="6">
        <v>0</v>
      </c>
      <c r="BD940" s="6">
        <v>0</v>
      </c>
      <c r="BE940" s="6">
        <v>0</v>
      </c>
      <c r="BF940" s="6">
        <v>0</v>
      </c>
      <c r="BG940" s="6">
        <v>0</v>
      </c>
      <c r="BH940" s="6">
        <v>0</v>
      </c>
      <c r="BI940" s="6">
        <v>0</v>
      </c>
      <c r="BJ940" s="6">
        <v>0</v>
      </c>
      <c r="BK940" s="6">
        <v>0</v>
      </c>
      <c r="BL940" s="6">
        <v>0</v>
      </c>
      <c r="BM940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40" s="6" t="str">
        <f>IF(Table3[[#This Row],[ShoulderLength]]="","",IF(Table3[[#This Row],[ShoulderLength]]&lt;Table3[[#This Row],[LOC]],"FIX",""))</f>
        <v/>
      </c>
    </row>
    <row r="941" spans="1:67" x14ac:dyDescent="0.25">
      <c r="A941" s="7">
        <f>IF(Table3[[#This Row],[SoflexRule]]="",1,IF(Table3[[#This Row],[MinOHL]]="",1,IF(Table3[[#This Row],[Type]]="CT",1,IF(Table3[[#This Row],[I]]=1,0,1))))</f>
        <v>1</v>
      </c>
      <c r="B941" s="6" t="s">
        <v>1565</v>
      </c>
      <c r="C941" s="6" t="s">
        <v>1565</v>
      </c>
      <c r="E941" s="6">
        <v>938</v>
      </c>
      <c r="G941" s="9" t="s">
        <v>74</v>
      </c>
      <c r="H941" s="10" t="s">
        <v>1565</v>
      </c>
      <c r="I941" s="11" t="s">
        <v>1815</v>
      </c>
      <c r="J941" s="12" t="s">
        <v>1816</v>
      </c>
      <c r="K941" s="11" t="str">
        <f>CONCATENATE(Table3[[#This Row],[Type]]," "&amp;TEXT(Table3[[#This Row],[Diameter]],".0000")&amp;""," "&amp;Table3[[#This Row],[NumFlutes]]&amp;"FL")</f>
        <v>EM .7500 3FL</v>
      </c>
      <c r="M941" s="13">
        <v>0.75</v>
      </c>
      <c r="N941" s="13">
        <v>0.75</v>
      </c>
      <c r="O941" s="6">
        <v>0.71199999999999997</v>
      </c>
      <c r="P941" s="6">
        <v>4.125</v>
      </c>
      <c r="R941" s="14">
        <f>IF(Table3[[#This Row],[ShoulderLenEnd]]="",0,90-(DEGREES(ATAN((Q941-P941)/((N941-O941)/2)))))</f>
        <v>0</v>
      </c>
      <c r="S941" s="15">
        <v>4.2</v>
      </c>
      <c r="T941" s="6">
        <v>3</v>
      </c>
      <c r="U941" s="6">
        <v>6</v>
      </c>
      <c r="V941" s="6">
        <v>1</v>
      </c>
      <c r="AA941" s="13" t="str">
        <f t="shared" si="14"/>
        <v/>
      </c>
      <c r="AE941" s="6" t="s">
        <v>44</v>
      </c>
      <c r="AF941" s="6" t="s">
        <v>62</v>
      </c>
      <c r="AG941" s="6" t="s">
        <v>124</v>
      </c>
      <c r="AI941" s="6">
        <v>0</v>
      </c>
      <c r="AJ941" s="6">
        <v>1</v>
      </c>
      <c r="AK941" s="6">
        <v>0</v>
      </c>
      <c r="AL941" s="6">
        <v>1</v>
      </c>
      <c r="AM941" s="6">
        <v>0</v>
      </c>
      <c r="AN941" s="6">
        <v>1</v>
      </c>
      <c r="AO941" s="6">
        <v>0</v>
      </c>
      <c r="AP941" s="6">
        <v>1</v>
      </c>
      <c r="AR941" s="6">
        <v>0</v>
      </c>
      <c r="AS941" s="6">
        <v>0</v>
      </c>
      <c r="AT941" s="6">
        <v>0</v>
      </c>
      <c r="AU941" s="6">
        <v>0</v>
      </c>
      <c r="AV941" s="6">
        <f>IF(Table3[[#This Row],[ShankDiameter]]&gt;0.5,0,2)</f>
        <v>0</v>
      </c>
      <c r="AW941" s="6">
        <v>0</v>
      </c>
      <c r="AX941" s="6">
        <v>0</v>
      </c>
      <c r="AY941" s="6">
        <v>2</v>
      </c>
      <c r="AZ941" s="6">
        <f>IF(Table3[[#This Row],[ShankDiameter]]=0.225,2,IF(Table3[[#This Row],[ShankDiameter]]=0.25,2,IF(Table3[[#This Row],[ShankDiameter]]=0.2875,2,0)))</f>
        <v>0</v>
      </c>
      <c r="BA941" s="6">
        <v>0</v>
      </c>
      <c r="BB941" s="6">
        <v>0</v>
      </c>
      <c r="BC941" s="6">
        <v>0</v>
      </c>
      <c r="BD941" s="6">
        <v>0</v>
      </c>
      <c r="BE941" s="6">
        <v>0</v>
      </c>
      <c r="BF941" s="6">
        <v>0</v>
      </c>
      <c r="BG941" s="6">
        <v>0</v>
      </c>
      <c r="BH941" s="6">
        <v>0</v>
      </c>
      <c r="BI941" s="6">
        <v>0</v>
      </c>
      <c r="BJ941" s="6">
        <v>0</v>
      </c>
      <c r="BK941" s="6">
        <v>0</v>
      </c>
      <c r="BL941" s="6">
        <v>0</v>
      </c>
      <c r="BM941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41" s="6" t="str">
        <f>IF(Table3[[#This Row],[ShoulderLength]]="","",IF(Table3[[#This Row],[ShoulderLength]]&lt;Table3[[#This Row],[LOC]],"FIX",""))</f>
        <v/>
      </c>
    </row>
    <row r="942" spans="1:67" x14ac:dyDescent="0.25">
      <c r="A942" s="7">
        <f>IF(Table3[[#This Row],[SoflexRule]]="",1,IF(Table3[[#This Row],[MinOHL]]="",1,IF(Table3[[#This Row],[Type]]="CT",1,IF(Table3[[#This Row],[I]]=1,0,1))))</f>
        <v>1</v>
      </c>
      <c r="B942" s="6" t="s">
        <v>1565</v>
      </c>
      <c r="C942" s="6" t="s">
        <v>1565</v>
      </c>
      <c r="E942" s="6">
        <v>939</v>
      </c>
      <c r="F942" s="22"/>
      <c r="H942" s="10" t="s">
        <v>1565</v>
      </c>
      <c r="I942" s="11" t="s">
        <v>1817</v>
      </c>
      <c r="J942" s="12" t="s">
        <v>1818</v>
      </c>
      <c r="K942" s="11" t="str">
        <f>CONCATENATE(Table3[[#This Row],[Type]]," "&amp;TEXT(Table3[[#This Row],[Diameter]],".0000")&amp;""," "&amp;Table3[[#This Row],[NumFlutes]]&amp;"FL")</f>
        <v>EM .7500 3FL</v>
      </c>
      <c r="M942" s="13">
        <v>0.75</v>
      </c>
      <c r="N942" s="13">
        <v>0.75</v>
      </c>
      <c r="R942" s="14">
        <f>IF(Table3[[#This Row],[ShoulderLenEnd]]="",0,90-(DEGREES(ATAN((Q942-P942)/((N942-O942)/2)))))</f>
        <v>0</v>
      </c>
      <c r="T942" s="6">
        <v>3</v>
      </c>
      <c r="U942" s="6">
        <v>8</v>
      </c>
      <c r="V942" s="6">
        <v>1</v>
      </c>
      <c r="AA942" s="13" t="str">
        <f t="shared" si="14"/>
        <v/>
      </c>
      <c r="AE942" s="6" t="s">
        <v>44</v>
      </c>
      <c r="AF942" s="6" t="s">
        <v>62</v>
      </c>
      <c r="AG942" s="6" t="s">
        <v>124</v>
      </c>
      <c r="AI942" s="6">
        <v>0</v>
      </c>
      <c r="AJ942" s="6">
        <v>1</v>
      </c>
      <c r="AK942" s="6">
        <v>0</v>
      </c>
      <c r="AL942" s="6">
        <v>1</v>
      </c>
      <c r="AM942" s="6">
        <v>0</v>
      </c>
      <c r="AN942" s="6">
        <v>1</v>
      </c>
      <c r="AO942" s="6">
        <v>0</v>
      </c>
      <c r="AP942" s="6">
        <v>1</v>
      </c>
      <c r="AR942" s="6">
        <v>0</v>
      </c>
      <c r="AS942" s="6">
        <v>0</v>
      </c>
      <c r="AT942" s="6">
        <v>0</v>
      </c>
      <c r="AU942" s="6">
        <v>0</v>
      </c>
      <c r="AV942" s="6">
        <f>IF(Table3[[#This Row],[ShankDiameter]]&gt;0.5,0,2)</f>
        <v>0</v>
      </c>
      <c r="AW942" s="6">
        <v>0</v>
      </c>
      <c r="AX942" s="6">
        <v>0</v>
      </c>
      <c r="AY942" s="6">
        <v>2</v>
      </c>
      <c r="AZ942" s="6">
        <f>IF(Table3[[#This Row],[ShankDiameter]]=0.225,2,IF(Table3[[#This Row],[ShankDiameter]]=0.25,2,IF(Table3[[#This Row],[ShankDiameter]]=0.2875,2,0)))</f>
        <v>0</v>
      </c>
      <c r="BA942" s="6">
        <v>0</v>
      </c>
      <c r="BB942" s="6">
        <v>0</v>
      </c>
      <c r="BC942" s="6">
        <v>0</v>
      </c>
      <c r="BD942" s="6">
        <v>0</v>
      </c>
      <c r="BE942" s="6">
        <v>0</v>
      </c>
      <c r="BF942" s="6">
        <v>0</v>
      </c>
      <c r="BG942" s="6">
        <v>0</v>
      </c>
      <c r="BH942" s="6">
        <v>0</v>
      </c>
      <c r="BI942" s="6">
        <v>0</v>
      </c>
      <c r="BJ942" s="6">
        <v>0</v>
      </c>
      <c r="BK942" s="6">
        <v>0</v>
      </c>
      <c r="BL942" s="6">
        <v>0</v>
      </c>
      <c r="BM942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42" s="6" t="str">
        <f>IF(Table3[[#This Row],[ShoulderLength]]="","",IF(Table3[[#This Row],[ShoulderLength]]&lt;Table3[[#This Row],[LOC]],"FIX",""))</f>
        <v/>
      </c>
    </row>
    <row r="943" spans="1:67" x14ac:dyDescent="0.25">
      <c r="A943" s="7">
        <f>IF(Table3[[#This Row],[SoflexRule]]="",1,IF(Table3[[#This Row],[MinOHL]]="",1,IF(Table3[[#This Row],[Type]]="CT",1,IF(Table3[[#This Row],[I]]=1,0,1))))</f>
        <v>1</v>
      </c>
      <c r="B943" s="6" t="s">
        <v>1565</v>
      </c>
      <c r="C943" s="6" t="s">
        <v>1565</v>
      </c>
      <c r="E943" s="6">
        <v>940</v>
      </c>
      <c r="F943" s="22"/>
      <c r="G943" s="23"/>
      <c r="H943" s="10" t="s">
        <v>1565</v>
      </c>
      <c r="I943" s="11" t="s">
        <v>1819</v>
      </c>
      <c r="J943" s="12">
        <v>20109</v>
      </c>
      <c r="K943" s="11" t="str">
        <f>CONCATENATE(Table3[[#This Row],[Type]]," "&amp;TEXT(Table3[[#This Row],[Diameter]],".0000")&amp;""," "&amp;Table3[[#This Row],[NumFlutes]]&amp;"FL")</f>
        <v>EM .3281 2FL</v>
      </c>
      <c r="M943" s="13">
        <v>0.3281</v>
      </c>
      <c r="R943" s="14">
        <f>IF(Table3[[#This Row],[ShoulderLenEnd]]="",0,90-(DEGREES(ATAN((Q943-P943)/((N943-O943)/2)))))</f>
        <v>0</v>
      </c>
      <c r="T943" s="6">
        <v>2</v>
      </c>
      <c r="W943" s="6">
        <v>0</v>
      </c>
      <c r="AA943" s="13" t="str">
        <f t="shared" si="14"/>
        <v/>
      </c>
      <c r="AE943" s="6" t="s">
        <v>118</v>
      </c>
      <c r="AF943" s="6" t="s">
        <v>1820</v>
      </c>
      <c r="AI943" s="6">
        <v>0</v>
      </c>
      <c r="AJ943" s="6">
        <v>0</v>
      </c>
      <c r="AK943" s="6">
        <v>0</v>
      </c>
      <c r="AL943" s="6">
        <v>0</v>
      </c>
      <c r="AM943" s="6">
        <v>0</v>
      </c>
      <c r="AN943" s="6">
        <v>0</v>
      </c>
      <c r="AO943" s="6">
        <v>0</v>
      </c>
      <c r="AP943" s="6">
        <v>0</v>
      </c>
      <c r="AR943" s="6">
        <v>0</v>
      </c>
      <c r="AS943" s="6">
        <v>0</v>
      </c>
      <c r="AT943" s="6">
        <v>0</v>
      </c>
      <c r="AU943" s="6">
        <v>0</v>
      </c>
      <c r="AV943" s="6">
        <f>IF(Table3[[#This Row],[ShankDiameter]]&gt;0.5,0,2)</f>
        <v>2</v>
      </c>
      <c r="AW943" s="6">
        <v>0</v>
      </c>
      <c r="AX943" s="6">
        <v>0</v>
      </c>
      <c r="AY943" s="6">
        <v>2</v>
      </c>
      <c r="AZ943" s="6">
        <f>IF(Table3[[#This Row],[ShankDiameter]]=0.225,2,IF(Table3[[#This Row],[ShankDiameter]]=0.25,2,IF(Table3[[#This Row],[ShankDiameter]]=0.2875,2,0)))</f>
        <v>0</v>
      </c>
      <c r="BA943" s="6">
        <v>0</v>
      </c>
      <c r="BB943" s="6">
        <v>0</v>
      </c>
      <c r="BC943" s="6">
        <v>0</v>
      </c>
      <c r="BD943" s="6">
        <v>0</v>
      </c>
      <c r="BE943" s="6">
        <v>0</v>
      </c>
      <c r="BF943" s="6">
        <v>0</v>
      </c>
      <c r="BG943" s="6">
        <v>0</v>
      </c>
      <c r="BH943" s="6">
        <v>0</v>
      </c>
      <c r="BI943" s="6">
        <v>0</v>
      </c>
      <c r="BJ943" s="6">
        <v>0</v>
      </c>
      <c r="BK943" s="6">
        <v>0</v>
      </c>
      <c r="BL943" s="6">
        <v>0</v>
      </c>
      <c r="BM943" s="6">
        <f>IF(Table3[[#This Row],[Type]]="EM",IF((Table3[[#This Row],[Diameter]]/2)-Table3[[#This Row],[CornerRadius]]-0.012&gt;0,(Table3[[#This Row],[Diameter]]/2)-Table3[[#This Row],[CornerRadius]]-0.012,0),)</f>
        <v>0.15204999999999999</v>
      </c>
      <c r="BO943" s="6" t="str">
        <f>IF(Table3[[#This Row],[ShoulderLength]]="","",IF(Table3[[#This Row],[ShoulderLength]]&lt;Table3[[#This Row],[LOC]],"FIX",""))</f>
        <v/>
      </c>
    </row>
    <row r="944" spans="1:67" x14ac:dyDescent="0.25">
      <c r="A944" s="7">
        <f>IF(Table3[[#This Row],[SoflexRule]]="",1,IF(Table3[[#This Row],[MinOHL]]="",1,IF(Table3[[#This Row],[Type]]="CT",1,IF(Table3[[#This Row],[I]]=1,0,1))))</f>
        <v>1</v>
      </c>
      <c r="B944" s="6" t="s">
        <v>1565</v>
      </c>
      <c r="C944" s="6" t="s">
        <v>1565</v>
      </c>
      <c r="E944" s="6">
        <v>941</v>
      </c>
      <c r="F944" s="22"/>
      <c r="G944" s="23"/>
      <c r="H944" s="10" t="s">
        <v>1565</v>
      </c>
      <c r="I944" s="11" t="s">
        <v>1821</v>
      </c>
      <c r="J944" s="12">
        <v>20202</v>
      </c>
      <c r="K944" s="11" t="str">
        <f>CONCATENATE(Table3[[#This Row],[Type]]," "&amp;TEXT(Table3[[#This Row],[Diameter]],".0000")&amp;""," "&amp;Table3[[#This Row],[NumFlutes]]&amp;"FL")</f>
        <v>EM .6250 2FL</v>
      </c>
      <c r="M944" s="13">
        <v>0.625</v>
      </c>
      <c r="R944" s="14">
        <f>IF(Table3[[#This Row],[ShoulderLenEnd]]="",0,90-(DEGREES(ATAN((Q944-P944)/((N944-O944)/2)))))</f>
        <v>0</v>
      </c>
      <c r="T944" s="6">
        <v>2</v>
      </c>
      <c r="W944" s="6">
        <v>0</v>
      </c>
      <c r="AA944" s="13" t="str">
        <f t="shared" si="14"/>
        <v/>
      </c>
      <c r="AE944" s="6" t="s">
        <v>118</v>
      </c>
      <c r="AF944" s="6" t="s">
        <v>119</v>
      </c>
      <c r="AG944" s="6" t="s">
        <v>79</v>
      </c>
      <c r="AI944" s="6">
        <v>0</v>
      </c>
      <c r="AJ944" s="6">
        <v>0</v>
      </c>
      <c r="AK944" s="6">
        <v>0</v>
      </c>
      <c r="AL944" s="6">
        <v>0</v>
      </c>
      <c r="AM944" s="6">
        <v>0</v>
      </c>
      <c r="AN944" s="6">
        <v>0</v>
      </c>
      <c r="AO944" s="6">
        <v>0</v>
      </c>
      <c r="AP944" s="6">
        <v>0</v>
      </c>
      <c r="AR944" s="6">
        <v>0</v>
      </c>
      <c r="AS944" s="6">
        <v>0</v>
      </c>
      <c r="AT944" s="6">
        <v>0</v>
      </c>
      <c r="AU944" s="6">
        <v>0</v>
      </c>
      <c r="AV944" s="6">
        <f>IF(Table3[[#This Row],[ShankDiameter]]&gt;0.5,0,2)</f>
        <v>2</v>
      </c>
      <c r="AW944" s="6">
        <v>0</v>
      </c>
      <c r="AX944" s="6">
        <v>0</v>
      </c>
      <c r="AY944" s="6">
        <v>2</v>
      </c>
      <c r="AZ944" s="6">
        <f>IF(Table3[[#This Row],[ShankDiameter]]=0.225,2,IF(Table3[[#This Row],[ShankDiameter]]=0.25,2,IF(Table3[[#This Row],[ShankDiameter]]=0.2875,2,0)))</f>
        <v>0</v>
      </c>
      <c r="BA944" s="6">
        <v>0</v>
      </c>
      <c r="BB944" s="6">
        <v>0</v>
      </c>
      <c r="BC944" s="6">
        <v>0</v>
      </c>
      <c r="BD944" s="6">
        <v>0</v>
      </c>
      <c r="BE944" s="6">
        <v>0</v>
      </c>
      <c r="BF944" s="6">
        <v>0</v>
      </c>
      <c r="BG944" s="6">
        <v>0</v>
      </c>
      <c r="BH944" s="6">
        <v>0</v>
      </c>
      <c r="BI944" s="6">
        <v>0</v>
      </c>
      <c r="BJ944" s="6">
        <v>0</v>
      </c>
      <c r="BK944" s="6">
        <v>0</v>
      </c>
      <c r="BL944" s="6">
        <v>0</v>
      </c>
      <c r="BM944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O944" s="6" t="str">
        <f>IF(Table3[[#This Row],[ShoulderLength]]="","",IF(Table3[[#This Row],[ShoulderLength]]&lt;Table3[[#This Row],[LOC]],"FIX",""))</f>
        <v/>
      </c>
    </row>
    <row r="945" spans="1:67" x14ac:dyDescent="0.25">
      <c r="A945" s="7">
        <f>IF(Table3[[#This Row],[SoflexRule]]="",1,IF(Table3[[#This Row],[MinOHL]]="",1,IF(Table3[[#This Row],[Type]]="CT",1,IF(Table3[[#This Row],[I]]=1,0,1))))</f>
        <v>1</v>
      </c>
      <c r="B945" s="6" t="s">
        <v>1565</v>
      </c>
      <c r="C945" s="6" t="s">
        <v>1565</v>
      </c>
      <c r="E945" s="6">
        <v>942</v>
      </c>
      <c r="G945" s="9" t="s">
        <v>74</v>
      </c>
      <c r="H945" s="10" t="s">
        <v>1565</v>
      </c>
      <c r="I945" s="11" t="s">
        <v>1822</v>
      </c>
      <c r="J945" s="12">
        <v>75205</v>
      </c>
      <c r="K945" s="11" t="str">
        <f>CONCATENATE(Table3[[#This Row],[Type]]," "&amp;TEXT(Table3[[#This Row],[Diameter]],".0000")&amp;""," "&amp;Table3[[#This Row],[NumFlutes]]&amp;"FL")</f>
        <v>EM .5000 3FL</v>
      </c>
      <c r="M945" s="13">
        <v>0.5</v>
      </c>
      <c r="N945" s="13">
        <v>0.5</v>
      </c>
      <c r="O945" s="6">
        <v>0.5</v>
      </c>
      <c r="P945" s="6">
        <v>1.5</v>
      </c>
      <c r="R945" s="14">
        <f>IF(Table3[[#This Row],[ShoulderLenEnd]]="",0,90-(DEGREES(ATAN((Q945-P945)/((N945-O945)/2)))))</f>
        <v>0</v>
      </c>
      <c r="S945" s="15">
        <v>1.5</v>
      </c>
      <c r="T945" s="6">
        <v>3</v>
      </c>
      <c r="W945" s="6">
        <v>0</v>
      </c>
      <c r="AA945" s="13" t="str">
        <f t="shared" si="14"/>
        <v/>
      </c>
      <c r="AE945" s="6" t="s">
        <v>118</v>
      </c>
      <c r="AF945" s="6" t="s">
        <v>119</v>
      </c>
      <c r="AI945" s="6">
        <v>0</v>
      </c>
      <c r="AJ945" s="6">
        <v>0</v>
      </c>
      <c r="AK945" s="6">
        <v>0</v>
      </c>
      <c r="AL945" s="6">
        <v>0</v>
      </c>
      <c r="AM945" s="6">
        <v>0</v>
      </c>
      <c r="AN945" s="6">
        <v>0</v>
      </c>
      <c r="AO945" s="6">
        <v>0</v>
      </c>
      <c r="AP945" s="6">
        <v>0</v>
      </c>
      <c r="AR945" s="6">
        <v>0</v>
      </c>
      <c r="AS945" s="6">
        <v>0</v>
      </c>
      <c r="AT945" s="6">
        <v>0</v>
      </c>
      <c r="AU945" s="6">
        <v>0</v>
      </c>
      <c r="AV945" s="6">
        <f>IF(Table3[[#This Row],[ShankDiameter]]&gt;0.5,0,2)</f>
        <v>2</v>
      </c>
      <c r="AW945" s="6">
        <v>0</v>
      </c>
      <c r="AX945" s="6">
        <v>0</v>
      </c>
      <c r="AY945" s="6">
        <v>2</v>
      </c>
      <c r="AZ945" s="6">
        <f>IF(Table3[[#This Row],[ShankDiameter]]=0.225,2,IF(Table3[[#This Row],[ShankDiameter]]=0.25,2,IF(Table3[[#This Row],[ShankDiameter]]=0.2875,2,0)))</f>
        <v>0</v>
      </c>
      <c r="BA945" s="6">
        <v>0</v>
      </c>
      <c r="BB945" s="6">
        <v>0</v>
      </c>
      <c r="BC945" s="6">
        <v>0</v>
      </c>
      <c r="BD945" s="6">
        <v>0</v>
      </c>
      <c r="BE945" s="6">
        <v>0</v>
      </c>
      <c r="BF945" s="6">
        <v>0</v>
      </c>
      <c r="BG945" s="6">
        <v>0</v>
      </c>
      <c r="BH945" s="6">
        <v>0</v>
      </c>
      <c r="BI945" s="6">
        <v>0</v>
      </c>
      <c r="BJ945" s="6">
        <v>0</v>
      </c>
      <c r="BK945" s="6">
        <v>0</v>
      </c>
      <c r="BL945" s="6">
        <v>0</v>
      </c>
      <c r="BM945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45" s="6" t="str">
        <f>IF(Table3[[#This Row],[ShoulderLength]]="","",IF(Table3[[#This Row],[ShoulderLength]]&lt;Table3[[#This Row],[LOC]],"FIX",""))</f>
        <v/>
      </c>
    </row>
    <row r="946" spans="1:67" x14ac:dyDescent="0.25">
      <c r="A946" s="7">
        <f>IF(Table3[[#This Row],[SoflexRule]]="",1,IF(Table3[[#This Row],[MinOHL]]="",1,IF(Table3[[#This Row],[Type]]="CT",1,IF(Table3[[#This Row],[I]]=1,0,1))))</f>
        <v>1</v>
      </c>
      <c r="B946" s="6" t="s">
        <v>1565</v>
      </c>
      <c r="C946" s="6" t="s">
        <v>1565</v>
      </c>
      <c r="E946" s="6">
        <v>943</v>
      </c>
      <c r="F946" s="22"/>
      <c r="G946" s="23"/>
      <c r="H946" s="10" t="s">
        <v>1565</v>
      </c>
      <c r="I946" s="11" t="s">
        <v>1823</v>
      </c>
      <c r="J946" s="12" t="s">
        <v>1824</v>
      </c>
      <c r="K946" s="11" t="str">
        <f>CONCATENATE(Table3[[#This Row],[Type]]," "&amp;TEXT(Table3[[#This Row],[Diameter]],".0000")&amp;""," "&amp;Table3[[#This Row],[NumFlutes]]&amp;"FL")</f>
        <v>EM .0150 3FL</v>
      </c>
      <c r="M946" s="13">
        <v>1.4999999999999999E-2</v>
      </c>
      <c r="R946" s="14">
        <f>IF(Table3[[#This Row],[ShoulderLenEnd]]="",0,90-(DEGREES(ATAN((Q946-P946)/((N946-O946)/2)))))</f>
        <v>0</v>
      </c>
      <c r="T946" s="6">
        <v>3</v>
      </c>
      <c r="W946" s="6">
        <v>0</v>
      </c>
      <c r="AA946" s="13" t="str">
        <f t="shared" si="14"/>
        <v/>
      </c>
      <c r="AE946" s="6" t="s">
        <v>118</v>
      </c>
      <c r="AF946" s="6" t="s">
        <v>119</v>
      </c>
      <c r="AG946" s="6" t="s">
        <v>66</v>
      </c>
      <c r="AI946" s="6">
        <v>0</v>
      </c>
      <c r="AJ946" s="6">
        <v>0</v>
      </c>
      <c r="AK946" s="6">
        <v>0</v>
      </c>
      <c r="AL946" s="6">
        <v>0</v>
      </c>
      <c r="AM946" s="6">
        <v>0</v>
      </c>
      <c r="AN946" s="6">
        <v>0</v>
      </c>
      <c r="AO946" s="6">
        <v>0</v>
      </c>
      <c r="AP946" s="6">
        <v>0</v>
      </c>
      <c r="AR946" s="6">
        <v>0</v>
      </c>
      <c r="AS946" s="6">
        <v>0</v>
      </c>
      <c r="AT946" s="6">
        <v>0</v>
      </c>
      <c r="AU946" s="6">
        <v>0</v>
      </c>
      <c r="AV946" s="6">
        <f>IF(Table3[[#This Row],[ShankDiameter]]&gt;0.5,0,2)</f>
        <v>2</v>
      </c>
      <c r="AW946" s="6">
        <v>0</v>
      </c>
      <c r="AX946" s="6">
        <v>0</v>
      </c>
      <c r="AY946" s="6">
        <v>2</v>
      </c>
      <c r="AZ946" s="6">
        <f>IF(Table3[[#This Row],[ShankDiameter]]=0.225,2,IF(Table3[[#This Row],[ShankDiameter]]=0.25,2,IF(Table3[[#This Row],[ShankDiameter]]=0.2875,2,0)))</f>
        <v>0</v>
      </c>
      <c r="BA946" s="6">
        <v>0</v>
      </c>
      <c r="BB946" s="6">
        <v>0</v>
      </c>
      <c r="BC946" s="6">
        <v>0</v>
      </c>
      <c r="BD946" s="6">
        <v>0</v>
      </c>
      <c r="BE946" s="6">
        <v>0</v>
      </c>
      <c r="BF946" s="6">
        <v>0</v>
      </c>
      <c r="BG946" s="6">
        <v>0</v>
      </c>
      <c r="BH946" s="6">
        <v>0</v>
      </c>
      <c r="BI946" s="6">
        <v>0</v>
      </c>
      <c r="BJ946" s="6">
        <v>0</v>
      </c>
      <c r="BK946" s="6">
        <v>0</v>
      </c>
      <c r="BL946" s="6">
        <v>0</v>
      </c>
      <c r="BM946" s="6">
        <f>IF(Table3[[#This Row],[Type]]="EM",IF((Table3[[#This Row],[Diameter]]/2)-Table3[[#This Row],[CornerRadius]]-0.012&gt;0,(Table3[[#This Row],[Diameter]]/2)-Table3[[#This Row],[CornerRadius]]-0.012,0),)</f>
        <v>0</v>
      </c>
      <c r="BO946" s="6" t="str">
        <f>IF(Table3[[#This Row],[ShoulderLength]]="","",IF(Table3[[#This Row],[ShoulderLength]]&lt;Table3[[#This Row],[LOC]],"FIX",""))</f>
        <v/>
      </c>
    </row>
    <row r="947" spans="1:67" x14ac:dyDescent="0.25">
      <c r="A947" s="7">
        <f>IF(Table3[[#This Row],[SoflexRule]]="",1,IF(Table3[[#This Row],[MinOHL]]="",1,IF(Table3[[#This Row],[Type]]="CT",1,IF(Table3[[#This Row],[I]]=1,0,1))))</f>
        <v>1</v>
      </c>
      <c r="B947" s="6" t="s">
        <v>1565</v>
      </c>
      <c r="C947" s="6" t="s">
        <v>1565</v>
      </c>
      <c r="E947" s="6">
        <v>944</v>
      </c>
      <c r="F947" s="22"/>
      <c r="G947" s="23"/>
      <c r="H947" s="10" t="s">
        <v>1565</v>
      </c>
      <c r="I947" s="11" t="s">
        <v>1825</v>
      </c>
      <c r="J947" s="12" t="s">
        <v>1826</v>
      </c>
      <c r="K947" s="11" t="str">
        <f>CONCATENATE(Table3[[#This Row],[Type]]," "&amp;TEXT(Table3[[#This Row],[Diameter]],".0000")&amp;""," "&amp;Table3[[#This Row],[NumFlutes]]&amp;"FL")</f>
        <v>EM .2500 FL</v>
      </c>
      <c r="M947" s="13">
        <v>0.25</v>
      </c>
      <c r="R947" s="14">
        <f>IF(Table3[[#This Row],[ShoulderLenEnd]]="",0,90-(DEGREES(ATAN((Q947-P947)/((N947-O947)/2)))))</f>
        <v>0</v>
      </c>
      <c r="W947" s="6">
        <v>0</v>
      </c>
      <c r="AA947" s="13" t="str">
        <f t="shared" si="14"/>
        <v/>
      </c>
      <c r="AE947" s="6" t="s">
        <v>118</v>
      </c>
      <c r="AF947" s="6" t="s">
        <v>119</v>
      </c>
      <c r="AI947" s="6">
        <v>0</v>
      </c>
      <c r="AJ947" s="6">
        <v>0</v>
      </c>
      <c r="AK947" s="6">
        <v>0</v>
      </c>
      <c r="AL947" s="6">
        <v>0</v>
      </c>
      <c r="AM947" s="6">
        <v>0</v>
      </c>
      <c r="AN947" s="6">
        <v>0</v>
      </c>
      <c r="AO947" s="6">
        <v>0</v>
      </c>
      <c r="AP947" s="6">
        <v>0</v>
      </c>
      <c r="AR947" s="6">
        <v>0</v>
      </c>
      <c r="AS947" s="6">
        <v>0</v>
      </c>
      <c r="AT947" s="6">
        <v>0</v>
      </c>
      <c r="AU947" s="6">
        <v>0</v>
      </c>
      <c r="AV947" s="6">
        <f>IF(Table3[[#This Row],[ShankDiameter]]&gt;0.5,0,2)</f>
        <v>2</v>
      </c>
      <c r="AW947" s="6">
        <v>0</v>
      </c>
      <c r="AX947" s="6">
        <v>0</v>
      </c>
      <c r="AY947" s="6">
        <v>2</v>
      </c>
      <c r="AZ947" s="6">
        <f>IF(Table3[[#This Row],[ShankDiameter]]=0.225,2,IF(Table3[[#This Row],[ShankDiameter]]=0.25,2,IF(Table3[[#This Row],[ShankDiameter]]=0.2875,2,0)))</f>
        <v>0</v>
      </c>
      <c r="BA947" s="6">
        <v>0</v>
      </c>
      <c r="BB947" s="6">
        <v>0</v>
      </c>
      <c r="BC947" s="6">
        <v>0</v>
      </c>
      <c r="BD947" s="6">
        <v>0</v>
      </c>
      <c r="BE947" s="6">
        <v>0</v>
      </c>
      <c r="BF947" s="6">
        <v>0</v>
      </c>
      <c r="BG947" s="6">
        <v>0</v>
      </c>
      <c r="BH947" s="6">
        <v>0</v>
      </c>
      <c r="BI947" s="6">
        <v>0</v>
      </c>
      <c r="BJ947" s="6">
        <v>0</v>
      </c>
      <c r="BK947" s="6">
        <v>0</v>
      </c>
      <c r="BL947" s="6">
        <v>0</v>
      </c>
      <c r="BM947" s="6">
        <f>IF(Table3[[#This Row],[Type]]="EM",IF((Table3[[#This Row],[Diameter]]/2)-Table3[[#This Row],[CornerRadius]]-0.012&gt;0,(Table3[[#This Row],[Diameter]]/2)-Table3[[#This Row],[CornerRadius]]-0.012,0),)</f>
        <v>0.113</v>
      </c>
      <c r="BO947" s="6" t="str">
        <f>IF(Table3[[#This Row],[ShoulderLength]]="","",IF(Table3[[#This Row],[ShoulderLength]]&lt;Table3[[#This Row],[LOC]],"FIX",""))</f>
        <v/>
      </c>
    </row>
    <row r="948" spans="1:67" x14ac:dyDescent="0.25">
      <c r="A948" s="7">
        <f>IF(Table3[[#This Row],[SoflexRule]]="",1,IF(Table3[[#This Row],[MinOHL]]="",1,IF(Table3[[#This Row],[Type]]="CT",1,IF(Table3[[#This Row],[I]]=1,0,1))))</f>
        <v>1</v>
      </c>
      <c r="B948" s="6" t="s">
        <v>1565</v>
      </c>
      <c r="C948" s="6" t="s">
        <v>1565</v>
      </c>
      <c r="E948" s="6">
        <v>945</v>
      </c>
      <c r="F948" s="22"/>
      <c r="G948" s="23"/>
      <c r="H948" s="10" t="s">
        <v>1565</v>
      </c>
      <c r="I948" s="11" t="s">
        <v>1827</v>
      </c>
      <c r="J948" s="12" t="s">
        <v>1828</v>
      </c>
      <c r="K948" s="11" t="str">
        <f>CONCATENATE(Table3[[#This Row],[Type]]," "&amp;TEXT(Table3[[#This Row],[Diameter]],".0000")&amp;""," "&amp;Table3[[#This Row],[NumFlutes]]&amp;"FL")</f>
        <v>EM .1094 3FL</v>
      </c>
      <c r="M948" s="13">
        <v>0.1094</v>
      </c>
      <c r="R948" s="14">
        <f>IF(Table3[[#This Row],[ShoulderLenEnd]]="",0,90-(DEGREES(ATAN((Q948-P948)/((N948-O948)/2)))))</f>
        <v>0</v>
      </c>
      <c r="T948" s="6">
        <v>3</v>
      </c>
      <c r="W948" s="6">
        <v>0</v>
      </c>
      <c r="AA948" s="13" t="str">
        <f t="shared" si="14"/>
        <v/>
      </c>
      <c r="AE948" s="6" t="s">
        <v>118</v>
      </c>
      <c r="AF948" s="6" t="s">
        <v>1829</v>
      </c>
      <c r="AG948" s="6" t="s">
        <v>66</v>
      </c>
      <c r="AI948" s="6">
        <v>0</v>
      </c>
      <c r="AJ948" s="6">
        <v>0</v>
      </c>
      <c r="AK948" s="6">
        <v>0</v>
      </c>
      <c r="AL948" s="6">
        <v>0</v>
      </c>
      <c r="AM948" s="6">
        <v>0</v>
      </c>
      <c r="AN948" s="6">
        <v>0</v>
      </c>
      <c r="AO948" s="6">
        <v>0</v>
      </c>
      <c r="AP948" s="6">
        <v>0</v>
      </c>
      <c r="AR948" s="6">
        <v>0</v>
      </c>
      <c r="AS948" s="6">
        <v>0</v>
      </c>
      <c r="AT948" s="6">
        <v>0</v>
      </c>
      <c r="AU948" s="6">
        <v>0</v>
      </c>
      <c r="AV948" s="6">
        <f>IF(Table3[[#This Row],[ShankDiameter]]&gt;0.5,0,2)</f>
        <v>2</v>
      </c>
      <c r="AW948" s="6">
        <v>0</v>
      </c>
      <c r="AX948" s="6">
        <v>0</v>
      </c>
      <c r="AY948" s="6">
        <v>2</v>
      </c>
      <c r="AZ948" s="6">
        <f>IF(Table3[[#This Row],[ShankDiameter]]=0.225,2,IF(Table3[[#This Row],[ShankDiameter]]=0.25,2,IF(Table3[[#This Row],[ShankDiameter]]=0.2875,2,0)))</f>
        <v>0</v>
      </c>
      <c r="BA948" s="6">
        <v>0</v>
      </c>
      <c r="BB948" s="6">
        <v>0</v>
      </c>
      <c r="BC948" s="6">
        <v>0</v>
      </c>
      <c r="BD948" s="6">
        <v>0</v>
      </c>
      <c r="BE948" s="6">
        <v>0</v>
      </c>
      <c r="BF948" s="6">
        <v>0</v>
      </c>
      <c r="BG948" s="6">
        <v>0</v>
      </c>
      <c r="BH948" s="6">
        <v>0</v>
      </c>
      <c r="BI948" s="6">
        <v>0</v>
      </c>
      <c r="BJ948" s="6">
        <v>0</v>
      </c>
      <c r="BK948" s="6">
        <v>0</v>
      </c>
      <c r="BL948" s="6">
        <v>0</v>
      </c>
      <c r="BM948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O948" s="6" t="str">
        <f>IF(Table3[[#This Row],[ShoulderLength]]="","",IF(Table3[[#This Row],[ShoulderLength]]&lt;Table3[[#This Row],[LOC]],"FIX",""))</f>
        <v/>
      </c>
    </row>
    <row r="949" spans="1:67" x14ac:dyDescent="0.25">
      <c r="A949" s="7">
        <f>IF(Table3[[#This Row],[SoflexRule]]="",1,IF(Table3[[#This Row],[MinOHL]]="",1,IF(Table3[[#This Row],[Type]]="CT",1,IF(Table3[[#This Row],[I]]=1,0,1))))</f>
        <v>1</v>
      </c>
      <c r="B949" s="6" t="s">
        <v>1565</v>
      </c>
      <c r="C949" s="6" t="s">
        <v>1565</v>
      </c>
      <c r="E949" s="6">
        <v>946</v>
      </c>
      <c r="F949" s="8" t="s">
        <v>60</v>
      </c>
      <c r="H949" s="10" t="s">
        <v>1565</v>
      </c>
      <c r="I949" s="11" t="s">
        <v>1830</v>
      </c>
      <c r="J949" s="12" t="s">
        <v>1831</v>
      </c>
      <c r="K949" s="11" t="str">
        <f>CONCATENATE(Table3[[#This Row],[Type]]," "&amp;TEXT(Table3[[#This Row],[Diameter]],".0000")&amp;""," "&amp;Table3[[#This Row],[NumFlutes]]&amp;"FL")</f>
        <v>EM .1250 5FL</v>
      </c>
      <c r="M949" s="13">
        <v>0.125</v>
      </c>
      <c r="N949" s="13">
        <v>0.125</v>
      </c>
      <c r="O949" s="6">
        <v>0.125</v>
      </c>
      <c r="P949" s="6">
        <v>0.38</v>
      </c>
      <c r="R949" s="14">
        <f>IF(Table3[[#This Row],[ShoulderLenEnd]]="",0,90-(DEGREES(ATAN((Q949-P949)/((N949-O949)/2)))))</f>
        <v>0</v>
      </c>
      <c r="S949" s="15">
        <v>0.41</v>
      </c>
      <c r="T949" s="6">
        <v>5</v>
      </c>
      <c r="U949" s="6">
        <v>1.5</v>
      </c>
      <c r="V949" s="6">
        <v>0.25</v>
      </c>
      <c r="W949" s="6">
        <v>0</v>
      </c>
      <c r="AA949" s="13" t="str">
        <f t="shared" si="14"/>
        <v/>
      </c>
      <c r="AE949" s="6" t="s">
        <v>118</v>
      </c>
      <c r="AG949" s="6" t="s">
        <v>1709</v>
      </c>
      <c r="AI949" s="6">
        <v>0</v>
      </c>
      <c r="AJ949" s="6">
        <v>0</v>
      </c>
      <c r="AK949" s="6">
        <v>0</v>
      </c>
      <c r="AL949" s="6">
        <v>0</v>
      </c>
      <c r="AM949" s="6">
        <v>0</v>
      </c>
      <c r="AN949" s="6">
        <v>0</v>
      </c>
      <c r="AO949" s="6">
        <v>0</v>
      </c>
      <c r="AP949" s="6">
        <v>0</v>
      </c>
      <c r="AR949" s="6">
        <v>0</v>
      </c>
      <c r="AS949" s="6">
        <v>0</v>
      </c>
      <c r="AT949" s="6">
        <v>0</v>
      </c>
      <c r="AU949" s="6">
        <v>0</v>
      </c>
      <c r="AV949" s="6">
        <f>IF(Table3[[#This Row],[ShankDiameter]]&gt;0.5,0,2)</f>
        <v>2</v>
      </c>
      <c r="AW949" s="6">
        <v>0</v>
      </c>
      <c r="AX949" s="6">
        <v>0</v>
      </c>
      <c r="AY949" s="6">
        <v>2</v>
      </c>
      <c r="AZ949" s="6">
        <f>IF(Table3[[#This Row],[ShankDiameter]]=0.225,2,IF(Table3[[#This Row],[ShankDiameter]]=0.25,2,IF(Table3[[#This Row],[ShankDiameter]]=0.2875,2,0)))</f>
        <v>0</v>
      </c>
      <c r="BA949" s="6">
        <v>0</v>
      </c>
      <c r="BB949" s="6">
        <v>0</v>
      </c>
      <c r="BC949" s="6">
        <v>0</v>
      </c>
      <c r="BD949" s="6">
        <v>0</v>
      </c>
      <c r="BE949" s="6">
        <v>0</v>
      </c>
      <c r="BF949" s="6">
        <v>0</v>
      </c>
      <c r="BG949" s="6">
        <v>0</v>
      </c>
      <c r="BH949" s="6">
        <v>0</v>
      </c>
      <c r="BI949" s="6">
        <v>0</v>
      </c>
      <c r="BJ949" s="6">
        <v>0</v>
      </c>
      <c r="BK949" s="6">
        <v>0</v>
      </c>
      <c r="BL949" s="6">
        <v>0</v>
      </c>
      <c r="BM949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949" s="6" t="str">
        <f>IF(Table3[[#This Row],[ShoulderLength]]="","",IF(Table3[[#This Row],[ShoulderLength]]&lt;Table3[[#This Row],[LOC]],"FIX",""))</f>
        <v/>
      </c>
    </row>
    <row r="950" spans="1:67" x14ac:dyDescent="0.25">
      <c r="A950" s="7">
        <f>IF(Table3[[#This Row],[SoflexRule]]="",1,IF(Table3[[#This Row],[MinOHL]]="",1,IF(Table3[[#This Row],[Type]]="CT",1,IF(Table3[[#This Row],[I]]=1,0,1))))</f>
        <v>1</v>
      </c>
      <c r="B950" s="6" t="s">
        <v>1565</v>
      </c>
      <c r="C950" s="6" t="s">
        <v>1565</v>
      </c>
      <c r="E950" s="6">
        <v>947</v>
      </c>
      <c r="F950" s="22"/>
      <c r="G950" s="23"/>
      <c r="H950" s="10" t="s">
        <v>1565</v>
      </c>
      <c r="I950" s="11" t="s">
        <v>1832</v>
      </c>
      <c r="J950" s="12" t="s">
        <v>1833</v>
      </c>
      <c r="K950" s="11" t="str">
        <f>CONCATENATE(Table3[[#This Row],[Type]]," "&amp;TEXT(Table3[[#This Row],[Diameter]],".0000")&amp;""," "&amp;Table3[[#This Row],[NumFlutes]]&amp;"FL")</f>
        <v>EM .7500 3FL</v>
      </c>
      <c r="M950" s="13">
        <v>0.75</v>
      </c>
      <c r="R950" s="14">
        <f>IF(Table3[[#This Row],[ShoulderLenEnd]]="",0,90-(DEGREES(ATAN((Q950-P950)/((N950-O950)/2)))))</f>
        <v>0</v>
      </c>
      <c r="T950" s="6">
        <v>3</v>
      </c>
      <c r="W950" s="6">
        <v>0</v>
      </c>
      <c r="AA950" s="13" t="str">
        <f t="shared" si="14"/>
        <v/>
      </c>
      <c r="AE950" s="6" t="s">
        <v>118</v>
      </c>
      <c r="AF950" s="6" t="s">
        <v>1834</v>
      </c>
      <c r="AG950" s="6" t="s">
        <v>90</v>
      </c>
      <c r="AI950" s="6">
        <v>0</v>
      </c>
      <c r="AJ950" s="6">
        <v>0</v>
      </c>
      <c r="AK950" s="6">
        <v>0</v>
      </c>
      <c r="AL950" s="6">
        <v>0</v>
      </c>
      <c r="AM950" s="6">
        <v>0</v>
      </c>
      <c r="AN950" s="6">
        <v>0</v>
      </c>
      <c r="AO950" s="6">
        <v>0</v>
      </c>
      <c r="AP950" s="6">
        <v>0</v>
      </c>
      <c r="AR950" s="6">
        <v>0</v>
      </c>
      <c r="AS950" s="6">
        <v>0</v>
      </c>
      <c r="AT950" s="6">
        <v>0</v>
      </c>
      <c r="AU950" s="6">
        <v>0</v>
      </c>
      <c r="AV950" s="6">
        <f>IF(Table3[[#This Row],[ShankDiameter]]&gt;0.5,0,2)</f>
        <v>2</v>
      </c>
      <c r="AW950" s="6">
        <v>0</v>
      </c>
      <c r="AX950" s="6">
        <v>0</v>
      </c>
      <c r="AY950" s="6">
        <v>2</v>
      </c>
      <c r="AZ950" s="6">
        <f>IF(Table3[[#This Row],[ShankDiameter]]=0.225,2,IF(Table3[[#This Row],[ShankDiameter]]=0.25,2,IF(Table3[[#This Row],[ShankDiameter]]=0.2875,2,0)))</f>
        <v>0</v>
      </c>
      <c r="BA950" s="6">
        <v>0</v>
      </c>
      <c r="BB950" s="6">
        <v>0</v>
      </c>
      <c r="BC950" s="6">
        <v>0</v>
      </c>
      <c r="BD950" s="6">
        <v>0</v>
      </c>
      <c r="BE950" s="6">
        <v>0</v>
      </c>
      <c r="BF950" s="6">
        <v>0</v>
      </c>
      <c r="BG950" s="6">
        <v>0</v>
      </c>
      <c r="BH950" s="6">
        <v>0</v>
      </c>
      <c r="BI950" s="6">
        <v>0</v>
      </c>
      <c r="BJ950" s="6">
        <v>0</v>
      </c>
      <c r="BK950" s="6">
        <v>0</v>
      </c>
      <c r="BL950" s="6">
        <v>0</v>
      </c>
      <c r="BM950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50" s="6" t="str">
        <f>IF(Table3[[#This Row],[ShoulderLength]]="","",IF(Table3[[#This Row],[ShoulderLength]]&lt;Table3[[#This Row],[LOC]],"FIX",""))</f>
        <v/>
      </c>
    </row>
    <row r="951" spans="1:67" x14ac:dyDescent="0.25">
      <c r="A951" s="7">
        <v>1</v>
      </c>
      <c r="B951" s="6" t="s">
        <v>1565</v>
      </c>
      <c r="C951" s="6" t="s">
        <v>1565</v>
      </c>
      <c r="E951" s="6">
        <v>948</v>
      </c>
      <c r="F951" s="22"/>
      <c r="G951" s="9" t="s">
        <v>74</v>
      </c>
      <c r="H951" s="10" t="s">
        <v>1565</v>
      </c>
      <c r="I951" s="11" t="s">
        <v>1835</v>
      </c>
      <c r="J951" s="12">
        <v>31717</v>
      </c>
      <c r="K951" s="11" t="s">
        <v>3456</v>
      </c>
      <c r="M951" s="13">
        <v>0.375</v>
      </c>
      <c r="N951" s="13">
        <v>0.375</v>
      </c>
      <c r="O951" s="6">
        <v>0.375</v>
      </c>
      <c r="P951" s="6">
        <v>0.71</v>
      </c>
      <c r="R951" s="14">
        <v>0</v>
      </c>
      <c r="S951" s="15">
        <v>1.1060000000000001</v>
      </c>
      <c r="T951" s="6">
        <v>2</v>
      </c>
      <c r="U951" s="6">
        <v>2</v>
      </c>
      <c r="V951" s="6">
        <v>0.7</v>
      </c>
      <c r="W951" s="6">
        <v>0</v>
      </c>
      <c r="AE951" s="6" t="s">
        <v>44</v>
      </c>
      <c r="AF951" s="6" t="s">
        <v>62</v>
      </c>
      <c r="AG951" s="6" t="s">
        <v>79</v>
      </c>
      <c r="AI951" s="6">
        <v>0</v>
      </c>
      <c r="AJ951" s="6">
        <v>1</v>
      </c>
      <c r="AK951" s="6">
        <v>1</v>
      </c>
      <c r="AL951" s="6">
        <v>1</v>
      </c>
      <c r="AM951" s="6">
        <v>1</v>
      </c>
      <c r="AN951" s="6">
        <v>1</v>
      </c>
      <c r="AO951" s="6">
        <v>1</v>
      </c>
      <c r="AP951" s="6">
        <v>1</v>
      </c>
      <c r="AR951" s="6">
        <v>0</v>
      </c>
      <c r="AS951" s="6">
        <v>0</v>
      </c>
      <c r="AT951" s="6">
        <v>0</v>
      </c>
      <c r="AU951" s="6">
        <v>0</v>
      </c>
      <c r="AV951" s="6">
        <v>1</v>
      </c>
      <c r="AW951" s="6">
        <v>0</v>
      </c>
      <c r="AX951" s="6">
        <v>0</v>
      </c>
      <c r="AY951" s="6">
        <v>1</v>
      </c>
      <c r="AZ951" s="6">
        <v>0</v>
      </c>
      <c r="BA951" s="6">
        <v>0</v>
      </c>
      <c r="BB951" s="6">
        <v>0</v>
      </c>
      <c r="BC951" s="6">
        <v>0</v>
      </c>
      <c r="BD951" s="6">
        <v>0</v>
      </c>
      <c r="BE951" s="6">
        <v>1</v>
      </c>
      <c r="BF951" s="6">
        <v>0</v>
      </c>
      <c r="BG951" s="6">
        <v>0</v>
      </c>
      <c r="BH951" s="6">
        <v>0</v>
      </c>
      <c r="BI951" s="6">
        <v>0</v>
      </c>
      <c r="BJ951" s="6">
        <v>0</v>
      </c>
      <c r="BK951" s="6">
        <v>0</v>
      </c>
      <c r="BL951" s="6">
        <v>0</v>
      </c>
      <c r="BM951" s="6">
        <v>0.17549999999999999</v>
      </c>
    </row>
    <row r="952" spans="1:67" x14ac:dyDescent="0.25">
      <c r="A952" s="7">
        <f>IF(Table3[[#This Row],[SoflexRule]]="",1,IF(Table3[[#This Row],[MinOHL]]="",1,IF(Table3[[#This Row],[Type]]="CT",1,IF(Table3[[#This Row],[I]]=1,0,1))))</f>
        <v>1</v>
      </c>
      <c r="B952" s="6" t="s">
        <v>1565</v>
      </c>
      <c r="C952" s="6" t="s">
        <v>1565</v>
      </c>
      <c r="E952" s="6">
        <v>949</v>
      </c>
      <c r="F952" s="22"/>
      <c r="H952" s="10" t="s">
        <v>1565</v>
      </c>
      <c r="I952" s="11" t="s">
        <v>1838</v>
      </c>
      <c r="K952" s="11" t="str">
        <f>CONCATENATE(Table3[[#This Row],[Type]]," "&amp;TEXT(Table3[[#This Row],[Diameter]],".0000")&amp;""," "&amp;Table3[[#This Row],[NumFlutes]]&amp;"FL")</f>
        <v>EM .0090 2FL</v>
      </c>
      <c r="M952" s="13">
        <v>8.9999999999999993E-3</v>
      </c>
      <c r="R952" s="14">
        <f>IF(Table3[[#This Row],[ShoulderLenEnd]]="",0,90-(DEGREES(ATAN((Q952-P952)/((N952-O952)/2)))))</f>
        <v>0</v>
      </c>
      <c r="T952" s="6">
        <v>2</v>
      </c>
      <c r="W952" s="6">
        <v>0</v>
      </c>
      <c r="AA952" s="13" t="str">
        <f t="shared" ref="AA952:AA973" si="15">IF(Z952 &lt; 1, "", (M952/2)/TAN(RADIANS(Z952/2)))</f>
        <v/>
      </c>
      <c r="AE952" s="6" t="s">
        <v>118</v>
      </c>
      <c r="AF952" s="6" t="s">
        <v>119</v>
      </c>
      <c r="AI952" s="6">
        <v>0</v>
      </c>
      <c r="AJ952" s="6">
        <v>0</v>
      </c>
      <c r="AK952" s="6">
        <v>0</v>
      </c>
      <c r="AL952" s="6">
        <v>0</v>
      </c>
      <c r="AM952" s="6">
        <v>0</v>
      </c>
      <c r="AN952" s="6">
        <v>0</v>
      </c>
      <c r="AO952" s="6">
        <v>0</v>
      </c>
      <c r="AP952" s="6">
        <v>0</v>
      </c>
      <c r="AR952" s="6">
        <v>0</v>
      </c>
      <c r="AS952" s="6">
        <v>0</v>
      </c>
      <c r="AT952" s="6">
        <v>0</v>
      </c>
      <c r="AU952" s="6">
        <v>0</v>
      </c>
      <c r="AV952" s="6">
        <f>IF(Table3[[#This Row],[ShankDiameter]]&gt;0.5,0,2)</f>
        <v>2</v>
      </c>
      <c r="AW952" s="6">
        <v>0</v>
      </c>
      <c r="AX952" s="6">
        <v>0</v>
      </c>
      <c r="AY952" s="6">
        <v>2</v>
      </c>
      <c r="AZ952" s="6">
        <f>IF(Table3[[#This Row],[ShankDiameter]]=0.225,2,IF(Table3[[#This Row],[ShankDiameter]]=0.25,2,IF(Table3[[#This Row],[ShankDiameter]]=0.2875,2,0)))</f>
        <v>0</v>
      </c>
      <c r="BA952" s="6">
        <v>0</v>
      </c>
      <c r="BB952" s="6">
        <v>0</v>
      </c>
      <c r="BC952" s="6">
        <v>0</v>
      </c>
      <c r="BD952" s="6">
        <v>0</v>
      </c>
      <c r="BE952" s="6">
        <v>0</v>
      </c>
      <c r="BF952" s="6">
        <v>0</v>
      </c>
      <c r="BG952" s="6">
        <v>0</v>
      </c>
      <c r="BH952" s="6">
        <v>0</v>
      </c>
      <c r="BI952" s="6">
        <v>0</v>
      </c>
      <c r="BJ952" s="6">
        <v>0</v>
      </c>
      <c r="BK952" s="6">
        <v>0</v>
      </c>
      <c r="BL952" s="6">
        <v>0</v>
      </c>
      <c r="BM952" s="6">
        <f>IF(Table3[[#This Row],[Type]]="EM",IF((Table3[[#This Row],[Diameter]]/2)-Table3[[#This Row],[CornerRadius]]-0.012&gt;0,(Table3[[#This Row],[Diameter]]/2)-Table3[[#This Row],[CornerRadius]]-0.012,0),)</f>
        <v>0</v>
      </c>
      <c r="BO952" s="6" t="str">
        <f>IF(Table3[[#This Row],[ShoulderLength]]="","",IF(Table3[[#This Row],[ShoulderLength]]&lt;Table3[[#This Row],[LOC]],"FIX",""))</f>
        <v/>
      </c>
    </row>
    <row r="953" spans="1:67" x14ac:dyDescent="0.25">
      <c r="A953" s="7">
        <f>IF(Table3[[#This Row],[SoflexRule]]="",1,IF(Table3[[#This Row],[MinOHL]]="",1,IF(Table3[[#This Row],[Type]]="CT",1,IF(Table3[[#This Row],[I]]=1,0,1))))</f>
        <v>1</v>
      </c>
      <c r="B953" s="6" t="s">
        <v>1565</v>
      </c>
      <c r="C953" s="6" t="s">
        <v>1565</v>
      </c>
      <c r="E953" s="6">
        <v>950</v>
      </c>
      <c r="F953" s="8" t="s">
        <v>74</v>
      </c>
      <c r="H953" s="10" t="s">
        <v>1565</v>
      </c>
      <c r="I953" s="11" t="s">
        <v>1839</v>
      </c>
      <c r="J953" s="12" t="s">
        <v>2412</v>
      </c>
      <c r="K953" s="11" t="str">
        <f>CONCATENATE(Table3[[#This Row],[Type]]," "&amp;TEXT(Table3[[#This Row],[Diameter]],".0000")&amp;""," "&amp;Table3[[#This Row],[NumFlutes]]&amp;"FL")</f>
        <v>EM .0200 3FL</v>
      </c>
      <c r="M953" s="13">
        <v>0.02</v>
      </c>
      <c r="N953" s="13">
        <v>0.125</v>
      </c>
      <c r="O953" s="6">
        <v>0.02</v>
      </c>
      <c r="P953" s="6">
        <v>0.21</v>
      </c>
      <c r="Q953" s="6">
        <v>0.37</v>
      </c>
      <c r="R953" s="14">
        <f>IF(Table3[[#This Row],[ShoulderLenEnd]]="",0,90-(DEGREES(ATAN((Q953-P953)/((N953-O953)/2)))))</f>
        <v>18.165956529225525</v>
      </c>
      <c r="S953" s="15">
        <v>0.4</v>
      </c>
      <c r="T953" s="6">
        <v>3</v>
      </c>
      <c r="U953" s="6">
        <v>2.5</v>
      </c>
      <c r="V953" s="6">
        <v>0.1</v>
      </c>
      <c r="AA953" s="13" t="str">
        <f t="shared" si="15"/>
        <v/>
      </c>
      <c r="AE953" s="6" t="s">
        <v>118</v>
      </c>
      <c r="AF953" s="6" t="s">
        <v>119</v>
      </c>
      <c r="AI953" s="6">
        <v>0</v>
      </c>
      <c r="AJ953" s="6">
        <v>0</v>
      </c>
      <c r="AK953" s="6">
        <v>0</v>
      </c>
      <c r="AL953" s="6">
        <v>0</v>
      </c>
      <c r="AM953" s="6">
        <v>0</v>
      </c>
      <c r="AN953" s="6">
        <v>0</v>
      </c>
      <c r="AO953" s="6">
        <v>0</v>
      </c>
      <c r="AP953" s="6">
        <v>0</v>
      </c>
      <c r="AR953" s="6">
        <v>0</v>
      </c>
      <c r="AS953" s="6">
        <v>0</v>
      </c>
      <c r="AT953" s="6">
        <v>0</v>
      </c>
      <c r="AU953" s="6">
        <v>0</v>
      </c>
      <c r="AV953" s="6">
        <f>IF(Table3[[#This Row],[ShankDiameter]]&gt;0.5,0,2)</f>
        <v>2</v>
      </c>
      <c r="AW953" s="6">
        <v>0</v>
      </c>
      <c r="AX953" s="6">
        <v>0</v>
      </c>
      <c r="AY953" s="6">
        <v>2</v>
      </c>
      <c r="AZ953" s="6">
        <f>IF(Table3[[#This Row],[ShankDiameter]]=0.225,2,IF(Table3[[#This Row],[ShankDiameter]]=0.25,2,IF(Table3[[#This Row],[ShankDiameter]]=0.2875,2,0)))</f>
        <v>0</v>
      </c>
      <c r="BA953" s="6">
        <v>0</v>
      </c>
      <c r="BB953" s="6">
        <v>0</v>
      </c>
      <c r="BC953" s="6">
        <v>0</v>
      </c>
      <c r="BD953" s="6">
        <v>0</v>
      </c>
      <c r="BE953" s="6">
        <v>0</v>
      </c>
      <c r="BF953" s="6">
        <v>0</v>
      </c>
      <c r="BG953" s="6">
        <v>0</v>
      </c>
      <c r="BH953" s="6">
        <v>0</v>
      </c>
      <c r="BI953" s="6">
        <v>0</v>
      </c>
      <c r="BJ953" s="6">
        <v>0</v>
      </c>
      <c r="BK953" s="6">
        <v>0</v>
      </c>
      <c r="BL953" s="6">
        <v>0</v>
      </c>
      <c r="BM953" s="6">
        <f>IF(Table3[[#This Row],[Type]]="EM",IF((Table3[[#This Row],[Diameter]]/2)-Table3[[#This Row],[CornerRadius]]-0.012&gt;0,(Table3[[#This Row],[Diameter]]/2)-Table3[[#This Row],[CornerRadius]]-0.012,0),)</f>
        <v>0</v>
      </c>
      <c r="BO953" s="6" t="str">
        <f>IF(Table3[[#This Row],[ShoulderLength]]="","",IF(Table3[[#This Row],[ShoulderLength]]&lt;Table3[[#This Row],[LOC]],"FIX",""))</f>
        <v/>
      </c>
    </row>
    <row r="954" spans="1:67" x14ac:dyDescent="0.25">
      <c r="A954" s="7">
        <f>IF(Table3[[#This Row],[SoflexRule]]="",1,IF(Table3[[#This Row],[MinOHL]]="",1,IF(Table3[[#This Row],[Type]]="CT",1,IF(Table3[[#This Row],[I]]=1,0,1))))</f>
        <v>1</v>
      </c>
      <c r="B954" s="6" t="s">
        <v>1565</v>
      </c>
      <c r="C954" s="6" t="s">
        <v>1565</v>
      </c>
      <c r="E954" s="6">
        <v>951</v>
      </c>
      <c r="F954" s="8" t="s">
        <v>60</v>
      </c>
      <c r="H954" s="10" t="s">
        <v>1565</v>
      </c>
      <c r="I954" s="11" t="s">
        <v>1840</v>
      </c>
      <c r="J954" s="12">
        <v>30103</v>
      </c>
      <c r="K954" s="11" t="str">
        <f>CONCATENATE(Table3[[#This Row],[Type]]," "&amp;TEXT(Table3[[#This Row],[Diameter]],".0000")&amp;""," "&amp;Table3[[#This Row],[NumFlutes]]&amp;"FL")</f>
        <v>EM .0313 4FL</v>
      </c>
      <c r="M954" s="13">
        <v>3.1300000000000001E-2</v>
      </c>
      <c r="N954" s="13">
        <v>0.125</v>
      </c>
      <c r="O954" s="6">
        <v>3.1300000000000001E-2</v>
      </c>
      <c r="P954" s="6">
        <v>0.10199999999999999</v>
      </c>
      <c r="Q954" s="6">
        <v>0.28999999999999998</v>
      </c>
      <c r="R954" s="14">
        <f>IF(Table3[[#This Row],[ShoulderLenEnd]]="",0,90-(DEGREES(ATAN((Q954-P954)/((N954-O954)/2)))))</f>
        <v>13.993209780446335</v>
      </c>
      <c r="S954" s="15">
        <v>0.32</v>
      </c>
      <c r="T954" s="6">
        <v>4</v>
      </c>
      <c r="U954" s="6">
        <v>1.5</v>
      </c>
      <c r="V954" s="6">
        <v>7.8E-2</v>
      </c>
      <c r="AA954" s="13" t="str">
        <f t="shared" si="15"/>
        <v/>
      </c>
      <c r="AE954" s="6" t="s">
        <v>118</v>
      </c>
      <c r="AF954" s="6" t="s">
        <v>119</v>
      </c>
      <c r="AI954" s="6">
        <v>0</v>
      </c>
      <c r="AJ954" s="6">
        <v>0</v>
      </c>
      <c r="AK954" s="6">
        <v>1</v>
      </c>
      <c r="AL954" s="6">
        <v>1</v>
      </c>
      <c r="AM954" s="6">
        <v>0</v>
      </c>
      <c r="AN954" s="6">
        <v>1</v>
      </c>
      <c r="AO954" s="6">
        <v>0</v>
      </c>
      <c r="AP954" s="6">
        <v>1</v>
      </c>
      <c r="AR954" s="6">
        <v>0</v>
      </c>
      <c r="AS954" s="6">
        <v>0</v>
      </c>
      <c r="AT954" s="6">
        <v>0</v>
      </c>
      <c r="AU954" s="6">
        <v>0</v>
      </c>
      <c r="AV954" s="6">
        <f>IF(Table3[[#This Row],[ShankDiameter]]&gt;0.5,0,2)</f>
        <v>2</v>
      </c>
      <c r="AW954" s="6">
        <v>0</v>
      </c>
      <c r="AX954" s="6">
        <v>0</v>
      </c>
      <c r="AY954" s="6">
        <v>2</v>
      </c>
      <c r="AZ954" s="6">
        <f>IF(Table3[[#This Row],[ShankDiameter]]=0.225,2,IF(Table3[[#This Row],[ShankDiameter]]=0.25,2,IF(Table3[[#This Row],[ShankDiameter]]=0.2875,2,0)))</f>
        <v>0</v>
      </c>
      <c r="BA954" s="6">
        <v>0</v>
      </c>
      <c r="BB954" s="6">
        <v>0</v>
      </c>
      <c r="BC954" s="6">
        <v>0</v>
      </c>
      <c r="BD954" s="6">
        <v>0</v>
      </c>
      <c r="BE954" s="6">
        <v>0</v>
      </c>
      <c r="BF954" s="6">
        <v>0</v>
      </c>
      <c r="BG954" s="6">
        <v>0</v>
      </c>
      <c r="BH954" s="6">
        <v>0</v>
      </c>
      <c r="BI954" s="6">
        <v>0</v>
      </c>
      <c r="BJ954" s="6">
        <v>0</v>
      </c>
      <c r="BK954" s="6">
        <v>0</v>
      </c>
      <c r="BL954" s="6">
        <v>0</v>
      </c>
      <c r="BM954" s="6">
        <f>IF(Table3[[#This Row],[Type]]="EM",IF((Table3[[#This Row],[Diameter]]/2)-Table3[[#This Row],[CornerRadius]]-0.012&gt;0,(Table3[[#This Row],[Diameter]]/2)-Table3[[#This Row],[CornerRadius]]-0.012,0),)</f>
        <v>3.6500000000000005E-3</v>
      </c>
      <c r="BO954" s="6" t="str">
        <f>IF(Table3[[#This Row],[ShoulderLength]]="","",IF(Table3[[#This Row],[ShoulderLength]]&lt;Table3[[#This Row],[LOC]],"FIX",""))</f>
        <v/>
      </c>
    </row>
    <row r="955" spans="1:67" x14ac:dyDescent="0.25">
      <c r="A955" s="7">
        <f>IF(Table3[[#This Row],[SoflexRule]]="",1,IF(Table3[[#This Row],[MinOHL]]="",1,IF(Table3[[#This Row],[Type]]="CT",1,IF(Table3[[#This Row],[I]]=1,0,1))))</f>
        <v>1</v>
      </c>
      <c r="B955" s="6" t="s">
        <v>1565</v>
      </c>
      <c r="C955" s="6" t="s">
        <v>1565</v>
      </c>
      <c r="E955" s="6">
        <v>952</v>
      </c>
      <c r="F955" s="22"/>
      <c r="H955" s="10" t="s">
        <v>1565</v>
      </c>
      <c r="I955" s="11" t="s">
        <v>1841</v>
      </c>
      <c r="J955" s="12">
        <v>115705313</v>
      </c>
      <c r="K955" s="11" t="str">
        <f>CONCATENATE(Table3[[#This Row],[Type]]," "&amp;TEXT(Table3[[#This Row],[Diameter]],".0000")&amp;""," "&amp;Table3[[#This Row],[NumFlutes]]&amp;"FL")</f>
        <v>EM .2500 3FL</v>
      </c>
      <c r="M955" s="13">
        <v>0.25</v>
      </c>
      <c r="R955" s="14">
        <f>IF(Table3[[#This Row],[ShoulderLenEnd]]="",0,90-(DEGREES(ATAN((Q955-P955)/((N955-O955)/2)))))</f>
        <v>0</v>
      </c>
      <c r="T955" s="6">
        <v>3</v>
      </c>
      <c r="AA955" s="13" t="str">
        <f t="shared" si="15"/>
        <v/>
      </c>
      <c r="AE955" s="6" t="s">
        <v>118</v>
      </c>
      <c r="AF955" s="6" t="s">
        <v>119</v>
      </c>
      <c r="AG955" s="6" t="s">
        <v>79</v>
      </c>
      <c r="AI955" s="6">
        <v>0</v>
      </c>
      <c r="AJ955" s="6">
        <v>1</v>
      </c>
      <c r="AK955" s="6">
        <v>0</v>
      </c>
      <c r="AL955" s="6">
        <v>1</v>
      </c>
      <c r="AM955" s="6">
        <v>0</v>
      </c>
      <c r="AN955" s="6">
        <v>0</v>
      </c>
      <c r="AO955" s="6">
        <v>0</v>
      </c>
      <c r="AP955" s="6">
        <v>1</v>
      </c>
      <c r="AR955" s="6">
        <v>0</v>
      </c>
      <c r="AS955" s="6">
        <v>0</v>
      </c>
      <c r="AT955" s="6">
        <v>0</v>
      </c>
      <c r="AU955" s="6">
        <v>0</v>
      </c>
      <c r="AV955" s="6">
        <f>IF(Table3[[#This Row],[ShankDiameter]]&gt;0.5,0,2)</f>
        <v>2</v>
      </c>
      <c r="AW955" s="6">
        <v>0</v>
      </c>
      <c r="AX955" s="6">
        <v>0</v>
      </c>
      <c r="AY955" s="6">
        <v>2</v>
      </c>
      <c r="AZ955" s="6">
        <f>IF(Table3[[#This Row],[ShankDiameter]]=0.225,2,IF(Table3[[#This Row],[ShankDiameter]]=0.25,2,IF(Table3[[#This Row],[ShankDiameter]]=0.2875,2,0)))</f>
        <v>0</v>
      </c>
      <c r="BA955" s="6">
        <v>0</v>
      </c>
      <c r="BB955" s="6">
        <v>0</v>
      </c>
      <c r="BC955" s="6">
        <v>0</v>
      </c>
      <c r="BD955" s="6">
        <v>0</v>
      </c>
      <c r="BE955" s="6">
        <v>0</v>
      </c>
      <c r="BF955" s="6">
        <v>0</v>
      </c>
      <c r="BG955" s="6">
        <v>0</v>
      </c>
      <c r="BH955" s="6">
        <v>0</v>
      </c>
      <c r="BI955" s="6">
        <v>0</v>
      </c>
      <c r="BJ955" s="6">
        <v>0</v>
      </c>
      <c r="BK955" s="6">
        <v>0</v>
      </c>
      <c r="BL955" s="6">
        <v>0</v>
      </c>
      <c r="BM955" s="6">
        <f>IF(Table3[[#This Row],[Type]]="EM",IF((Table3[[#This Row],[Diameter]]/2)-Table3[[#This Row],[CornerRadius]]-0.012&gt;0,(Table3[[#This Row],[Diameter]]/2)-Table3[[#This Row],[CornerRadius]]-0.012,0),)</f>
        <v>0.113</v>
      </c>
      <c r="BO955" s="6" t="str">
        <f>IF(Table3[[#This Row],[ShoulderLength]]="","",IF(Table3[[#This Row],[ShoulderLength]]&lt;Table3[[#This Row],[LOC]],"FIX",""))</f>
        <v/>
      </c>
    </row>
    <row r="956" spans="1:67" x14ac:dyDescent="0.25">
      <c r="A956" s="7">
        <f>IF(Table3[[#This Row],[SoflexRule]]="",1,IF(Table3[[#This Row],[MinOHL]]="",1,IF(Table3[[#This Row],[Type]]="CT",1,IF(Table3[[#This Row],[I]]=1,0,1))))</f>
        <v>1</v>
      </c>
      <c r="B956" s="6" t="s">
        <v>1565</v>
      </c>
      <c r="C956" s="6" t="s">
        <v>1565</v>
      </c>
      <c r="E956" s="6">
        <v>953</v>
      </c>
      <c r="F956" s="8" t="s">
        <v>60</v>
      </c>
      <c r="H956" s="10" t="s">
        <v>1565</v>
      </c>
      <c r="I956" s="11" t="s">
        <v>1842</v>
      </c>
      <c r="J956" s="12">
        <v>13837502</v>
      </c>
      <c r="K956" s="11" t="str">
        <f>CONCATENATE(Table3[[#This Row],[Type]]," "&amp;TEXT(Table3[[#This Row],[Diameter]],".0000")&amp;""," "&amp;Table3[[#This Row],[NumFlutes]]&amp;"FL")</f>
        <v>EM .3750 3FL</v>
      </c>
      <c r="M956" s="13">
        <v>0.375</v>
      </c>
      <c r="N956" s="13">
        <v>0.375</v>
      </c>
      <c r="O956" s="6">
        <v>0.375</v>
      </c>
      <c r="P956" s="6">
        <v>0.88</v>
      </c>
      <c r="R956" s="14">
        <f>IF(Table3[[#This Row],[ShoulderLenEnd]]="",0,90-(DEGREES(ATAN((Q956-P956)/((N956-O956)/2)))))</f>
        <v>0</v>
      </c>
      <c r="S956" s="15">
        <v>0.91</v>
      </c>
      <c r="T956" s="6">
        <v>3</v>
      </c>
      <c r="U956" s="6">
        <v>2</v>
      </c>
      <c r="V956" s="6">
        <v>0.625</v>
      </c>
      <c r="AA956" s="13" t="str">
        <f t="shared" si="15"/>
        <v/>
      </c>
      <c r="AE956" s="6" t="s">
        <v>118</v>
      </c>
      <c r="AF956" s="6" t="s">
        <v>119</v>
      </c>
      <c r="AI956" s="6">
        <v>0</v>
      </c>
      <c r="AJ956" s="6">
        <v>0</v>
      </c>
      <c r="AK956" s="6">
        <v>0</v>
      </c>
      <c r="AL956" s="6">
        <v>0</v>
      </c>
      <c r="AM956" s="6">
        <v>0</v>
      </c>
      <c r="AN956" s="6">
        <v>0</v>
      </c>
      <c r="AO956" s="6">
        <v>0</v>
      </c>
      <c r="AP956" s="6">
        <v>0</v>
      </c>
      <c r="AR956" s="6">
        <v>0</v>
      </c>
      <c r="AS956" s="6">
        <v>0</v>
      </c>
      <c r="AT956" s="6">
        <v>0</v>
      </c>
      <c r="AU956" s="6">
        <v>0</v>
      </c>
      <c r="AV956" s="6">
        <f>IF(Table3[[#This Row],[ShankDiameter]]&gt;0.5,0,2)</f>
        <v>2</v>
      </c>
      <c r="AW956" s="6">
        <v>0</v>
      </c>
      <c r="AX956" s="6">
        <v>0</v>
      </c>
      <c r="AY956" s="6">
        <v>2</v>
      </c>
      <c r="AZ956" s="6">
        <f>IF(Table3[[#This Row],[ShankDiameter]]=0.225,2,IF(Table3[[#This Row],[ShankDiameter]]=0.25,2,IF(Table3[[#This Row],[ShankDiameter]]=0.2875,2,0)))</f>
        <v>0</v>
      </c>
      <c r="BA956" s="6">
        <v>0</v>
      </c>
      <c r="BB956" s="6">
        <v>0</v>
      </c>
      <c r="BC956" s="6">
        <v>0</v>
      </c>
      <c r="BD956" s="6">
        <v>0</v>
      </c>
      <c r="BE956" s="6">
        <v>0</v>
      </c>
      <c r="BF956" s="6">
        <v>0</v>
      </c>
      <c r="BG956" s="6">
        <v>0</v>
      </c>
      <c r="BH956" s="6">
        <v>0</v>
      </c>
      <c r="BI956" s="6">
        <v>0</v>
      </c>
      <c r="BJ956" s="6">
        <v>0</v>
      </c>
      <c r="BK956" s="6">
        <v>0</v>
      </c>
      <c r="BL956" s="6">
        <v>0</v>
      </c>
      <c r="BM956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O956" s="6" t="str">
        <f>IF(Table3[[#This Row],[ShoulderLength]]="","",IF(Table3[[#This Row],[ShoulderLength]]&lt;Table3[[#This Row],[LOC]],"FIX",""))</f>
        <v/>
      </c>
    </row>
    <row r="957" spans="1:67" x14ac:dyDescent="0.25">
      <c r="A957" s="7">
        <f>IF(Table3[[#This Row],[SoflexRule]]="",1,IF(Table3[[#This Row],[MinOHL]]="",1,IF(Table3[[#This Row],[Type]]="CT",1,IF(Table3[[#This Row],[I]]=1,0,1))))</f>
        <v>1</v>
      </c>
      <c r="B957" s="6" t="s">
        <v>1565</v>
      </c>
      <c r="C957" s="6" t="s">
        <v>1565</v>
      </c>
      <c r="E957" s="6">
        <v>954</v>
      </c>
      <c r="F957" s="8" t="s">
        <v>60</v>
      </c>
      <c r="H957" s="10" t="s">
        <v>1565</v>
      </c>
      <c r="I957" s="11" t="s">
        <v>1843</v>
      </c>
      <c r="J957" s="12">
        <v>13843751</v>
      </c>
      <c r="K957" s="11" t="str">
        <f>CONCATENATE(Table3[[#This Row],[Type]]," "&amp;TEXT(Table3[[#This Row],[Diameter]],".0000")&amp;""," "&amp;Table3[[#This Row],[NumFlutes]]&amp;"FL")</f>
        <v>EM .4375 3FL</v>
      </c>
      <c r="M957" s="13">
        <v>0.4375</v>
      </c>
      <c r="N957" s="13">
        <v>0.4375</v>
      </c>
      <c r="O957" s="6">
        <v>0.4375</v>
      </c>
      <c r="P957" s="6">
        <v>1.28</v>
      </c>
      <c r="R957" s="14">
        <f>IF(Table3[[#This Row],[ShoulderLenEnd]]="",0,90-(DEGREES(ATAN((Q957-P957)/((N957-O957)/2)))))</f>
        <v>0</v>
      </c>
      <c r="S957" s="15">
        <v>1.32</v>
      </c>
      <c r="T957" s="6">
        <v>3</v>
      </c>
      <c r="U957" s="6">
        <v>2.75</v>
      </c>
      <c r="V957" s="6">
        <v>1</v>
      </c>
      <c r="AA957" s="13" t="str">
        <f t="shared" si="15"/>
        <v/>
      </c>
      <c r="AE957" s="6" t="s">
        <v>118</v>
      </c>
      <c r="AF957" s="6" t="s">
        <v>119</v>
      </c>
      <c r="AI957" s="6">
        <v>0</v>
      </c>
      <c r="AJ957" s="6">
        <v>0</v>
      </c>
      <c r="AK957" s="6">
        <v>0</v>
      </c>
      <c r="AL957" s="6">
        <v>0</v>
      </c>
      <c r="AM957" s="6">
        <v>0</v>
      </c>
      <c r="AN957" s="6">
        <v>0</v>
      </c>
      <c r="AO957" s="6">
        <v>0</v>
      </c>
      <c r="AP957" s="6">
        <v>0</v>
      </c>
      <c r="AR957" s="6">
        <v>0</v>
      </c>
      <c r="AS957" s="6">
        <v>0</v>
      </c>
      <c r="AT957" s="6">
        <v>0</v>
      </c>
      <c r="AU957" s="6">
        <v>0</v>
      </c>
      <c r="AV957" s="6">
        <f>IF(Table3[[#This Row],[ShankDiameter]]&gt;0.5,0,2)</f>
        <v>2</v>
      </c>
      <c r="AW957" s="6">
        <v>0</v>
      </c>
      <c r="AX957" s="6">
        <v>0</v>
      </c>
      <c r="AY957" s="6">
        <v>2</v>
      </c>
      <c r="AZ957" s="6">
        <f>IF(Table3[[#This Row],[ShankDiameter]]=0.225,2,IF(Table3[[#This Row],[ShankDiameter]]=0.25,2,IF(Table3[[#This Row],[ShankDiameter]]=0.2875,2,0)))</f>
        <v>0</v>
      </c>
      <c r="BA957" s="6">
        <v>0</v>
      </c>
      <c r="BB957" s="6">
        <v>0</v>
      </c>
      <c r="BC957" s="6">
        <v>0</v>
      </c>
      <c r="BD957" s="6">
        <v>0</v>
      </c>
      <c r="BE957" s="6">
        <v>0</v>
      </c>
      <c r="BF957" s="6">
        <v>0</v>
      </c>
      <c r="BG957" s="6">
        <v>0</v>
      </c>
      <c r="BH957" s="6">
        <v>0</v>
      </c>
      <c r="BI957" s="6">
        <v>0</v>
      </c>
      <c r="BJ957" s="6">
        <v>0</v>
      </c>
      <c r="BK957" s="6">
        <v>0</v>
      </c>
      <c r="BL957" s="6">
        <v>0</v>
      </c>
      <c r="BM957" s="6">
        <f>IF(Table3[[#This Row],[Type]]="EM",IF((Table3[[#This Row],[Diameter]]/2)-Table3[[#This Row],[CornerRadius]]-0.012&gt;0,(Table3[[#This Row],[Diameter]]/2)-Table3[[#This Row],[CornerRadius]]-0.012,0),)</f>
        <v>0.20674999999999999</v>
      </c>
      <c r="BO957" s="6" t="str">
        <f>IF(Table3[[#This Row],[ShoulderLength]]="","",IF(Table3[[#This Row],[ShoulderLength]]&lt;Table3[[#This Row],[LOC]],"FIX",""))</f>
        <v/>
      </c>
    </row>
    <row r="958" spans="1:67" x14ac:dyDescent="0.25">
      <c r="A958" s="7">
        <f>IF(Table3[[#This Row],[SoflexRule]]="",1,IF(Table3[[#This Row],[MinOHL]]="",1,IF(Table3[[#This Row],[Type]]="CT",1,IF(Table3[[#This Row],[I]]=1,0,1))))</f>
        <v>1</v>
      </c>
      <c r="B958" s="6" t="s">
        <v>1565</v>
      </c>
      <c r="C958" s="6" t="s">
        <v>1565</v>
      </c>
      <c r="E958" s="6">
        <v>955</v>
      </c>
      <c r="F958" s="22"/>
      <c r="H958" s="10" t="s">
        <v>1565</v>
      </c>
      <c r="I958" s="11" t="s">
        <v>1844</v>
      </c>
      <c r="J958" s="12">
        <v>71165</v>
      </c>
      <c r="K958" s="11" t="str">
        <f>CONCATENATE(Table3[[#This Row],[Type]]," "&amp;TEXT(Table3[[#This Row],[Diameter]],".0000")&amp;""," "&amp;Table3[[#This Row],[NumFlutes]]&amp;"FL")</f>
        <v>EM .5000 FL</v>
      </c>
      <c r="M958" s="13">
        <v>0.5</v>
      </c>
      <c r="R958" s="14">
        <f>IF(Table3[[#This Row],[ShoulderLenEnd]]="",0,90-(DEGREES(ATAN((Q958-P958)/((N958-O958)/2)))))</f>
        <v>0</v>
      </c>
      <c r="AA958" s="13" t="str">
        <f t="shared" si="15"/>
        <v/>
      </c>
      <c r="AE958" s="6" t="s">
        <v>118</v>
      </c>
      <c r="AF958" s="6" t="s">
        <v>119</v>
      </c>
      <c r="AI958" s="6">
        <v>0</v>
      </c>
      <c r="AJ958" s="6">
        <v>0</v>
      </c>
      <c r="AK958" s="6">
        <v>0</v>
      </c>
      <c r="AL958" s="6">
        <v>0</v>
      </c>
      <c r="AM958" s="6">
        <v>0</v>
      </c>
      <c r="AN958" s="6">
        <v>0</v>
      </c>
      <c r="AO958" s="6">
        <v>0</v>
      </c>
      <c r="AP958" s="6">
        <v>0</v>
      </c>
      <c r="AR958" s="6">
        <v>0</v>
      </c>
      <c r="AS958" s="6">
        <v>0</v>
      </c>
      <c r="AT958" s="6">
        <v>0</v>
      </c>
      <c r="AU958" s="6">
        <v>0</v>
      </c>
      <c r="AV958" s="6">
        <f>IF(Table3[[#This Row],[ShankDiameter]]&gt;0.5,0,2)</f>
        <v>2</v>
      </c>
      <c r="AW958" s="6">
        <v>0</v>
      </c>
      <c r="AX958" s="6">
        <v>0</v>
      </c>
      <c r="AY958" s="6">
        <v>2</v>
      </c>
      <c r="AZ958" s="6">
        <f>IF(Table3[[#This Row],[ShankDiameter]]=0.225,2,IF(Table3[[#This Row],[ShankDiameter]]=0.25,2,IF(Table3[[#This Row],[ShankDiameter]]=0.2875,2,0)))</f>
        <v>0</v>
      </c>
      <c r="BA958" s="6">
        <v>0</v>
      </c>
      <c r="BB958" s="6">
        <v>0</v>
      </c>
      <c r="BC958" s="6">
        <v>0</v>
      </c>
      <c r="BD958" s="6">
        <v>0</v>
      </c>
      <c r="BE958" s="6">
        <v>0</v>
      </c>
      <c r="BF958" s="6">
        <v>0</v>
      </c>
      <c r="BG958" s="6">
        <v>0</v>
      </c>
      <c r="BH958" s="6">
        <v>0</v>
      </c>
      <c r="BI958" s="6">
        <v>0</v>
      </c>
      <c r="BJ958" s="6">
        <v>0</v>
      </c>
      <c r="BK958" s="6">
        <v>0</v>
      </c>
      <c r="BL958" s="6">
        <v>0</v>
      </c>
      <c r="BM958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58" s="6" t="str">
        <f>IF(Table3[[#This Row],[ShoulderLength]]="","",IF(Table3[[#This Row],[ShoulderLength]]&lt;Table3[[#This Row],[LOC]],"FIX",""))</f>
        <v/>
      </c>
    </row>
    <row r="959" spans="1:67" x14ac:dyDescent="0.25">
      <c r="A959" s="7">
        <f>IF(Table3[[#This Row],[SoflexRule]]="",1,IF(Table3[[#This Row],[MinOHL]]="",1,IF(Table3[[#This Row],[Type]]="CT",1,IF(Table3[[#This Row],[I]]=1,0,1))))</f>
        <v>1</v>
      </c>
      <c r="B959" s="6" t="s">
        <v>1565</v>
      </c>
      <c r="C959" s="6" t="s">
        <v>1565</v>
      </c>
      <c r="E959" s="6">
        <v>956</v>
      </c>
      <c r="F959" s="8" t="s">
        <v>2411</v>
      </c>
      <c r="G959" s="9" t="s">
        <v>2411</v>
      </c>
      <c r="H959" s="10" t="s">
        <v>1565</v>
      </c>
      <c r="I959" s="11" t="s">
        <v>1845</v>
      </c>
      <c r="J959" s="12">
        <v>39255</v>
      </c>
      <c r="K959" s="11" t="str">
        <f>CONCATENATE(Table3[[#This Row],[Type]]," "&amp;TEXT(Table3[[#This Row],[Diameter]],".0000")&amp;""," "&amp;Table3[[#This Row],[NumFlutes]]&amp;"FL")</f>
        <v>EM .7500 FL</v>
      </c>
      <c r="M959" s="13">
        <v>0.75</v>
      </c>
      <c r="R959" s="14">
        <f>IF(Table3[[#This Row],[ShoulderLenEnd]]="",0,90-(DEGREES(ATAN((Q959-P959)/((N959-O959)/2)))))</f>
        <v>0</v>
      </c>
      <c r="AA959" s="13" t="str">
        <f t="shared" si="15"/>
        <v/>
      </c>
      <c r="AE959" s="6" t="s">
        <v>118</v>
      </c>
      <c r="AG959" s="6" t="s">
        <v>79</v>
      </c>
      <c r="AI959" s="6">
        <v>0</v>
      </c>
      <c r="AJ959" s="6">
        <v>0</v>
      </c>
      <c r="AK959" s="6">
        <v>0</v>
      </c>
      <c r="AL959" s="6">
        <v>0</v>
      </c>
      <c r="AM959" s="6">
        <v>0</v>
      </c>
      <c r="AN959" s="6">
        <v>0</v>
      </c>
      <c r="AO959" s="6">
        <v>0</v>
      </c>
      <c r="AP959" s="6">
        <v>0</v>
      </c>
      <c r="AR959" s="6">
        <v>0</v>
      </c>
      <c r="AS959" s="6">
        <v>0</v>
      </c>
      <c r="AT959" s="6">
        <v>0</v>
      </c>
      <c r="AU959" s="6">
        <v>0</v>
      </c>
      <c r="AV959" s="6">
        <f>IF(Table3[[#This Row],[ShankDiameter]]&gt;0.5,0,2)</f>
        <v>2</v>
      </c>
      <c r="AW959" s="6">
        <v>0</v>
      </c>
      <c r="AX959" s="6">
        <v>0</v>
      </c>
      <c r="AY959" s="6">
        <v>2</v>
      </c>
      <c r="AZ959" s="6">
        <f>IF(Table3[[#This Row],[ShankDiameter]]=0.225,2,IF(Table3[[#This Row],[ShankDiameter]]=0.25,2,IF(Table3[[#This Row],[ShankDiameter]]=0.2875,2,0)))</f>
        <v>0</v>
      </c>
      <c r="BA959" s="6">
        <v>0</v>
      </c>
      <c r="BB959" s="6">
        <v>0</v>
      </c>
      <c r="BC959" s="6">
        <v>0</v>
      </c>
      <c r="BD959" s="6">
        <v>0</v>
      </c>
      <c r="BE959" s="6">
        <v>0</v>
      </c>
      <c r="BF959" s="6">
        <v>0</v>
      </c>
      <c r="BG959" s="6">
        <v>0</v>
      </c>
      <c r="BH959" s="6">
        <v>0</v>
      </c>
      <c r="BI959" s="6">
        <v>0</v>
      </c>
      <c r="BJ959" s="6">
        <v>0</v>
      </c>
      <c r="BK959" s="6">
        <v>0</v>
      </c>
      <c r="BL959" s="6">
        <v>0</v>
      </c>
      <c r="BM959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59" s="6" t="str">
        <f>IF(Table3[[#This Row],[ShoulderLength]]="","",IF(Table3[[#This Row],[ShoulderLength]]&lt;Table3[[#This Row],[LOC]],"FIX",""))</f>
        <v/>
      </c>
    </row>
    <row r="960" spans="1:67" x14ac:dyDescent="0.25">
      <c r="A960" s="7">
        <f>IF(Table3[[#This Row],[SoflexRule]]="",1,IF(Table3[[#This Row],[MinOHL]]="",1,IF(Table3[[#This Row],[Type]]="CT",1,IF(Table3[[#This Row],[I]]=1,0,1))))</f>
        <v>1</v>
      </c>
      <c r="B960" s="6" t="s">
        <v>1565</v>
      </c>
      <c r="C960" s="6" t="s">
        <v>1565</v>
      </c>
      <c r="E960" s="6">
        <v>957</v>
      </c>
      <c r="F960" s="22"/>
      <c r="H960" s="10" t="s">
        <v>1565</v>
      </c>
      <c r="I960" s="11" t="s">
        <v>1846</v>
      </c>
      <c r="J960" s="12" t="s">
        <v>1847</v>
      </c>
      <c r="K960" s="11" t="str">
        <f>CONCATENATE(Table3[[#This Row],[Type]]," "&amp;TEXT(Table3[[#This Row],[Diameter]],".0000")&amp;""," "&amp;Table3[[#This Row],[NumFlutes]]&amp;"FL")</f>
        <v>EM 1.0000 FL</v>
      </c>
      <c r="M960" s="13">
        <v>1</v>
      </c>
      <c r="R960" s="14">
        <f>IF(Table3[[#This Row],[ShoulderLenEnd]]="",0,90-(DEGREES(ATAN((Q960-P960)/((N960-O960)/2)))))</f>
        <v>0</v>
      </c>
      <c r="AA960" s="13" t="str">
        <f t="shared" si="15"/>
        <v/>
      </c>
      <c r="AE960" s="6" t="s">
        <v>118</v>
      </c>
      <c r="AF960" s="6" t="s">
        <v>119</v>
      </c>
      <c r="AI960" s="6">
        <v>0</v>
      </c>
      <c r="AJ960" s="6">
        <v>0</v>
      </c>
      <c r="AK960" s="6">
        <v>0</v>
      </c>
      <c r="AL960" s="6">
        <v>0</v>
      </c>
      <c r="AM960" s="6">
        <v>0</v>
      </c>
      <c r="AN960" s="6">
        <v>0</v>
      </c>
      <c r="AO960" s="6">
        <v>0</v>
      </c>
      <c r="AP960" s="6">
        <v>0</v>
      </c>
      <c r="AR960" s="6">
        <v>0</v>
      </c>
      <c r="AS960" s="6">
        <v>0</v>
      </c>
      <c r="AT960" s="6">
        <v>0</v>
      </c>
      <c r="AU960" s="6">
        <v>0</v>
      </c>
      <c r="AV960" s="6">
        <f>IF(Table3[[#This Row],[ShankDiameter]]&gt;0.5,0,2)</f>
        <v>2</v>
      </c>
      <c r="AW960" s="6">
        <v>0</v>
      </c>
      <c r="AX960" s="6">
        <v>0</v>
      </c>
      <c r="AY960" s="6">
        <v>2</v>
      </c>
      <c r="AZ960" s="6">
        <f>IF(Table3[[#This Row],[ShankDiameter]]=0.225,2,IF(Table3[[#This Row],[ShankDiameter]]=0.25,2,IF(Table3[[#This Row],[ShankDiameter]]=0.2875,2,0)))</f>
        <v>0</v>
      </c>
      <c r="BA960" s="6">
        <v>0</v>
      </c>
      <c r="BB960" s="6">
        <v>0</v>
      </c>
      <c r="BC960" s="6">
        <v>0</v>
      </c>
      <c r="BD960" s="6">
        <v>0</v>
      </c>
      <c r="BE960" s="6">
        <v>0</v>
      </c>
      <c r="BF960" s="6">
        <v>0</v>
      </c>
      <c r="BG960" s="6">
        <v>0</v>
      </c>
      <c r="BH960" s="6">
        <v>0</v>
      </c>
      <c r="BI960" s="6">
        <v>0</v>
      </c>
      <c r="BJ960" s="6">
        <v>0</v>
      </c>
      <c r="BK960" s="6">
        <v>0</v>
      </c>
      <c r="BL960" s="6">
        <v>0</v>
      </c>
      <c r="BM960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O960" s="6" t="str">
        <f>IF(Table3[[#This Row],[ShoulderLength]]="","",IF(Table3[[#This Row],[ShoulderLength]]&lt;Table3[[#This Row],[LOC]],"FIX",""))</f>
        <v/>
      </c>
    </row>
    <row r="961" spans="1:67" x14ac:dyDescent="0.25">
      <c r="A961" s="7">
        <f>IF(Table3[[#This Row],[SoflexRule]]="",1,IF(Table3[[#This Row],[MinOHL]]="",1,IF(Table3[[#This Row],[Type]]="CT",1,IF(Table3[[#This Row],[I]]=1,0,1))))</f>
        <v>1</v>
      </c>
      <c r="B961" s="6" t="s">
        <v>1565</v>
      </c>
      <c r="C961" s="6" t="s">
        <v>1565</v>
      </c>
      <c r="E961" s="6">
        <v>958</v>
      </c>
      <c r="F961" s="22"/>
      <c r="G961" s="25"/>
      <c r="H961" s="10" t="s">
        <v>1565</v>
      </c>
      <c r="I961" s="11" t="s">
        <v>1848</v>
      </c>
      <c r="J961" s="12" t="s">
        <v>1849</v>
      </c>
      <c r="K961" s="11" t="str">
        <f>CONCATENATE(Table3[[#This Row],[Type]]," "&amp;TEXT(Table3[[#This Row],[Diameter]],".0000")&amp;""," "&amp;Table3[[#This Row],[NumFlutes]]&amp;"FL")</f>
        <v>EM 1.0000 2FL</v>
      </c>
      <c r="M961" s="13">
        <v>1</v>
      </c>
      <c r="N961" s="13">
        <v>1</v>
      </c>
      <c r="R961" s="14">
        <f>IF(Table3[[#This Row],[ShoulderLenEnd]]="",0,90-(DEGREES(ATAN((Q961-P961)/((N961-O961)/2)))))</f>
        <v>0</v>
      </c>
      <c r="T961" s="6">
        <v>2</v>
      </c>
      <c r="U961" s="6">
        <v>6</v>
      </c>
      <c r="V961" s="6">
        <v>1.25</v>
      </c>
      <c r="AA961" s="13" t="str">
        <f t="shared" si="15"/>
        <v/>
      </c>
      <c r="AE961" s="6" t="s">
        <v>44</v>
      </c>
      <c r="AF961" s="6" t="s">
        <v>62</v>
      </c>
      <c r="AG961" s="6" t="s">
        <v>124</v>
      </c>
      <c r="AI961" s="6">
        <v>0</v>
      </c>
      <c r="AJ961" s="6">
        <v>1</v>
      </c>
      <c r="AK961" s="6">
        <v>0</v>
      </c>
      <c r="AL961" s="6">
        <v>0</v>
      </c>
      <c r="AM961" s="6">
        <v>1</v>
      </c>
      <c r="AN961" s="6">
        <v>1</v>
      </c>
      <c r="AO961" s="6">
        <v>0</v>
      </c>
      <c r="AP961" s="6">
        <v>1</v>
      </c>
      <c r="AR961" s="6">
        <v>0</v>
      </c>
      <c r="AS961" s="6">
        <v>0</v>
      </c>
      <c r="AT961" s="6">
        <v>0</v>
      </c>
      <c r="AU961" s="6">
        <v>0</v>
      </c>
      <c r="AV961" s="6">
        <f>IF(Table3[[#This Row],[ShankDiameter]]&gt;0.5,0,2)</f>
        <v>0</v>
      </c>
      <c r="AW961" s="6">
        <v>0</v>
      </c>
      <c r="AX961" s="6">
        <v>0</v>
      </c>
      <c r="AY961" s="6">
        <v>2</v>
      </c>
      <c r="AZ961" s="6">
        <f>IF(Table3[[#This Row],[ShankDiameter]]=0.225,2,IF(Table3[[#This Row],[ShankDiameter]]=0.25,2,IF(Table3[[#This Row],[ShankDiameter]]=0.2875,2,0)))</f>
        <v>0</v>
      </c>
      <c r="BA961" s="6">
        <v>0</v>
      </c>
      <c r="BB961" s="6">
        <v>0</v>
      </c>
      <c r="BC961" s="6">
        <v>0</v>
      </c>
      <c r="BD961" s="6">
        <v>0</v>
      </c>
      <c r="BE961" s="6">
        <v>0</v>
      </c>
      <c r="BF961" s="6">
        <v>0</v>
      </c>
      <c r="BG961" s="6">
        <v>0</v>
      </c>
      <c r="BH961" s="6">
        <v>0</v>
      </c>
      <c r="BI961" s="6">
        <v>0</v>
      </c>
      <c r="BJ961" s="6">
        <v>0</v>
      </c>
      <c r="BK961" s="6">
        <v>0</v>
      </c>
      <c r="BL961" s="6">
        <v>0</v>
      </c>
      <c r="BM961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O961" s="6" t="str">
        <f>IF(Table3[[#This Row],[ShoulderLength]]="","",IF(Table3[[#This Row],[ShoulderLength]]&lt;Table3[[#This Row],[LOC]],"FIX",""))</f>
        <v/>
      </c>
    </row>
    <row r="962" spans="1:67" x14ac:dyDescent="0.25">
      <c r="A962" s="7">
        <f>IF(Table3[[#This Row],[SoflexRule]]="",1,IF(Table3[[#This Row],[MinOHL]]="",1,IF(Table3[[#This Row],[Type]]="CT",1,IF(Table3[[#This Row],[I]]=1,0,1))))</f>
        <v>1</v>
      </c>
      <c r="B962" s="6" t="s">
        <v>1565</v>
      </c>
      <c r="C962" s="6" t="s">
        <v>1565</v>
      </c>
      <c r="E962" s="6">
        <v>959</v>
      </c>
      <c r="F962" s="22"/>
      <c r="H962" s="10" t="s">
        <v>1565</v>
      </c>
      <c r="I962" s="11" t="s">
        <v>1850</v>
      </c>
      <c r="J962" s="12" t="s">
        <v>1849</v>
      </c>
      <c r="K962" s="11" t="str">
        <f>CONCATENATE(Table3[[#This Row],[Type]]," "&amp;TEXT(Table3[[#This Row],[Diameter]],".0000")&amp;""," "&amp;Table3[[#This Row],[NumFlutes]]&amp;"FL")</f>
        <v>EM 1.0000 2FL</v>
      </c>
      <c r="M962" s="13">
        <v>1</v>
      </c>
      <c r="N962" s="13">
        <v>1</v>
      </c>
      <c r="R962" s="14">
        <f>IF(Table3[[#This Row],[ShoulderLenEnd]]="",0,90-(DEGREES(ATAN((Q962-P962)/((N962-O962)/2)))))</f>
        <v>0</v>
      </c>
      <c r="T962" s="6">
        <v>2</v>
      </c>
      <c r="U962" s="6">
        <v>6</v>
      </c>
      <c r="V962" s="6">
        <v>1.25</v>
      </c>
      <c r="AA962" s="13" t="str">
        <f t="shared" si="15"/>
        <v/>
      </c>
      <c r="AE962" s="6" t="s">
        <v>44</v>
      </c>
      <c r="AF962" s="6" t="s">
        <v>62</v>
      </c>
      <c r="AG962" s="6" t="s">
        <v>124</v>
      </c>
      <c r="AI962" s="6">
        <v>0</v>
      </c>
      <c r="AJ962" s="6">
        <v>1</v>
      </c>
      <c r="AK962" s="6">
        <v>0</v>
      </c>
      <c r="AL962" s="6">
        <v>0</v>
      </c>
      <c r="AM962" s="6">
        <v>1</v>
      </c>
      <c r="AN962" s="6">
        <v>1</v>
      </c>
      <c r="AO962" s="6">
        <v>0</v>
      </c>
      <c r="AP962" s="6">
        <v>1</v>
      </c>
      <c r="AR962" s="6">
        <v>0</v>
      </c>
      <c r="AS962" s="6">
        <v>0</v>
      </c>
      <c r="AT962" s="6">
        <v>0</v>
      </c>
      <c r="AU962" s="6">
        <v>0</v>
      </c>
      <c r="AV962" s="6">
        <f>IF(Table3[[#This Row],[ShankDiameter]]&gt;0.5,0,2)</f>
        <v>0</v>
      </c>
      <c r="AW962" s="6">
        <v>0</v>
      </c>
      <c r="AX962" s="6">
        <v>0</v>
      </c>
      <c r="AY962" s="6">
        <v>2</v>
      </c>
      <c r="AZ962" s="6">
        <f>IF(Table3[[#This Row],[ShankDiameter]]=0.225,2,IF(Table3[[#This Row],[ShankDiameter]]=0.25,2,IF(Table3[[#This Row],[ShankDiameter]]=0.2875,2,0)))</f>
        <v>0</v>
      </c>
      <c r="BA962" s="6">
        <v>0</v>
      </c>
      <c r="BB962" s="6">
        <v>0</v>
      </c>
      <c r="BC962" s="6">
        <v>0</v>
      </c>
      <c r="BD962" s="6">
        <v>0</v>
      </c>
      <c r="BE962" s="6">
        <v>0</v>
      </c>
      <c r="BF962" s="6">
        <v>0</v>
      </c>
      <c r="BG962" s="6">
        <v>0</v>
      </c>
      <c r="BH962" s="6">
        <v>0</v>
      </c>
      <c r="BI962" s="6">
        <v>0</v>
      </c>
      <c r="BJ962" s="6">
        <v>0</v>
      </c>
      <c r="BK962" s="6">
        <v>0</v>
      </c>
      <c r="BL962" s="6">
        <v>0</v>
      </c>
      <c r="BM962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O962" s="6" t="str">
        <f>IF(Table3[[#This Row],[ShoulderLength]]="","",IF(Table3[[#This Row],[ShoulderLength]]&lt;Table3[[#This Row],[LOC]],"FIX",""))</f>
        <v/>
      </c>
    </row>
    <row r="963" spans="1:67" x14ac:dyDescent="0.25">
      <c r="A963" s="7">
        <f>IF(Table3[[#This Row],[SoflexRule]]="",1,IF(Table3[[#This Row],[MinOHL]]="",1,IF(Table3[[#This Row],[Type]]="CT",1,IF(Table3[[#This Row],[I]]=1,0,1))))</f>
        <v>1</v>
      </c>
      <c r="B963" s="6" t="s">
        <v>1565</v>
      </c>
      <c r="C963" s="6" t="s">
        <v>1565</v>
      </c>
      <c r="E963" s="6">
        <v>960</v>
      </c>
      <c r="F963" s="22"/>
      <c r="H963" s="10" t="s">
        <v>1565</v>
      </c>
      <c r="I963" s="11" t="s">
        <v>1851</v>
      </c>
      <c r="J963" s="12" t="s">
        <v>1852</v>
      </c>
      <c r="K963" s="11" t="str">
        <f>CONCATENATE(Table3[[#This Row],[Type]]," "&amp;TEXT(Table3[[#This Row],[Diameter]],".0000")&amp;""," "&amp;Table3[[#This Row],[NumFlutes]]&amp;"FL")</f>
        <v>EM 1.0000 2FL</v>
      </c>
      <c r="M963" s="13">
        <v>1</v>
      </c>
      <c r="N963" s="13">
        <v>1</v>
      </c>
      <c r="R963" s="14">
        <f>IF(Table3[[#This Row],[ShoulderLenEnd]]="",0,90-(DEGREES(ATAN((Q963-P963)/((N963-O963)/2)))))</f>
        <v>0</v>
      </c>
      <c r="T963" s="6">
        <v>2</v>
      </c>
      <c r="U963" s="6">
        <v>4</v>
      </c>
      <c r="V963" s="6">
        <v>1.25</v>
      </c>
      <c r="AA963" s="13" t="str">
        <f t="shared" si="15"/>
        <v/>
      </c>
      <c r="AE963" s="6" t="s">
        <v>44</v>
      </c>
      <c r="AF963" s="6" t="s">
        <v>1649</v>
      </c>
      <c r="AG963" s="6" t="s">
        <v>124</v>
      </c>
      <c r="AI963" s="6">
        <v>0</v>
      </c>
      <c r="AJ963" s="6">
        <v>1</v>
      </c>
      <c r="AK963" s="6">
        <v>0</v>
      </c>
      <c r="AL963" s="6">
        <v>0</v>
      </c>
      <c r="AM963" s="6">
        <v>1</v>
      </c>
      <c r="AN963" s="6">
        <v>0</v>
      </c>
      <c r="AO963" s="6">
        <v>1</v>
      </c>
      <c r="AP963" s="6">
        <v>1</v>
      </c>
      <c r="AR963" s="6">
        <v>0</v>
      </c>
      <c r="AS963" s="6">
        <v>0</v>
      </c>
      <c r="AT963" s="6">
        <v>0</v>
      </c>
      <c r="AU963" s="6">
        <v>0</v>
      </c>
      <c r="AV963" s="6">
        <f>IF(Table3[[#This Row],[ShankDiameter]]&gt;0.5,0,2)</f>
        <v>0</v>
      </c>
      <c r="AW963" s="6">
        <v>0</v>
      </c>
      <c r="AX963" s="6">
        <v>0</v>
      </c>
      <c r="AY963" s="6">
        <v>2</v>
      </c>
      <c r="AZ963" s="6">
        <f>IF(Table3[[#This Row],[ShankDiameter]]=0.225,2,IF(Table3[[#This Row],[ShankDiameter]]=0.25,2,IF(Table3[[#This Row],[ShankDiameter]]=0.2875,2,0)))</f>
        <v>0</v>
      </c>
      <c r="BA963" s="6">
        <v>0</v>
      </c>
      <c r="BB963" s="6">
        <v>0</v>
      </c>
      <c r="BC963" s="6">
        <v>0</v>
      </c>
      <c r="BD963" s="6">
        <v>0</v>
      </c>
      <c r="BE963" s="6">
        <v>0</v>
      </c>
      <c r="BF963" s="6">
        <v>0</v>
      </c>
      <c r="BG963" s="6">
        <v>0</v>
      </c>
      <c r="BH963" s="6">
        <v>0</v>
      </c>
      <c r="BI963" s="6">
        <v>0</v>
      </c>
      <c r="BJ963" s="6">
        <v>0</v>
      </c>
      <c r="BK963" s="6">
        <v>0</v>
      </c>
      <c r="BL963" s="6">
        <v>0</v>
      </c>
      <c r="BM963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O963" s="6" t="str">
        <f>IF(Table3[[#This Row],[ShoulderLength]]="","",IF(Table3[[#This Row],[ShoulderLength]]&lt;Table3[[#This Row],[LOC]],"FIX",""))</f>
        <v/>
      </c>
    </row>
    <row r="964" spans="1:67" x14ac:dyDescent="0.25">
      <c r="A964" s="7">
        <f>IF(Table3[[#This Row],[SoflexRule]]="",1,IF(Table3[[#This Row],[MinOHL]]="",1,IF(Table3[[#This Row],[Type]]="CT",1,IF(Table3[[#This Row],[I]]=1,0,1))))</f>
        <v>1</v>
      </c>
      <c r="B964" s="6" t="s">
        <v>1565</v>
      </c>
      <c r="C964" s="6" t="s">
        <v>1565</v>
      </c>
      <c r="E964" s="6">
        <v>961</v>
      </c>
      <c r="F964" s="22"/>
      <c r="H964" s="10" t="s">
        <v>1565</v>
      </c>
      <c r="I964" s="11" t="s">
        <v>1853</v>
      </c>
      <c r="J964" s="12" t="s">
        <v>1854</v>
      </c>
      <c r="K964" s="11" t="str">
        <f>CONCATENATE(Table3[[#This Row],[Type]]," "&amp;TEXT(Table3[[#This Row],[Diameter]],".0000")&amp;""," "&amp;Table3[[#This Row],[NumFlutes]]&amp;"FL")</f>
        <v>EM 1.0000 3FL</v>
      </c>
      <c r="M964" s="13">
        <v>1</v>
      </c>
      <c r="N964" s="13">
        <v>1</v>
      </c>
      <c r="R964" s="14">
        <f>IF(Table3[[#This Row],[ShoulderLenEnd]]="",0,90-(DEGREES(ATAN((Q964-P964)/((N964-O964)/2)))))</f>
        <v>0</v>
      </c>
      <c r="T964" s="6">
        <v>3</v>
      </c>
      <c r="U964" s="6">
        <v>7</v>
      </c>
      <c r="V964" s="6">
        <v>4</v>
      </c>
      <c r="AA964" s="13" t="str">
        <f t="shared" si="15"/>
        <v/>
      </c>
      <c r="AE964" s="6" t="s">
        <v>44</v>
      </c>
      <c r="AF964" s="6" t="s">
        <v>62</v>
      </c>
      <c r="AG964" s="6" t="s">
        <v>124</v>
      </c>
      <c r="AI964" s="6">
        <v>0</v>
      </c>
      <c r="AJ964" s="6">
        <v>1</v>
      </c>
      <c r="AK964" s="6">
        <v>0</v>
      </c>
      <c r="AL964" s="6">
        <v>0</v>
      </c>
      <c r="AM964" s="6">
        <v>0</v>
      </c>
      <c r="AN964" s="6">
        <v>0</v>
      </c>
      <c r="AO964" s="6">
        <v>1</v>
      </c>
      <c r="AP964" s="6">
        <v>0</v>
      </c>
      <c r="AR964" s="6">
        <v>0</v>
      </c>
      <c r="AS964" s="6">
        <v>0</v>
      </c>
      <c r="AT964" s="6">
        <v>0</v>
      </c>
      <c r="AU964" s="6">
        <v>0</v>
      </c>
      <c r="AV964" s="6">
        <f>IF(Table3[[#This Row],[ShankDiameter]]&gt;0.5,0,2)</f>
        <v>0</v>
      </c>
      <c r="AW964" s="6">
        <v>0</v>
      </c>
      <c r="AX964" s="6">
        <v>0</v>
      </c>
      <c r="AY964" s="6">
        <v>2</v>
      </c>
      <c r="AZ964" s="6">
        <f>IF(Table3[[#This Row],[ShankDiameter]]=0.225,2,IF(Table3[[#This Row],[ShankDiameter]]=0.25,2,IF(Table3[[#This Row],[ShankDiameter]]=0.2875,2,0)))</f>
        <v>0</v>
      </c>
      <c r="BA964" s="6">
        <v>0</v>
      </c>
      <c r="BB964" s="6">
        <v>0</v>
      </c>
      <c r="BC964" s="6">
        <v>0</v>
      </c>
      <c r="BD964" s="6">
        <v>0</v>
      </c>
      <c r="BE964" s="6">
        <v>0</v>
      </c>
      <c r="BF964" s="6">
        <v>0</v>
      </c>
      <c r="BG964" s="6">
        <v>0</v>
      </c>
      <c r="BH964" s="6">
        <v>0</v>
      </c>
      <c r="BI964" s="6">
        <v>0</v>
      </c>
      <c r="BJ964" s="6">
        <v>0</v>
      </c>
      <c r="BK964" s="6">
        <v>0</v>
      </c>
      <c r="BL964" s="6">
        <v>0</v>
      </c>
      <c r="BM964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O964" s="6" t="str">
        <f>IF(Table3[[#This Row],[ShoulderLength]]="","",IF(Table3[[#This Row],[ShoulderLength]]&lt;Table3[[#This Row],[LOC]],"FIX",""))</f>
        <v/>
      </c>
    </row>
    <row r="965" spans="1:67" x14ac:dyDescent="0.25">
      <c r="A965" s="7">
        <f>IF(Table3[[#This Row],[SoflexRule]]="",1,IF(Table3[[#This Row],[MinOHL]]="",1,IF(Table3[[#This Row],[Type]]="CT",1,IF(Table3[[#This Row],[I]]=1,0,1))))</f>
        <v>1</v>
      </c>
      <c r="B965" s="6" t="s">
        <v>1565</v>
      </c>
      <c r="C965" s="6" t="s">
        <v>1565</v>
      </c>
      <c r="E965" s="6">
        <v>962</v>
      </c>
      <c r="F965" s="22"/>
      <c r="G965" s="23"/>
      <c r="H965" s="10" t="s">
        <v>1565</v>
      </c>
      <c r="I965" s="11" t="s">
        <v>1855</v>
      </c>
      <c r="J965" s="12" t="s">
        <v>1856</v>
      </c>
      <c r="K965" s="11" t="str">
        <f>CONCATENATE(Table3[[#This Row],[Type]]," "&amp;TEXT(Table3[[#This Row],[Diameter]],".0000")&amp;""," "&amp;Table3[[#This Row],[NumFlutes]]&amp;"FL")</f>
        <v>EM .0500 4FL</v>
      </c>
      <c r="M965" s="13">
        <v>0.05</v>
      </c>
      <c r="N965" s="13">
        <v>1.5</v>
      </c>
      <c r="R965" s="14">
        <f>IF(Table3[[#This Row],[ShoulderLenEnd]]="",0,90-(DEGREES(ATAN((Q965-P965)/((N965-O965)/2)))))</f>
        <v>0</v>
      </c>
      <c r="T965" s="6">
        <v>4</v>
      </c>
      <c r="U965" s="6">
        <v>1.5</v>
      </c>
      <c r="V965" s="6">
        <v>0.15</v>
      </c>
      <c r="AA965" s="13" t="str">
        <f t="shared" si="15"/>
        <v/>
      </c>
      <c r="AE965" s="6" t="s">
        <v>44</v>
      </c>
      <c r="AF965" s="6" t="s">
        <v>73</v>
      </c>
      <c r="AG965" s="6" t="s">
        <v>66</v>
      </c>
      <c r="AI965" s="6">
        <v>0</v>
      </c>
      <c r="AJ965" s="6">
        <v>0</v>
      </c>
      <c r="AK965" s="6">
        <v>1</v>
      </c>
      <c r="AL965" s="6">
        <v>1</v>
      </c>
      <c r="AM965" s="6">
        <v>0</v>
      </c>
      <c r="AN965" s="6">
        <v>1</v>
      </c>
      <c r="AO965" s="6">
        <v>1</v>
      </c>
      <c r="AP965" s="6">
        <v>1</v>
      </c>
      <c r="AR965" s="6">
        <v>0</v>
      </c>
      <c r="AS965" s="6">
        <v>0</v>
      </c>
      <c r="AT965" s="6">
        <v>0</v>
      </c>
      <c r="AU965" s="6">
        <v>0</v>
      </c>
      <c r="AV965" s="6">
        <f>IF(Table3[[#This Row],[ShankDiameter]]&gt;0.5,0,2)</f>
        <v>0</v>
      </c>
      <c r="AW965" s="6">
        <v>0</v>
      </c>
      <c r="AX965" s="6">
        <v>0</v>
      </c>
      <c r="AY965" s="6">
        <v>2</v>
      </c>
      <c r="AZ965" s="6">
        <f>IF(Table3[[#This Row],[ShankDiameter]]=0.225,2,IF(Table3[[#This Row],[ShankDiameter]]=0.25,2,IF(Table3[[#This Row],[ShankDiameter]]=0.2875,2,0)))</f>
        <v>0</v>
      </c>
      <c r="BA965" s="6">
        <v>0</v>
      </c>
      <c r="BB965" s="6">
        <v>0</v>
      </c>
      <c r="BC965" s="6">
        <v>0</v>
      </c>
      <c r="BD965" s="6">
        <v>0</v>
      </c>
      <c r="BE965" s="6">
        <v>0</v>
      </c>
      <c r="BF965" s="6">
        <v>0</v>
      </c>
      <c r="BG965" s="6">
        <v>0</v>
      </c>
      <c r="BH965" s="6">
        <v>0</v>
      </c>
      <c r="BI965" s="6">
        <v>0</v>
      </c>
      <c r="BJ965" s="6">
        <v>0</v>
      </c>
      <c r="BK965" s="6">
        <v>0</v>
      </c>
      <c r="BL965" s="6">
        <v>0</v>
      </c>
      <c r="BM965" s="6">
        <f>IF(Table3[[#This Row],[Type]]="EM",IF((Table3[[#This Row],[Diameter]]/2)-Table3[[#This Row],[CornerRadius]]-0.012&gt;0,(Table3[[#This Row],[Diameter]]/2)-Table3[[#This Row],[CornerRadius]]-0.012,0),)</f>
        <v>1.3000000000000001E-2</v>
      </c>
      <c r="BO965" s="6" t="str">
        <f>IF(Table3[[#This Row],[ShoulderLength]]="","",IF(Table3[[#This Row],[ShoulderLength]]&lt;Table3[[#This Row],[LOC]],"FIX",""))</f>
        <v/>
      </c>
    </row>
    <row r="966" spans="1:67" x14ac:dyDescent="0.25">
      <c r="A966" s="7">
        <f>IF(Table3[[#This Row],[SoflexRule]]="",1,IF(Table3[[#This Row],[MinOHL]]="",1,IF(Table3[[#This Row],[Type]]="CT",1,IF(Table3[[#This Row],[I]]=1,0,1))))</f>
        <v>1</v>
      </c>
      <c r="E966" s="6">
        <v>963</v>
      </c>
      <c r="F966" s="27"/>
      <c r="G966" s="28"/>
      <c r="H966" s="10" t="s">
        <v>1857</v>
      </c>
      <c r="K966" s="11" t="str">
        <f>CONCATENATE(Table3[[#This Row],[Type]]," "&amp;TEXT(Table3[[#This Row],[Diameter]],".0000")&amp;""," "&amp;Table3[[#This Row],[NumFlutes]]&amp;"FL")</f>
        <v>FA 10.0000 4FL</v>
      </c>
      <c r="M966" s="13">
        <v>10</v>
      </c>
      <c r="R966" s="14">
        <f>IF(Table3[[#This Row],[ShoulderLenEnd]]="",0,90-(DEGREES(ATAN((Q966-P966)/((N966-O966)/2)))))</f>
        <v>0</v>
      </c>
      <c r="T966" s="6">
        <v>4</v>
      </c>
      <c r="AA966" s="13" t="str">
        <f t="shared" si="15"/>
        <v/>
      </c>
      <c r="AE966" s="6" t="s">
        <v>118</v>
      </c>
      <c r="AF966" s="6" t="s">
        <v>119</v>
      </c>
      <c r="AI966" s="6">
        <v>0</v>
      </c>
      <c r="AJ966" s="6">
        <v>0</v>
      </c>
      <c r="AK966" s="6">
        <v>0</v>
      </c>
      <c r="AL966" s="6">
        <v>0</v>
      </c>
      <c r="AM966" s="6">
        <v>0</v>
      </c>
      <c r="AN966" s="6">
        <v>0</v>
      </c>
      <c r="AO966" s="6">
        <v>0</v>
      </c>
      <c r="AP966" s="6">
        <v>0</v>
      </c>
      <c r="AR966" s="6">
        <v>0</v>
      </c>
      <c r="AS966" s="6">
        <v>0</v>
      </c>
      <c r="AT966" s="6">
        <v>0</v>
      </c>
      <c r="AU966" s="6">
        <v>0</v>
      </c>
      <c r="AV966" s="6">
        <f>IF(Table3[[#This Row],[ShankDiameter]]&gt;0.5,0,2)</f>
        <v>2</v>
      </c>
      <c r="AW966" s="6">
        <v>0</v>
      </c>
      <c r="AX966" s="6">
        <v>0</v>
      </c>
      <c r="AY966" s="6">
        <v>2</v>
      </c>
      <c r="AZ966" s="6">
        <f>IF(Table3[[#This Row],[ShankDiameter]]=0.225,2,IF(Table3[[#This Row],[ShankDiameter]]=0.25,2,IF(Table3[[#This Row],[ShankDiameter]]=0.2875,2,0)))</f>
        <v>0</v>
      </c>
      <c r="BA966" s="6">
        <v>0</v>
      </c>
      <c r="BB966" s="6">
        <v>0</v>
      </c>
      <c r="BC966" s="6">
        <v>0</v>
      </c>
      <c r="BD966" s="6">
        <v>0</v>
      </c>
      <c r="BE966" s="6">
        <v>0</v>
      </c>
      <c r="BF966" s="6">
        <v>0</v>
      </c>
      <c r="BG966" s="6">
        <v>0</v>
      </c>
      <c r="BH966" s="6">
        <v>0</v>
      </c>
      <c r="BI966" s="6">
        <v>0</v>
      </c>
      <c r="BJ966" s="6">
        <v>0</v>
      </c>
      <c r="BK966" s="6">
        <v>0</v>
      </c>
      <c r="BL966" s="6">
        <v>0</v>
      </c>
      <c r="BM966" s="6">
        <f>IF(Table3[[#This Row],[Type]]="EM",IF((Table3[[#This Row],[Diameter]]/2)-Table3[[#This Row],[CornerRadius]]-0.012&gt;0,(Table3[[#This Row],[Diameter]]/2)-Table3[[#This Row],[CornerRadius]]-0.012,0),)</f>
        <v>0</v>
      </c>
      <c r="BO966" s="6" t="str">
        <f>IF(Table3[[#This Row],[ShoulderLength]]="","",IF(Table3[[#This Row],[ShoulderLength]]&lt;Table3[[#This Row],[LOC]],"FIX",""))</f>
        <v/>
      </c>
    </row>
    <row r="967" spans="1:67" x14ac:dyDescent="0.25">
      <c r="A967" s="7">
        <f>IF(Table3[[#This Row],[SoflexRule]]="",1,IF(Table3[[#This Row],[MinOHL]]="",1,IF(Table3[[#This Row],[Type]]="CT",1,IF(Table3[[#This Row],[I]]=1,0,1))))</f>
        <v>1</v>
      </c>
      <c r="B967" s="6" t="s">
        <v>1858</v>
      </c>
      <c r="C967" s="6" t="s">
        <v>2277</v>
      </c>
      <c r="E967" s="6">
        <v>964</v>
      </c>
      <c r="G967" s="9" t="s">
        <v>74</v>
      </c>
      <c r="H967" s="10" t="s">
        <v>1858</v>
      </c>
      <c r="I967" s="11" t="s">
        <v>1859</v>
      </c>
      <c r="J967" s="19" t="s">
        <v>2410</v>
      </c>
      <c r="K967" s="11" t="str">
        <f>CONCATENATE(Table3[[#This Row],[Type]]," "&amp;TEXT(Table3[[#This Row],[Diameter]],".0000")&amp;""," "&amp;Table3[[#This Row],[NumFlutes]]&amp;"FL")</f>
        <v>FM 3.0000 6FL</v>
      </c>
      <c r="M967" s="13">
        <v>3</v>
      </c>
      <c r="N967" s="13">
        <v>2</v>
      </c>
      <c r="O967" s="6">
        <v>2</v>
      </c>
      <c r="P967" s="6">
        <v>0.94</v>
      </c>
      <c r="R967" s="14">
        <f>IF(Table3[[#This Row],[ShoulderLenEnd]]="",0,90-(DEGREES(ATAN((Q967-P967)/((N967-O967)/2)))))</f>
        <v>0</v>
      </c>
      <c r="S967" s="15">
        <v>1.75</v>
      </c>
      <c r="T967" s="6">
        <v>6</v>
      </c>
      <c r="U967" s="6">
        <v>1.9650000000000001</v>
      </c>
      <c r="V967" s="6">
        <v>0.433</v>
      </c>
      <c r="W967" s="26">
        <v>1.5699999999999999E-2</v>
      </c>
      <c r="Z967" s="6">
        <v>0</v>
      </c>
      <c r="AA967" s="13" t="str">
        <f t="shared" si="15"/>
        <v/>
      </c>
      <c r="AB967" s="6">
        <v>2.798</v>
      </c>
      <c r="AD967" s="6">
        <v>1.27</v>
      </c>
      <c r="AE967" s="6" t="s">
        <v>44</v>
      </c>
      <c r="AF967" s="6" t="s">
        <v>119</v>
      </c>
      <c r="AG967" s="6" t="s">
        <v>1860</v>
      </c>
      <c r="AI967" s="6">
        <v>0</v>
      </c>
      <c r="AJ967" s="6">
        <v>1</v>
      </c>
      <c r="AK967" s="6">
        <v>0</v>
      </c>
      <c r="AL967" s="6">
        <v>0</v>
      </c>
      <c r="AM967" s="6">
        <v>1</v>
      </c>
      <c r="AN967" s="6">
        <v>0</v>
      </c>
      <c r="AO967" s="6">
        <v>1</v>
      </c>
      <c r="AP967" s="6">
        <v>1</v>
      </c>
      <c r="AR967" s="6">
        <v>0</v>
      </c>
      <c r="AS967" s="6">
        <v>0</v>
      </c>
      <c r="AT967" s="6">
        <v>0</v>
      </c>
      <c r="AU967" s="6">
        <v>0</v>
      </c>
      <c r="AV967" s="6">
        <f>IF(Table3[[#This Row],[ShankDiameter]]&gt;0.5,0,IF(Table3[[#This Row],[Type]]="CD",0,1))</f>
        <v>0</v>
      </c>
      <c r="AW967" s="6">
        <v>0</v>
      </c>
      <c r="AX967" s="6">
        <v>0</v>
      </c>
      <c r="AY967" s="6">
        <v>0</v>
      </c>
      <c r="AZ967" s="6">
        <f>IF(Table3[[#This Row],[ShankDiameter]]=0.225,2,IF(Table3[[#This Row],[ShankDiameter]]=0.25,2,IF(Table3[[#This Row],[ShankDiameter]]=0.2875,2,0)))</f>
        <v>0</v>
      </c>
      <c r="BA967" s="6">
        <v>0</v>
      </c>
      <c r="BB967" s="6">
        <v>0</v>
      </c>
      <c r="BC967" s="6">
        <v>0</v>
      </c>
      <c r="BD967" s="6">
        <v>0</v>
      </c>
      <c r="BE967" s="6">
        <v>0</v>
      </c>
      <c r="BF967" s="6">
        <v>0</v>
      </c>
      <c r="BG967" s="6">
        <v>0</v>
      </c>
      <c r="BH967" s="6">
        <v>2</v>
      </c>
      <c r="BI967" s="6">
        <v>0</v>
      </c>
      <c r="BJ967" s="6">
        <v>0</v>
      </c>
      <c r="BK967" s="6">
        <v>0</v>
      </c>
      <c r="BL967" s="6">
        <v>0</v>
      </c>
      <c r="BM967" s="6">
        <f>IF(Table3[[#This Row],[Type]]="EM",IF((Table3[[#This Row],[Diameter]]/2)-Table3[[#This Row],[CornerRadius]]-0.012&gt;0,(Table3[[#This Row],[Diameter]]/2)-Table3[[#This Row],[CornerRadius]]-0.012,0),)</f>
        <v>0</v>
      </c>
      <c r="BO967" s="6" t="str">
        <f>IF(Table3[[#This Row],[ShoulderLength]]="","",IF(Table3[[#This Row],[ShoulderLength]]&lt;Table3[[#This Row],[LOC]],"FIX",""))</f>
        <v/>
      </c>
    </row>
    <row r="968" spans="1:67" x14ac:dyDescent="0.25">
      <c r="A968" s="7">
        <f>IF(Table3[[#This Row],[SoflexRule]]="",1,IF(Table3[[#This Row],[MinOHL]]="",1,IF(Table3[[#This Row],[Type]]="CT",1,IF(Table3[[#This Row],[I]]=1,0,1))))</f>
        <v>1</v>
      </c>
      <c r="B968" s="6" t="s">
        <v>1858</v>
      </c>
      <c r="C968" s="6" t="s">
        <v>2277</v>
      </c>
      <c r="E968" s="6">
        <v>965</v>
      </c>
      <c r="G968" s="9" t="s">
        <v>74</v>
      </c>
      <c r="H968" s="10" t="s">
        <v>1858</v>
      </c>
      <c r="I968" s="11" t="s">
        <v>1859</v>
      </c>
      <c r="J968" s="19" t="s">
        <v>2410</v>
      </c>
      <c r="K968" s="11" t="str">
        <f>CONCATENATE(Table3[[#This Row],[Type]]," "&amp;TEXT(Table3[[#This Row],[Diameter]],".0000")&amp;""," "&amp;Table3[[#This Row],[NumFlutes]]&amp;"FL")</f>
        <v>FM 2.0000 6FL</v>
      </c>
      <c r="M968" s="13">
        <v>2</v>
      </c>
      <c r="N968" s="13">
        <v>1.6930000000000001</v>
      </c>
      <c r="O968" s="6">
        <v>2</v>
      </c>
      <c r="P968" s="6">
        <v>0.94</v>
      </c>
      <c r="R968" s="14">
        <f>IF(Table3[[#This Row],[ShoulderLenEnd]]="",0,90-(DEGREES(ATAN((Q968-P968)/((N968-O968)/2)))))</f>
        <v>0</v>
      </c>
      <c r="S968" s="15">
        <v>1.75</v>
      </c>
      <c r="T968" s="6">
        <v>6</v>
      </c>
      <c r="U968" s="6">
        <v>1.9650000000000001</v>
      </c>
      <c r="V968" s="6">
        <v>0.433</v>
      </c>
      <c r="W968" s="26">
        <v>1.5699999999999999E-2</v>
      </c>
      <c r="Z968" s="6">
        <v>0</v>
      </c>
      <c r="AA968" s="13" t="str">
        <f t="shared" si="15"/>
        <v/>
      </c>
      <c r="AB968" s="6">
        <v>2.798</v>
      </c>
      <c r="AD968" s="6">
        <v>1.27</v>
      </c>
      <c r="AE968" s="6" t="s">
        <v>44</v>
      </c>
      <c r="AF968" s="6" t="s">
        <v>119</v>
      </c>
      <c r="AG968" s="6" t="s">
        <v>1860</v>
      </c>
      <c r="AI968" s="6">
        <v>0</v>
      </c>
      <c r="AJ968" s="6">
        <v>1</v>
      </c>
      <c r="AK968" s="6">
        <v>0</v>
      </c>
      <c r="AL968" s="6">
        <v>0</v>
      </c>
      <c r="AM968" s="6">
        <v>1</v>
      </c>
      <c r="AN968" s="6">
        <v>0</v>
      </c>
      <c r="AO968" s="6">
        <v>1</v>
      </c>
      <c r="AP968" s="6">
        <v>1</v>
      </c>
      <c r="AR968" s="6">
        <v>0</v>
      </c>
      <c r="AS968" s="6">
        <v>0</v>
      </c>
      <c r="AT968" s="6">
        <v>0</v>
      </c>
      <c r="AU968" s="6">
        <v>0</v>
      </c>
      <c r="AV968" s="6">
        <f>IF(Table3[[#This Row],[ShankDiameter]]&gt;0.5,0,IF(Table3[[#This Row],[Type]]="CD",0,1))</f>
        <v>0</v>
      </c>
      <c r="AW968" s="6">
        <v>0</v>
      </c>
      <c r="AX968" s="6">
        <v>0</v>
      </c>
      <c r="AY968" s="6">
        <v>0</v>
      </c>
      <c r="AZ968" s="6">
        <f>IF(Table3[[#This Row],[ShankDiameter]]=0.225,2,IF(Table3[[#This Row],[ShankDiameter]]=0.25,2,IF(Table3[[#This Row],[ShankDiameter]]=0.2875,2,0)))</f>
        <v>0</v>
      </c>
      <c r="BA968" s="6">
        <v>0</v>
      </c>
      <c r="BB968" s="6">
        <v>0</v>
      </c>
      <c r="BC968" s="6">
        <v>0</v>
      </c>
      <c r="BD968" s="6">
        <v>0</v>
      </c>
      <c r="BE968" s="6">
        <v>0</v>
      </c>
      <c r="BF968" s="6">
        <v>0</v>
      </c>
      <c r="BG968" s="6">
        <v>0</v>
      </c>
      <c r="BH968" s="6">
        <v>2</v>
      </c>
      <c r="BI968" s="6">
        <v>0</v>
      </c>
      <c r="BJ968" s="6">
        <v>0</v>
      </c>
      <c r="BK968" s="6">
        <v>0</v>
      </c>
      <c r="BL968" s="6">
        <v>0</v>
      </c>
      <c r="BM968" s="6">
        <f>IF(Table3[[#This Row],[Type]]="EM",IF((Table3[[#This Row],[Diameter]]/2)-Table3[[#This Row],[CornerRadius]]-0.012&gt;0,(Table3[[#This Row],[Diameter]]/2)-Table3[[#This Row],[CornerRadius]]-0.012,0),)</f>
        <v>0</v>
      </c>
      <c r="BO968" s="6" t="str">
        <f>IF(Table3[[#This Row],[ShoulderLength]]="","",IF(Table3[[#This Row],[ShoulderLength]]&lt;Table3[[#This Row],[LOC]],"FIX",""))</f>
        <v/>
      </c>
    </row>
    <row r="969" spans="1:67" x14ac:dyDescent="0.25">
      <c r="A969" s="7">
        <f>IF(Table3[[#This Row],[SoflexRule]]="",1,IF(Table3[[#This Row],[MinOHL]]="",1,IF(Table3[[#This Row],[Type]]="CT",1,IF(Table3[[#This Row],[I]]=1,0,1))))</f>
        <v>1</v>
      </c>
      <c r="B969" s="6" t="s">
        <v>1858</v>
      </c>
      <c r="C969" s="6" t="s">
        <v>2277</v>
      </c>
      <c r="E969" s="6">
        <v>966</v>
      </c>
      <c r="G969" s="9" t="s">
        <v>74</v>
      </c>
      <c r="H969" s="10" t="s">
        <v>1858</v>
      </c>
      <c r="I969" s="11" t="s">
        <v>1861</v>
      </c>
      <c r="J969" s="12" t="s">
        <v>2409</v>
      </c>
      <c r="K969" s="11" t="str">
        <f>CONCATENATE(Table3[[#This Row],[Type]]," "&amp;TEXT(Table3[[#This Row],[Diameter]],".0000")&amp;""," "&amp;Table3[[#This Row],[NumFlutes]]&amp;"FL")</f>
        <v>FM 1.5000 2FL</v>
      </c>
      <c r="M969" s="13">
        <v>1.5</v>
      </c>
      <c r="N969" s="13">
        <v>1</v>
      </c>
      <c r="O969" s="6">
        <v>0.97499999999999998</v>
      </c>
      <c r="P969" s="6">
        <v>0.47499999999999998</v>
      </c>
      <c r="R969" s="14">
        <f>IF(Table3[[#This Row],[ShoulderLenEnd]]="",0,90-(DEGREES(ATAN((Q969-P969)/((N969-O969)/2)))))</f>
        <v>0</v>
      </c>
      <c r="S969" s="15">
        <v>1.24</v>
      </c>
      <c r="T969" s="6">
        <v>2</v>
      </c>
      <c r="U969" s="6">
        <v>4.5</v>
      </c>
      <c r="V969" s="6">
        <v>0.375</v>
      </c>
      <c r="W969" s="6">
        <v>0.03</v>
      </c>
      <c r="Z969" s="6">
        <v>0</v>
      </c>
      <c r="AA969" s="13" t="str">
        <f t="shared" si="15"/>
        <v/>
      </c>
      <c r="AB969" s="6">
        <v>1.4</v>
      </c>
      <c r="AD969" s="6">
        <v>0.57499999999999996</v>
      </c>
      <c r="AE969" s="6" t="s">
        <v>44</v>
      </c>
      <c r="AF969" s="6" t="s">
        <v>119</v>
      </c>
      <c r="AG969" s="6" t="s">
        <v>1877</v>
      </c>
      <c r="AI969" s="6">
        <v>0</v>
      </c>
      <c r="AJ969" s="6">
        <v>1</v>
      </c>
      <c r="AK969" s="6">
        <v>1</v>
      </c>
      <c r="AL969" s="6">
        <v>1</v>
      </c>
      <c r="AM969" s="6">
        <v>0</v>
      </c>
      <c r="AN969" s="6">
        <v>1</v>
      </c>
      <c r="AO969" s="6">
        <v>1</v>
      </c>
      <c r="AP969" s="6">
        <v>1</v>
      </c>
      <c r="AQ969" s="21" t="s">
        <v>3240</v>
      </c>
      <c r="AR969" s="6">
        <v>0</v>
      </c>
      <c r="AS969" s="6">
        <v>0</v>
      </c>
      <c r="AT969" s="6">
        <v>0</v>
      </c>
      <c r="AU969" s="6">
        <v>0</v>
      </c>
      <c r="AV969" s="6">
        <f>IF(Table3[[#This Row],[ShankDiameter]]&gt;0.5,0,IF(Table3[[#This Row],[Type]]="CD",0,1))</f>
        <v>0</v>
      </c>
      <c r="AW969" s="6">
        <v>0</v>
      </c>
      <c r="AX969" s="6">
        <v>0</v>
      </c>
      <c r="AY969" s="6">
        <v>2</v>
      </c>
      <c r="AZ969" s="6">
        <f>IF(Table3[[#This Row],[ShankDiameter]]=0.225,2,IF(Table3[[#This Row],[ShankDiameter]]=0.25,2,IF(Table3[[#This Row],[ShankDiameter]]=0.2875,2,0)))</f>
        <v>0</v>
      </c>
      <c r="BA969" s="6">
        <v>0</v>
      </c>
      <c r="BB969" s="6">
        <v>0</v>
      </c>
      <c r="BC969" s="6">
        <v>0</v>
      </c>
      <c r="BD969" s="6">
        <v>0</v>
      </c>
      <c r="BE969" s="6">
        <v>0</v>
      </c>
      <c r="BF969" s="6">
        <v>2</v>
      </c>
      <c r="BG969" s="6">
        <v>0</v>
      </c>
      <c r="BH969" s="6">
        <v>0</v>
      </c>
      <c r="BI969" s="6">
        <v>0</v>
      </c>
      <c r="BJ969" s="6">
        <v>0</v>
      </c>
      <c r="BK969" s="6">
        <v>0</v>
      </c>
      <c r="BL969" s="6">
        <v>0</v>
      </c>
      <c r="BM969" s="6">
        <f>IF(Table3[[#This Row],[Type]]="EM",IF((Table3[[#This Row],[Diameter]]/2)-Table3[[#This Row],[CornerRadius]]-0.012&gt;0,(Table3[[#This Row],[Diameter]]/2)-Table3[[#This Row],[CornerRadius]]-0.012,0),)</f>
        <v>0</v>
      </c>
      <c r="BO969" s="6" t="str">
        <f>IF(Table3[[#This Row],[ShoulderLength]]="","",IF(Table3[[#This Row],[ShoulderLength]]&lt;Table3[[#This Row],[LOC]],"FIX",""))</f>
        <v/>
      </c>
    </row>
    <row r="970" spans="1:67" x14ac:dyDescent="0.25">
      <c r="A970" s="7">
        <f>IF(Table3[[#This Row],[SoflexRule]]="",1,IF(Table3[[#This Row],[MinOHL]]="",1,IF(Table3[[#This Row],[Type]]="CT",1,IF(Table3[[#This Row],[I]]=1,0,1))))</f>
        <v>1</v>
      </c>
      <c r="E970" s="6">
        <v>967</v>
      </c>
      <c r="H970" s="10" t="s">
        <v>1858</v>
      </c>
      <c r="I970" s="11" t="s">
        <v>1862</v>
      </c>
      <c r="K970" s="11" t="str">
        <f>CONCATENATE(Table3[[#This Row],[Type]]," "&amp;TEXT(Table3[[#This Row],[Diameter]],".0000")&amp;""," "&amp;Table3[[#This Row],[NumFlutes]]&amp;"FL")</f>
        <v>FM .7500 FL</v>
      </c>
      <c r="M970" s="13">
        <v>0.75</v>
      </c>
      <c r="R970" s="14">
        <f>IF(Table3[[#This Row],[ShoulderLenEnd]]="",0,90-(DEGREES(ATAN((Q970-P970)/((N970-O970)/2)))))</f>
        <v>0</v>
      </c>
      <c r="AA970" s="13" t="str">
        <f t="shared" si="15"/>
        <v/>
      </c>
      <c r="AE970" s="6" t="s">
        <v>118</v>
      </c>
      <c r="AF970" s="6" t="s">
        <v>119</v>
      </c>
      <c r="AI970" s="6">
        <v>0</v>
      </c>
      <c r="AJ970" s="6">
        <v>1</v>
      </c>
      <c r="AK970" s="6">
        <v>0</v>
      </c>
      <c r="AL970" s="6">
        <v>0</v>
      </c>
      <c r="AM970" s="6">
        <v>1</v>
      </c>
      <c r="AN970" s="6">
        <v>0</v>
      </c>
      <c r="AO970" s="6">
        <v>0</v>
      </c>
      <c r="AP970" s="6">
        <v>1</v>
      </c>
      <c r="AR970" s="6">
        <v>0</v>
      </c>
      <c r="AS970" s="6">
        <v>0</v>
      </c>
      <c r="AT970" s="6">
        <v>0</v>
      </c>
      <c r="AU970" s="6">
        <v>0</v>
      </c>
      <c r="AV970" s="6">
        <f>IF(Table3[[#This Row],[ShankDiameter]]&gt;0.5,0,2)</f>
        <v>2</v>
      </c>
      <c r="AW970" s="6">
        <v>0</v>
      </c>
      <c r="AX970" s="6">
        <v>0</v>
      </c>
      <c r="AY970" s="6">
        <v>2</v>
      </c>
      <c r="AZ970" s="6">
        <f>IF(Table3[[#This Row],[ShankDiameter]]=0.225,2,IF(Table3[[#This Row],[ShankDiameter]]=0.25,2,IF(Table3[[#This Row],[ShankDiameter]]=0.2875,2,0)))</f>
        <v>0</v>
      </c>
      <c r="BA970" s="6">
        <v>0</v>
      </c>
      <c r="BB970" s="6">
        <v>0</v>
      </c>
      <c r="BC970" s="6">
        <v>0</v>
      </c>
      <c r="BD970" s="6">
        <v>0</v>
      </c>
      <c r="BE970" s="6">
        <v>0</v>
      </c>
      <c r="BF970" s="6">
        <v>0</v>
      </c>
      <c r="BG970" s="6">
        <v>0</v>
      </c>
      <c r="BH970" s="6">
        <v>0</v>
      </c>
      <c r="BI970" s="6">
        <v>0</v>
      </c>
      <c r="BJ970" s="6">
        <v>0</v>
      </c>
      <c r="BK970" s="6">
        <v>0</v>
      </c>
      <c r="BL970" s="6">
        <v>0</v>
      </c>
      <c r="BM970" s="6">
        <f>IF(Table3[[#This Row],[Type]]="EM",IF((Table3[[#This Row],[Diameter]]/2)-Table3[[#This Row],[CornerRadius]]-0.012&gt;0,(Table3[[#This Row],[Diameter]]/2)-Table3[[#This Row],[CornerRadius]]-0.012,0),)</f>
        <v>0</v>
      </c>
      <c r="BO970" s="6" t="str">
        <f>IF(Table3[[#This Row],[ShoulderLength]]="","",IF(Table3[[#This Row],[ShoulderLength]]&lt;Table3[[#This Row],[LOC]],"FIX",""))</f>
        <v/>
      </c>
    </row>
    <row r="971" spans="1:67" x14ac:dyDescent="0.25">
      <c r="A971" s="7">
        <f>IF(Table3[[#This Row],[SoflexRule]]="",1,IF(Table3[[#This Row],[MinOHL]]="",1,IF(Table3[[#This Row],[Type]]="CT",1,IF(Table3[[#This Row],[I]]=1,0,1))))</f>
        <v>1</v>
      </c>
      <c r="E971" s="6">
        <v>968</v>
      </c>
      <c r="H971" s="10" t="s">
        <v>1858</v>
      </c>
      <c r="I971" s="11" t="s">
        <v>1863</v>
      </c>
      <c r="K971" s="11" t="str">
        <f>CONCATENATE(Table3[[#This Row],[Type]]," "&amp;TEXT(Table3[[#This Row],[Diameter]],".0000")&amp;""," "&amp;Table3[[#This Row],[NumFlutes]]&amp;"FL")</f>
        <v>FM .7500 FL</v>
      </c>
      <c r="M971" s="13">
        <v>0.75</v>
      </c>
      <c r="R971" s="14">
        <f>IF(Table3[[#This Row],[ShoulderLenEnd]]="",0,90-(DEGREES(ATAN((Q971-P971)/((N971-O971)/2)))))</f>
        <v>0</v>
      </c>
      <c r="AA971" s="13" t="str">
        <f t="shared" si="15"/>
        <v/>
      </c>
      <c r="AE971" s="6" t="s">
        <v>118</v>
      </c>
      <c r="AF971" s="6" t="s">
        <v>119</v>
      </c>
      <c r="AI971" s="6">
        <v>0</v>
      </c>
      <c r="AJ971" s="6">
        <v>1</v>
      </c>
      <c r="AK971" s="6">
        <v>1</v>
      </c>
      <c r="AL971" s="6">
        <v>1</v>
      </c>
      <c r="AM971" s="6">
        <v>1</v>
      </c>
      <c r="AN971" s="6">
        <v>1</v>
      </c>
      <c r="AO971" s="6">
        <v>0</v>
      </c>
      <c r="AP971" s="6">
        <v>1</v>
      </c>
      <c r="AR971" s="6">
        <v>0</v>
      </c>
      <c r="AS971" s="6">
        <v>0</v>
      </c>
      <c r="AT971" s="6">
        <v>0</v>
      </c>
      <c r="AU971" s="6">
        <v>0</v>
      </c>
      <c r="AV971" s="6">
        <f>IF(Table3[[#This Row],[ShankDiameter]]&gt;0.5,0,2)</f>
        <v>2</v>
      </c>
      <c r="AW971" s="6">
        <v>0</v>
      </c>
      <c r="AX971" s="6">
        <v>0</v>
      </c>
      <c r="AY971" s="6">
        <v>2</v>
      </c>
      <c r="AZ971" s="6">
        <f>IF(Table3[[#This Row],[ShankDiameter]]=0.225,2,IF(Table3[[#This Row],[ShankDiameter]]=0.25,2,IF(Table3[[#This Row],[ShankDiameter]]=0.2875,2,0)))</f>
        <v>0</v>
      </c>
      <c r="BA971" s="6">
        <v>0</v>
      </c>
      <c r="BB971" s="6">
        <v>0</v>
      </c>
      <c r="BC971" s="6">
        <v>0</v>
      </c>
      <c r="BD971" s="6">
        <v>0</v>
      </c>
      <c r="BE971" s="6">
        <v>0</v>
      </c>
      <c r="BF971" s="6">
        <v>0</v>
      </c>
      <c r="BG971" s="6">
        <v>0</v>
      </c>
      <c r="BH971" s="6">
        <v>0</v>
      </c>
      <c r="BI971" s="6">
        <v>0</v>
      </c>
      <c r="BJ971" s="6">
        <v>0</v>
      </c>
      <c r="BK971" s="6">
        <v>0</v>
      </c>
      <c r="BL971" s="6">
        <v>0</v>
      </c>
      <c r="BM971" s="6">
        <f>IF(Table3[[#This Row],[Type]]="EM",IF((Table3[[#This Row],[Diameter]]/2)-Table3[[#This Row],[CornerRadius]]-0.012&gt;0,(Table3[[#This Row],[Diameter]]/2)-Table3[[#This Row],[CornerRadius]]-0.012,0),)</f>
        <v>0</v>
      </c>
      <c r="BO971" s="6" t="str">
        <f>IF(Table3[[#This Row],[ShoulderLength]]="","",IF(Table3[[#This Row],[ShoulderLength]]&lt;Table3[[#This Row],[LOC]],"FIX",""))</f>
        <v/>
      </c>
    </row>
    <row r="972" spans="1:67" x14ac:dyDescent="0.25">
      <c r="A972" s="7">
        <f>IF(Table3[[#This Row],[SoflexRule]]="",1,IF(Table3[[#This Row],[MinOHL]]="",1,IF(Table3[[#This Row],[Type]]="CT",1,IF(Table3[[#This Row],[I]]=1,0,1))))</f>
        <v>1</v>
      </c>
      <c r="E972" s="6">
        <v>969</v>
      </c>
      <c r="H972" s="10" t="s">
        <v>1858</v>
      </c>
      <c r="I972" s="11" t="s">
        <v>1864</v>
      </c>
      <c r="K972" s="11" t="str">
        <f>CONCATENATE(Table3[[#This Row],[Type]]," "&amp;TEXT(Table3[[#This Row],[Diameter]],".0000")&amp;""," "&amp;Table3[[#This Row],[NumFlutes]]&amp;"FL")</f>
        <v>FM .7500 FL</v>
      </c>
      <c r="M972" s="13">
        <v>0.75</v>
      </c>
      <c r="R972" s="14">
        <f>IF(Table3[[#This Row],[ShoulderLenEnd]]="",0,90-(DEGREES(ATAN((Q972-P972)/((N972-O972)/2)))))</f>
        <v>0</v>
      </c>
      <c r="AA972" s="13" t="str">
        <f t="shared" si="15"/>
        <v/>
      </c>
      <c r="AE972" s="6" t="s">
        <v>118</v>
      </c>
      <c r="AF972" s="6" t="s">
        <v>119</v>
      </c>
      <c r="AI972" s="6">
        <v>0</v>
      </c>
      <c r="AJ972" s="6">
        <v>1</v>
      </c>
      <c r="AK972" s="6">
        <v>1</v>
      </c>
      <c r="AL972" s="6">
        <v>1</v>
      </c>
      <c r="AM972" s="6">
        <v>1</v>
      </c>
      <c r="AN972" s="6">
        <v>1</v>
      </c>
      <c r="AO972" s="6">
        <v>1</v>
      </c>
      <c r="AP972" s="6">
        <v>0</v>
      </c>
      <c r="AR972" s="6">
        <v>0</v>
      </c>
      <c r="AS972" s="6">
        <v>0</v>
      </c>
      <c r="AT972" s="6">
        <v>0</v>
      </c>
      <c r="AU972" s="6">
        <v>0</v>
      </c>
      <c r="AV972" s="6">
        <f>IF(Table3[[#This Row],[ShankDiameter]]&gt;0.5,0,2)</f>
        <v>2</v>
      </c>
      <c r="AW972" s="6">
        <v>0</v>
      </c>
      <c r="AX972" s="6">
        <v>0</v>
      </c>
      <c r="AY972" s="6">
        <v>2</v>
      </c>
      <c r="AZ972" s="6">
        <f>IF(Table3[[#This Row],[ShankDiameter]]=0.225,2,IF(Table3[[#This Row],[ShankDiameter]]=0.25,2,IF(Table3[[#This Row],[ShankDiameter]]=0.2875,2,0)))</f>
        <v>0</v>
      </c>
      <c r="BA972" s="6">
        <v>0</v>
      </c>
      <c r="BB972" s="6">
        <v>0</v>
      </c>
      <c r="BC972" s="6">
        <v>0</v>
      </c>
      <c r="BD972" s="6">
        <v>0</v>
      </c>
      <c r="BE972" s="6">
        <v>0</v>
      </c>
      <c r="BF972" s="6">
        <v>0</v>
      </c>
      <c r="BG972" s="6">
        <v>0</v>
      </c>
      <c r="BH972" s="6">
        <v>0</v>
      </c>
      <c r="BI972" s="6">
        <v>0</v>
      </c>
      <c r="BJ972" s="6">
        <v>0</v>
      </c>
      <c r="BK972" s="6">
        <v>0</v>
      </c>
      <c r="BL972" s="6">
        <v>0</v>
      </c>
      <c r="BM972" s="6">
        <f>IF(Table3[[#This Row],[Type]]="EM",IF((Table3[[#This Row],[Diameter]]/2)-Table3[[#This Row],[CornerRadius]]-0.012&gt;0,(Table3[[#This Row],[Diameter]]/2)-Table3[[#This Row],[CornerRadius]]-0.012,0),)</f>
        <v>0</v>
      </c>
      <c r="BO972" s="6" t="str">
        <f>IF(Table3[[#This Row],[ShoulderLength]]="","",IF(Table3[[#This Row],[ShoulderLength]]&lt;Table3[[#This Row],[LOC]],"FIX",""))</f>
        <v/>
      </c>
    </row>
    <row r="973" spans="1:67" x14ac:dyDescent="0.25">
      <c r="A973" s="7">
        <f>IF(Table3[[#This Row],[SoflexRule]]="",1,IF(Table3[[#This Row],[MinOHL]]="",1,IF(Table3[[#This Row],[Type]]="CT",1,IF(Table3[[#This Row],[I]]=1,0,1))))</f>
        <v>1</v>
      </c>
      <c r="B973" s="6" t="s">
        <v>1858</v>
      </c>
      <c r="C973" s="6" t="s">
        <v>2277</v>
      </c>
      <c r="E973" s="6">
        <v>970</v>
      </c>
      <c r="G973" s="9" t="s">
        <v>74</v>
      </c>
      <c r="H973" s="10" t="s">
        <v>1858</v>
      </c>
      <c r="I973" s="11" t="s">
        <v>1865</v>
      </c>
      <c r="K973" s="11" t="str">
        <f>CONCATENATE(Table3[[#This Row],[Type]]," "&amp;TEXT(Table3[[#This Row],[Diameter]],".0000")&amp;""," "&amp;Table3[[#This Row],[NumFlutes]]&amp;"FL")</f>
        <v>FM 1.0000 4FL</v>
      </c>
      <c r="M973" s="13">
        <v>1</v>
      </c>
      <c r="N973" s="13">
        <v>1</v>
      </c>
      <c r="O973" s="6">
        <v>0.94499999999999995</v>
      </c>
      <c r="P973" s="6">
        <v>1.5449999999999999</v>
      </c>
      <c r="R973" s="14">
        <f>IF(Table3[[#This Row],[ShoulderLenEnd]]="",0,90-(DEGREES(ATAN((Q973-P973)/((N973-O973)/2)))))</f>
        <v>0</v>
      </c>
      <c r="S973" s="15">
        <v>1.65</v>
      </c>
      <c r="T973" s="6">
        <v>4</v>
      </c>
      <c r="U973" s="6">
        <v>3.85</v>
      </c>
      <c r="V973" s="6">
        <v>0.39300000000000002</v>
      </c>
      <c r="W973" s="6">
        <v>7.9000000000000008E-3</v>
      </c>
      <c r="Z973" s="6">
        <v>0</v>
      </c>
      <c r="AA973" s="13" t="str">
        <f t="shared" si="15"/>
        <v/>
      </c>
      <c r="AB973" s="6">
        <v>0.96299999999999997</v>
      </c>
      <c r="AD973" s="6">
        <v>1.575</v>
      </c>
      <c r="AE973" s="6" t="s">
        <v>118</v>
      </c>
      <c r="AF973" s="6" t="s">
        <v>119</v>
      </c>
      <c r="AI973" s="6">
        <v>0</v>
      </c>
      <c r="AJ973" s="6">
        <v>1</v>
      </c>
      <c r="AK973" s="6">
        <v>0</v>
      </c>
      <c r="AL973" s="6">
        <v>1</v>
      </c>
      <c r="AM973" s="6">
        <v>0</v>
      </c>
      <c r="AN973" s="6">
        <v>1</v>
      </c>
      <c r="AO973" s="6">
        <v>1</v>
      </c>
      <c r="AP973" s="6">
        <v>1</v>
      </c>
      <c r="AR973" s="6">
        <v>0</v>
      </c>
      <c r="AS973" s="6">
        <v>0</v>
      </c>
      <c r="AT973" s="6">
        <v>0</v>
      </c>
      <c r="AU973" s="6">
        <v>0</v>
      </c>
      <c r="AV973" s="6">
        <f>IF(Table3[[#This Row],[ShankDiameter]]&gt;0.5,0,2)</f>
        <v>0</v>
      </c>
      <c r="AW973" s="6">
        <v>0</v>
      </c>
      <c r="AX973" s="6">
        <v>0</v>
      </c>
      <c r="AY973" s="6">
        <v>2</v>
      </c>
      <c r="AZ973" s="6">
        <f>IF(Table3[[#This Row],[ShankDiameter]]=0.225,2,IF(Table3[[#This Row],[ShankDiameter]]=0.25,2,IF(Table3[[#This Row],[ShankDiameter]]=0.2875,2,0)))</f>
        <v>0</v>
      </c>
      <c r="BA973" s="6">
        <v>0</v>
      </c>
      <c r="BB973" s="6">
        <v>0</v>
      </c>
      <c r="BC973" s="6">
        <v>0</v>
      </c>
      <c r="BD973" s="6">
        <v>0</v>
      </c>
      <c r="BE973" s="6">
        <v>0</v>
      </c>
      <c r="BF973" s="6">
        <v>2</v>
      </c>
      <c r="BG973" s="6">
        <v>0</v>
      </c>
      <c r="BH973" s="6">
        <v>0</v>
      </c>
      <c r="BI973" s="6">
        <v>0</v>
      </c>
      <c r="BJ973" s="6">
        <v>0</v>
      </c>
      <c r="BK973" s="6">
        <v>0</v>
      </c>
      <c r="BL973" s="6">
        <v>0</v>
      </c>
      <c r="BM973" s="6">
        <f>IF(Table3[[#This Row],[Type]]="EM",IF((Table3[[#This Row],[Diameter]]/2)-Table3[[#This Row],[CornerRadius]]-0.012&gt;0,(Table3[[#This Row],[Diameter]]/2)-Table3[[#This Row],[CornerRadius]]-0.012,0),)</f>
        <v>0</v>
      </c>
      <c r="BO973" s="6" t="str">
        <f>IF(Table3[[#This Row],[ShoulderLength]]="","",IF(Table3[[#This Row],[ShoulderLength]]&lt;Table3[[#This Row],[LOC]],"FIX",""))</f>
        <v/>
      </c>
    </row>
    <row r="974" spans="1:67" x14ac:dyDescent="0.25">
      <c r="A974" s="7">
        <f>IF(Table3[[#This Row],[SoflexRule]]="",1,IF(Table3[[#This Row],[MinOHL]]="",1,IF(Table3[[#This Row],[Type]]="CT",1,IF(Table3[[#This Row],[I]]=1,0,1))))</f>
        <v>1</v>
      </c>
      <c r="B974" s="6" t="s">
        <v>1858</v>
      </c>
      <c r="C974" s="6" t="s">
        <v>2277</v>
      </c>
      <c r="E974" s="6">
        <v>971</v>
      </c>
      <c r="G974" s="9" t="s">
        <v>74</v>
      </c>
      <c r="H974" s="10" t="s">
        <v>1858</v>
      </c>
      <c r="I974" s="11" t="s">
        <v>1866</v>
      </c>
      <c r="K974" s="11" t="str">
        <f>CONCATENATE(Table3[[#This Row],[Type]]," "&amp;TEXT(Table3[[#This Row],[Diameter]],".0000")&amp;""," "&amp;Table3[[#This Row],[NumFlutes]]&amp;"FL")</f>
        <v>FM 1.0000 4FL</v>
      </c>
      <c r="M974" s="13">
        <v>1</v>
      </c>
      <c r="N974" s="13">
        <v>1</v>
      </c>
      <c r="O974" s="6">
        <v>0.9</v>
      </c>
      <c r="P974" s="6">
        <v>0.375</v>
      </c>
      <c r="R974" s="14">
        <v>0</v>
      </c>
      <c r="S974" s="15">
        <v>2.4500000000000002</v>
      </c>
      <c r="T974" s="14">
        <v>4</v>
      </c>
      <c r="U974" s="6">
        <v>4.75</v>
      </c>
      <c r="V974" s="6">
        <v>0.375</v>
      </c>
      <c r="W974" s="6">
        <v>7.8700000000000006E-2</v>
      </c>
      <c r="Z974" s="6">
        <v>0</v>
      </c>
      <c r="AB974" s="6">
        <v>1</v>
      </c>
      <c r="AC974" s="13"/>
      <c r="AD974" s="13">
        <v>0.375</v>
      </c>
      <c r="AE974" s="6" t="s">
        <v>44</v>
      </c>
      <c r="AF974" s="6" t="s">
        <v>119</v>
      </c>
      <c r="AI974" s="6">
        <v>0</v>
      </c>
      <c r="AJ974" s="6">
        <v>0</v>
      </c>
      <c r="AK974" s="6">
        <v>1</v>
      </c>
      <c r="AL974" s="6">
        <v>0</v>
      </c>
      <c r="AM974" s="6">
        <v>0</v>
      </c>
      <c r="AN974" s="6">
        <v>0</v>
      </c>
      <c r="AO974" s="6">
        <v>1</v>
      </c>
      <c r="AP974" s="6">
        <v>0</v>
      </c>
      <c r="AR974" s="6">
        <v>0</v>
      </c>
      <c r="AS974" s="6">
        <v>0</v>
      </c>
      <c r="AT974" s="6">
        <v>0</v>
      </c>
      <c r="AU974" s="6">
        <v>0</v>
      </c>
      <c r="AV974" s="6">
        <f>IF(Table3[[#This Row],[ShankDiameter]]&gt;0.5,0,IF(Table3[[#This Row],[Type]]="CD",0,1))</f>
        <v>0</v>
      </c>
      <c r="AW974" s="6">
        <v>0</v>
      </c>
      <c r="AX974" s="6">
        <v>0</v>
      </c>
      <c r="AY974" s="6">
        <v>0</v>
      </c>
      <c r="AZ974" s="6">
        <f>IF(Table3[[#This Row],[ShankDiameter]]=0.225,2,IF(Table3[[#This Row],[ShankDiameter]]=0.25,2,IF(Table3[[#This Row],[ShankDiameter]]=0.2875,2,0)))</f>
        <v>0</v>
      </c>
      <c r="BA974" s="6">
        <v>0</v>
      </c>
      <c r="BB974" s="6">
        <v>0</v>
      </c>
      <c r="BC974" s="6">
        <v>0</v>
      </c>
      <c r="BD974" s="6">
        <v>0</v>
      </c>
      <c r="BE974" s="6">
        <v>0</v>
      </c>
      <c r="BF974" s="6">
        <v>2</v>
      </c>
      <c r="BG974" s="6">
        <v>0</v>
      </c>
      <c r="BH974" s="6">
        <v>0</v>
      </c>
      <c r="BI974" s="6">
        <v>0</v>
      </c>
      <c r="BJ974" s="6">
        <v>0</v>
      </c>
      <c r="BK974" s="6">
        <v>0</v>
      </c>
      <c r="BL974" s="6">
        <v>0</v>
      </c>
      <c r="BM974" s="6">
        <f>IF(Table3[[#This Row],[Type]]="EM",IF((Table3[[#This Row],[Diameter]]/2)-Table3[[#This Row],[CornerRadius]]-0.012&gt;0,(Table3[[#This Row],[Diameter]]/2)-Table3[[#This Row],[CornerRadius]]-0.012,0),)</f>
        <v>0</v>
      </c>
      <c r="BO974" s="6" t="str">
        <f>IF(Table3[[#This Row],[ShoulderLength]]="","",IF(Table3[[#This Row],[ShoulderLength]]&lt;Table3[[#This Row],[LOC]],"FIX",""))</f>
        <v/>
      </c>
    </row>
    <row r="975" spans="1:67" x14ac:dyDescent="0.25">
      <c r="A975" s="7">
        <f>IF(Table3[[#This Row],[SoflexRule]]="",1,IF(Table3[[#This Row],[MinOHL]]="",1,IF(Table3[[#This Row],[Type]]="CT",1,IF(Table3[[#This Row],[I]]=1,0,1))))</f>
        <v>1</v>
      </c>
      <c r="E975" s="6">
        <v>972</v>
      </c>
      <c r="H975" s="10" t="s">
        <v>1858</v>
      </c>
      <c r="I975" s="11" t="s">
        <v>1867</v>
      </c>
      <c r="K975" s="11" t="str">
        <f>CONCATENATE(Table3[[#This Row],[Type]]," "&amp;TEXT(Table3[[#This Row],[Diameter]],".0000")&amp;""," "&amp;Table3[[#This Row],[NumFlutes]]&amp;"FL")</f>
        <v>FM .7500 FL</v>
      </c>
      <c r="M975" s="13">
        <v>0.75</v>
      </c>
      <c r="R975" s="14">
        <f>IF(Table3[[#This Row],[ShoulderLenEnd]]="",0,90-(DEGREES(ATAN((Q975-P975)/((N975-O975)/2)))))</f>
        <v>0</v>
      </c>
      <c r="AA975" s="13" t="str">
        <f>IF(Z975 &lt; 1, "", (M975/2)/TAN(RADIANS(Z975/2)))</f>
        <v/>
      </c>
      <c r="AE975" s="6" t="s">
        <v>118</v>
      </c>
      <c r="AF975" s="6" t="s">
        <v>119</v>
      </c>
      <c r="AI975" s="6">
        <v>0</v>
      </c>
      <c r="AJ975" s="6">
        <v>1</v>
      </c>
      <c r="AK975" s="6">
        <v>1</v>
      </c>
      <c r="AL975" s="6">
        <v>1</v>
      </c>
      <c r="AM975" s="6">
        <v>1</v>
      </c>
      <c r="AN975" s="6">
        <v>1</v>
      </c>
      <c r="AO975" s="6">
        <v>1</v>
      </c>
      <c r="AP975" s="6">
        <v>0</v>
      </c>
      <c r="AR975" s="6">
        <v>0</v>
      </c>
      <c r="AS975" s="6">
        <v>0</v>
      </c>
      <c r="AT975" s="6">
        <v>0</v>
      </c>
      <c r="AU975" s="6">
        <v>0</v>
      </c>
      <c r="AV975" s="6">
        <f>IF(Table3[[#This Row],[ShankDiameter]]&gt;0.5,0,2)</f>
        <v>2</v>
      </c>
      <c r="AW975" s="6">
        <v>0</v>
      </c>
      <c r="AX975" s="6">
        <v>0</v>
      </c>
      <c r="AY975" s="6">
        <v>2</v>
      </c>
      <c r="AZ975" s="6">
        <f>IF(Table3[[#This Row],[ShankDiameter]]=0.225,2,IF(Table3[[#This Row],[ShankDiameter]]=0.25,2,IF(Table3[[#This Row],[ShankDiameter]]=0.2875,2,0)))</f>
        <v>0</v>
      </c>
      <c r="BA975" s="6">
        <v>0</v>
      </c>
      <c r="BB975" s="6">
        <v>0</v>
      </c>
      <c r="BC975" s="6">
        <v>0</v>
      </c>
      <c r="BD975" s="6">
        <v>0</v>
      </c>
      <c r="BE975" s="6">
        <v>0</v>
      </c>
      <c r="BF975" s="6">
        <v>0</v>
      </c>
      <c r="BG975" s="6">
        <v>0</v>
      </c>
      <c r="BH975" s="6">
        <v>0</v>
      </c>
      <c r="BI975" s="6">
        <v>0</v>
      </c>
      <c r="BJ975" s="6">
        <v>0</v>
      </c>
      <c r="BK975" s="6">
        <v>0</v>
      </c>
      <c r="BL975" s="6">
        <v>0</v>
      </c>
      <c r="BM975" s="6">
        <f>IF(Table3[[#This Row],[Type]]="EM",IF((Table3[[#This Row],[Diameter]]/2)-Table3[[#This Row],[CornerRadius]]-0.012&gt;0,(Table3[[#This Row],[Diameter]]/2)-Table3[[#This Row],[CornerRadius]]-0.012,0),)</f>
        <v>0</v>
      </c>
      <c r="BO975" s="6" t="str">
        <f>IF(Table3[[#This Row],[ShoulderLength]]="","",IF(Table3[[#This Row],[ShoulderLength]]&lt;Table3[[#This Row],[LOC]],"FIX",""))</f>
        <v/>
      </c>
    </row>
    <row r="976" spans="1:67" x14ac:dyDescent="0.25">
      <c r="A976" s="7">
        <v>1</v>
      </c>
      <c r="B976" s="6" t="s">
        <v>1858</v>
      </c>
      <c r="C976" s="6" t="s">
        <v>2277</v>
      </c>
      <c r="E976" s="6">
        <v>973</v>
      </c>
      <c r="G976" s="9" t="s">
        <v>74</v>
      </c>
      <c r="H976" s="10" t="s">
        <v>1858</v>
      </c>
      <c r="I976" s="11" t="s">
        <v>1868</v>
      </c>
      <c r="J976" s="12" t="s">
        <v>2408</v>
      </c>
      <c r="K976" s="11" t="str">
        <f>CONCATENATE(Table3[[#This Row],[Type]]," "&amp;TEXT(Table3[[#This Row],[Diameter]],".0000")&amp;""," "&amp;Table3[[#This Row],[NumFlutes]]&amp;"FL")</f>
        <v>FM 3.0000 6FL</v>
      </c>
      <c r="M976" s="13">
        <v>3</v>
      </c>
      <c r="N976" s="13">
        <v>2.25</v>
      </c>
      <c r="O976" s="6">
        <v>2.0099999999999998</v>
      </c>
      <c r="P976" s="6">
        <v>0.92500000000000004</v>
      </c>
      <c r="R976" s="14">
        <f>IF(Table3[[#This Row],[ShoulderLenEnd]]="",0,90-(DEGREES(ATAN((Q976-P976)/((N976-O976)/2)))))</f>
        <v>0</v>
      </c>
      <c r="S976" s="15">
        <v>1.9630000000000001</v>
      </c>
      <c r="T976" s="6">
        <v>6</v>
      </c>
      <c r="U976" s="6">
        <v>2</v>
      </c>
      <c r="V976" s="6">
        <v>0.1181</v>
      </c>
      <c r="W976" s="6">
        <v>1.5699999999999999E-2</v>
      </c>
      <c r="Z976" s="6">
        <v>0</v>
      </c>
      <c r="AA976" s="13" t="str">
        <f>IF(Z976 &lt; 1, "", (M976/2)/TAN(RADIANS(Z976/2)))</f>
        <v/>
      </c>
      <c r="AB976" s="6">
        <v>2.9350000000000001</v>
      </c>
      <c r="AD976" s="6">
        <v>1.2649999999999999</v>
      </c>
      <c r="AE976" s="6" t="s">
        <v>118</v>
      </c>
      <c r="AF976" s="6" t="s">
        <v>119</v>
      </c>
      <c r="AG976" s="6" t="s">
        <v>1860</v>
      </c>
      <c r="AI976" s="6">
        <v>0</v>
      </c>
      <c r="AJ976" s="6">
        <v>1</v>
      </c>
      <c r="AK976" s="6">
        <v>0</v>
      </c>
      <c r="AL976" s="6">
        <v>1</v>
      </c>
      <c r="AM976" s="6">
        <v>0</v>
      </c>
      <c r="AN976" s="6">
        <v>1</v>
      </c>
      <c r="AO976" s="6">
        <v>0</v>
      </c>
      <c r="AP976" s="6">
        <v>1</v>
      </c>
      <c r="AR976" s="6">
        <v>0</v>
      </c>
      <c r="AS976" s="6">
        <v>0</v>
      </c>
      <c r="AT976" s="6">
        <v>0</v>
      </c>
      <c r="AU976" s="6">
        <v>0</v>
      </c>
      <c r="AV976" s="6">
        <f>IF(Table3[[#This Row],[ShankDiameter]]&gt;0.5,0,2)</f>
        <v>0</v>
      </c>
      <c r="AW976" s="6">
        <v>0</v>
      </c>
      <c r="AX976" s="6">
        <v>0</v>
      </c>
      <c r="AY976" s="6">
        <v>0</v>
      </c>
      <c r="AZ976" s="6">
        <f>IF(Table3[[#This Row],[ShankDiameter]]=0.225,2,IF(Table3[[#This Row],[ShankDiameter]]=0.25,2,IF(Table3[[#This Row],[ShankDiameter]]=0.2875,2,0)))</f>
        <v>0</v>
      </c>
      <c r="BA976" s="6">
        <v>0</v>
      </c>
      <c r="BB976" s="6">
        <v>0</v>
      </c>
      <c r="BC976" s="6">
        <v>0</v>
      </c>
      <c r="BD976" s="6">
        <v>0</v>
      </c>
      <c r="BE976" s="6">
        <v>0</v>
      </c>
      <c r="BF976" s="6">
        <v>0</v>
      </c>
      <c r="BG976" s="6">
        <v>0</v>
      </c>
      <c r="BH976" s="6">
        <v>1</v>
      </c>
      <c r="BI976" s="6">
        <v>0</v>
      </c>
      <c r="BJ976" s="6">
        <v>0</v>
      </c>
      <c r="BK976" s="6">
        <v>0</v>
      </c>
      <c r="BL976" s="6">
        <v>0</v>
      </c>
      <c r="BM976" s="6">
        <f>IF(Table3[[#This Row],[Type]]="EM",IF((Table3[[#This Row],[Diameter]]/2)-Table3[[#This Row],[CornerRadius]]-0.012&gt;0,(Table3[[#This Row],[Diameter]]/2)-Table3[[#This Row],[CornerRadius]]-0.012,0),)</f>
        <v>0</v>
      </c>
      <c r="BO976" s="6" t="str">
        <f>IF(Table3[[#This Row],[ShoulderLength]]="","",IF(Table3[[#This Row],[ShoulderLength]]&lt;Table3[[#This Row],[LOC]],"FIX",""))</f>
        <v/>
      </c>
    </row>
    <row r="977" spans="1:67" x14ac:dyDescent="0.25">
      <c r="A977" s="7">
        <f>IF(Table3[[#This Row],[SoflexRule]]="",1,IF(Table3[[#This Row],[MinOHL]]="",1,IF(Table3[[#This Row],[Type]]="CT",1,IF(Table3[[#This Row],[I]]=1,0,1))))</f>
        <v>1</v>
      </c>
      <c r="E977" s="6">
        <v>974</v>
      </c>
      <c r="H977" s="10" t="s">
        <v>1858</v>
      </c>
      <c r="I977" s="11" t="s">
        <v>1869</v>
      </c>
      <c r="K977" s="11" t="str">
        <f>CONCATENATE(Table3[[#This Row],[Type]]," "&amp;TEXT(Table3[[#This Row],[Diameter]],".0000")&amp;""," "&amp;Table3[[#This Row],[NumFlutes]]&amp;"FL")</f>
        <v>FM 2.5000 FL</v>
      </c>
      <c r="M977" s="13">
        <v>2.5</v>
      </c>
      <c r="R977" s="14">
        <f>IF(Table3[[#This Row],[ShoulderLenEnd]]="",0,90-(DEGREES(ATAN((Q977-P977)/((N977-O977)/2)))))</f>
        <v>0</v>
      </c>
      <c r="AA977" s="13" t="str">
        <f>IF(Z977 &lt; 1, "", (M977/2)/TAN(RADIANS(Z977/2)))</f>
        <v/>
      </c>
      <c r="AE977" s="6" t="s">
        <v>118</v>
      </c>
      <c r="AF977" s="6" t="s">
        <v>119</v>
      </c>
      <c r="AI977" s="6">
        <v>0</v>
      </c>
      <c r="AJ977" s="6">
        <v>0</v>
      </c>
      <c r="AK977" s="6">
        <v>0</v>
      </c>
      <c r="AL977" s="6">
        <v>1</v>
      </c>
      <c r="AM977" s="6">
        <v>0</v>
      </c>
      <c r="AN977" s="6">
        <v>0</v>
      </c>
      <c r="AO977" s="6">
        <v>0</v>
      </c>
      <c r="AP977" s="6">
        <v>1</v>
      </c>
      <c r="AR977" s="6">
        <v>0</v>
      </c>
      <c r="AS977" s="6">
        <v>0</v>
      </c>
      <c r="AT977" s="6">
        <v>0</v>
      </c>
      <c r="AU977" s="6">
        <v>0</v>
      </c>
      <c r="AV977" s="6">
        <f>IF(Table3[[#This Row],[ShankDiameter]]&gt;0.5,0,2)</f>
        <v>2</v>
      </c>
      <c r="AW977" s="6">
        <v>0</v>
      </c>
      <c r="AX977" s="6">
        <v>0</v>
      </c>
      <c r="AY977" s="6">
        <v>2</v>
      </c>
      <c r="AZ977" s="6">
        <f>IF(Table3[[#This Row],[ShankDiameter]]=0.225,2,IF(Table3[[#This Row],[ShankDiameter]]=0.25,2,IF(Table3[[#This Row],[ShankDiameter]]=0.2875,2,0)))</f>
        <v>0</v>
      </c>
      <c r="BA977" s="6">
        <v>0</v>
      </c>
      <c r="BB977" s="6">
        <v>0</v>
      </c>
      <c r="BC977" s="6">
        <v>0</v>
      </c>
      <c r="BD977" s="6">
        <v>0</v>
      </c>
      <c r="BE977" s="6">
        <v>0</v>
      </c>
      <c r="BF977" s="6">
        <v>0</v>
      </c>
      <c r="BG977" s="6">
        <v>0</v>
      </c>
      <c r="BH977" s="6">
        <v>0</v>
      </c>
      <c r="BI977" s="6">
        <v>0</v>
      </c>
      <c r="BJ977" s="6">
        <v>0</v>
      </c>
      <c r="BK977" s="6">
        <v>0</v>
      </c>
      <c r="BL977" s="6">
        <v>0</v>
      </c>
      <c r="BM977" s="6">
        <f>IF(Table3[[#This Row],[Type]]="EM",IF((Table3[[#This Row],[Diameter]]/2)-Table3[[#This Row],[CornerRadius]]-0.012&gt;0,(Table3[[#This Row],[Diameter]]/2)-Table3[[#This Row],[CornerRadius]]-0.012,0),)</f>
        <v>0</v>
      </c>
      <c r="BO977" s="6" t="str">
        <f>IF(Table3[[#This Row],[ShoulderLength]]="","",IF(Table3[[#This Row],[ShoulderLength]]&lt;Table3[[#This Row],[LOC]],"FIX",""))</f>
        <v/>
      </c>
    </row>
    <row r="978" spans="1:67" x14ac:dyDescent="0.25">
      <c r="A978" s="7">
        <f>IF(Table3[[#This Row],[SoflexRule]]="",1,IF(Table3[[#This Row],[MinOHL]]="",1,IF(Table3[[#This Row],[Type]]="CT",1,IF(Table3[[#This Row],[I]]=1,0,1))))</f>
        <v>1</v>
      </c>
      <c r="B978" s="6" t="s">
        <v>1858</v>
      </c>
      <c r="C978" s="6" t="s">
        <v>2407</v>
      </c>
      <c r="E978" s="6">
        <v>975</v>
      </c>
      <c r="G978" s="9" t="s">
        <v>74</v>
      </c>
      <c r="H978" s="10" t="s">
        <v>1858</v>
      </c>
      <c r="I978" s="11" t="s">
        <v>1870</v>
      </c>
      <c r="J978" s="12">
        <v>800947</v>
      </c>
      <c r="K978" s="11" t="str">
        <f>CONCATENATE(Table3[[#This Row],[Type]]," "&amp;TEXT(Table3[[#This Row],[Diameter]],".0000")&amp;""," "&amp;Table3[[#This Row],[NumFlutes]]&amp;"FL")</f>
        <v>FM 3.0000 5FL</v>
      </c>
      <c r="M978" s="13">
        <v>3</v>
      </c>
      <c r="N978" s="13">
        <v>1.97</v>
      </c>
      <c r="O978" s="6">
        <v>1.97</v>
      </c>
      <c r="P978" s="6">
        <v>0.75</v>
      </c>
      <c r="R978" s="14">
        <v>0</v>
      </c>
      <c r="S978" s="15">
        <v>1.585</v>
      </c>
      <c r="T978" s="6">
        <v>5</v>
      </c>
      <c r="U978" s="6">
        <v>1.585</v>
      </c>
      <c r="V978" s="6">
        <v>0.35</v>
      </c>
      <c r="W978" s="6">
        <v>0</v>
      </c>
      <c r="Z978" s="6">
        <v>45</v>
      </c>
      <c r="AB978" s="13">
        <v>2.5</v>
      </c>
      <c r="AD978" s="6">
        <v>1.2</v>
      </c>
      <c r="AE978" s="6" t="s">
        <v>44</v>
      </c>
      <c r="AF978" s="6" t="s">
        <v>119</v>
      </c>
      <c r="AI978" s="6">
        <v>0</v>
      </c>
      <c r="AJ978" s="6">
        <v>0</v>
      </c>
      <c r="AK978" s="6">
        <v>1</v>
      </c>
      <c r="AL978" s="6">
        <v>0</v>
      </c>
      <c r="AM978" s="6">
        <v>0</v>
      </c>
      <c r="AN978" s="6">
        <v>0</v>
      </c>
      <c r="AO978" s="6">
        <v>0</v>
      </c>
      <c r="AP978" s="6">
        <v>1</v>
      </c>
      <c r="AR978" s="6">
        <v>0</v>
      </c>
      <c r="AS978" s="6">
        <v>0</v>
      </c>
      <c r="AT978" s="6">
        <v>0</v>
      </c>
      <c r="AU978" s="6">
        <v>0</v>
      </c>
      <c r="AV978" s="6">
        <f>IF(Table3[[#This Row],[ShankDiameter]]&gt;0.5,0,IF(Table3[[#This Row],[Type]]="CD",0,1))</f>
        <v>0</v>
      </c>
      <c r="AW978" s="6">
        <v>0</v>
      </c>
      <c r="AX978" s="6">
        <v>0</v>
      </c>
      <c r="AY978" s="6">
        <v>0</v>
      </c>
      <c r="AZ978" s="6">
        <f>IF(Table3[[#This Row],[ShankDiameter]]=0.225,2,IF(Table3[[#This Row],[ShankDiameter]]=0.25,2,IF(Table3[[#This Row],[ShankDiameter]]=0.2875,2,0)))</f>
        <v>0</v>
      </c>
      <c r="BA978" s="6">
        <v>0</v>
      </c>
      <c r="BB978" s="6">
        <v>0</v>
      </c>
      <c r="BC978" s="6">
        <v>0</v>
      </c>
      <c r="BD978" s="6">
        <v>0</v>
      </c>
      <c r="BE978" s="6">
        <v>0</v>
      </c>
      <c r="BF978" s="6">
        <v>0</v>
      </c>
      <c r="BG978" s="6">
        <v>2</v>
      </c>
      <c r="BH978" s="6">
        <v>0</v>
      </c>
      <c r="BI978" s="6">
        <v>0</v>
      </c>
      <c r="BJ978" s="6">
        <v>0</v>
      </c>
      <c r="BK978" s="6">
        <v>0</v>
      </c>
      <c r="BL978" s="6">
        <v>0</v>
      </c>
      <c r="BM978" s="6">
        <f>IF(Table3[[#This Row],[Type]]="EM",IF((Table3[[#This Row],[Diameter]]/2)-Table3[[#This Row],[CornerRadius]]-0.012&gt;0,(Table3[[#This Row],[Diameter]]/2)-Table3[[#This Row],[CornerRadius]]-0.012,0),)</f>
        <v>0</v>
      </c>
      <c r="BO978" s="6" t="str">
        <f>IF(Table3[[#This Row],[ShoulderLength]]="","",IF(Table3[[#This Row],[ShoulderLength]]&lt;Table3[[#This Row],[LOC]],"FIX",""))</f>
        <v/>
      </c>
    </row>
    <row r="979" spans="1:67" x14ac:dyDescent="0.25">
      <c r="A979" s="7">
        <f>IF(Table3[[#This Row],[SoflexRule]]="",1,IF(Table3[[#This Row],[MinOHL]]="",1,IF(Table3[[#This Row],[Type]]="CT",1,IF(Table3[[#This Row],[I]]=1,0,1))))</f>
        <v>1</v>
      </c>
      <c r="E979" s="6">
        <v>976</v>
      </c>
      <c r="H979" s="10" t="s">
        <v>1858</v>
      </c>
      <c r="I979" s="11" t="s">
        <v>1871</v>
      </c>
      <c r="J979" s="12">
        <v>20225</v>
      </c>
      <c r="K979" s="11" t="str">
        <f>CONCATENATE(Table3[[#This Row],[Type]]," "&amp;TEXT(Table3[[#This Row],[Diameter]],".0000")&amp;""," "&amp;Table3[[#This Row],[NumFlutes]]&amp;"FL")</f>
        <v>FM 3.0000 FL</v>
      </c>
      <c r="M979" s="13">
        <v>3</v>
      </c>
      <c r="R979" s="14">
        <f>IF(Table3[[#This Row],[ShoulderLenEnd]]="",0,90-(DEGREES(ATAN((Q979-P979)/((N979-O979)/2)))))</f>
        <v>0</v>
      </c>
      <c r="AA979" s="13" t="str">
        <f t="shared" ref="AA979:AA1042" si="16">IF(Z979 &lt; 1, "", (M979/2)/TAN(RADIANS(Z979/2)))</f>
        <v/>
      </c>
      <c r="AE979" s="6" t="s">
        <v>118</v>
      </c>
      <c r="AF979" s="6" t="s">
        <v>119</v>
      </c>
      <c r="AG979" s="6" t="s">
        <v>1872</v>
      </c>
      <c r="AI979" s="6">
        <v>0</v>
      </c>
      <c r="AJ979" s="6">
        <v>0</v>
      </c>
      <c r="AK979" s="6">
        <v>0</v>
      </c>
      <c r="AL979" s="6">
        <v>0</v>
      </c>
      <c r="AM979" s="6">
        <v>0</v>
      </c>
      <c r="AN979" s="6">
        <v>0</v>
      </c>
      <c r="AO979" s="6">
        <v>0</v>
      </c>
      <c r="AP979" s="6">
        <v>0</v>
      </c>
      <c r="AR979" s="6">
        <v>0</v>
      </c>
      <c r="AS979" s="6">
        <v>0</v>
      </c>
      <c r="AT979" s="6">
        <v>0</v>
      </c>
      <c r="AU979" s="6">
        <v>0</v>
      </c>
      <c r="AV979" s="6">
        <f>IF(Table3[[#This Row],[ShankDiameter]]&gt;0.5,0,2)</f>
        <v>2</v>
      </c>
      <c r="AW979" s="6">
        <v>0</v>
      </c>
      <c r="AX979" s="6">
        <v>0</v>
      </c>
      <c r="AY979" s="6">
        <v>2</v>
      </c>
      <c r="AZ979" s="6">
        <f>IF(Table3[[#This Row],[ShankDiameter]]=0.225,2,IF(Table3[[#This Row],[ShankDiameter]]=0.25,2,IF(Table3[[#This Row],[ShankDiameter]]=0.2875,2,0)))</f>
        <v>0</v>
      </c>
      <c r="BA979" s="6">
        <v>0</v>
      </c>
      <c r="BB979" s="6">
        <v>0</v>
      </c>
      <c r="BC979" s="6">
        <v>0</v>
      </c>
      <c r="BD979" s="6">
        <v>0</v>
      </c>
      <c r="BE979" s="6">
        <v>0</v>
      </c>
      <c r="BF979" s="6">
        <v>0</v>
      </c>
      <c r="BG979" s="6">
        <v>0</v>
      </c>
      <c r="BH979" s="6">
        <v>0</v>
      </c>
      <c r="BI979" s="6">
        <v>0</v>
      </c>
      <c r="BJ979" s="6">
        <v>0</v>
      </c>
      <c r="BK979" s="6">
        <v>0</v>
      </c>
      <c r="BL979" s="6">
        <v>0</v>
      </c>
      <c r="BM979" s="6">
        <f>IF(Table3[[#This Row],[Type]]="EM",IF((Table3[[#This Row],[Diameter]]/2)-Table3[[#This Row],[CornerRadius]]-0.012&gt;0,(Table3[[#This Row],[Diameter]]/2)-Table3[[#This Row],[CornerRadius]]-0.012,0),)</f>
        <v>0</v>
      </c>
      <c r="BO979" s="6" t="str">
        <f>IF(Table3[[#This Row],[ShoulderLength]]="","",IF(Table3[[#This Row],[ShoulderLength]]&lt;Table3[[#This Row],[LOC]],"FIX",""))</f>
        <v/>
      </c>
    </row>
    <row r="980" spans="1:67" x14ac:dyDescent="0.25">
      <c r="A980" s="7">
        <f>IF(Table3[[#This Row],[SoflexRule]]="",1,IF(Table3[[#This Row],[MinOHL]]="",1,IF(Table3[[#This Row],[Type]]="CT",1,IF(Table3[[#This Row],[I]]=1,0,1))))</f>
        <v>1</v>
      </c>
      <c r="E980" s="6">
        <v>977</v>
      </c>
      <c r="G980" s="9" t="s">
        <v>74</v>
      </c>
      <c r="H980" s="10" t="s">
        <v>1873</v>
      </c>
      <c r="I980" s="11" t="s">
        <v>1874</v>
      </c>
      <c r="J980" s="12" t="s">
        <v>1875</v>
      </c>
      <c r="K980" s="11" t="str">
        <f>CONCATENATE(Table3[[#This Row],[Type]]," "&amp;TEXT(Table3[[#This Row],[Diameter]],".0000")&amp;""," "&amp;Table3[[#This Row],[NumFlutes]]&amp;"FL")</f>
        <v>KC .2500 3FL</v>
      </c>
      <c r="M980" s="13">
        <v>0.25</v>
      </c>
      <c r="N980" s="13">
        <v>0.125</v>
      </c>
      <c r="O980" s="6">
        <v>0.125</v>
      </c>
      <c r="P980" s="6">
        <v>0.09</v>
      </c>
      <c r="R980" s="14">
        <f>IF(Table3[[#This Row],[ShoulderLenEnd]]="",0,90-(DEGREES(ATAN((Q980-P980)/((N980-O980)/2)))))</f>
        <v>0</v>
      </c>
      <c r="S980" s="15">
        <v>0.115</v>
      </c>
      <c r="T980" s="6">
        <v>3</v>
      </c>
      <c r="U980" s="6">
        <v>1.5</v>
      </c>
      <c r="V980" s="6">
        <v>5.0999999999999997E-2</v>
      </c>
      <c r="AA980" s="13" t="str">
        <f t="shared" si="16"/>
        <v/>
      </c>
      <c r="AE980" s="6" t="s">
        <v>44</v>
      </c>
      <c r="AF980" s="6" t="s">
        <v>62</v>
      </c>
      <c r="AG980" s="6" t="s">
        <v>1877</v>
      </c>
      <c r="AH980" s="6" t="s">
        <v>1878</v>
      </c>
      <c r="AI980" s="6">
        <v>0</v>
      </c>
      <c r="AJ980" s="6">
        <v>1</v>
      </c>
      <c r="AK980" s="6">
        <v>0</v>
      </c>
      <c r="AL980" s="6">
        <v>1</v>
      </c>
      <c r="AM980" s="6">
        <v>1</v>
      </c>
      <c r="AN980" s="6">
        <v>0</v>
      </c>
      <c r="AO980" s="6">
        <v>0</v>
      </c>
      <c r="AP980" s="6">
        <v>1</v>
      </c>
      <c r="AR980" s="6">
        <v>0</v>
      </c>
      <c r="AS980" s="6">
        <v>0</v>
      </c>
      <c r="AT980" s="6">
        <v>0</v>
      </c>
      <c r="AU980" s="6">
        <v>0</v>
      </c>
      <c r="AV980" s="6">
        <f>IF(Table3[[#This Row],[ShankDiameter]]&gt;0.5,0,2)</f>
        <v>2</v>
      </c>
      <c r="AW980" s="6">
        <v>0</v>
      </c>
      <c r="AX980" s="6">
        <v>0</v>
      </c>
      <c r="AY980" s="6">
        <v>2</v>
      </c>
      <c r="AZ980" s="6">
        <f>IF(Table3[[#This Row],[ShankDiameter]]=0.225,2,IF(Table3[[#This Row],[ShankDiameter]]=0.25,2,IF(Table3[[#This Row],[ShankDiameter]]=0.2875,2,0)))</f>
        <v>0</v>
      </c>
      <c r="BA980" s="6">
        <v>0</v>
      </c>
      <c r="BB980" s="6">
        <v>0</v>
      </c>
      <c r="BC980" s="6">
        <v>0</v>
      </c>
      <c r="BD980" s="6">
        <v>0</v>
      </c>
      <c r="BE980" s="6">
        <v>0</v>
      </c>
      <c r="BF980" s="6">
        <v>0</v>
      </c>
      <c r="BG980" s="6">
        <v>0</v>
      </c>
      <c r="BH980" s="6">
        <v>0</v>
      </c>
      <c r="BI980" s="6">
        <v>0</v>
      </c>
      <c r="BJ980" s="6">
        <v>0</v>
      </c>
      <c r="BK980" s="6">
        <v>0</v>
      </c>
      <c r="BL980" s="6">
        <v>0</v>
      </c>
      <c r="BM980" s="6">
        <f>IF(Table3[[#This Row],[Type]]="EM",IF((Table3[[#This Row],[Diameter]]/2)-Table3[[#This Row],[CornerRadius]]-0.012&gt;0,(Table3[[#This Row],[Diameter]]/2)-Table3[[#This Row],[CornerRadius]]-0.012,0),)</f>
        <v>0</v>
      </c>
      <c r="BO980" s="6" t="str">
        <f>IF(Table3[[#This Row],[ShoulderLength]]="","",IF(Table3[[#This Row],[ShoulderLength]]&lt;Table3[[#This Row],[LOC]],"FIX",""))</f>
        <v/>
      </c>
    </row>
    <row r="981" spans="1:67" x14ac:dyDescent="0.25">
      <c r="A981" s="7">
        <f>IF(Table3[[#This Row],[SoflexRule]]="",1,IF(Table3[[#This Row],[MinOHL]]="",1,IF(Table3[[#This Row],[Type]]="CT",1,IF(Table3[[#This Row],[I]]=1,0,1))))</f>
        <v>1</v>
      </c>
      <c r="E981" s="6">
        <v>978</v>
      </c>
      <c r="G981" s="9" t="s">
        <v>74</v>
      </c>
      <c r="H981" s="10" t="s">
        <v>1873</v>
      </c>
      <c r="I981" s="11" t="s">
        <v>1879</v>
      </c>
      <c r="J981" s="12">
        <v>22247</v>
      </c>
      <c r="K981" s="11" t="str">
        <f>CONCATENATE(Table3[[#This Row],[Type]]," "&amp;TEXT(Table3[[#This Row],[Diameter]],".0000")&amp;""," "&amp;Table3[[#This Row],[NumFlutes]]&amp;"FL")</f>
        <v>KC .1875 6FL</v>
      </c>
      <c r="M981" s="13">
        <v>0.1875</v>
      </c>
      <c r="N981" s="13">
        <v>0.1875</v>
      </c>
      <c r="O981" s="6">
        <v>9.1999999999999998E-2</v>
      </c>
      <c r="P981" s="6">
        <v>0.35499999999999998</v>
      </c>
      <c r="Q981" s="6">
        <v>0.4</v>
      </c>
      <c r="R981" s="14">
        <f>IF(Table3[[#This Row],[ShoulderLenEnd]]="",0,90-(DEGREES(ATAN((Q981-P981)/((N981-O981)/2)))))</f>
        <v>46.698299156336191</v>
      </c>
      <c r="S981" s="15">
        <v>0.42499999999999999</v>
      </c>
      <c r="T981" s="6">
        <v>6</v>
      </c>
      <c r="U981" s="6">
        <v>2</v>
      </c>
      <c r="V981" s="6">
        <v>4.6800000000000001E-2</v>
      </c>
      <c r="AA981" s="13" t="str">
        <f t="shared" si="16"/>
        <v/>
      </c>
      <c r="AE981" s="6" t="s">
        <v>44</v>
      </c>
      <c r="AF981" s="6" t="s">
        <v>62</v>
      </c>
      <c r="AG981" s="6" t="s">
        <v>66</v>
      </c>
      <c r="AH981" s="6" t="s">
        <v>1880</v>
      </c>
      <c r="AI981" s="6">
        <v>0</v>
      </c>
      <c r="AJ981" s="6">
        <v>1</v>
      </c>
      <c r="AK981" s="6">
        <v>1</v>
      </c>
      <c r="AL981" s="6">
        <v>0</v>
      </c>
      <c r="AM981" s="6">
        <v>0</v>
      </c>
      <c r="AN981" s="6">
        <v>1</v>
      </c>
      <c r="AO981" s="6">
        <v>0</v>
      </c>
      <c r="AP981" s="6">
        <v>1</v>
      </c>
      <c r="AR981" s="6">
        <v>0</v>
      </c>
      <c r="AS981" s="6">
        <v>0</v>
      </c>
      <c r="AT981" s="6">
        <v>0</v>
      </c>
      <c r="AU981" s="6">
        <v>0</v>
      </c>
      <c r="AV981" s="6">
        <f>IF(Table3[[#This Row],[ShankDiameter]]&gt;0.5,0,2)</f>
        <v>2</v>
      </c>
      <c r="AW981" s="6">
        <v>0</v>
      </c>
      <c r="AX981" s="6">
        <v>0</v>
      </c>
      <c r="AY981" s="6">
        <v>2</v>
      </c>
      <c r="AZ981" s="6">
        <f>IF(Table3[[#This Row],[ShankDiameter]]=0.225,2,IF(Table3[[#This Row],[ShankDiameter]]=0.25,2,IF(Table3[[#This Row],[ShankDiameter]]=0.2875,2,0)))</f>
        <v>0</v>
      </c>
      <c r="BA981" s="6">
        <v>0</v>
      </c>
      <c r="BB981" s="6">
        <v>0</v>
      </c>
      <c r="BC981" s="6">
        <v>0</v>
      </c>
      <c r="BD981" s="6">
        <v>0</v>
      </c>
      <c r="BE981" s="6">
        <v>0</v>
      </c>
      <c r="BF981" s="6">
        <v>0</v>
      </c>
      <c r="BG981" s="6">
        <v>0</v>
      </c>
      <c r="BH981" s="6">
        <v>0</v>
      </c>
      <c r="BI981" s="6">
        <v>0</v>
      </c>
      <c r="BJ981" s="6">
        <v>0</v>
      </c>
      <c r="BK981" s="6">
        <v>0</v>
      </c>
      <c r="BL981" s="6">
        <v>0</v>
      </c>
      <c r="BM981" s="6">
        <f>IF(Table3[[#This Row],[Type]]="EM",IF((Table3[[#This Row],[Diameter]]/2)-Table3[[#This Row],[CornerRadius]]-0.012&gt;0,(Table3[[#This Row],[Diameter]]/2)-Table3[[#This Row],[CornerRadius]]-0.012,0),)</f>
        <v>0</v>
      </c>
      <c r="BO981" s="6" t="str">
        <f>IF(Table3[[#This Row],[ShoulderLength]]="","",IF(Table3[[#This Row],[ShoulderLength]]&lt;Table3[[#This Row],[LOC]],"FIX",""))</f>
        <v/>
      </c>
    </row>
    <row r="982" spans="1:67" x14ac:dyDescent="0.25">
      <c r="A982" s="7">
        <v>1</v>
      </c>
      <c r="B982" s="6" t="s">
        <v>1873</v>
      </c>
      <c r="C982" s="6" t="s">
        <v>1873</v>
      </c>
      <c r="E982" s="6">
        <v>979</v>
      </c>
      <c r="G982" s="9" t="s">
        <v>74</v>
      </c>
      <c r="H982" s="10" t="s">
        <v>1873</v>
      </c>
      <c r="I982" s="11" t="s">
        <v>1881</v>
      </c>
      <c r="J982" s="12" t="s">
        <v>1882</v>
      </c>
      <c r="K982" s="11" t="str">
        <f>CONCATENATE(Table3[[#This Row],[Type]]," "&amp;TEXT(Table3[[#This Row],[Diameter]],".0000")&amp;""," "&amp;Table3[[#This Row],[NumFlutes]]&amp;"FL")</f>
        <v>KC .2500 6FL</v>
      </c>
      <c r="M982" s="13">
        <v>0.25</v>
      </c>
      <c r="N982" s="13">
        <v>0.25</v>
      </c>
      <c r="O982" s="6">
        <v>0.125</v>
      </c>
      <c r="P982" s="6">
        <v>0.94499999999999995</v>
      </c>
      <c r="Q982" s="6">
        <v>1</v>
      </c>
      <c r="R982" s="14">
        <f>IF(Table3[[#This Row],[ShoulderLenEnd]]="",0,90-(DEGREES(ATAN((Q982-P982)/((N982-O982)/2)))))</f>
        <v>48.65222278030631</v>
      </c>
      <c r="S982" s="15">
        <v>1.0249999999999999</v>
      </c>
      <c r="T982" s="6">
        <v>6</v>
      </c>
      <c r="U982" s="6">
        <v>2.5</v>
      </c>
      <c r="V982" s="6">
        <v>0.187</v>
      </c>
      <c r="AA982" s="13" t="str">
        <f t="shared" si="16"/>
        <v/>
      </c>
      <c r="AE982" s="6" t="s">
        <v>44</v>
      </c>
      <c r="AF982" s="6" t="s">
        <v>73</v>
      </c>
      <c r="AG982" s="6" t="s">
        <v>66</v>
      </c>
      <c r="AH982" s="6" t="s">
        <v>1883</v>
      </c>
      <c r="AI982" s="6">
        <v>0</v>
      </c>
      <c r="AJ982" s="6">
        <v>0</v>
      </c>
      <c r="AK982" s="6">
        <v>1</v>
      </c>
      <c r="AL982" s="6">
        <v>1</v>
      </c>
      <c r="AM982" s="6">
        <v>0</v>
      </c>
      <c r="AN982" s="6">
        <v>1</v>
      </c>
      <c r="AO982" s="6">
        <v>1</v>
      </c>
      <c r="AP982" s="6">
        <v>1</v>
      </c>
      <c r="AR982" s="6">
        <v>0</v>
      </c>
      <c r="AS982" s="6">
        <v>0</v>
      </c>
      <c r="AT982" s="6">
        <v>0</v>
      </c>
      <c r="AU982" s="6">
        <v>0</v>
      </c>
      <c r="AV982" s="6">
        <f>IF(Table3[[#This Row],[ShankDiameter]]&gt;0.5,0,2)</f>
        <v>2</v>
      </c>
      <c r="AW982" s="6">
        <v>0</v>
      </c>
      <c r="AX982" s="6">
        <v>0</v>
      </c>
      <c r="AY982" s="6">
        <v>2</v>
      </c>
      <c r="AZ982" s="6">
        <v>1</v>
      </c>
      <c r="BA982" s="6">
        <v>0</v>
      </c>
      <c r="BB982" s="6">
        <v>0</v>
      </c>
      <c r="BC982" s="6">
        <v>0</v>
      </c>
      <c r="BD982" s="6">
        <v>0</v>
      </c>
      <c r="BE982" s="6">
        <v>0</v>
      </c>
      <c r="BF982" s="6">
        <v>0</v>
      </c>
      <c r="BG982" s="6">
        <v>0</v>
      </c>
      <c r="BH982" s="6">
        <v>0</v>
      </c>
      <c r="BI982" s="6">
        <v>0</v>
      </c>
      <c r="BJ982" s="6">
        <v>0</v>
      </c>
      <c r="BK982" s="6">
        <v>0</v>
      </c>
      <c r="BL982" s="6">
        <v>0</v>
      </c>
      <c r="BM982" s="6">
        <f>IF(Table3[[#This Row],[Type]]="EM",IF((Table3[[#This Row],[Diameter]]/2)-Table3[[#This Row],[CornerRadius]]-0.012&gt;0,(Table3[[#This Row],[Diameter]]/2)-Table3[[#This Row],[CornerRadius]]-0.012,0),)</f>
        <v>0</v>
      </c>
      <c r="BO982" s="6" t="str">
        <f>IF(Table3[[#This Row],[ShoulderLength]]="","",IF(Table3[[#This Row],[ShoulderLength]]&lt;Table3[[#This Row],[LOC]],"FIX",""))</f>
        <v/>
      </c>
    </row>
    <row r="983" spans="1:67" x14ac:dyDescent="0.25">
      <c r="A983" s="7">
        <f>IF(Table3[[#This Row],[SoflexRule]]="",1,IF(Table3[[#This Row],[MinOHL]]="",1,IF(Table3[[#This Row],[Type]]="CT",1,IF(Table3[[#This Row],[I]]=1,0,1))))</f>
        <v>1</v>
      </c>
      <c r="B983" s="6" t="s">
        <v>1873</v>
      </c>
      <c r="C983" s="6" t="s">
        <v>1873</v>
      </c>
      <c r="E983" s="6">
        <v>980</v>
      </c>
      <c r="F983" s="22"/>
      <c r="G983" s="9" t="s">
        <v>74</v>
      </c>
      <c r="H983" s="10" t="s">
        <v>1873</v>
      </c>
      <c r="I983" s="11" t="s">
        <v>1884</v>
      </c>
      <c r="J983" s="12">
        <v>972162</v>
      </c>
      <c r="K983" s="11" t="str">
        <f>CONCATENATE(Table3[[#This Row],[Type]]," "&amp;TEXT(Table3[[#This Row],[Diameter]],".0000")&amp;""," "&amp;Table3[[#This Row],[NumFlutes]]&amp;"FL")</f>
        <v>KC .2500 6FL</v>
      </c>
      <c r="M983" s="13">
        <v>0.25</v>
      </c>
      <c r="N983" s="13">
        <v>0.25</v>
      </c>
      <c r="O983" s="6">
        <v>0.125</v>
      </c>
      <c r="P983" s="6">
        <v>0.45</v>
      </c>
      <c r="Q983" s="6">
        <v>0.51500000000000001</v>
      </c>
      <c r="R983" s="14">
        <f>IF(Table3[[#This Row],[ShoulderLenEnd]]="",0,90-(DEGREES(ATAN((Q983-P983)/((N983-O983)/2)))))</f>
        <v>43.876697285924571</v>
      </c>
      <c r="S983" s="15">
        <v>0.54</v>
      </c>
      <c r="T983" s="6">
        <v>6</v>
      </c>
      <c r="U983" s="6">
        <v>2.5</v>
      </c>
      <c r="V983" s="6">
        <v>6.2E-2</v>
      </c>
      <c r="AA983" s="13" t="str">
        <f t="shared" si="16"/>
        <v/>
      </c>
      <c r="AE983" s="6" t="s">
        <v>44</v>
      </c>
      <c r="AF983" s="6" t="s">
        <v>62</v>
      </c>
      <c r="AG983" s="6" t="s">
        <v>66</v>
      </c>
      <c r="AH983" s="6" t="s">
        <v>1880</v>
      </c>
      <c r="AI983" s="6">
        <v>0</v>
      </c>
      <c r="AJ983" s="6">
        <v>1</v>
      </c>
      <c r="AK983" s="6">
        <v>1</v>
      </c>
      <c r="AL983" s="6">
        <v>0</v>
      </c>
      <c r="AM983" s="6">
        <v>0</v>
      </c>
      <c r="AN983" s="6">
        <v>1</v>
      </c>
      <c r="AO983" s="6">
        <v>1</v>
      </c>
      <c r="AP983" s="6">
        <v>1</v>
      </c>
      <c r="AR983" s="6">
        <v>0</v>
      </c>
      <c r="AS983" s="6">
        <v>0</v>
      </c>
      <c r="AT983" s="6">
        <v>0</v>
      </c>
      <c r="AU983" s="6">
        <v>0</v>
      </c>
      <c r="AV983" s="6">
        <f>IF(Table3[[#This Row],[ShankDiameter]]&gt;0.5,0,2)</f>
        <v>2</v>
      </c>
      <c r="AW983" s="6">
        <v>0</v>
      </c>
      <c r="AX983" s="6">
        <v>0</v>
      </c>
      <c r="AY983" s="6">
        <v>2</v>
      </c>
      <c r="AZ983" s="6">
        <v>2</v>
      </c>
      <c r="BA983" s="6">
        <v>0</v>
      </c>
      <c r="BB983" s="6">
        <v>0</v>
      </c>
      <c r="BC983" s="6">
        <v>0</v>
      </c>
      <c r="BD983" s="6">
        <v>0</v>
      </c>
      <c r="BE983" s="6">
        <v>0</v>
      </c>
      <c r="BF983" s="6">
        <v>0</v>
      </c>
      <c r="BG983" s="6">
        <v>0</v>
      </c>
      <c r="BH983" s="6">
        <v>0</v>
      </c>
      <c r="BI983" s="6">
        <v>0</v>
      </c>
      <c r="BJ983" s="6">
        <v>0</v>
      </c>
      <c r="BK983" s="6">
        <v>0</v>
      </c>
      <c r="BL983" s="6">
        <v>0</v>
      </c>
      <c r="BM983" s="6">
        <f>IF(Table3[[#This Row],[Type]]="EM",IF((Table3[[#This Row],[Diameter]]/2)-Table3[[#This Row],[CornerRadius]]-0.012&gt;0,(Table3[[#This Row],[Diameter]]/2)-Table3[[#This Row],[CornerRadius]]-0.012,0),)</f>
        <v>0</v>
      </c>
      <c r="BO983" s="6" t="str">
        <f>IF(Table3[[#This Row],[ShoulderLength]]="","",IF(Table3[[#This Row],[ShoulderLength]]&lt;Table3[[#This Row],[LOC]],"FIX",""))</f>
        <v/>
      </c>
    </row>
    <row r="984" spans="1:67" x14ac:dyDescent="0.25">
      <c r="A984" s="7">
        <f>IF(Table3[[#This Row],[SoflexRule]]="",1,IF(Table3[[#This Row],[MinOHL]]="",1,IF(Table3[[#This Row],[Type]]="CT",1,IF(Table3[[#This Row],[I]]=1,0,1))))</f>
        <v>1</v>
      </c>
      <c r="E984" s="6">
        <v>981</v>
      </c>
      <c r="G984" s="9" t="s">
        <v>74</v>
      </c>
      <c r="H984" s="10" t="s">
        <v>1873</v>
      </c>
      <c r="I984" s="11" t="s">
        <v>1885</v>
      </c>
      <c r="J984" s="12" t="s">
        <v>1886</v>
      </c>
      <c r="K984" s="11" t="str">
        <f>CONCATENATE(Table3[[#This Row],[Type]]," "&amp;TEXT(Table3[[#This Row],[Diameter]],".0000")&amp;""," "&amp;Table3[[#This Row],[NumFlutes]]&amp;"FL")</f>
        <v>KC .2500 6FL</v>
      </c>
      <c r="M984" s="13">
        <v>0.25</v>
      </c>
      <c r="N984" s="13">
        <v>0.25</v>
      </c>
      <c r="O984" s="6">
        <v>0.122</v>
      </c>
      <c r="P984" s="6">
        <v>0.36</v>
      </c>
      <c r="Q984" s="6">
        <v>0.45500000000000002</v>
      </c>
      <c r="R984" s="14">
        <f>IF(Table3[[#This Row],[ShoulderLenEnd]]="",0,90-(DEGREES(ATAN((Q984-P984)/((N984-O984)/2)))))</f>
        <v>33.967526759102299</v>
      </c>
      <c r="S984" s="15">
        <v>0.47</v>
      </c>
      <c r="T984" s="6">
        <v>6</v>
      </c>
      <c r="U984" s="6">
        <v>2.5</v>
      </c>
      <c r="V984" s="6">
        <v>6.25E-2</v>
      </c>
      <c r="AA984" s="13" t="str">
        <f t="shared" si="16"/>
        <v/>
      </c>
      <c r="AE984" s="6" t="s">
        <v>44</v>
      </c>
      <c r="AF984" s="6" t="s">
        <v>62</v>
      </c>
      <c r="AG984" s="6" t="s">
        <v>1562</v>
      </c>
      <c r="AI984" s="6">
        <v>0</v>
      </c>
      <c r="AJ984" s="6">
        <v>1</v>
      </c>
      <c r="AK984" s="6">
        <v>0</v>
      </c>
      <c r="AL984" s="6">
        <v>1</v>
      </c>
      <c r="AM984" s="6">
        <v>0</v>
      </c>
      <c r="AN984" s="6">
        <v>1</v>
      </c>
      <c r="AO984" s="6">
        <v>0</v>
      </c>
      <c r="AP984" s="6">
        <v>1</v>
      </c>
      <c r="AR984" s="6">
        <v>0</v>
      </c>
      <c r="AS984" s="6">
        <v>0</v>
      </c>
      <c r="AT984" s="6">
        <v>0</v>
      </c>
      <c r="AU984" s="6">
        <v>0</v>
      </c>
      <c r="AV984" s="6">
        <f>IF(Table3[[#This Row],[ShankDiameter]]&gt;0.5,0,2)</f>
        <v>2</v>
      </c>
      <c r="AW984" s="6">
        <v>0</v>
      </c>
      <c r="AX984" s="6">
        <v>0</v>
      </c>
      <c r="AY984" s="6">
        <v>2</v>
      </c>
      <c r="AZ984" s="6">
        <f>IF(Table3[[#This Row],[ShankDiameter]]=0.225,2,IF(Table3[[#This Row],[ShankDiameter]]=0.25,2,IF(Table3[[#This Row],[ShankDiameter]]=0.2875,2,0)))</f>
        <v>2</v>
      </c>
      <c r="BA984" s="6">
        <v>0</v>
      </c>
      <c r="BB984" s="6">
        <v>0</v>
      </c>
      <c r="BC984" s="6">
        <v>0</v>
      </c>
      <c r="BD984" s="6">
        <v>0</v>
      </c>
      <c r="BE984" s="6">
        <v>0</v>
      </c>
      <c r="BF984" s="6">
        <v>0</v>
      </c>
      <c r="BG984" s="6">
        <v>0</v>
      </c>
      <c r="BH984" s="6">
        <v>0</v>
      </c>
      <c r="BI984" s="6">
        <v>0</v>
      </c>
      <c r="BJ984" s="6">
        <v>0</v>
      </c>
      <c r="BK984" s="6">
        <v>0</v>
      </c>
      <c r="BL984" s="6">
        <v>0</v>
      </c>
      <c r="BM984" s="6">
        <f>IF(Table3[[#This Row],[Type]]="EM",IF((Table3[[#This Row],[Diameter]]/2)-Table3[[#This Row],[CornerRadius]]-0.012&gt;0,(Table3[[#This Row],[Diameter]]/2)-Table3[[#This Row],[CornerRadius]]-0.012,0),)</f>
        <v>0</v>
      </c>
      <c r="BO984" s="6" t="str">
        <f>IF(Table3[[#This Row],[ShoulderLength]]="","",IF(Table3[[#This Row],[ShoulderLength]]&lt;Table3[[#This Row],[LOC]],"FIX",""))</f>
        <v/>
      </c>
    </row>
    <row r="985" spans="1:67" x14ac:dyDescent="0.25">
      <c r="A985" s="7">
        <f>IF(Table3[[#This Row],[SoflexRule]]="",1,IF(Table3[[#This Row],[MinOHL]]="",1,IF(Table3[[#This Row],[Type]]="CT",1,IF(Table3[[#This Row],[I]]=1,0,1))))</f>
        <v>1</v>
      </c>
      <c r="E985" s="6">
        <v>982</v>
      </c>
      <c r="F985" s="22"/>
      <c r="G985" s="9" t="s">
        <v>74</v>
      </c>
      <c r="H985" s="10" t="s">
        <v>1873</v>
      </c>
      <c r="I985" s="11" t="s">
        <v>1887</v>
      </c>
      <c r="J985" s="12">
        <v>22430</v>
      </c>
      <c r="K985" s="11" t="str">
        <f>CONCATENATE(Table3[[#This Row],[Type]]," "&amp;TEXT(Table3[[#This Row],[Diameter]],".0000")&amp;""," "&amp;Table3[[#This Row],[NumFlutes]]&amp;"FL")</f>
        <v>KC .3125 6FL</v>
      </c>
      <c r="M985" s="13">
        <v>0.3125</v>
      </c>
      <c r="N985" s="13">
        <v>0.3125</v>
      </c>
      <c r="O985" s="6">
        <v>0.155</v>
      </c>
      <c r="P985" s="6">
        <v>0.55000000000000004</v>
      </c>
      <c r="Q985" s="6">
        <v>0.625</v>
      </c>
      <c r="R985" s="14">
        <f>IF(Table3[[#This Row],[ShoulderLenEnd]]="",0,90-(DEGREES(ATAN((Q985-P985)/((N985-O985)/2)))))</f>
        <v>46.397181027296391</v>
      </c>
      <c r="S985" s="15">
        <v>0.66</v>
      </c>
      <c r="T985" s="6">
        <v>6</v>
      </c>
      <c r="U985" s="6">
        <v>2.5</v>
      </c>
      <c r="V985" s="6">
        <v>6.2E-2</v>
      </c>
      <c r="AA985" s="13" t="str">
        <f t="shared" si="16"/>
        <v/>
      </c>
      <c r="AE985" s="6" t="s">
        <v>44</v>
      </c>
      <c r="AF985" s="6" t="s">
        <v>62</v>
      </c>
      <c r="AG985" s="6" t="s">
        <v>66</v>
      </c>
      <c r="AH985" s="6" t="s">
        <v>1880</v>
      </c>
      <c r="AI985" s="6">
        <v>0</v>
      </c>
      <c r="AJ985" s="6">
        <v>1</v>
      </c>
      <c r="AK985" s="6">
        <v>1</v>
      </c>
      <c r="AL985" s="6">
        <v>0</v>
      </c>
      <c r="AM985" s="6">
        <v>0</v>
      </c>
      <c r="AN985" s="6">
        <v>1</v>
      </c>
      <c r="AO985" s="6">
        <v>0</v>
      </c>
      <c r="AP985" s="6">
        <v>1</v>
      </c>
      <c r="AR985" s="6">
        <v>0</v>
      </c>
      <c r="AS985" s="6">
        <v>0</v>
      </c>
      <c r="AT985" s="6">
        <v>0</v>
      </c>
      <c r="AU985" s="6">
        <v>0</v>
      </c>
      <c r="AV985" s="6">
        <f>IF(Table3[[#This Row],[ShankDiameter]]&gt;0.5,0,2)</f>
        <v>2</v>
      </c>
      <c r="AW985" s="6">
        <v>0</v>
      </c>
      <c r="AX985" s="6">
        <v>0</v>
      </c>
      <c r="AY985" s="6">
        <v>2</v>
      </c>
      <c r="AZ985" s="6">
        <f>IF(Table3[[#This Row],[ShankDiameter]]=0.225,2,IF(Table3[[#This Row],[ShankDiameter]]=0.25,2,IF(Table3[[#This Row],[ShankDiameter]]=0.2875,2,0)))</f>
        <v>0</v>
      </c>
      <c r="BA985" s="6">
        <v>0</v>
      </c>
      <c r="BB985" s="6">
        <v>0</v>
      </c>
      <c r="BC985" s="6">
        <v>0</v>
      </c>
      <c r="BD985" s="6">
        <v>0</v>
      </c>
      <c r="BE985" s="6">
        <v>0</v>
      </c>
      <c r="BF985" s="6">
        <v>0</v>
      </c>
      <c r="BG985" s="6">
        <v>0</v>
      </c>
      <c r="BH985" s="6">
        <v>0</v>
      </c>
      <c r="BI985" s="6">
        <v>0</v>
      </c>
      <c r="BJ985" s="6">
        <v>0</v>
      </c>
      <c r="BK985" s="6">
        <v>0</v>
      </c>
      <c r="BL985" s="6">
        <v>0</v>
      </c>
      <c r="BM985" s="6">
        <f>IF(Table3[[#This Row],[Type]]="EM",IF((Table3[[#This Row],[Diameter]]/2)-Table3[[#This Row],[CornerRadius]]-0.012&gt;0,(Table3[[#This Row],[Diameter]]/2)-Table3[[#This Row],[CornerRadius]]-0.012,0),)</f>
        <v>0</v>
      </c>
      <c r="BO985" s="6" t="str">
        <f>IF(Table3[[#This Row],[ShoulderLength]]="","",IF(Table3[[#This Row],[ShoulderLength]]&lt;Table3[[#This Row],[LOC]],"FIX",""))</f>
        <v/>
      </c>
    </row>
    <row r="986" spans="1:67" x14ac:dyDescent="0.25">
      <c r="A986" s="7">
        <f>IF(Table3[[#This Row],[SoflexRule]]="",1,IF(Table3[[#This Row],[MinOHL]]="",1,IF(Table3[[#This Row],[Type]]="CT",1,IF(Table3[[#This Row],[I]]=1,0,1))))</f>
        <v>1</v>
      </c>
      <c r="E986" s="6">
        <v>983</v>
      </c>
      <c r="F986" s="22"/>
      <c r="G986" s="9" t="s">
        <v>74</v>
      </c>
      <c r="H986" s="10" t="s">
        <v>1873</v>
      </c>
      <c r="I986" s="11" t="s">
        <v>1888</v>
      </c>
      <c r="J986" s="12">
        <v>915830</v>
      </c>
      <c r="K986" s="11" t="str">
        <f>CONCATENATE(Table3[[#This Row],[Type]]," "&amp;TEXT(Table3[[#This Row],[Diameter]],".0000")&amp;""," "&amp;Table3[[#This Row],[NumFlutes]]&amp;"FL")</f>
        <v>KC .3750 8FL</v>
      </c>
      <c r="M986" s="13">
        <v>0.375</v>
      </c>
      <c r="N986" s="13">
        <v>0.375</v>
      </c>
      <c r="O986" s="6">
        <v>0.1875</v>
      </c>
      <c r="P986" s="6">
        <v>0.64</v>
      </c>
      <c r="Q986" s="6">
        <v>0.73</v>
      </c>
      <c r="R986" s="14">
        <f>IF(Table3[[#This Row],[ShoulderLenEnd]]="",0,90-(DEGREES(ATAN((Q986-P986)/((N986-O986)/2)))))</f>
        <v>46.16913932790743</v>
      </c>
      <c r="S986" s="15">
        <v>0.755</v>
      </c>
      <c r="T986" s="6">
        <v>8</v>
      </c>
      <c r="U986" s="6">
        <v>2.5</v>
      </c>
      <c r="V986" s="6">
        <v>6.2E-2</v>
      </c>
      <c r="AA986" s="13" t="str">
        <f t="shared" si="16"/>
        <v/>
      </c>
      <c r="AE986" s="6" t="s">
        <v>44</v>
      </c>
      <c r="AF986" s="6" t="s">
        <v>62</v>
      </c>
      <c r="AG986" s="6" t="s">
        <v>66</v>
      </c>
      <c r="AH986" s="6" t="s">
        <v>1880</v>
      </c>
      <c r="AI986" s="6">
        <v>0</v>
      </c>
      <c r="AJ986" s="6">
        <v>1</v>
      </c>
      <c r="AK986" s="6">
        <v>1</v>
      </c>
      <c r="AL986" s="6">
        <v>0</v>
      </c>
      <c r="AM986" s="6">
        <v>0</v>
      </c>
      <c r="AN986" s="6">
        <v>1</v>
      </c>
      <c r="AO986" s="6">
        <v>0</v>
      </c>
      <c r="AP986" s="6">
        <v>1</v>
      </c>
      <c r="AR986" s="6">
        <v>0</v>
      </c>
      <c r="AS986" s="6">
        <v>0</v>
      </c>
      <c r="AT986" s="6">
        <v>0</v>
      </c>
      <c r="AU986" s="6">
        <v>0</v>
      </c>
      <c r="AV986" s="6">
        <f>IF(Table3[[#This Row],[ShankDiameter]]&gt;0.5,0,2)</f>
        <v>2</v>
      </c>
      <c r="AW986" s="6">
        <v>0</v>
      </c>
      <c r="AX986" s="6">
        <v>0</v>
      </c>
      <c r="AY986" s="6">
        <v>2</v>
      </c>
      <c r="AZ986" s="6">
        <f>IF(Table3[[#This Row],[ShankDiameter]]=0.225,2,IF(Table3[[#This Row],[ShankDiameter]]=0.25,2,IF(Table3[[#This Row],[ShankDiameter]]=0.2875,2,0)))</f>
        <v>0</v>
      </c>
      <c r="BA986" s="6">
        <v>0</v>
      </c>
      <c r="BB986" s="6">
        <v>0</v>
      </c>
      <c r="BC986" s="6">
        <v>0</v>
      </c>
      <c r="BD986" s="6">
        <v>0</v>
      </c>
      <c r="BE986" s="6">
        <v>0</v>
      </c>
      <c r="BF986" s="6">
        <v>0</v>
      </c>
      <c r="BG986" s="6">
        <v>0</v>
      </c>
      <c r="BH986" s="6">
        <v>0</v>
      </c>
      <c r="BI986" s="6">
        <v>0</v>
      </c>
      <c r="BJ986" s="6">
        <v>0</v>
      </c>
      <c r="BK986" s="6">
        <v>0</v>
      </c>
      <c r="BL986" s="6">
        <v>0</v>
      </c>
      <c r="BM986" s="6">
        <f>IF(Table3[[#This Row],[Type]]="EM",IF((Table3[[#This Row],[Diameter]]/2)-Table3[[#This Row],[CornerRadius]]-0.012&gt;0,(Table3[[#This Row],[Diameter]]/2)-Table3[[#This Row],[CornerRadius]]-0.012,0),)</f>
        <v>0</v>
      </c>
      <c r="BO986" s="6" t="str">
        <f>IF(Table3[[#This Row],[ShoulderLength]]="","",IF(Table3[[#This Row],[ShoulderLength]]&lt;Table3[[#This Row],[LOC]],"FIX",""))</f>
        <v/>
      </c>
    </row>
    <row r="987" spans="1:67" x14ac:dyDescent="0.25">
      <c r="A987" s="7">
        <f>IF(Table3[[#This Row],[SoflexRule]]="",1,IF(Table3[[#This Row],[MinOHL]]="",1,IF(Table3[[#This Row],[Type]]="CT",1,IF(Table3[[#This Row],[I]]=1,0,1))))</f>
        <v>1</v>
      </c>
      <c r="E987" s="6">
        <v>984</v>
      </c>
      <c r="F987" s="8" t="s">
        <v>60</v>
      </c>
      <c r="H987" s="10" t="s">
        <v>1873</v>
      </c>
      <c r="I987" s="11" t="s">
        <v>1889</v>
      </c>
      <c r="J987" s="12" t="s">
        <v>1890</v>
      </c>
      <c r="K987" s="11" t="str">
        <f>CONCATENATE(Table3[[#This Row],[Type]]," "&amp;TEXT(Table3[[#This Row],[Diameter]],".0000")&amp;""," "&amp;Table3[[#This Row],[NumFlutes]]&amp;"FL")</f>
        <v>KC .5000 4FL</v>
      </c>
      <c r="M987" s="13">
        <v>0.5</v>
      </c>
      <c r="N987" s="13">
        <v>0.5</v>
      </c>
      <c r="O987" s="6">
        <v>0.25</v>
      </c>
      <c r="P987" s="6">
        <v>0.45</v>
      </c>
      <c r="Q987" s="6">
        <v>0.89</v>
      </c>
      <c r="R987" s="14">
        <f>IF(Table3[[#This Row],[ShoulderLenEnd]]="",0,90-(DEGREES(ATAN((Q987-P987)/((N987-O987)/2)))))</f>
        <v>15.85936626660569</v>
      </c>
      <c r="S987" s="15">
        <v>0.93</v>
      </c>
      <c r="T987" s="6">
        <v>4</v>
      </c>
      <c r="V987" s="6">
        <v>0.37319999999999998</v>
      </c>
      <c r="AA987" s="13" t="str">
        <f t="shared" si="16"/>
        <v/>
      </c>
      <c r="AE987" s="6" t="s">
        <v>44</v>
      </c>
      <c r="AF987" s="6" t="s">
        <v>62</v>
      </c>
      <c r="AG987" s="6" t="s">
        <v>124</v>
      </c>
      <c r="AI987" s="6">
        <v>0</v>
      </c>
      <c r="AJ987" s="6">
        <v>1</v>
      </c>
      <c r="AK987" s="6">
        <v>0</v>
      </c>
      <c r="AL987" s="6">
        <v>1</v>
      </c>
      <c r="AM987" s="6">
        <v>1</v>
      </c>
      <c r="AN987" s="6">
        <v>0</v>
      </c>
      <c r="AO987" s="6">
        <v>0</v>
      </c>
      <c r="AP987" s="6">
        <v>1</v>
      </c>
      <c r="AR987" s="6">
        <v>0</v>
      </c>
      <c r="AS987" s="6">
        <v>0</v>
      </c>
      <c r="AT987" s="6">
        <v>0</v>
      </c>
      <c r="AU987" s="6">
        <v>0</v>
      </c>
      <c r="AV987" s="6">
        <f>IF(Table3[[#This Row],[ShankDiameter]]&gt;0.5,0,2)</f>
        <v>2</v>
      </c>
      <c r="AW987" s="6">
        <v>0</v>
      </c>
      <c r="AX987" s="6">
        <v>0</v>
      </c>
      <c r="AY987" s="6">
        <v>2</v>
      </c>
      <c r="AZ987" s="6">
        <f>IF(Table3[[#This Row],[ShankDiameter]]=0.225,2,IF(Table3[[#This Row],[ShankDiameter]]=0.25,2,IF(Table3[[#This Row],[ShankDiameter]]=0.2875,2,0)))</f>
        <v>0</v>
      </c>
      <c r="BA987" s="6">
        <v>0</v>
      </c>
      <c r="BB987" s="6">
        <v>0</v>
      </c>
      <c r="BC987" s="6">
        <v>0</v>
      </c>
      <c r="BD987" s="6">
        <v>0</v>
      </c>
      <c r="BE987" s="6">
        <v>0</v>
      </c>
      <c r="BF987" s="6">
        <v>0</v>
      </c>
      <c r="BG987" s="6">
        <v>0</v>
      </c>
      <c r="BH987" s="6">
        <v>0</v>
      </c>
      <c r="BI987" s="6">
        <v>0</v>
      </c>
      <c r="BJ987" s="6">
        <v>0</v>
      </c>
      <c r="BK987" s="6">
        <v>0</v>
      </c>
      <c r="BL987" s="6">
        <v>0</v>
      </c>
      <c r="BM987" s="6">
        <f>IF(Table3[[#This Row],[Type]]="EM",IF((Table3[[#This Row],[Diameter]]/2)-Table3[[#This Row],[CornerRadius]]-0.012&gt;0,(Table3[[#This Row],[Diameter]]/2)-Table3[[#This Row],[CornerRadius]]-0.012,0),)</f>
        <v>0</v>
      </c>
      <c r="BO987" s="6" t="str">
        <f>IF(Table3[[#This Row],[ShoulderLength]]="","",IF(Table3[[#This Row],[ShoulderLength]]&lt;Table3[[#This Row],[LOC]],"FIX",""))</f>
        <v/>
      </c>
    </row>
    <row r="988" spans="1:67" x14ac:dyDescent="0.25">
      <c r="A988" s="7">
        <f>IF(Table3[[#This Row],[SoflexRule]]="",1,IF(Table3[[#This Row],[MinOHL]]="",1,IF(Table3[[#This Row],[Type]]="CT",1,IF(Table3[[#This Row],[I]]=1,0,1))))</f>
        <v>1</v>
      </c>
      <c r="E988" s="6">
        <v>985</v>
      </c>
      <c r="F988" s="8" t="s">
        <v>60</v>
      </c>
      <c r="H988" s="10" t="s">
        <v>1873</v>
      </c>
      <c r="I988" s="11" t="s">
        <v>1891</v>
      </c>
      <c r="J988" s="12" t="s">
        <v>1892</v>
      </c>
      <c r="K988" s="11" t="str">
        <f>CONCATENATE(Table3[[#This Row],[Type]]," "&amp;TEXT(Table3[[#This Row],[Diameter]],".0000")&amp;""," "&amp;Table3[[#This Row],[NumFlutes]]&amp;"FL")</f>
        <v>KC .5000 6FL</v>
      </c>
      <c r="M988" s="13">
        <v>0.5</v>
      </c>
      <c r="N988" s="13">
        <v>0.5</v>
      </c>
      <c r="O988" s="6">
        <v>0.25</v>
      </c>
      <c r="P988" s="6">
        <v>0.89</v>
      </c>
      <c r="Q988" s="6">
        <v>1.02</v>
      </c>
      <c r="R988" s="14">
        <f>IF(Table3[[#This Row],[ShoulderLenEnd]]="",0,90-(DEGREES(ATAN((Q988-P988)/((N988-O988)/2)))))</f>
        <v>43.876697285924571</v>
      </c>
      <c r="S988" s="15">
        <v>1.07</v>
      </c>
      <c r="T988" s="6">
        <v>6</v>
      </c>
      <c r="U988" s="6">
        <v>3</v>
      </c>
      <c r="W988" s="6">
        <v>4.7E-2</v>
      </c>
      <c r="AA988" s="13" t="str">
        <f t="shared" si="16"/>
        <v/>
      </c>
      <c r="AE988" s="6" t="s">
        <v>44</v>
      </c>
      <c r="AF988" s="6" t="s">
        <v>73</v>
      </c>
      <c r="AG988" s="6" t="s">
        <v>66</v>
      </c>
      <c r="AH988" s="6" t="s">
        <v>1880</v>
      </c>
      <c r="AI988" s="6">
        <v>0</v>
      </c>
      <c r="AJ988" s="6">
        <v>0</v>
      </c>
      <c r="AK988" s="6">
        <v>1</v>
      </c>
      <c r="AL988" s="6">
        <v>1</v>
      </c>
      <c r="AM988" s="6">
        <v>0</v>
      </c>
      <c r="AN988" s="6">
        <v>1</v>
      </c>
      <c r="AO988" s="6">
        <v>0</v>
      </c>
      <c r="AP988" s="6">
        <v>1</v>
      </c>
      <c r="AR988" s="6">
        <v>0</v>
      </c>
      <c r="AS988" s="6">
        <v>0</v>
      </c>
      <c r="AT988" s="6">
        <v>0</v>
      </c>
      <c r="AU988" s="6">
        <v>0</v>
      </c>
      <c r="AV988" s="6">
        <f>IF(Table3[[#This Row],[ShankDiameter]]&gt;0.5,0,2)</f>
        <v>2</v>
      </c>
      <c r="AW988" s="6">
        <v>0</v>
      </c>
      <c r="AX988" s="6">
        <v>0</v>
      </c>
      <c r="AY988" s="6">
        <v>2</v>
      </c>
      <c r="AZ988" s="6">
        <f>IF(Table3[[#This Row],[ShankDiameter]]=0.225,2,IF(Table3[[#This Row],[ShankDiameter]]=0.25,2,IF(Table3[[#This Row],[ShankDiameter]]=0.2875,2,0)))</f>
        <v>0</v>
      </c>
      <c r="BA988" s="6">
        <v>0</v>
      </c>
      <c r="BB988" s="6">
        <v>0</v>
      </c>
      <c r="BC988" s="6">
        <v>0</v>
      </c>
      <c r="BD988" s="6">
        <v>0</v>
      </c>
      <c r="BE988" s="6">
        <v>0</v>
      </c>
      <c r="BF988" s="6">
        <v>0</v>
      </c>
      <c r="BG988" s="6">
        <v>0</v>
      </c>
      <c r="BH988" s="6">
        <v>0</v>
      </c>
      <c r="BI988" s="6">
        <v>0</v>
      </c>
      <c r="BJ988" s="6">
        <v>0</v>
      </c>
      <c r="BK988" s="6">
        <v>0</v>
      </c>
      <c r="BL988" s="6">
        <v>0</v>
      </c>
      <c r="BM988" s="6">
        <f>IF(Table3[[#This Row],[Type]]="EM",IF((Table3[[#This Row],[Diameter]]/2)-Table3[[#This Row],[CornerRadius]]-0.012&gt;0,(Table3[[#This Row],[Diameter]]/2)-Table3[[#This Row],[CornerRadius]]-0.012,0),)</f>
        <v>0</v>
      </c>
      <c r="BO988" s="6" t="str">
        <f>IF(Table3[[#This Row],[ShoulderLength]]="","",IF(Table3[[#This Row],[ShoulderLength]]&lt;Table3[[#This Row],[LOC]],"FIX",""))</f>
        <v/>
      </c>
    </row>
    <row r="989" spans="1:67" x14ac:dyDescent="0.25">
      <c r="A989" s="7">
        <f>IF(Table3[[#This Row],[SoflexRule]]="",1,IF(Table3[[#This Row],[MinOHL]]="",1,IF(Table3[[#This Row],[Type]]="CT",1,IF(Table3[[#This Row],[I]]=1,0,1))))</f>
        <v>1</v>
      </c>
      <c r="E989" s="6">
        <v>986</v>
      </c>
      <c r="F989" s="8" t="s">
        <v>60</v>
      </c>
      <c r="H989" s="10" t="s">
        <v>1873</v>
      </c>
      <c r="I989" s="11" t="s">
        <v>1893</v>
      </c>
      <c r="J989" s="12">
        <v>44630</v>
      </c>
      <c r="K989" s="11" t="str">
        <f>CONCATENATE(Table3[[#This Row],[Type]]," "&amp;TEXT(Table3[[#This Row],[Diameter]],".0000")&amp;""," "&amp;Table3[[#This Row],[NumFlutes]]&amp;"FL")</f>
        <v>KC .5000 8FL</v>
      </c>
      <c r="M989" s="13">
        <v>0.5</v>
      </c>
      <c r="N989" s="13">
        <v>0.5</v>
      </c>
      <c r="O989" s="6">
        <v>0.25</v>
      </c>
      <c r="P989" s="6">
        <v>0.84</v>
      </c>
      <c r="Q989" s="6">
        <v>0.95</v>
      </c>
      <c r="R989" s="14">
        <f>IF(Table3[[#This Row],[ShoulderLenEnd]]="",0,90-(DEGREES(ATAN((Q989-P989)/((N989-O989)/2)))))</f>
        <v>48.652222780306332</v>
      </c>
      <c r="S989" s="15">
        <v>1.01</v>
      </c>
      <c r="T989" s="6">
        <v>8</v>
      </c>
      <c r="U989" s="6">
        <v>3</v>
      </c>
      <c r="W989" s="6">
        <v>0.01</v>
      </c>
      <c r="AA989" s="13" t="str">
        <f t="shared" si="16"/>
        <v/>
      </c>
      <c r="AE989" s="6" t="s">
        <v>44</v>
      </c>
      <c r="AF989" s="6" t="s">
        <v>62</v>
      </c>
      <c r="AG989" s="6" t="s">
        <v>66</v>
      </c>
      <c r="AH989" s="6" t="s">
        <v>1880</v>
      </c>
      <c r="AI989" s="6">
        <v>0</v>
      </c>
      <c r="AJ989" s="6">
        <v>1</v>
      </c>
      <c r="AK989" s="6">
        <v>1</v>
      </c>
      <c r="AL989" s="6">
        <v>0</v>
      </c>
      <c r="AM989" s="6">
        <v>0</v>
      </c>
      <c r="AN989" s="6">
        <v>1</v>
      </c>
      <c r="AO989" s="6">
        <v>0</v>
      </c>
      <c r="AP989" s="6">
        <v>1</v>
      </c>
      <c r="AR989" s="6">
        <v>0</v>
      </c>
      <c r="AS989" s="6">
        <v>0</v>
      </c>
      <c r="AT989" s="6">
        <v>0</v>
      </c>
      <c r="AU989" s="6">
        <v>0</v>
      </c>
      <c r="AV989" s="6">
        <f>IF(Table3[[#This Row],[ShankDiameter]]&gt;0.5,0,2)</f>
        <v>2</v>
      </c>
      <c r="AW989" s="6">
        <v>0</v>
      </c>
      <c r="AX989" s="6">
        <v>0</v>
      </c>
      <c r="AY989" s="6">
        <v>2</v>
      </c>
      <c r="AZ989" s="6">
        <f>IF(Table3[[#This Row],[ShankDiameter]]=0.225,2,IF(Table3[[#This Row],[ShankDiameter]]=0.25,2,IF(Table3[[#This Row],[ShankDiameter]]=0.2875,2,0)))</f>
        <v>0</v>
      </c>
      <c r="BA989" s="6">
        <v>0</v>
      </c>
      <c r="BB989" s="6">
        <v>0</v>
      </c>
      <c r="BC989" s="6">
        <v>0</v>
      </c>
      <c r="BD989" s="6">
        <v>0</v>
      </c>
      <c r="BE989" s="6">
        <v>0</v>
      </c>
      <c r="BF989" s="6">
        <v>0</v>
      </c>
      <c r="BG989" s="6">
        <v>0</v>
      </c>
      <c r="BH989" s="6">
        <v>0</v>
      </c>
      <c r="BI989" s="6">
        <v>0</v>
      </c>
      <c r="BJ989" s="6">
        <v>0</v>
      </c>
      <c r="BK989" s="6">
        <v>0</v>
      </c>
      <c r="BL989" s="6">
        <v>0</v>
      </c>
      <c r="BM989" s="6">
        <f>IF(Table3[[#This Row],[Type]]="EM",IF((Table3[[#This Row],[Diameter]]/2)-Table3[[#This Row],[CornerRadius]]-0.012&gt;0,(Table3[[#This Row],[Diameter]]/2)-Table3[[#This Row],[CornerRadius]]-0.012,0),)</f>
        <v>0</v>
      </c>
      <c r="BO989" s="6" t="str">
        <f>IF(Table3[[#This Row],[ShoulderLength]]="","",IF(Table3[[#This Row],[ShoulderLength]]&lt;Table3[[#This Row],[LOC]],"FIX",""))</f>
        <v/>
      </c>
    </row>
    <row r="990" spans="1:67" x14ac:dyDescent="0.25">
      <c r="A990" s="7">
        <f>IF(Table3[[#This Row],[SoflexRule]]="",1,IF(Table3[[#This Row],[MinOHL]]="",1,IF(Table3[[#This Row],[Type]]="CT",1,IF(Table3[[#This Row],[I]]=1,0,1))))</f>
        <v>1</v>
      </c>
      <c r="E990" s="6">
        <v>987</v>
      </c>
      <c r="G990" s="9" t="s">
        <v>74</v>
      </c>
      <c r="H990" s="10" t="s">
        <v>1873</v>
      </c>
      <c r="I990" s="11" t="s">
        <v>1894</v>
      </c>
      <c r="J990" s="12">
        <v>22640</v>
      </c>
      <c r="K990" s="11" t="str">
        <f>CONCATENATE(Table3[[#This Row],[Type]]," "&amp;TEXT(Table3[[#This Row],[Diameter]],".0000")&amp;""," "&amp;Table3[[#This Row],[NumFlutes]]&amp;"FL")</f>
        <v>KC .5000 8FL</v>
      </c>
      <c r="M990" s="13">
        <v>0.5</v>
      </c>
      <c r="N990" s="13">
        <v>0.5</v>
      </c>
      <c r="O990" s="6">
        <v>0.25</v>
      </c>
      <c r="P990" s="6">
        <v>0.84</v>
      </c>
      <c r="Q990" s="6">
        <v>0.96499999999999997</v>
      </c>
      <c r="R990" s="14">
        <f>IF(Table3[[#This Row],[ShoulderLenEnd]]="",0,90-(DEGREES(ATAN((Q990-P990)/((N990-O990)/2)))))</f>
        <v>45</v>
      </c>
      <c r="S990" s="15">
        <v>0.99</v>
      </c>
      <c r="T990" s="6">
        <v>8</v>
      </c>
      <c r="U990" s="6">
        <v>3</v>
      </c>
      <c r="V990" s="6">
        <v>7.8100000000000003E-2</v>
      </c>
      <c r="AA990" s="13" t="str">
        <f t="shared" si="16"/>
        <v/>
      </c>
      <c r="AE990" s="6" t="s">
        <v>44</v>
      </c>
      <c r="AF990" s="6" t="s">
        <v>62</v>
      </c>
      <c r="AG990" s="6" t="s">
        <v>66</v>
      </c>
      <c r="AI990" s="6">
        <v>0</v>
      </c>
      <c r="AJ990" s="6">
        <v>1</v>
      </c>
      <c r="AK990" s="6">
        <v>1</v>
      </c>
      <c r="AL990" s="6">
        <v>0</v>
      </c>
      <c r="AM990" s="6">
        <v>0</v>
      </c>
      <c r="AN990" s="6">
        <v>1</v>
      </c>
      <c r="AO990" s="6">
        <v>0</v>
      </c>
      <c r="AP990" s="6">
        <v>1</v>
      </c>
      <c r="AR990" s="6">
        <v>0</v>
      </c>
      <c r="AS990" s="6">
        <v>0</v>
      </c>
      <c r="AT990" s="6">
        <v>0</v>
      </c>
      <c r="AU990" s="6">
        <v>0</v>
      </c>
      <c r="AV990" s="6">
        <f>IF(Table3[[#This Row],[ShankDiameter]]&gt;0.5,0,2)</f>
        <v>2</v>
      </c>
      <c r="AW990" s="6">
        <v>0</v>
      </c>
      <c r="AX990" s="6">
        <v>0</v>
      </c>
      <c r="AY990" s="6">
        <v>2</v>
      </c>
      <c r="AZ990" s="6">
        <f>IF(Table3[[#This Row],[ShankDiameter]]=0.225,2,IF(Table3[[#This Row],[ShankDiameter]]=0.25,2,IF(Table3[[#This Row],[ShankDiameter]]=0.2875,2,0)))</f>
        <v>0</v>
      </c>
      <c r="BA990" s="6">
        <v>0</v>
      </c>
      <c r="BB990" s="6">
        <v>0</v>
      </c>
      <c r="BC990" s="6">
        <v>0</v>
      </c>
      <c r="BD990" s="6">
        <v>0</v>
      </c>
      <c r="BE990" s="6">
        <v>0</v>
      </c>
      <c r="BF990" s="6">
        <v>0</v>
      </c>
      <c r="BG990" s="6">
        <v>0</v>
      </c>
      <c r="BH990" s="6">
        <v>0</v>
      </c>
      <c r="BI990" s="6">
        <v>0</v>
      </c>
      <c r="BJ990" s="6">
        <v>0</v>
      </c>
      <c r="BK990" s="6">
        <v>0</v>
      </c>
      <c r="BL990" s="6">
        <v>0</v>
      </c>
      <c r="BM990" s="6">
        <f>IF(Table3[[#This Row],[Type]]="EM",IF((Table3[[#This Row],[Diameter]]/2)-Table3[[#This Row],[CornerRadius]]-0.012&gt;0,(Table3[[#This Row],[Diameter]]/2)-Table3[[#This Row],[CornerRadius]]-0.012,0),)</f>
        <v>0</v>
      </c>
      <c r="BO990" s="6" t="str">
        <f>IF(Table3[[#This Row],[ShoulderLength]]="","",IF(Table3[[#This Row],[ShoulderLength]]&lt;Table3[[#This Row],[LOC]],"FIX",""))</f>
        <v/>
      </c>
    </row>
    <row r="991" spans="1:67" x14ac:dyDescent="0.25">
      <c r="A991" s="7">
        <f>IF(Table3[[#This Row],[SoflexRule]]="",1,IF(Table3[[#This Row],[MinOHL]]="",1,IF(Table3[[#This Row],[Type]]="CT",1,IF(Table3[[#This Row],[I]]=1,0,1))))</f>
        <v>1</v>
      </c>
      <c r="B991" s="6" t="s">
        <v>1873</v>
      </c>
      <c r="C991" s="6" t="s">
        <v>1873</v>
      </c>
      <c r="E991" s="6">
        <v>988</v>
      </c>
      <c r="F991" s="22"/>
      <c r="G991" s="9" t="s">
        <v>74</v>
      </c>
      <c r="H991" s="10" t="s">
        <v>1873</v>
      </c>
      <c r="I991" s="11" t="s">
        <v>1895</v>
      </c>
      <c r="J991" s="12" t="s">
        <v>1896</v>
      </c>
      <c r="K991" s="11" t="str">
        <f>CONCATENATE(Table3[[#This Row],[Type]]," "&amp;TEXT(Table3[[#This Row],[Diameter]],".0000")&amp;""," "&amp;Table3[[#This Row],[NumFlutes]]&amp;"FL")</f>
        <v>KC 1.0000 12FL</v>
      </c>
      <c r="M991" s="13">
        <v>1</v>
      </c>
      <c r="N991" s="13">
        <v>0.5</v>
      </c>
      <c r="O991" s="6">
        <v>0.28100000000000003</v>
      </c>
      <c r="P991" s="6">
        <v>0.25</v>
      </c>
      <c r="Q991" s="6">
        <v>0.47499999999999998</v>
      </c>
      <c r="R991" s="14">
        <f>IF(Table3[[#This Row],[ShoulderLenEnd]]="",0,90-(DEGREES(ATAN((Q991-P991)/((N991-O991)/2)))))</f>
        <v>25.950642777037714</v>
      </c>
      <c r="S991" s="15">
        <v>0.5</v>
      </c>
      <c r="T991" s="6">
        <v>12</v>
      </c>
      <c r="U991" s="6">
        <v>2.0950000000000002</v>
      </c>
      <c r="V991" s="6">
        <v>7.8100000000000003E-2</v>
      </c>
      <c r="AA991" s="13" t="str">
        <f t="shared" si="16"/>
        <v/>
      </c>
      <c r="AE991" s="6" t="s">
        <v>49</v>
      </c>
      <c r="AF991" s="6" t="s">
        <v>62</v>
      </c>
      <c r="AG991" s="6" t="s">
        <v>1897</v>
      </c>
      <c r="AI991" s="6">
        <v>0</v>
      </c>
      <c r="AJ991" s="6">
        <v>1</v>
      </c>
      <c r="AK991" s="6">
        <v>0</v>
      </c>
      <c r="AL991" s="6">
        <v>1</v>
      </c>
      <c r="AM991" s="6">
        <v>1</v>
      </c>
      <c r="AN991" s="6">
        <v>1</v>
      </c>
      <c r="AO991" s="6">
        <v>0</v>
      </c>
      <c r="AP991" s="6">
        <v>1</v>
      </c>
      <c r="AR991" s="6">
        <v>0</v>
      </c>
      <c r="AS991" s="6">
        <v>0</v>
      </c>
      <c r="AT991" s="6">
        <v>0</v>
      </c>
      <c r="AU991" s="6">
        <v>0</v>
      </c>
      <c r="AV991" s="6">
        <f>IF(Table3[[#This Row],[ShankDiameter]]&gt;0.5,0,2)</f>
        <v>2</v>
      </c>
      <c r="AW991" s="6">
        <v>0</v>
      </c>
      <c r="AX991" s="6">
        <v>0</v>
      </c>
      <c r="AY991" s="6">
        <v>2</v>
      </c>
      <c r="AZ991" s="6">
        <f>IF(Table3[[#This Row],[ShankDiameter]]=0.225,2,IF(Table3[[#This Row],[ShankDiameter]]=0.25,2,IF(Table3[[#This Row],[ShankDiameter]]=0.2875,2,0)))</f>
        <v>0</v>
      </c>
      <c r="BA991" s="6">
        <v>0</v>
      </c>
      <c r="BB991" s="6">
        <v>0</v>
      </c>
      <c r="BC991" s="6">
        <v>0</v>
      </c>
      <c r="BD991" s="6">
        <v>0</v>
      </c>
      <c r="BE991" s="6">
        <v>0</v>
      </c>
      <c r="BF991" s="6">
        <v>0</v>
      </c>
      <c r="BG991" s="6">
        <v>0</v>
      </c>
      <c r="BH991" s="6">
        <v>0</v>
      </c>
      <c r="BI991" s="6">
        <v>0</v>
      </c>
      <c r="BJ991" s="6">
        <v>0</v>
      </c>
      <c r="BK991" s="6">
        <v>0</v>
      </c>
      <c r="BL991" s="6">
        <v>0</v>
      </c>
      <c r="BM991" s="6">
        <f>IF(Table3[[#This Row],[Type]]="EM",IF((Table3[[#This Row],[Diameter]]/2)-Table3[[#This Row],[CornerRadius]]-0.012&gt;0,(Table3[[#This Row],[Diameter]]/2)-Table3[[#This Row],[CornerRadius]]-0.012,0),)</f>
        <v>0</v>
      </c>
      <c r="BO991" s="6" t="str">
        <f>IF(Table3[[#This Row],[ShoulderLength]]="","",IF(Table3[[#This Row],[ShoulderLength]]&lt;Table3[[#This Row],[LOC]],"FIX",""))</f>
        <v/>
      </c>
    </row>
    <row r="992" spans="1:67" x14ac:dyDescent="0.25">
      <c r="A992" s="7">
        <f>IF(Table3[[#This Row],[SoflexRule]]="",1,IF(Table3[[#This Row],[MinOHL]]="",1,IF(Table3[[#This Row],[Type]]="CT",1,IF(Table3[[#This Row],[I]]=1,0,1))))</f>
        <v>1</v>
      </c>
      <c r="E992" s="6">
        <v>989</v>
      </c>
      <c r="F992" s="22"/>
      <c r="H992" s="10" t="s">
        <v>1873</v>
      </c>
      <c r="I992" s="11" t="s">
        <v>1898</v>
      </c>
      <c r="J992" s="12">
        <v>70970</v>
      </c>
      <c r="K992" s="11" t="str">
        <f>CONCATENATE(Table3[[#This Row],[Type]]," "&amp;TEXT(Table3[[#This Row],[Diameter]],".0000")&amp;""," "&amp;Table3[[#This Row],[NumFlutes]]&amp;"FL")</f>
        <v>KC .6250 8FL</v>
      </c>
      <c r="M992" s="13">
        <v>0.625</v>
      </c>
      <c r="N992" s="13">
        <v>0.625</v>
      </c>
      <c r="R992" s="14">
        <f>IF(Table3[[#This Row],[ShoulderLenEnd]]="",0,90-(DEGREES(ATAN((Q992-P992)/((N992-O992)/2)))))</f>
        <v>0</v>
      </c>
      <c r="T992" s="6">
        <v>8</v>
      </c>
      <c r="U992" s="6">
        <v>3.5</v>
      </c>
      <c r="AA992" s="13" t="str">
        <f t="shared" si="16"/>
        <v/>
      </c>
      <c r="AE992" s="6" t="s">
        <v>44</v>
      </c>
      <c r="AF992" s="6" t="s">
        <v>62</v>
      </c>
      <c r="AG992" s="6" t="s">
        <v>66</v>
      </c>
      <c r="AH992" s="6" t="s">
        <v>1880</v>
      </c>
      <c r="AI992" s="6">
        <v>0</v>
      </c>
      <c r="AJ992" s="6">
        <v>1</v>
      </c>
      <c r="AK992" s="6">
        <v>1</v>
      </c>
      <c r="AL992" s="6">
        <v>0</v>
      </c>
      <c r="AM992" s="6">
        <v>0</v>
      </c>
      <c r="AN992" s="6">
        <v>1</v>
      </c>
      <c r="AO992" s="6">
        <v>0</v>
      </c>
      <c r="AP992" s="6">
        <v>1</v>
      </c>
      <c r="AR992" s="6">
        <v>0</v>
      </c>
      <c r="AS992" s="6">
        <v>0</v>
      </c>
      <c r="AT992" s="6">
        <v>0</v>
      </c>
      <c r="AU992" s="6">
        <v>0</v>
      </c>
      <c r="AV992" s="6">
        <f>IF(Table3[[#This Row],[ShankDiameter]]&gt;0.5,0,2)</f>
        <v>0</v>
      </c>
      <c r="AW992" s="6">
        <v>0</v>
      </c>
      <c r="AX992" s="6">
        <v>0</v>
      </c>
      <c r="AY992" s="6">
        <v>2</v>
      </c>
      <c r="AZ992" s="6">
        <f>IF(Table3[[#This Row],[ShankDiameter]]=0.225,2,IF(Table3[[#This Row],[ShankDiameter]]=0.25,2,IF(Table3[[#This Row],[ShankDiameter]]=0.2875,2,0)))</f>
        <v>0</v>
      </c>
      <c r="BA992" s="6">
        <v>0</v>
      </c>
      <c r="BB992" s="6">
        <v>0</v>
      </c>
      <c r="BC992" s="6">
        <v>0</v>
      </c>
      <c r="BD992" s="6">
        <v>0</v>
      </c>
      <c r="BE992" s="6">
        <v>0</v>
      </c>
      <c r="BF992" s="6">
        <v>0</v>
      </c>
      <c r="BG992" s="6">
        <v>0</v>
      </c>
      <c r="BH992" s="6">
        <v>0</v>
      </c>
      <c r="BI992" s="6">
        <v>0</v>
      </c>
      <c r="BJ992" s="6">
        <v>0</v>
      </c>
      <c r="BK992" s="6">
        <v>0</v>
      </c>
      <c r="BL992" s="6">
        <v>0</v>
      </c>
      <c r="BM992" s="6">
        <f>IF(Table3[[#This Row],[Type]]="EM",IF((Table3[[#This Row],[Diameter]]/2)-Table3[[#This Row],[CornerRadius]]-0.012&gt;0,(Table3[[#This Row],[Diameter]]/2)-Table3[[#This Row],[CornerRadius]]-0.012,0),)</f>
        <v>0</v>
      </c>
      <c r="BO992" s="6" t="str">
        <f>IF(Table3[[#This Row],[ShoulderLength]]="","",IF(Table3[[#This Row],[ShoulderLength]]&lt;Table3[[#This Row],[LOC]],"FIX",""))</f>
        <v/>
      </c>
    </row>
    <row r="993" spans="1:67" x14ac:dyDescent="0.25">
      <c r="A993" s="7">
        <f>IF(Table3[[#This Row],[SoflexRule]]="",1,IF(Table3[[#This Row],[MinOHL]]="",1,IF(Table3[[#This Row],[Type]]="CT",1,IF(Table3[[#This Row],[I]]=1,0,1))))</f>
        <v>1</v>
      </c>
      <c r="E993" s="6">
        <v>990</v>
      </c>
      <c r="H993" s="10" t="s">
        <v>1873</v>
      </c>
      <c r="I993" s="11" t="s">
        <v>1899</v>
      </c>
      <c r="J993" s="12" t="s">
        <v>1900</v>
      </c>
      <c r="K993" s="11" t="str">
        <f>CONCATENATE(Table3[[#This Row],[Type]]," "&amp;TEXT(Table3[[#This Row],[Diameter]],".0000")&amp;""," "&amp;Table3[[#This Row],[NumFlutes]]&amp;"FL")</f>
        <v>KC .7500 FL</v>
      </c>
      <c r="M993" s="13">
        <v>0.75</v>
      </c>
      <c r="R993" s="14">
        <f>IF(Table3[[#This Row],[ShoulderLenEnd]]="",0,90-(DEGREES(ATAN((Q993-P993)/((N993-O993)/2)))))</f>
        <v>0</v>
      </c>
      <c r="AA993" s="13" t="str">
        <f t="shared" si="16"/>
        <v/>
      </c>
      <c r="AE993" s="6" t="s">
        <v>118</v>
      </c>
      <c r="AF993" s="6" t="s">
        <v>119</v>
      </c>
      <c r="AI993" s="6">
        <v>0</v>
      </c>
      <c r="AJ993" s="6">
        <v>1</v>
      </c>
      <c r="AK993" s="6">
        <v>0</v>
      </c>
      <c r="AL993" s="6">
        <v>1</v>
      </c>
      <c r="AM993" s="6">
        <v>1</v>
      </c>
      <c r="AN993" s="6">
        <v>0</v>
      </c>
      <c r="AO993" s="6">
        <v>0</v>
      </c>
      <c r="AP993" s="6">
        <v>1</v>
      </c>
      <c r="AR993" s="6">
        <v>0</v>
      </c>
      <c r="AS993" s="6">
        <v>0</v>
      </c>
      <c r="AT993" s="6">
        <v>0</v>
      </c>
      <c r="AU993" s="6">
        <v>0</v>
      </c>
      <c r="AV993" s="6">
        <f>IF(Table3[[#This Row],[ShankDiameter]]&gt;0.5,0,2)</f>
        <v>2</v>
      </c>
      <c r="AW993" s="6">
        <v>0</v>
      </c>
      <c r="AX993" s="6">
        <v>0</v>
      </c>
      <c r="AY993" s="6">
        <v>2</v>
      </c>
      <c r="AZ993" s="6">
        <f>IF(Table3[[#This Row],[ShankDiameter]]=0.225,2,IF(Table3[[#This Row],[ShankDiameter]]=0.25,2,IF(Table3[[#This Row],[ShankDiameter]]=0.2875,2,0)))</f>
        <v>0</v>
      </c>
      <c r="BA993" s="6">
        <v>0</v>
      </c>
      <c r="BB993" s="6">
        <v>0</v>
      </c>
      <c r="BC993" s="6">
        <v>0</v>
      </c>
      <c r="BD993" s="6">
        <v>0</v>
      </c>
      <c r="BE993" s="6">
        <v>0</v>
      </c>
      <c r="BF993" s="6">
        <v>0</v>
      </c>
      <c r="BG993" s="6">
        <v>0</v>
      </c>
      <c r="BH993" s="6">
        <v>0</v>
      </c>
      <c r="BI993" s="6">
        <v>0</v>
      </c>
      <c r="BJ993" s="6">
        <v>0</v>
      </c>
      <c r="BK993" s="6">
        <v>0</v>
      </c>
      <c r="BL993" s="6">
        <v>0</v>
      </c>
      <c r="BM993" s="6">
        <f>IF(Table3[[#This Row],[Type]]="EM",IF((Table3[[#This Row],[Diameter]]/2)-Table3[[#This Row],[CornerRadius]]-0.012&gt;0,(Table3[[#This Row],[Diameter]]/2)-Table3[[#This Row],[CornerRadius]]-0.012,0),)</f>
        <v>0</v>
      </c>
      <c r="BO993" s="6" t="str">
        <f>IF(Table3[[#This Row],[ShoulderLength]]="","",IF(Table3[[#This Row],[ShoulderLength]]&lt;Table3[[#This Row],[LOC]],"FIX",""))</f>
        <v/>
      </c>
    </row>
    <row r="994" spans="1:67" x14ac:dyDescent="0.25">
      <c r="A994" s="7">
        <f>IF(Table3[[#This Row],[SoflexRule]]="",1,IF(Table3[[#This Row],[MinOHL]]="",1,IF(Table3[[#This Row],[Type]]="CT",1,IF(Table3[[#This Row],[I]]=1,0,1))))</f>
        <v>1</v>
      </c>
      <c r="E994" s="6">
        <v>991</v>
      </c>
      <c r="H994" s="10" t="s">
        <v>1873</v>
      </c>
      <c r="I994" s="11" t="s">
        <v>1901</v>
      </c>
      <c r="J994" s="12" t="s">
        <v>1902</v>
      </c>
      <c r="K994" s="11" t="str">
        <f>CONCATENATE(Table3[[#This Row],[Type]]," "&amp;TEXT(Table3[[#This Row],[Diameter]],".0000")&amp;""," "&amp;Table3[[#This Row],[NumFlutes]]&amp;"FL")</f>
        <v>KC .7500 FL</v>
      </c>
      <c r="M994" s="13">
        <v>0.75</v>
      </c>
      <c r="R994" s="14">
        <f>IF(Table3[[#This Row],[ShoulderLenEnd]]="",0,90-(DEGREES(ATAN((Q994-P994)/((N994-O994)/2)))))</f>
        <v>0</v>
      </c>
      <c r="AA994" s="13" t="str">
        <f t="shared" si="16"/>
        <v/>
      </c>
      <c r="AE994" s="6" t="s">
        <v>118</v>
      </c>
      <c r="AF994" s="6" t="s">
        <v>119</v>
      </c>
      <c r="AI994" s="6">
        <v>0</v>
      </c>
      <c r="AJ994" s="6">
        <v>1</v>
      </c>
      <c r="AK994" s="6">
        <v>0</v>
      </c>
      <c r="AL994" s="6">
        <v>1</v>
      </c>
      <c r="AM994" s="6">
        <v>0</v>
      </c>
      <c r="AN994" s="6">
        <v>1</v>
      </c>
      <c r="AO994" s="6">
        <v>1</v>
      </c>
      <c r="AP994" s="6">
        <v>1</v>
      </c>
      <c r="AR994" s="6">
        <v>0</v>
      </c>
      <c r="AS994" s="6">
        <v>0</v>
      </c>
      <c r="AT994" s="6">
        <v>0</v>
      </c>
      <c r="AU994" s="6">
        <v>0</v>
      </c>
      <c r="AV994" s="6">
        <f>IF(Table3[[#This Row],[ShankDiameter]]&gt;0.5,0,2)</f>
        <v>2</v>
      </c>
      <c r="AW994" s="6">
        <v>0</v>
      </c>
      <c r="AX994" s="6">
        <v>0</v>
      </c>
      <c r="AY994" s="6">
        <v>2</v>
      </c>
      <c r="AZ994" s="6">
        <f>IF(Table3[[#This Row],[ShankDiameter]]=0.225,2,IF(Table3[[#This Row],[ShankDiameter]]=0.25,2,IF(Table3[[#This Row],[ShankDiameter]]=0.2875,2,0)))</f>
        <v>0</v>
      </c>
      <c r="BA994" s="6">
        <v>0</v>
      </c>
      <c r="BB994" s="6">
        <v>0</v>
      </c>
      <c r="BC994" s="6">
        <v>0</v>
      </c>
      <c r="BD994" s="6">
        <v>0</v>
      </c>
      <c r="BE994" s="6">
        <v>0</v>
      </c>
      <c r="BF994" s="6">
        <v>0</v>
      </c>
      <c r="BG994" s="6">
        <v>0</v>
      </c>
      <c r="BH994" s="6">
        <v>0</v>
      </c>
      <c r="BI994" s="6">
        <v>0</v>
      </c>
      <c r="BJ994" s="6">
        <v>0</v>
      </c>
      <c r="BK994" s="6">
        <v>0</v>
      </c>
      <c r="BL994" s="6">
        <v>0</v>
      </c>
      <c r="BM994" s="6">
        <f>IF(Table3[[#This Row],[Type]]="EM",IF((Table3[[#This Row],[Diameter]]/2)-Table3[[#This Row],[CornerRadius]]-0.012&gt;0,(Table3[[#This Row],[Diameter]]/2)-Table3[[#This Row],[CornerRadius]]-0.012,0),)</f>
        <v>0</v>
      </c>
      <c r="BO994" s="6" t="str">
        <f>IF(Table3[[#This Row],[ShoulderLength]]="","",IF(Table3[[#This Row],[ShoulderLength]]&lt;Table3[[#This Row],[LOC]],"FIX",""))</f>
        <v/>
      </c>
    </row>
    <row r="995" spans="1:67" x14ac:dyDescent="0.25">
      <c r="A995" s="7">
        <f>IF(Table3[[#This Row],[SoflexRule]]="",1,IF(Table3[[#This Row],[MinOHL]]="",1,IF(Table3[[#This Row],[Type]]="CT",1,IF(Table3[[#This Row],[I]]=1,0,1))))</f>
        <v>1</v>
      </c>
      <c r="E995" s="6">
        <v>992</v>
      </c>
      <c r="F995" s="24"/>
      <c r="G995" s="25"/>
      <c r="H995" s="10" t="s">
        <v>1873</v>
      </c>
      <c r="I995" s="11" t="s">
        <v>1903</v>
      </c>
      <c r="J995" s="12" t="s">
        <v>1904</v>
      </c>
      <c r="K995" s="11" t="str">
        <f>CONCATENATE(Table3[[#This Row],[Type]]," "&amp;TEXT(Table3[[#This Row],[Diameter]],".0000")&amp;""," "&amp;Table3[[#This Row],[NumFlutes]]&amp;"FL")</f>
        <v>KC .7500 FL</v>
      </c>
      <c r="M995" s="13">
        <v>0.75</v>
      </c>
      <c r="R995" s="14">
        <f>IF(Table3[[#This Row],[ShoulderLenEnd]]="",0,90-(DEGREES(ATAN((Q995-P995)/((N995-O995)/2)))))</f>
        <v>0</v>
      </c>
      <c r="AA995" s="13" t="str">
        <f t="shared" si="16"/>
        <v/>
      </c>
      <c r="AE995" s="6" t="s">
        <v>44</v>
      </c>
      <c r="AF995" s="6" t="s">
        <v>119</v>
      </c>
      <c r="AG995" s="6" t="s">
        <v>1877</v>
      </c>
      <c r="AI995" s="6">
        <v>0</v>
      </c>
      <c r="AJ995" s="6">
        <v>1</v>
      </c>
      <c r="AK995" s="6">
        <v>0</v>
      </c>
      <c r="AL995" s="6">
        <v>1</v>
      </c>
      <c r="AM995" s="6">
        <v>1</v>
      </c>
      <c r="AN995" s="6">
        <v>0</v>
      </c>
      <c r="AO995" s="6">
        <v>0</v>
      </c>
      <c r="AP995" s="6">
        <v>1</v>
      </c>
      <c r="AR995" s="6">
        <v>0</v>
      </c>
      <c r="AS995" s="6">
        <v>0</v>
      </c>
      <c r="AT995" s="6">
        <v>0</v>
      </c>
      <c r="AU995" s="6">
        <v>0</v>
      </c>
      <c r="AV995" s="6">
        <f>IF(Table3[[#This Row],[ShankDiameter]]&gt;0.5,0,2)</f>
        <v>2</v>
      </c>
      <c r="AW995" s="6">
        <v>0</v>
      </c>
      <c r="AX995" s="6">
        <v>0</v>
      </c>
      <c r="AY995" s="6">
        <v>2</v>
      </c>
      <c r="AZ995" s="6">
        <f>IF(Table3[[#This Row],[ShankDiameter]]=0.225,2,IF(Table3[[#This Row],[ShankDiameter]]=0.25,2,IF(Table3[[#This Row],[ShankDiameter]]=0.2875,2,0)))</f>
        <v>0</v>
      </c>
      <c r="BA995" s="6">
        <v>0</v>
      </c>
      <c r="BB995" s="6">
        <v>0</v>
      </c>
      <c r="BC995" s="6">
        <v>0</v>
      </c>
      <c r="BD995" s="6">
        <v>0</v>
      </c>
      <c r="BE995" s="6">
        <v>0</v>
      </c>
      <c r="BF995" s="6">
        <v>0</v>
      </c>
      <c r="BG995" s="6">
        <v>0</v>
      </c>
      <c r="BH995" s="6">
        <v>0</v>
      </c>
      <c r="BI995" s="6">
        <v>0</v>
      </c>
      <c r="BJ995" s="6">
        <v>0</v>
      </c>
      <c r="BK995" s="6">
        <v>0</v>
      </c>
      <c r="BL995" s="6">
        <v>0</v>
      </c>
      <c r="BM995" s="6">
        <f>IF(Table3[[#This Row],[Type]]="EM",IF((Table3[[#This Row],[Diameter]]/2)-Table3[[#This Row],[CornerRadius]]-0.012&gt;0,(Table3[[#This Row],[Diameter]]/2)-Table3[[#This Row],[CornerRadius]]-0.012,0),)</f>
        <v>0</v>
      </c>
      <c r="BO995" s="6" t="str">
        <f>IF(Table3[[#This Row],[ShoulderLength]]="","",IF(Table3[[#This Row],[ShoulderLength]]&lt;Table3[[#This Row],[LOC]],"FIX",""))</f>
        <v/>
      </c>
    </row>
    <row r="996" spans="1:67" x14ac:dyDescent="0.25">
      <c r="A996" s="7">
        <f>IF(Table3[[#This Row],[SoflexRule]]="",1,IF(Table3[[#This Row],[MinOHL]]="",1,IF(Table3[[#This Row],[Type]]="CT",1,IF(Table3[[#This Row],[I]]=1,0,1))))</f>
        <v>1</v>
      </c>
      <c r="E996" s="6">
        <v>993</v>
      </c>
      <c r="F996" s="22"/>
      <c r="G996" s="23"/>
      <c r="H996" s="10" t="s">
        <v>1873</v>
      </c>
      <c r="I996" s="11" t="s">
        <v>1905</v>
      </c>
      <c r="J996" s="12" t="s">
        <v>1906</v>
      </c>
      <c r="K996" s="11" t="str">
        <f>CONCATENATE(Table3[[#This Row],[Type]]," "&amp;TEXT(Table3[[#This Row],[Diameter]],".0000")&amp;""," "&amp;Table3[[#This Row],[NumFlutes]]&amp;"FL")</f>
        <v>KC .0000 FL</v>
      </c>
      <c r="R996" s="14">
        <f>IF(Table3[[#This Row],[ShoulderLenEnd]]="",0,90-(DEGREES(ATAN((Q996-P996)/((N996-O996)/2)))))</f>
        <v>0</v>
      </c>
      <c r="AA996" s="13" t="str">
        <f t="shared" si="16"/>
        <v/>
      </c>
      <c r="AE996" s="6" t="s">
        <v>118</v>
      </c>
      <c r="AF996" s="6" t="s">
        <v>119</v>
      </c>
      <c r="AG996" s="6" t="s">
        <v>1877</v>
      </c>
      <c r="AI996" s="6">
        <v>0</v>
      </c>
      <c r="AJ996" s="6">
        <v>1</v>
      </c>
      <c r="AK996" s="6">
        <v>0</v>
      </c>
      <c r="AL996" s="6">
        <v>1</v>
      </c>
      <c r="AM996" s="6">
        <v>1</v>
      </c>
      <c r="AN996" s="6">
        <v>0</v>
      </c>
      <c r="AO996" s="6">
        <v>0</v>
      </c>
      <c r="AP996" s="6">
        <v>1</v>
      </c>
      <c r="AR996" s="6">
        <v>0</v>
      </c>
      <c r="AS996" s="6">
        <v>0</v>
      </c>
      <c r="AT996" s="6">
        <v>0</v>
      </c>
      <c r="AU996" s="6">
        <v>0</v>
      </c>
      <c r="AV996" s="6">
        <f>IF(Table3[[#This Row],[ShankDiameter]]&gt;0.5,0,2)</f>
        <v>2</v>
      </c>
      <c r="AW996" s="6">
        <v>0</v>
      </c>
      <c r="AX996" s="6">
        <v>0</v>
      </c>
      <c r="AY996" s="6">
        <v>2</v>
      </c>
      <c r="AZ996" s="6">
        <f>IF(Table3[[#This Row],[ShankDiameter]]=0.225,2,IF(Table3[[#This Row],[ShankDiameter]]=0.25,2,IF(Table3[[#This Row],[ShankDiameter]]=0.2875,2,0)))</f>
        <v>0</v>
      </c>
      <c r="BA996" s="6">
        <v>0</v>
      </c>
      <c r="BB996" s="6">
        <v>0</v>
      </c>
      <c r="BC996" s="6">
        <v>0</v>
      </c>
      <c r="BD996" s="6">
        <v>0</v>
      </c>
      <c r="BE996" s="6">
        <v>0</v>
      </c>
      <c r="BF996" s="6">
        <v>0</v>
      </c>
      <c r="BG996" s="6">
        <v>0</v>
      </c>
      <c r="BH996" s="6">
        <v>0</v>
      </c>
      <c r="BI996" s="6">
        <v>0</v>
      </c>
      <c r="BJ996" s="6">
        <v>0</v>
      </c>
      <c r="BK996" s="6">
        <v>0</v>
      </c>
      <c r="BL996" s="6">
        <v>0</v>
      </c>
      <c r="BM996" s="6">
        <f>IF(Table3[[#This Row],[Type]]="EM",IF((Table3[[#This Row],[Diameter]]/2)-Table3[[#This Row],[CornerRadius]]-0.012&gt;0,(Table3[[#This Row],[Diameter]]/2)-Table3[[#This Row],[CornerRadius]]-0.012,0),)</f>
        <v>0</v>
      </c>
      <c r="BO996" s="6" t="str">
        <f>IF(Table3[[#This Row],[ShoulderLength]]="","",IF(Table3[[#This Row],[ShoulderLength]]&lt;Table3[[#This Row],[LOC]],"FIX",""))</f>
        <v/>
      </c>
    </row>
    <row r="997" spans="1:67" x14ac:dyDescent="0.25">
      <c r="A997" s="7">
        <f>IF(Table3[[#This Row],[SoflexRule]]="",1,IF(Table3[[#This Row],[MinOHL]]="",1,IF(Table3[[#This Row],[Type]]="CT",1,IF(Table3[[#This Row],[I]]=1,0,1))))</f>
        <v>1</v>
      </c>
      <c r="E997" s="6">
        <v>994</v>
      </c>
      <c r="H997" s="10" t="s">
        <v>1907</v>
      </c>
      <c r="K997" s="11" t="str">
        <f>CONCATENATE(Table3[[#This Row],[Type]]," "&amp;TEXT(Table3[[#This Row],[Diameter]],".0000")&amp;""," "&amp;Table3[[#This Row],[NumFlutes]]&amp;"FL")</f>
        <v>LA .7500 FL</v>
      </c>
      <c r="M997" s="13">
        <v>0.75</v>
      </c>
      <c r="R997" s="14">
        <f>IF(Table3[[#This Row],[ShoulderLenEnd]]="",0,90-(DEGREES(ATAN((Q997-P997)/((N997-O997)/2)))))</f>
        <v>0</v>
      </c>
      <c r="AA997" s="13" t="str">
        <f t="shared" si="16"/>
        <v/>
      </c>
      <c r="AE997" s="6" t="s">
        <v>118</v>
      </c>
      <c r="AF997" s="6" t="s">
        <v>119</v>
      </c>
      <c r="AI997" s="6">
        <v>0</v>
      </c>
      <c r="AJ997" s="6">
        <v>0</v>
      </c>
      <c r="AK997" s="6">
        <v>0</v>
      </c>
      <c r="AL997" s="6">
        <v>0</v>
      </c>
      <c r="AM997" s="6">
        <v>0</v>
      </c>
      <c r="AN997" s="6">
        <v>0</v>
      </c>
      <c r="AO997" s="6">
        <v>0</v>
      </c>
      <c r="AP997" s="6">
        <v>0</v>
      </c>
      <c r="AR997" s="6">
        <v>0</v>
      </c>
      <c r="AS997" s="6">
        <v>0</v>
      </c>
      <c r="AT997" s="6">
        <v>0</v>
      </c>
      <c r="AU997" s="6">
        <v>0</v>
      </c>
      <c r="AV997" s="6">
        <f>IF(Table3[[#This Row],[ShankDiameter]]&gt;0.5,0,2)</f>
        <v>2</v>
      </c>
      <c r="AW997" s="6">
        <v>0</v>
      </c>
      <c r="AX997" s="6">
        <v>0</v>
      </c>
      <c r="AY997" s="6">
        <v>2</v>
      </c>
      <c r="AZ997" s="6">
        <f>IF(Table3[[#This Row],[ShankDiameter]]=0.225,2,IF(Table3[[#This Row],[ShankDiameter]]=0.25,2,IF(Table3[[#This Row],[ShankDiameter]]=0.2875,2,0)))</f>
        <v>0</v>
      </c>
      <c r="BA997" s="6">
        <v>0</v>
      </c>
      <c r="BB997" s="6">
        <v>0</v>
      </c>
      <c r="BC997" s="6">
        <v>0</v>
      </c>
      <c r="BD997" s="6">
        <v>0</v>
      </c>
      <c r="BE997" s="6">
        <v>0</v>
      </c>
      <c r="BF997" s="6">
        <v>0</v>
      </c>
      <c r="BG997" s="6">
        <v>0</v>
      </c>
      <c r="BH997" s="6">
        <v>0</v>
      </c>
      <c r="BI997" s="6">
        <v>0</v>
      </c>
      <c r="BJ997" s="6">
        <v>0</v>
      </c>
      <c r="BK997" s="6">
        <v>0</v>
      </c>
      <c r="BL997" s="6">
        <v>0</v>
      </c>
      <c r="BM997" s="6">
        <f>IF(Table3[[#This Row],[Type]]="EM",IF((Table3[[#This Row],[Diameter]]/2)-Table3[[#This Row],[CornerRadius]]-0.012&gt;0,(Table3[[#This Row],[Diameter]]/2)-Table3[[#This Row],[CornerRadius]]-0.012,0),)</f>
        <v>0</v>
      </c>
      <c r="BO997" s="6" t="str">
        <f>IF(Table3[[#This Row],[ShoulderLength]]="","",IF(Table3[[#This Row],[ShoulderLength]]&lt;Table3[[#This Row],[LOC]],"FIX",""))</f>
        <v/>
      </c>
    </row>
    <row r="998" spans="1:67" x14ac:dyDescent="0.25">
      <c r="A998" s="7">
        <f>IF(Table3[[#This Row],[SoflexRule]]="",1,IF(Table3[[#This Row],[MinOHL]]="",1,IF(Table3[[#This Row],[Type]]="CT",1,IF(Table3[[#This Row],[I]]=1,0,1))))</f>
        <v>1</v>
      </c>
      <c r="E998" s="6">
        <v>995</v>
      </c>
      <c r="H998" s="10" t="s">
        <v>1907</v>
      </c>
      <c r="K998" s="11" t="str">
        <f>CONCATENATE(Table3[[#This Row],[Type]]," "&amp;TEXT(Table3[[#This Row],[Diameter]],".0000")&amp;""," "&amp;Table3[[#This Row],[NumFlutes]]&amp;"FL")</f>
        <v>LA .7500 FL</v>
      </c>
      <c r="M998" s="13">
        <v>0.75</v>
      </c>
      <c r="R998" s="14">
        <f>IF(Table3[[#This Row],[ShoulderLenEnd]]="",0,90-(DEGREES(ATAN((Q998-P998)/((N998-O998)/2)))))</f>
        <v>0</v>
      </c>
      <c r="AA998" s="13" t="str">
        <f t="shared" si="16"/>
        <v/>
      </c>
      <c r="AE998" s="6" t="s">
        <v>118</v>
      </c>
      <c r="AF998" s="6" t="s">
        <v>119</v>
      </c>
      <c r="AI998" s="6">
        <v>0</v>
      </c>
      <c r="AJ998" s="6">
        <v>0</v>
      </c>
      <c r="AK998" s="6">
        <v>0</v>
      </c>
      <c r="AL998" s="6">
        <v>0</v>
      </c>
      <c r="AM998" s="6">
        <v>0</v>
      </c>
      <c r="AN998" s="6">
        <v>0</v>
      </c>
      <c r="AO998" s="6">
        <v>0</v>
      </c>
      <c r="AP998" s="6">
        <v>0</v>
      </c>
      <c r="AR998" s="6">
        <v>0</v>
      </c>
      <c r="AS998" s="6">
        <v>0</v>
      </c>
      <c r="AT998" s="6">
        <v>0</v>
      </c>
      <c r="AU998" s="6">
        <v>0</v>
      </c>
      <c r="AV998" s="6">
        <f>IF(Table3[[#This Row],[ShankDiameter]]&gt;0.5,0,2)</f>
        <v>2</v>
      </c>
      <c r="AW998" s="6">
        <v>0</v>
      </c>
      <c r="AX998" s="6">
        <v>0</v>
      </c>
      <c r="AY998" s="6">
        <v>2</v>
      </c>
      <c r="AZ998" s="6">
        <f>IF(Table3[[#This Row],[ShankDiameter]]=0.225,2,IF(Table3[[#This Row],[ShankDiameter]]=0.25,2,IF(Table3[[#This Row],[ShankDiameter]]=0.2875,2,0)))</f>
        <v>0</v>
      </c>
      <c r="BA998" s="6">
        <v>0</v>
      </c>
      <c r="BB998" s="6">
        <v>0</v>
      </c>
      <c r="BC998" s="6">
        <v>0</v>
      </c>
      <c r="BD998" s="6">
        <v>0</v>
      </c>
      <c r="BE998" s="6">
        <v>0</v>
      </c>
      <c r="BF998" s="6">
        <v>0</v>
      </c>
      <c r="BG998" s="6">
        <v>0</v>
      </c>
      <c r="BH998" s="6">
        <v>0</v>
      </c>
      <c r="BI998" s="6">
        <v>0</v>
      </c>
      <c r="BJ998" s="6">
        <v>0</v>
      </c>
      <c r="BK998" s="6">
        <v>0</v>
      </c>
      <c r="BL998" s="6">
        <v>0</v>
      </c>
      <c r="BM998" s="6">
        <f>IF(Table3[[#This Row],[Type]]="EM",IF((Table3[[#This Row],[Diameter]]/2)-Table3[[#This Row],[CornerRadius]]-0.012&gt;0,(Table3[[#This Row],[Diameter]]/2)-Table3[[#This Row],[CornerRadius]]-0.012,0),)</f>
        <v>0</v>
      </c>
      <c r="BO998" s="6" t="str">
        <f>IF(Table3[[#This Row],[ShoulderLength]]="","",IF(Table3[[#This Row],[ShoulderLength]]&lt;Table3[[#This Row],[LOC]],"FIX",""))</f>
        <v/>
      </c>
    </row>
    <row r="999" spans="1:67" x14ac:dyDescent="0.25">
      <c r="A999" s="7">
        <v>1</v>
      </c>
      <c r="B999" s="6" t="s">
        <v>1565</v>
      </c>
      <c r="C999" s="6" t="s">
        <v>1565</v>
      </c>
      <c r="E999" s="6">
        <v>996</v>
      </c>
      <c r="G999" s="9" t="s">
        <v>74</v>
      </c>
      <c r="H999" s="10" t="s">
        <v>1908</v>
      </c>
      <c r="I999" s="11" t="s">
        <v>1909</v>
      </c>
      <c r="J999" s="12" t="s">
        <v>1910</v>
      </c>
      <c r="K999" s="11" t="str">
        <f>CONCATENATE(Table3[[#This Row],[Type]]," "&amp;TEXT(Table3[[#This Row],[Diameter]],".0000")&amp;""," "&amp;Table3[[#This Row],[NumFlutes]]&amp;"FL")</f>
        <v>LP .0781 2FL</v>
      </c>
      <c r="M999" s="13">
        <v>7.8100000000000003E-2</v>
      </c>
      <c r="N999" s="13">
        <v>0.125</v>
      </c>
      <c r="O999" s="6">
        <v>4.4999999999999998E-2</v>
      </c>
      <c r="P999" s="6">
        <v>0.2</v>
      </c>
      <c r="Q999" s="6">
        <v>0.33</v>
      </c>
      <c r="R999" s="14">
        <f>IF(Table3[[#This Row],[ShoulderLenEnd]]="",0,90-(DEGREES(ATAN((Q999-P999)/((N999-O999)/2)))))</f>
        <v>17.102728969052365</v>
      </c>
      <c r="S999" s="15">
        <v>0.35</v>
      </c>
      <c r="T999" s="6">
        <v>2</v>
      </c>
      <c r="U999" s="6">
        <v>1.5</v>
      </c>
      <c r="V999" s="6">
        <v>6.6600000000000006E-2</v>
      </c>
      <c r="AA999" s="13" t="str">
        <f t="shared" si="16"/>
        <v/>
      </c>
      <c r="AE999" s="6" t="s">
        <v>44</v>
      </c>
      <c r="AF999" s="6" t="s">
        <v>73</v>
      </c>
      <c r="AG999" s="6" t="s">
        <v>66</v>
      </c>
      <c r="AI999" s="6">
        <v>0</v>
      </c>
      <c r="AJ999" s="6">
        <v>0</v>
      </c>
      <c r="AK999" s="6">
        <v>1</v>
      </c>
      <c r="AL999" s="6">
        <v>1</v>
      </c>
      <c r="AM999" s="6">
        <v>0</v>
      </c>
      <c r="AN999" s="6">
        <v>1</v>
      </c>
      <c r="AO999" s="6">
        <v>1</v>
      </c>
      <c r="AP999" s="6">
        <v>1</v>
      </c>
      <c r="AR999" s="6">
        <v>0</v>
      </c>
      <c r="AS999" s="6">
        <v>0</v>
      </c>
      <c r="AT999" s="6">
        <v>0</v>
      </c>
      <c r="AU999" s="6">
        <v>0</v>
      </c>
      <c r="AV999" s="6">
        <v>1</v>
      </c>
      <c r="AW999" s="6">
        <v>0</v>
      </c>
      <c r="AX999" s="6">
        <v>0</v>
      </c>
      <c r="AY999" s="6">
        <v>1</v>
      </c>
      <c r="AZ999" s="6">
        <f>IF(Table3[[#This Row],[ShankDiameter]]=0.225,2,IF(Table3[[#This Row],[ShankDiameter]]=0.25,2,IF(Table3[[#This Row],[ShankDiameter]]=0.2875,2,0)))</f>
        <v>0</v>
      </c>
      <c r="BA999" s="6">
        <v>0</v>
      </c>
      <c r="BB999" s="6">
        <v>0</v>
      </c>
      <c r="BC999" s="6">
        <v>0</v>
      </c>
      <c r="BD999" s="6">
        <v>0</v>
      </c>
      <c r="BE999" s="6">
        <v>0</v>
      </c>
      <c r="BF999" s="6">
        <v>0</v>
      </c>
      <c r="BG999" s="6">
        <v>0</v>
      </c>
      <c r="BH999" s="6">
        <v>0</v>
      </c>
      <c r="BI999" s="6">
        <v>0</v>
      </c>
      <c r="BJ999" s="6">
        <v>0</v>
      </c>
      <c r="BK999" s="6">
        <v>0</v>
      </c>
      <c r="BL999" s="6">
        <v>0</v>
      </c>
      <c r="BM999" s="6">
        <f>IF(Table3[[#This Row],[Type]]="EM",IF((Table3[[#This Row],[Diameter]]/2)-Table3[[#This Row],[CornerRadius]]-0.012&gt;0,(Table3[[#This Row],[Diameter]]/2)-Table3[[#This Row],[CornerRadius]]-0.012,0),)</f>
        <v>0</v>
      </c>
      <c r="BO999" s="6" t="str">
        <f>IF(Table3[[#This Row],[ShoulderLength]]="","",IF(Table3[[#This Row],[ShoulderLength]]&lt;Table3[[#This Row],[LOC]],"FIX",""))</f>
        <v/>
      </c>
    </row>
    <row r="1000" spans="1:67" x14ac:dyDescent="0.25">
      <c r="A1000" s="7">
        <v>1</v>
      </c>
      <c r="B1000" s="6" t="s">
        <v>1565</v>
      </c>
      <c r="C1000" s="6" t="s">
        <v>1565</v>
      </c>
      <c r="E1000" s="6">
        <v>997</v>
      </c>
      <c r="H1000" s="10" t="s">
        <v>1908</v>
      </c>
      <c r="I1000" s="11" t="s">
        <v>1911</v>
      </c>
      <c r="J1000" s="12">
        <v>52878</v>
      </c>
      <c r="K1000" s="11" t="str">
        <f>CONCATENATE(Table3[[#This Row],[Type]]," "&amp;TEXT(Table3[[#This Row],[Diameter]],".0000")&amp;""," "&amp;Table3[[#This Row],[NumFlutes]]&amp;"FL")</f>
        <v>LP .0781 2FL</v>
      </c>
      <c r="M1000" s="13">
        <v>7.8100000000000003E-2</v>
      </c>
      <c r="N1000" s="13">
        <v>0.125</v>
      </c>
      <c r="O1000" s="6">
        <v>4.4999999999999998E-2</v>
      </c>
      <c r="P1000" s="6">
        <v>0.2</v>
      </c>
      <c r="Q1000" s="6">
        <v>0.33</v>
      </c>
      <c r="R1000" s="14">
        <f>IF(Table3[[#This Row],[ShoulderLenEnd]]="",0,90-(DEGREES(ATAN((Q1000-P1000)/((N1000-O1000)/2)))))</f>
        <v>17.102728969052365</v>
      </c>
      <c r="S1000" s="15">
        <v>0.35</v>
      </c>
      <c r="T1000" s="6">
        <v>2</v>
      </c>
      <c r="U1000" s="6">
        <v>1.5</v>
      </c>
      <c r="V1000" s="6">
        <v>6.6600000000000006E-2</v>
      </c>
      <c r="AA1000" s="13" t="str">
        <f t="shared" si="16"/>
        <v/>
      </c>
      <c r="AE1000" s="6" t="s">
        <v>44</v>
      </c>
      <c r="AF1000" s="6" t="s">
        <v>62</v>
      </c>
      <c r="AG1000" s="6" t="s">
        <v>66</v>
      </c>
      <c r="AI1000" s="6">
        <v>0</v>
      </c>
      <c r="AJ1000" s="6">
        <v>1</v>
      </c>
      <c r="AK1000" s="6">
        <v>1</v>
      </c>
      <c r="AL1000" s="6">
        <v>0</v>
      </c>
      <c r="AM1000" s="6">
        <v>0</v>
      </c>
      <c r="AN1000" s="6">
        <v>1</v>
      </c>
      <c r="AO1000" s="6">
        <v>1</v>
      </c>
      <c r="AP1000" s="6">
        <v>1</v>
      </c>
      <c r="AR1000" s="6">
        <v>0</v>
      </c>
      <c r="AS1000" s="6">
        <v>0</v>
      </c>
      <c r="AT1000" s="6">
        <v>0</v>
      </c>
      <c r="AU1000" s="6">
        <v>0</v>
      </c>
      <c r="AV1000" s="6">
        <v>1</v>
      </c>
      <c r="AW1000" s="6">
        <v>0</v>
      </c>
      <c r="AX1000" s="6">
        <v>0</v>
      </c>
      <c r="AY1000" s="6">
        <v>1</v>
      </c>
      <c r="AZ1000" s="6">
        <f>IF(Table3[[#This Row],[ShankDiameter]]=0.225,2,IF(Table3[[#This Row],[ShankDiameter]]=0.25,2,IF(Table3[[#This Row],[ShankDiameter]]=0.2875,2,0)))</f>
        <v>0</v>
      </c>
      <c r="BA1000" s="6">
        <v>0</v>
      </c>
      <c r="BB1000" s="6">
        <v>0</v>
      </c>
      <c r="BC1000" s="6">
        <v>0</v>
      </c>
      <c r="BD1000" s="6">
        <v>0</v>
      </c>
      <c r="BE1000" s="6">
        <v>0</v>
      </c>
      <c r="BF1000" s="6">
        <v>0</v>
      </c>
      <c r="BG1000" s="6">
        <v>0</v>
      </c>
      <c r="BH1000" s="6">
        <v>0</v>
      </c>
      <c r="BI1000" s="6">
        <v>0</v>
      </c>
      <c r="BJ1000" s="6">
        <v>0</v>
      </c>
      <c r="BK1000" s="6">
        <v>0</v>
      </c>
      <c r="BL1000" s="6">
        <v>0</v>
      </c>
      <c r="BM1000" s="6">
        <f>IF(Table3[[#This Row],[Type]]="EM",IF((Table3[[#This Row],[Diameter]]/2)-Table3[[#This Row],[CornerRadius]]-0.012&gt;0,(Table3[[#This Row],[Diameter]]/2)-Table3[[#This Row],[CornerRadius]]-0.012,0),)</f>
        <v>0</v>
      </c>
      <c r="BO1000" s="6" t="str">
        <f>IF(Table3[[#This Row],[ShoulderLength]]="","",IF(Table3[[#This Row],[ShoulderLength]]&lt;Table3[[#This Row],[LOC]],"FIX",""))</f>
        <v/>
      </c>
    </row>
    <row r="1001" spans="1:67" x14ac:dyDescent="0.25">
      <c r="A1001" s="7">
        <v>1</v>
      </c>
      <c r="B1001" s="6" t="s">
        <v>1565</v>
      </c>
      <c r="C1001" s="6" t="s">
        <v>1565</v>
      </c>
      <c r="E1001" s="6">
        <v>998</v>
      </c>
      <c r="G1001" s="9" t="s">
        <v>74</v>
      </c>
      <c r="H1001" s="10" t="s">
        <v>1908</v>
      </c>
      <c r="I1001" s="11" t="s">
        <v>1912</v>
      </c>
      <c r="J1001" s="12">
        <v>974293</v>
      </c>
      <c r="K1001" s="11" t="str">
        <f>CONCATENATE(Table3[[#This Row],[Type]]," "&amp;TEXT(Table3[[#This Row],[Diameter]],".0000")&amp;""," "&amp;Table3[[#This Row],[NumFlutes]]&amp;"FL")</f>
        <v>LP .0938 2FL</v>
      </c>
      <c r="M1001" s="13">
        <v>9.3799999999999994E-2</v>
      </c>
      <c r="N1001" s="13">
        <v>0.125</v>
      </c>
      <c r="O1001" s="6">
        <v>5.2999999999999999E-2</v>
      </c>
      <c r="P1001" s="6">
        <v>0.22500000000000001</v>
      </c>
      <c r="Q1001" s="6">
        <v>0.36499999999999999</v>
      </c>
      <c r="R1001" s="14">
        <f>IF(Table3[[#This Row],[ShoulderLenEnd]]="",0,90-(DEGREES(ATAN((Q1001-P1001)/((N1001-O1001)/2)))))</f>
        <v>14.420773127510998</v>
      </c>
      <c r="S1001" s="15">
        <v>0.375</v>
      </c>
      <c r="T1001" s="6">
        <v>2</v>
      </c>
      <c r="U1001" s="6">
        <v>1.5</v>
      </c>
      <c r="V1001" s="6">
        <v>7.9000000000000001E-2</v>
      </c>
      <c r="AA1001" s="13" t="str">
        <f t="shared" si="16"/>
        <v/>
      </c>
      <c r="AE1001" s="6" t="s">
        <v>44</v>
      </c>
      <c r="AF1001" s="6" t="s">
        <v>62</v>
      </c>
      <c r="AG1001" s="6" t="s">
        <v>66</v>
      </c>
      <c r="AI1001" s="6">
        <v>0</v>
      </c>
      <c r="AJ1001" s="6">
        <v>1</v>
      </c>
      <c r="AK1001" s="6">
        <v>1</v>
      </c>
      <c r="AL1001" s="6">
        <v>0</v>
      </c>
      <c r="AM1001" s="6">
        <v>0</v>
      </c>
      <c r="AN1001" s="6">
        <v>1</v>
      </c>
      <c r="AO1001" s="6">
        <v>1</v>
      </c>
      <c r="AP1001" s="6">
        <v>1</v>
      </c>
      <c r="AR1001" s="6">
        <v>0</v>
      </c>
      <c r="AS1001" s="6">
        <v>0</v>
      </c>
      <c r="AT1001" s="6">
        <v>0</v>
      </c>
      <c r="AU1001" s="6">
        <v>0</v>
      </c>
      <c r="AV1001" s="6">
        <v>1</v>
      </c>
      <c r="AW1001" s="6">
        <v>0</v>
      </c>
      <c r="AX1001" s="6">
        <v>0</v>
      </c>
      <c r="AY1001" s="6">
        <v>1</v>
      </c>
      <c r="AZ1001" s="6">
        <f>IF(Table3[[#This Row],[ShankDiameter]]=0.225,2,IF(Table3[[#This Row],[ShankDiameter]]=0.25,2,IF(Table3[[#This Row],[ShankDiameter]]=0.2875,2,0)))</f>
        <v>0</v>
      </c>
      <c r="BA1001" s="6">
        <v>0</v>
      </c>
      <c r="BB1001" s="6">
        <v>0</v>
      </c>
      <c r="BC1001" s="6">
        <v>0</v>
      </c>
      <c r="BD1001" s="6">
        <v>0</v>
      </c>
      <c r="BE1001" s="6">
        <v>0</v>
      </c>
      <c r="BF1001" s="6">
        <v>0</v>
      </c>
      <c r="BG1001" s="6">
        <v>0</v>
      </c>
      <c r="BH1001" s="6">
        <v>0</v>
      </c>
      <c r="BI1001" s="6">
        <v>0</v>
      </c>
      <c r="BJ1001" s="6">
        <v>0</v>
      </c>
      <c r="BK1001" s="6">
        <v>0</v>
      </c>
      <c r="BL1001" s="6">
        <v>0</v>
      </c>
      <c r="BM1001" s="6">
        <f>IF(Table3[[#This Row],[Type]]="EM",IF((Table3[[#This Row],[Diameter]]/2)-Table3[[#This Row],[CornerRadius]]-0.012&gt;0,(Table3[[#This Row],[Diameter]]/2)-Table3[[#This Row],[CornerRadius]]-0.012,0),)</f>
        <v>0</v>
      </c>
      <c r="BO1001" s="6" t="str">
        <f>IF(Table3[[#This Row],[ShoulderLength]]="","",IF(Table3[[#This Row],[ShoulderLength]]&lt;Table3[[#This Row],[LOC]],"FIX",""))</f>
        <v/>
      </c>
    </row>
    <row r="1002" spans="1:67" x14ac:dyDescent="0.25">
      <c r="A1002" s="7">
        <v>1</v>
      </c>
      <c r="B1002" s="6" t="s">
        <v>1565</v>
      </c>
      <c r="C1002" s="6" t="s">
        <v>1908</v>
      </c>
      <c r="E1002" s="6">
        <v>999</v>
      </c>
      <c r="H1002" s="10" t="s">
        <v>1908</v>
      </c>
      <c r="I1002" s="11" t="s">
        <v>1913</v>
      </c>
      <c r="J1002" s="12">
        <v>52908</v>
      </c>
      <c r="K1002" s="11" t="str">
        <f>CONCATENATE(Table3[[#This Row],[Type]]," "&amp;TEXT(Table3[[#This Row],[Diameter]],".0000")&amp;""," "&amp;Table3[[#This Row],[NumFlutes]]&amp;"FL")</f>
        <v>LP .1250 4FL</v>
      </c>
      <c r="M1002" s="13">
        <v>0.125</v>
      </c>
      <c r="N1002" s="13">
        <v>0.125</v>
      </c>
      <c r="O1002" s="6">
        <v>7.5999999999999998E-2</v>
      </c>
      <c r="P1002" s="6">
        <v>0.37</v>
      </c>
      <c r="Q1002" s="6">
        <v>0.4</v>
      </c>
      <c r="R1002" s="14">
        <f>IF(Table3[[#This Row],[ShoulderLenEnd]]="",0,90-(DEGREES(ATAN((Q1002-P1002)/((N1002-O1002)/2)))))</f>
        <v>39.237367113401525</v>
      </c>
      <c r="S1002" s="15">
        <v>0.42499999999999999</v>
      </c>
      <c r="T1002" s="6">
        <v>4</v>
      </c>
      <c r="U1002" s="6">
        <v>1.5</v>
      </c>
      <c r="V1002" s="6">
        <v>0.107</v>
      </c>
      <c r="AA1002" s="13" t="str">
        <f t="shared" si="16"/>
        <v/>
      </c>
      <c r="AE1002" s="6" t="s">
        <v>44</v>
      </c>
      <c r="AF1002" s="6" t="s">
        <v>62</v>
      </c>
      <c r="AG1002" s="6" t="s">
        <v>66</v>
      </c>
      <c r="AI1002" s="6">
        <v>0</v>
      </c>
      <c r="AJ1002" s="6">
        <v>1</v>
      </c>
      <c r="AK1002" s="6">
        <v>1</v>
      </c>
      <c r="AL1002" s="6">
        <v>0</v>
      </c>
      <c r="AM1002" s="6">
        <v>0</v>
      </c>
      <c r="AN1002" s="6">
        <v>1</v>
      </c>
      <c r="AO1002" s="6">
        <v>1</v>
      </c>
      <c r="AP1002" s="6">
        <v>1</v>
      </c>
      <c r="AR1002" s="6">
        <v>0</v>
      </c>
      <c r="AS1002" s="6">
        <v>0</v>
      </c>
      <c r="AT1002" s="6">
        <v>0</v>
      </c>
      <c r="AU1002" s="6">
        <v>0</v>
      </c>
      <c r="AV1002" s="6">
        <v>1</v>
      </c>
      <c r="AW1002" s="6">
        <v>0</v>
      </c>
      <c r="AX1002" s="6">
        <v>0</v>
      </c>
      <c r="AY1002" s="6">
        <v>1</v>
      </c>
      <c r="AZ1002" s="6">
        <f>IF(Table3[[#This Row],[ShankDiameter]]=0.225,2,IF(Table3[[#This Row],[ShankDiameter]]=0.25,2,IF(Table3[[#This Row],[ShankDiameter]]=0.2875,2,0)))</f>
        <v>0</v>
      </c>
      <c r="BA1002" s="6">
        <v>0</v>
      </c>
      <c r="BB1002" s="6">
        <v>0</v>
      </c>
      <c r="BC1002" s="6">
        <v>0</v>
      </c>
      <c r="BD1002" s="6">
        <v>0</v>
      </c>
      <c r="BE1002" s="6">
        <v>0</v>
      </c>
      <c r="BF1002" s="6">
        <v>0</v>
      </c>
      <c r="BG1002" s="6">
        <v>0</v>
      </c>
      <c r="BH1002" s="6">
        <v>0</v>
      </c>
      <c r="BI1002" s="6">
        <v>0</v>
      </c>
      <c r="BJ1002" s="6">
        <v>0</v>
      </c>
      <c r="BK1002" s="6">
        <v>0</v>
      </c>
      <c r="BL1002" s="6">
        <v>0</v>
      </c>
      <c r="BM1002" s="6">
        <f>IF(Table3[[#This Row],[Type]]="EM",IF((Table3[[#This Row],[Diameter]]/2)-Table3[[#This Row],[CornerRadius]]-0.012&gt;0,(Table3[[#This Row],[Diameter]]/2)-Table3[[#This Row],[CornerRadius]]-0.012,0),)</f>
        <v>0</v>
      </c>
      <c r="BO1002" s="6" t="str">
        <f>IF(Table3[[#This Row],[ShoulderLength]]="","",IF(Table3[[#This Row],[ShoulderLength]]&lt;Table3[[#This Row],[LOC]],"FIX",""))</f>
        <v/>
      </c>
    </row>
    <row r="1003" spans="1:67" x14ac:dyDescent="0.25">
      <c r="A1003" s="7">
        <f>IF(Table3[[#This Row],[SoflexRule]]="",1,IF(Table3[[#This Row],[MinOHL]]="",1,IF(Table3[[#This Row],[Type]]="CT",1,IF(Table3[[#This Row],[I]]=1,0,1))))</f>
        <v>1</v>
      </c>
      <c r="E1003" s="6">
        <v>1000</v>
      </c>
      <c r="H1003" s="10" t="s">
        <v>1914</v>
      </c>
      <c r="I1003" s="11" t="s">
        <v>1915</v>
      </c>
      <c r="J1003" s="12" t="s">
        <v>1916</v>
      </c>
      <c r="K1003" s="11" t="str">
        <f>CONCATENATE(Table3[[#This Row],[Type]]," "&amp;TEXT(Table3[[#This Row],[Diameter]],".0000")&amp;""," "&amp;Table3[[#This Row],[NumFlutes]]&amp;"FL")</f>
        <v>PR .0197 FL</v>
      </c>
      <c r="M1003" s="13">
        <v>1.9699999999999999E-2</v>
      </c>
      <c r="R1003" s="14">
        <f>IF(Table3[[#This Row],[ShoulderLenEnd]]="",0,90-(DEGREES(ATAN((Q1003-P1003)/((N1003-O1003)/2)))))</f>
        <v>0</v>
      </c>
      <c r="AA1003" s="13" t="str">
        <f t="shared" si="16"/>
        <v/>
      </c>
      <c r="AE1003" s="6" t="s">
        <v>118</v>
      </c>
      <c r="AF1003" s="6" t="s">
        <v>119</v>
      </c>
      <c r="AG1003" s="6" t="s">
        <v>1917</v>
      </c>
      <c r="AI1003" s="6">
        <v>0</v>
      </c>
      <c r="AJ1003" s="6">
        <v>0</v>
      </c>
      <c r="AK1003" s="6">
        <v>0</v>
      </c>
      <c r="AL1003" s="6">
        <v>0</v>
      </c>
      <c r="AM1003" s="6">
        <v>0</v>
      </c>
      <c r="AN1003" s="6">
        <v>0</v>
      </c>
      <c r="AO1003" s="6">
        <v>0</v>
      </c>
      <c r="AP1003" s="6">
        <v>0</v>
      </c>
      <c r="AR1003" s="6">
        <v>0</v>
      </c>
      <c r="AS1003" s="6">
        <v>0</v>
      </c>
      <c r="AT1003" s="6">
        <v>0</v>
      </c>
      <c r="AU1003" s="6">
        <v>0</v>
      </c>
      <c r="AV1003" s="6">
        <f>IF(Table3[[#This Row],[ShankDiameter]]&gt;0.5,0,2)</f>
        <v>2</v>
      </c>
      <c r="AW1003" s="6">
        <v>0</v>
      </c>
      <c r="AX1003" s="6">
        <v>0</v>
      </c>
      <c r="AY1003" s="6">
        <v>2</v>
      </c>
      <c r="AZ1003" s="6">
        <f>IF(Table3[[#This Row],[ShankDiameter]]=0.225,2,IF(Table3[[#This Row],[ShankDiameter]]=0.25,2,IF(Table3[[#This Row],[ShankDiameter]]=0.2875,2,0)))</f>
        <v>0</v>
      </c>
      <c r="BA1003" s="6">
        <v>0</v>
      </c>
      <c r="BB1003" s="6">
        <v>0</v>
      </c>
      <c r="BC1003" s="6">
        <v>0</v>
      </c>
      <c r="BD1003" s="6">
        <v>0</v>
      </c>
      <c r="BE1003" s="6">
        <v>0</v>
      </c>
      <c r="BF1003" s="6">
        <v>0</v>
      </c>
      <c r="BG1003" s="6">
        <v>0</v>
      </c>
      <c r="BH1003" s="6">
        <v>0</v>
      </c>
      <c r="BI1003" s="6">
        <v>0</v>
      </c>
      <c r="BJ1003" s="6">
        <v>0</v>
      </c>
      <c r="BK1003" s="6">
        <v>0</v>
      </c>
      <c r="BL1003" s="6">
        <v>0</v>
      </c>
      <c r="BM1003" s="6">
        <f>IF(Table3[[#This Row],[Type]]="EM",IF((Table3[[#This Row],[Diameter]]/2)-Table3[[#This Row],[CornerRadius]]-0.012&gt;0,(Table3[[#This Row],[Diameter]]/2)-Table3[[#This Row],[CornerRadius]]-0.012,0),)</f>
        <v>0</v>
      </c>
      <c r="BO1003" s="6" t="str">
        <f>IF(Table3[[#This Row],[ShoulderLength]]="","",IF(Table3[[#This Row],[ShoulderLength]]&lt;Table3[[#This Row],[LOC]],"FIX",""))</f>
        <v/>
      </c>
    </row>
    <row r="1004" spans="1:67" x14ac:dyDescent="0.25">
      <c r="A1004" s="7">
        <f>IF(Table3[[#This Row],[SoflexRule]]="",1,IF(Table3[[#This Row],[MinOHL]]="",1,IF(Table3[[#This Row],[Type]]="CT",1,IF(Table3[[#This Row],[I]]=1,0,1))))</f>
        <v>1</v>
      </c>
      <c r="E1004" s="6">
        <v>1001</v>
      </c>
      <c r="H1004" s="10" t="s">
        <v>1914</v>
      </c>
      <c r="I1004" s="11" t="s">
        <v>1918</v>
      </c>
      <c r="J1004" s="12" t="s">
        <v>1919</v>
      </c>
      <c r="K1004" s="11" t="str">
        <f>CONCATENATE(Table3[[#This Row],[Type]]," "&amp;TEXT(Table3[[#This Row],[Diameter]],".0000")&amp;""," "&amp;Table3[[#This Row],[NumFlutes]]&amp;"FL")</f>
        <v>PR .0394 FL</v>
      </c>
      <c r="M1004" s="13">
        <v>3.9399999999999998E-2</v>
      </c>
      <c r="R1004" s="14">
        <f>IF(Table3[[#This Row],[ShoulderLenEnd]]="",0,90-(DEGREES(ATAN((Q1004-P1004)/((N1004-O1004)/2)))))</f>
        <v>0</v>
      </c>
      <c r="AA1004" s="13" t="str">
        <f t="shared" si="16"/>
        <v/>
      </c>
      <c r="AE1004" s="6" t="s">
        <v>118</v>
      </c>
      <c r="AF1004" s="6" t="s">
        <v>119</v>
      </c>
      <c r="AG1004" s="6" t="s">
        <v>1917</v>
      </c>
      <c r="AI1004" s="6">
        <v>0</v>
      </c>
      <c r="AJ1004" s="6">
        <v>0</v>
      </c>
      <c r="AK1004" s="6">
        <v>0</v>
      </c>
      <c r="AL1004" s="6">
        <v>0</v>
      </c>
      <c r="AM1004" s="6">
        <v>0</v>
      </c>
      <c r="AN1004" s="6">
        <v>0</v>
      </c>
      <c r="AO1004" s="6">
        <v>0</v>
      </c>
      <c r="AP1004" s="6">
        <v>0</v>
      </c>
      <c r="AR1004" s="6">
        <v>0</v>
      </c>
      <c r="AS1004" s="6">
        <v>0</v>
      </c>
      <c r="AT1004" s="6">
        <v>0</v>
      </c>
      <c r="AU1004" s="6">
        <v>0</v>
      </c>
      <c r="AV1004" s="6">
        <f>IF(Table3[[#This Row],[ShankDiameter]]&gt;0.5,0,2)</f>
        <v>2</v>
      </c>
      <c r="AW1004" s="6">
        <v>0</v>
      </c>
      <c r="AX1004" s="6">
        <v>0</v>
      </c>
      <c r="AY1004" s="6">
        <v>2</v>
      </c>
      <c r="AZ1004" s="6">
        <f>IF(Table3[[#This Row],[ShankDiameter]]=0.225,2,IF(Table3[[#This Row],[ShankDiameter]]=0.25,2,IF(Table3[[#This Row],[ShankDiameter]]=0.2875,2,0)))</f>
        <v>0</v>
      </c>
      <c r="BA1004" s="6">
        <v>0</v>
      </c>
      <c r="BB1004" s="6">
        <v>0</v>
      </c>
      <c r="BC1004" s="6">
        <v>0</v>
      </c>
      <c r="BD1004" s="6">
        <v>0</v>
      </c>
      <c r="BE1004" s="6">
        <v>0</v>
      </c>
      <c r="BF1004" s="6">
        <v>0</v>
      </c>
      <c r="BG1004" s="6">
        <v>0</v>
      </c>
      <c r="BH1004" s="6">
        <v>0</v>
      </c>
      <c r="BI1004" s="6">
        <v>0</v>
      </c>
      <c r="BJ1004" s="6">
        <v>0</v>
      </c>
      <c r="BK1004" s="6">
        <v>0</v>
      </c>
      <c r="BL1004" s="6">
        <v>0</v>
      </c>
      <c r="BM1004" s="6">
        <f>IF(Table3[[#This Row],[Type]]="EM",IF((Table3[[#This Row],[Diameter]]/2)-Table3[[#This Row],[CornerRadius]]-0.012&gt;0,(Table3[[#This Row],[Diameter]]/2)-Table3[[#This Row],[CornerRadius]]-0.012,0),)</f>
        <v>0</v>
      </c>
      <c r="BO1004" s="6" t="str">
        <f>IF(Table3[[#This Row],[ShoulderLength]]="","",IF(Table3[[#This Row],[ShoulderLength]]&lt;Table3[[#This Row],[LOC]],"FIX",""))</f>
        <v/>
      </c>
    </row>
    <row r="1005" spans="1:67" x14ac:dyDescent="0.25">
      <c r="A1005" s="7">
        <f>IF(Table3[[#This Row],[SoflexRule]]="",1,IF(Table3[[#This Row],[MinOHL]]="",1,IF(Table3[[#This Row],[Type]]="CT",1,IF(Table3[[#This Row],[I]]=1,0,1))))</f>
        <v>1</v>
      </c>
      <c r="E1005" s="6">
        <v>1002</v>
      </c>
      <c r="H1005" s="10" t="s">
        <v>1914</v>
      </c>
      <c r="I1005" s="11" t="s">
        <v>1920</v>
      </c>
      <c r="J1005" s="12" t="s">
        <v>1921</v>
      </c>
      <c r="K1005" s="11" t="str">
        <f>CONCATENATE(Table3[[#This Row],[Type]]," "&amp;TEXT(Table3[[#This Row],[Diameter]],".0000")&amp;""," "&amp;Table3[[#This Row],[NumFlutes]]&amp;"FL")</f>
        <v>PR .0787 FL</v>
      </c>
      <c r="M1005" s="13">
        <v>7.8700000000000006E-2</v>
      </c>
      <c r="R1005" s="14">
        <f>IF(Table3[[#This Row],[ShoulderLenEnd]]="",0,90-(DEGREES(ATAN((Q1005-P1005)/((N1005-O1005)/2)))))</f>
        <v>0</v>
      </c>
      <c r="AA1005" s="13" t="str">
        <f t="shared" si="16"/>
        <v/>
      </c>
      <c r="AE1005" s="6" t="s">
        <v>118</v>
      </c>
      <c r="AF1005" s="6" t="s">
        <v>119</v>
      </c>
      <c r="AG1005" s="6" t="s">
        <v>1917</v>
      </c>
      <c r="AI1005" s="6">
        <v>0</v>
      </c>
      <c r="AJ1005" s="6">
        <v>0</v>
      </c>
      <c r="AK1005" s="6">
        <v>0</v>
      </c>
      <c r="AL1005" s="6">
        <v>0</v>
      </c>
      <c r="AM1005" s="6">
        <v>0</v>
      </c>
      <c r="AN1005" s="6">
        <v>0</v>
      </c>
      <c r="AO1005" s="6">
        <v>0</v>
      </c>
      <c r="AP1005" s="6">
        <v>0</v>
      </c>
      <c r="AR1005" s="6">
        <v>0</v>
      </c>
      <c r="AS1005" s="6">
        <v>0</v>
      </c>
      <c r="AT1005" s="6">
        <v>0</v>
      </c>
      <c r="AU1005" s="6">
        <v>0</v>
      </c>
      <c r="AV1005" s="6">
        <f>IF(Table3[[#This Row],[ShankDiameter]]&gt;0.5,0,2)</f>
        <v>2</v>
      </c>
      <c r="AW1005" s="6">
        <v>0</v>
      </c>
      <c r="AX1005" s="6">
        <v>0</v>
      </c>
      <c r="AY1005" s="6">
        <v>2</v>
      </c>
      <c r="AZ1005" s="6">
        <f>IF(Table3[[#This Row],[ShankDiameter]]=0.225,2,IF(Table3[[#This Row],[ShankDiameter]]=0.25,2,IF(Table3[[#This Row],[ShankDiameter]]=0.2875,2,0)))</f>
        <v>0</v>
      </c>
      <c r="BA1005" s="6">
        <v>0</v>
      </c>
      <c r="BB1005" s="6">
        <v>0</v>
      </c>
      <c r="BC1005" s="6">
        <v>0</v>
      </c>
      <c r="BD1005" s="6">
        <v>0</v>
      </c>
      <c r="BE1005" s="6">
        <v>0</v>
      </c>
      <c r="BF1005" s="6">
        <v>0</v>
      </c>
      <c r="BG1005" s="6">
        <v>0</v>
      </c>
      <c r="BH1005" s="6">
        <v>0</v>
      </c>
      <c r="BI1005" s="6">
        <v>0</v>
      </c>
      <c r="BJ1005" s="6">
        <v>0</v>
      </c>
      <c r="BK1005" s="6">
        <v>0</v>
      </c>
      <c r="BL1005" s="6">
        <v>0</v>
      </c>
      <c r="BM1005" s="6">
        <f>IF(Table3[[#This Row],[Type]]="EM",IF((Table3[[#This Row],[Diameter]]/2)-Table3[[#This Row],[CornerRadius]]-0.012&gt;0,(Table3[[#This Row],[Diameter]]/2)-Table3[[#This Row],[CornerRadius]]-0.012,0),)</f>
        <v>0</v>
      </c>
      <c r="BO1005" s="6" t="str">
        <f>IF(Table3[[#This Row],[ShoulderLength]]="","",IF(Table3[[#This Row],[ShoulderLength]]&lt;Table3[[#This Row],[LOC]],"FIX",""))</f>
        <v/>
      </c>
    </row>
    <row r="1006" spans="1:67" x14ac:dyDescent="0.25">
      <c r="A1006" s="7">
        <f>IF(Table3[[#This Row],[SoflexRule]]="",1,IF(Table3[[#This Row],[MinOHL]]="",1,IF(Table3[[#This Row],[Type]]="CT",1,IF(Table3[[#This Row],[I]]=1,0,1))))</f>
        <v>1</v>
      </c>
      <c r="B1006" s="6" t="s">
        <v>1922</v>
      </c>
      <c r="D1006" s="6" t="s">
        <v>1922</v>
      </c>
      <c r="E1006" s="6">
        <v>1003</v>
      </c>
      <c r="H1006" s="10" t="s">
        <v>1922</v>
      </c>
      <c r="I1006" s="11" t="s">
        <v>1923</v>
      </c>
      <c r="J1006" s="12" t="s">
        <v>1924</v>
      </c>
      <c r="K1006" s="11" t="str">
        <f>CONCATENATE(Table3[[#This Row],[Type]]," "&amp;TEXT(Table3[[#This Row],[Diameter]],".0000")&amp;""," "&amp;Table3[[#This Row],[NumFlutes]]&amp;"FL")</f>
        <v>RM .0217 4FL</v>
      </c>
      <c r="M1006" s="13">
        <v>2.1700000000000001E-2</v>
      </c>
      <c r="N1006" s="13">
        <v>2.1700000000000001E-2</v>
      </c>
      <c r="R1006" s="14">
        <f>IF(Table3[[#This Row],[ShoulderLenEnd]]="",0,90-(DEGREES(ATAN((Q1006-P1006)/((N1006-O1006)/2)))))</f>
        <v>0</v>
      </c>
      <c r="T1006" s="6">
        <v>4</v>
      </c>
      <c r="U1006" s="6">
        <v>1.5</v>
      </c>
      <c r="V1006" s="6">
        <v>0.25</v>
      </c>
      <c r="AA1006" s="13" t="str">
        <f t="shared" si="16"/>
        <v/>
      </c>
      <c r="AE1006" s="6" t="s">
        <v>44</v>
      </c>
      <c r="AF1006" s="6" t="s">
        <v>62</v>
      </c>
      <c r="AI1006" s="6">
        <v>0</v>
      </c>
      <c r="AJ1006" s="6">
        <v>1</v>
      </c>
      <c r="AK1006" s="6">
        <v>0</v>
      </c>
      <c r="AL1006" s="6">
        <v>0</v>
      </c>
      <c r="AM1006" s="6">
        <v>0</v>
      </c>
      <c r="AN1006" s="6">
        <v>0</v>
      </c>
      <c r="AO1006" s="6">
        <v>0</v>
      </c>
      <c r="AP1006" s="6">
        <v>1</v>
      </c>
      <c r="AR1006" s="6">
        <v>0</v>
      </c>
      <c r="AS1006" s="6">
        <v>0</v>
      </c>
      <c r="AT1006" s="6">
        <v>0</v>
      </c>
      <c r="AU1006" s="6">
        <v>0</v>
      </c>
      <c r="AV1006" s="6">
        <f>IF(Table3[[#This Row],[ShankDiameter]]&gt;0.5,0,2)</f>
        <v>2</v>
      </c>
      <c r="AW1006" s="6">
        <v>0</v>
      </c>
      <c r="AX1006" s="6">
        <v>0</v>
      </c>
      <c r="AY1006" s="6">
        <v>2</v>
      </c>
      <c r="AZ1006" s="6">
        <f>IF(Table3[[#This Row],[ShankDiameter]]=0.225,2,IF(Table3[[#This Row],[ShankDiameter]]=0.25,2,IF(Table3[[#This Row],[ShankDiameter]]=0.2875,2,0)))</f>
        <v>0</v>
      </c>
      <c r="BA1006" s="6">
        <v>0</v>
      </c>
      <c r="BB1006" s="6">
        <v>0</v>
      </c>
      <c r="BC1006" s="6">
        <v>0</v>
      </c>
      <c r="BD1006" s="6">
        <v>0</v>
      </c>
      <c r="BE1006" s="6">
        <v>0</v>
      </c>
      <c r="BF1006" s="6">
        <v>0</v>
      </c>
      <c r="BG1006" s="6">
        <v>0</v>
      </c>
      <c r="BH1006" s="6">
        <v>0</v>
      </c>
      <c r="BI1006" s="6">
        <v>0</v>
      </c>
      <c r="BJ1006" s="6">
        <v>0</v>
      </c>
      <c r="BK1006" s="6">
        <v>0</v>
      </c>
      <c r="BL1006" s="6">
        <v>0</v>
      </c>
      <c r="BM1006" s="6">
        <f>IF(Table3[[#This Row],[Type]]="EM",IF((Table3[[#This Row],[Diameter]]/2)-Table3[[#This Row],[CornerRadius]]-0.012&gt;0,(Table3[[#This Row],[Diameter]]/2)-Table3[[#This Row],[CornerRadius]]-0.012,0),)</f>
        <v>0</v>
      </c>
      <c r="BO1006" s="6" t="str">
        <f>IF(Table3[[#This Row],[ShoulderLength]]="","",IF(Table3[[#This Row],[ShoulderLength]]&lt;Table3[[#This Row],[LOC]],"FIX",""))</f>
        <v/>
      </c>
    </row>
    <row r="1007" spans="1:67" x14ac:dyDescent="0.25">
      <c r="A1007" s="7">
        <f>IF(Table3[[#This Row],[SoflexRule]]="",1,IF(Table3[[#This Row],[MinOHL]]="",1,IF(Table3[[#This Row],[Type]]="CT",1,IF(Table3[[#This Row],[I]]=1,0,1))))</f>
        <v>1</v>
      </c>
      <c r="B1007" s="6" t="s">
        <v>1922</v>
      </c>
      <c r="D1007" s="6" t="s">
        <v>1922</v>
      </c>
      <c r="E1007" s="6">
        <v>1004</v>
      </c>
      <c r="G1007" s="9" t="s">
        <v>74</v>
      </c>
      <c r="H1007" s="10" t="s">
        <v>1922</v>
      </c>
      <c r="I1007" s="11" t="s">
        <v>1925</v>
      </c>
      <c r="J1007" s="12">
        <v>27207200</v>
      </c>
      <c r="K1007" s="11" t="str">
        <f>CONCATENATE(Table3[[#This Row],[Type]]," "&amp;TEXT(Table3[[#This Row],[Diameter]],".0000")&amp;""," "&amp;Table3[[#This Row],[NumFlutes]]&amp;"FL")</f>
        <v>RM .0720 4FL</v>
      </c>
      <c r="M1007" s="13">
        <v>7.1999999999999995E-2</v>
      </c>
      <c r="N1007" s="13">
        <v>6.5000000000000002E-2</v>
      </c>
      <c r="O1007" s="6">
        <v>7.1999999999999995E-2</v>
      </c>
      <c r="P1007" s="6">
        <v>0.57999999999999996</v>
      </c>
      <c r="R1007" s="14">
        <f>IF(Table3[[#This Row],[ShoulderLenEnd]]="",0,90-(DEGREES(ATAN((Q1007-P1007)/((N1007-O1007)/2)))))</f>
        <v>0</v>
      </c>
      <c r="S1007" s="15">
        <v>0.85</v>
      </c>
      <c r="T1007" s="6">
        <v>4</v>
      </c>
      <c r="U1007" s="6">
        <v>1.5</v>
      </c>
      <c r="V1007" s="6">
        <v>0.57999999999999996</v>
      </c>
      <c r="AA1007" s="13" t="str">
        <f t="shared" si="16"/>
        <v/>
      </c>
      <c r="AB1007" s="6">
        <v>5.0000000000000001E-3</v>
      </c>
      <c r="AC1007" s="6">
        <v>0.05</v>
      </c>
      <c r="AE1007" s="6" t="s">
        <v>44</v>
      </c>
      <c r="AF1007" s="6" t="s">
        <v>62</v>
      </c>
      <c r="AG1007" s="6" t="s">
        <v>495</v>
      </c>
      <c r="AI1007" s="6">
        <v>0</v>
      </c>
      <c r="AJ1007" s="6">
        <v>1</v>
      </c>
      <c r="AK1007" s="6">
        <v>0</v>
      </c>
      <c r="AL1007" s="6">
        <v>0</v>
      </c>
      <c r="AM1007" s="6">
        <v>0</v>
      </c>
      <c r="AN1007" s="6">
        <v>0</v>
      </c>
      <c r="AO1007" s="6">
        <v>0</v>
      </c>
      <c r="AP1007" s="6">
        <v>1</v>
      </c>
      <c r="AR1007" s="6">
        <v>0</v>
      </c>
      <c r="AS1007" s="6">
        <v>0</v>
      </c>
      <c r="AT1007" s="6">
        <v>0</v>
      </c>
      <c r="AU1007" s="6">
        <v>0</v>
      </c>
      <c r="AV1007" s="6">
        <f>IF(Table3[[#This Row],[ShankDiameter]]&gt;0.5,0,2)</f>
        <v>2</v>
      </c>
      <c r="AW1007" s="6">
        <v>0</v>
      </c>
      <c r="AX1007" s="6">
        <v>0</v>
      </c>
      <c r="AY1007" s="6">
        <v>2</v>
      </c>
      <c r="AZ1007" s="6">
        <f>IF(Table3[[#This Row],[ShankDiameter]]=0.225,2,IF(Table3[[#This Row],[ShankDiameter]]=0.25,2,IF(Table3[[#This Row],[ShankDiameter]]=0.2875,2,0)))</f>
        <v>0</v>
      </c>
      <c r="BA1007" s="6">
        <v>0</v>
      </c>
      <c r="BB1007" s="6">
        <v>0</v>
      </c>
      <c r="BC1007" s="6">
        <v>0</v>
      </c>
      <c r="BD1007" s="6">
        <v>0</v>
      </c>
      <c r="BE1007" s="6">
        <v>0</v>
      </c>
      <c r="BF1007" s="6">
        <v>0</v>
      </c>
      <c r="BG1007" s="6">
        <v>0</v>
      </c>
      <c r="BH1007" s="6">
        <v>0</v>
      </c>
      <c r="BI1007" s="6">
        <v>0</v>
      </c>
      <c r="BJ1007" s="6">
        <v>0</v>
      </c>
      <c r="BK1007" s="6">
        <v>0</v>
      </c>
      <c r="BL1007" s="6">
        <v>0</v>
      </c>
      <c r="BM1007" s="6">
        <f>IF(Table3[[#This Row],[Type]]="EM",IF((Table3[[#This Row],[Diameter]]/2)-Table3[[#This Row],[CornerRadius]]-0.012&gt;0,(Table3[[#This Row],[Diameter]]/2)-Table3[[#This Row],[CornerRadius]]-0.012,0),)</f>
        <v>0</v>
      </c>
      <c r="BO1007" s="6" t="str">
        <f>IF(Table3[[#This Row],[ShoulderLength]]="","",IF(Table3[[#This Row],[ShoulderLength]]&lt;Table3[[#This Row],[LOC]],"FIX",""))</f>
        <v/>
      </c>
    </row>
    <row r="1008" spans="1:67" x14ac:dyDescent="0.25">
      <c r="A1008" s="7">
        <f>IF(Table3[[#This Row],[SoflexRule]]="",1,IF(Table3[[#This Row],[MinOHL]]="",1,IF(Table3[[#This Row],[Type]]="CT",1,IF(Table3[[#This Row],[I]]=1,0,1))))</f>
        <v>1</v>
      </c>
      <c r="B1008" s="6" t="s">
        <v>1922</v>
      </c>
      <c r="D1008" s="6" t="s">
        <v>1922</v>
      </c>
      <c r="E1008" s="6">
        <v>1005</v>
      </c>
      <c r="H1008" s="10" t="s">
        <v>1922</v>
      </c>
      <c r="I1008" s="11" t="s">
        <v>1926</v>
      </c>
      <c r="J1008" s="12" t="s">
        <v>1927</v>
      </c>
      <c r="K1008" s="11" t="str">
        <f>CONCATENATE(Table3[[#This Row],[Type]]," "&amp;TEXT(Table3[[#This Row],[Diameter]],".0000")&amp;""," "&amp;Table3[[#This Row],[NumFlutes]]&amp;"FL")</f>
        <v>RM .0318 4FL</v>
      </c>
      <c r="M1008" s="13">
        <v>3.1800000000000002E-2</v>
      </c>
      <c r="N1008" s="13">
        <v>3.1800000000000002E-2</v>
      </c>
      <c r="R1008" s="14">
        <f>IF(Table3[[#This Row],[ShoulderLenEnd]]="",0,90-(DEGREES(ATAN((Q1008-P1008)/((N1008-O1008)/2)))))</f>
        <v>0</v>
      </c>
      <c r="T1008" s="6">
        <v>4</v>
      </c>
      <c r="U1008" s="6">
        <v>1.5</v>
      </c>
      <c r="V1008" s="6">
        <v>0.45</v>
      </c>
      <c r="AA1008" s="13" t="str">
        <f t="shared" si="16"/>
        <v/>
      </c>
      <c r="AE1008" s="6" t="s">
        <v>44</v>
      </c>
      <c r="AF1008" s="6" t="s">
        <v>62</v>
      </c>
      <c r="AI1008" s="6">
        <v>0</v>
      </c>
      <c r="AJ1008" s="6">
        <v>1</v>
      </c>
      <c r="AK1008" s="6">
        <v>0</v>
      </c>
      <c r="AL1008" s="6">
        <v>0</v>
      </c>
      <c r="AM1008" s="6">
        <v>0</v>
      </c>
      <c r="AN1008" s="6">
        <v>0</v>
      </c>
      <c r="AO1008" s="6">
        <v>0</v>
      </c>
      <c r="AP1008" s="6">
        <v>1</v>
      </c>
      <c r="AR1008" s="6">
        <v>0</v>
      </c>
      <c r="AS1008" s="6">
        <v>0</v>
      </c>
      <c r="AT1008" s="6">
        <v>0</v>
      </c>
      <c r="AU1008" s="6">
        <v>0</v>
      </c>
      <c r="AV1008" s="6">
        <f>IF(Table3[[#This Row],[ShankDiameter]]&gt;0.5,0,2)</f>
        <v>2</v>
      </c>
      <c r="AW1008" s="6">
        <v>0</v>
      </c>
      <c r="AX1008" s="6">
        <v>0</v>
      </c>
      <c r="AY1008" s="6">
        <v>2</v>
      </c>
      <c r="AZ1008" s="6">
        <f>IF(Table3[[#This Row],[ShankDiameter]]=0.225,2,IF(Table3[[#This Row],[ShankDiameter]]=0.25,2,IF(Table3[[#This Row],[ShankDiameter]]=0.2875,2,0)))</f>
        <v>0</v>
      </c>
      <c r="BA1008" s="6">
        <v>0</v>
      </c>
      <c r="BB1008" s="6">
        <v>0</v>
      </c>
      <c r="BC1008" s="6">
        <v>0</v>
      </c>
      <c r="BD1008" s="6">
        <v>0</v>
      </c>
      <c r="BE1008" s="6">
        <v>0</v>
      </c>
      <c r="BF1008" s="6">
        <v>0</v>
      </c>
      <c r="BG1008" s="6">
        <v>0</v>
      </c>
      <c r="BH1008" s="6">
        <v>0</v>
      </c>
      <c r="BI1008" s="6">
        <v>0</v>
      </c>
      <c r="BJ1008" s="6">
        <v>0</v>
      </c>
      <c r="BK1008" s="6">
        <v>0</v>
      </c>
      <c r="BL1008" s="6">
        <v>0</v>
      </c>
      <c r="BM1008" s="6">
        <f>IF(Table3[[#This Row],[Type]]="EM",IF((Table3[[#This Row],[Diameter]]/2)-Table3[[#This Row],[CornerRadius]]-0.012&gt;0,(Table3[[#This Row],[Diameter]]/2)-Table3[[#This Row],[CornerRadius]]-0.012,0),)</f>
        <v>0</v>
      </c>
      <c r="BO1008" s="6" t="str">
        <f>IF(Table3[[#This Row],[ShoulderLength]]="","",IF(Table3[[#This Row],[ShoulderLength]]&lt;Table3[[#This Row],[LOC]],"FIX",""))</f>
        <v/>
      </c>
    </row>
    <row r="1009" spans="1:67" x14ac:dyDescent="0.25">
      <c r="A1009" s="7">
        <f>IF(Table3[[#This Row],[SoflexRule]]="",1,IF(Table3[[#This Row],[MinOHL]]="",1,IF(Table3[[#This Row],[Type]]="CT",1,IF(Table3[[#This Row],[I]]=1,0,1))))</f>
        <v>1</v>
      </c>
      <c r="B1009" s="6" t="s">
        <v>1922</v>
      </c>
      <c r="D1009" s="6" t="s">
        <v>1922</v>
      </c>
      <c r="E1009" s="6">
        <v>1006</v>
      </c>
      <c r="H1009" s="10" t="s">
        <v>1922</v>
      </c>
      <c r="I1009" s="11" t="s">
        <v>1928</v>
      </c>
      <c r="J1009" s="12" t="s">
        <v>1929</v>
      </c>
      <c r="K1009" s="11" t="str">
        <f>CONCATENATE(Table3[[#This Row],[Type]]," "&amp;TEXT(Table3[[#This Row],[Diameter]],".0000")&amp;""," "&amp;Table3[[#This Row],[NumFlutes]]&amp;"FL")</f>
        <v>RM .0402 4FL</v>
      </c>
      <c r="M1009" s="13">
        <v>4.02E-2</v>
      </c>
      <c r="N1009" s="13">
        <v>3.5999999999999997E-2</v>
      </c>
      <c r="R1009" s="14">
        <f>IF(Table3[[#This Row],[ShoulderLenEnd]]="",0,90-(DEGREES(ATAN((Q1009-P1009)/((N1009-O1009)/2)))))</f>
        <v>0</v>
      </c>
      <c r="T1009" s="6">
        <v>4</v>
      </c>
      <c r="U1009" s="6">
        <v>2.6</v>
      </c>
      <c r="V1009" s="6">
        <v>0.5</v>
      </c>
      <c r="AA1009" s="13" t="str">
        <f t="shared" si="16"/>
        <v/>
      </c>
      <c r="AE1009" s="6" t="s">
        <v>49</v>
      </c>
      <c r="AF1009" s="6" t="s">
        <v>62</v>
      </c>
      <c r="AI1009" s="6">
        <v>0</v>
      </c>
      <c r="AJ1009" s="6">
        <v>1</v>
      </c>
      <c r="AK1009" s="6">
        <v>0</v>
      </c>
      <c r="AL1009" s="6">
        <v>0</v>
      </c>
      <c r="AM1009" s="6">
        <v>0</v>
      </c>
      <c r="AN1009" s="6">
        <v>0</v>
      </c>
      <c r="AO1009" s="6">
        <v>0</v>
      </c>
      <c r="AP1009" s="6">
        <v>1</v>
      </c>
      <c r="AR1009" s="6">
        <v>0</v>
      </c>
      <c r="AS1009" s="6">
        <v>0</v>
      </c>
      <c r="AT1009" s="6">
        <v>0</v>
      </c>
      <c r="AU1009" s="6">
        <v>0</v>
      </c>
      <c r="AV1009" s="6">
        <f>IF(Table3[[#This Row],[ShankDiameter]]&gt;0.5,0,2)</f>
        <v>2</v>
      </c>
      <c r="AW1009" s="6">
        <v>0</v>
      </c>
      <c r="AX1009" s="6">
        <v>0</v>
      </c>
      <c r="AY1009" s="6">
        <v>2</v>
      </c>
      <c r="AZ1009" s="6">
        <f>IF(Table3[[#This Row],[ShankDiameter]]=0.225,2,IF(Table3[[#This Row],[ShankDiameter]]=0.25,2,IF(Table3[[#This Row],[ShankDiameter]]=0.2875,2,0)))</f>
        <v>0</v>
      </c>
      <c r="BA1009" s="6">
        <v>0</v>
      </c>
      <c r="BB1009" s="6">
        <v>0</v>
      </c>
      <c r="BC1009" s="6">
        <v>0</v>
      </c>
      <c r="BD1009" s="6">
        <v>0</v>
      </c>
      <c r="BE1009" s="6">
        <v>0</v>
      </c>
      <c r="BF1009" s="6">
        <v>0</v>
      </c>
      <c r="BG1009" s="6">
        <v>0</v>
      </c>
      <c r="BH1009" s="6">
        <v>0</v>
      </c>
      <c r="BI1009" s="6">
        <v>0</v>
      </c>
      <c r="BJ1009" s="6">
        <v>0</v>
      </c>
      <c r="BK1009" s="6">
        <v>0</v>
      </c>
      <c r="BL1009" s="6">
        <v>0</v>
      </c>
      <c r="BM1009" s="6">
        <f>IF(Table3[[#This Row],[Type]]="EM",IF((Table3[[#This Row],[Diameter]]/2)-Table3[[#This Row],[CornerRadius]]-0.012&gt;0,(Table3[[#This Row],[Diameter]]/2)-Table3[[#This Row],[CornerRadius]]-0.012,0),)</f>
        <v>0</v>
      </c>
      <c r="BO1009" s="6" t="str">
        <f>IF(Table3[[#This Row],[ShoulderLength]]="","",IF(Table3[[#This Row],[ShoulderLength]]&lt;Table3[[#This Row],[LOC]],"FIX",""))</f>
        <v/>
      </c>
    </row>
    <row r="1010" spans="1:67" x14ac:dyDescent="0.25">
      <c r="A1010" s="7">
        <f>IF(Table3[[#This Row],[SoflexRule]]="",1,IF(Table3[[#This Row],[MinOHL]]="",1,IF(Table3[[#This Row],[Type]]="CT",1,IF(Table3[[#This Row],[I]]=1,0,1))))</f>
        <v>1</v>
      </c>
      <c r="B1010" s="6" t="s">
        <v>1922</v>
      </c>
      <c r="D1010" s="6" t="s">
        <v>1922</v>
      </c>
      <c r="E1010" s="6">
        <v>1007</v>
      </c>
      <c r="H1010" s="10" t="s">
        <v>1922</v>
      </c>
      <c r="I1010" s="11" t="s">
        <v>1930</v>
      </c>
      <c r="J1010" s="12">
        <v>533.03700000000003</v>
      </c>
      <c r="K1010" s="11" t="str">
        <f>CONCATENATE(Table3[[#This Row],[Type]]," "&amp;TEXT(Table3[[#This Row],[Diameter]],".0000")&amp;""," "&amp;Table3[[#This Row],[NumFlutes]]&amp;"FL")</f>
        <v>RM .0370 4FL</v>
      </c>
      <c r="M1010" s="13">
        <v>3.6999999999999998E-2</v>
      </c>
      <c r="N1010" s="13">
        <v>3.6999999999999998E-2</v>
      </c>
      <c r="R1010" s="14">
        <f>IF(Table3[[#This Row],[ShoulderLenEnd]]="",0,90-(DEGREES(ATAN((Q1010-P1010)/((N1010-O1010)/2)))))</f>
        <v>0</v>
      </c>
      <c r="T1010" s="6">
        <v>4</v>
      </c>
      <c r="U1010" s="6">
        <v>1.6</v>
      </c>
      <c r="V1010" s="6">
        <v>0.55000000000000004</v>
      </c>
      <c r="AA1010" s="13" t="str">
        <f t="shared" si="16"/>
        <v/>
      </c>
      <c r="AE1010" s="6" t="s">
        <v>49</v>
      </c>
      <c r="AF1010" s="6" t="s">
        <v>62</v>
      </c>
      <c r="AI1010" s="6">
        <v>0</v>
      </c>
      <c r="AJ1010" s="6">
        <v>1</v>
      </c>
      <c r="AK1010" s="6">
        <v>0</v>
      </c>
      <c r="AL1010" s="6">
        <v>0</v>
      </c>
      <c r="AM1010" s="6">
        <v>0</v>
      </c>
      <c r="AN1010" s="6">
        <v>0</v>
      </c>
      <c r="AO1010" s="6">
        <v>0</v>
      </c>
      <c r="AP1010" s="6">
        <v>1</v>
      </c>
      <c r="AR1010" s="6">
        <v>0</v>
      </c>
      <c r="AS1010" s="6">
        <v>0</v>
      </c>
      <c r="AT1010" s="6">
        <v>0</v>
      </c>
      <c r="AU1010" s="6">
        <v>0</v>
      </c>
      <c r="AV1010" s="6">
        <f>IF(Table3[[#This Row],[ShankDiameter]]&gt;0.5,0,2)</f>
        <v>2</v>
      </c>
      <c r="AW1010" s="6">
        <v>0</v>
      </c>
      <c r="AX1010" s="6">
        <v>0</v>
      </c>
      <c r="AY1010" s="6">
        <v>2</v>
      </c>
      <c r="AZ1010" s="6">
        <f>IF(Table3[[#This Row],[ShankDiameter]]=0.225,2,IF(Table3[[#This Row],[ShankDiameter]]=0.25,2,IF(Table3[[#This Row],[ShankDiameter]]=0.2875,2,0)))</f>
        <v>0</v>
      </c>
      <c r="BA1010" s="6">
        <v>0</v>
      </c>
      <c r="BB1010" s="6">
        <v>0</v>
      </c>
      <c r="BC1010" s="6">
        <v>0</v>
      </c>
      <c r="BD1010" s="6">
        <v>0</v>
      </c>
      <c r="BE1010" s="6">
        <v>0</v>
      </c>
      <c r="BF1010" s="6">
        <v>0</v>
      </c>
      <c r="BG1010" s="6">
        <v>0</v>
      </c>
      <c r="BH1010" s="6">
        <v>0</v>
      </c>
      <c r="BI1010" s="6">
        <v>0</v>
      </c>
      <c r="BJ1010" s="6">
        <v>0</v>
      </c>
      <c r="BK1010" s="6">
        <v>0</v>
      </c>
      <c r="BL1010" s="6">
        <v>0</v>
      </c>
      <c r="BM1010" s="6">
        <f>IF(Table3[[#This Row],[Type]]="EM",IF((Table3[[#This Row],[Diameter]]/2)-Table3[[#This Row],[CornerRadius]]-0.012&gt;0,(Table3[[#This Row],[Diameter]]/2)-Table3[[#This Row],[CornerRadius]]-0.012,0),)</f>
        <v>0</v>
      </c>
      <c r="BO1010" s="6" t="str">
        <f>IF(Table3[[#This Row],[ShoulderLength]]="","",IF(Table3[[#This Row],[ShoulderLength]]&lt;Table3[[#This Row],[LOC]],"FIX",""))</f>
        <v/>
      </c>
    </row>
    <row r="1011" spans="1:67" x14ac:dyDescent="0.25">
      <c r="A1011" s="7">
        <f>IF(Table3[[#This Row],[SoflexRule]]="",1,IF(Table3[[#This Row],[MinOHL]]="",1,IF(Table3[[#This Row],[Type]]="CT",1,IF(Table3[[#This Row],[I]]=1,0,1))))</f>
        <v>1</v>
      </c>
      <c r="B1011" s="6" t="s">
        <v>1922</v>
      </c>
      <c r="D1011" s="6" t="s">
        <v>1922</v>
      </c>
      <c r="E1011" s="6">
        <v>1008</v>
      </c>
      <c r="H1011" s="10" t="s">
        <v>1922</v>
      </c>
      <c r="I1011" s="11" t="s">
        <v>1931</v>
      </c>
      <c r="J1011" s="12">
        <v>27203740</v>
      </c>
      <c r="K1011" s="11" t="str">
        <f>CONCATENATE(Table3[[#This Row],[Type]]," "&amp;TEXT(Table3[[#This Row],[Diameter]],".0000")&amp;""," "&amp;Table3[[#This Row],[NumFlutes]]&amp;"FL")</f>
        <v>RM .0374 4FL</v>
      </c>
      <c r="M1011" s="13">
        <v>3.7400000000000003E-2</v>
      </c>
      <c r="N1011" s="13">
        <v>3.7400000000000003E-2</v>
      </c>
      <c r="R1011" s="14">
        <f>IF(Table3[[#This Row],[ShoulderLenEnd]]="",0,90-(DEGREES(ATAN((Q1011-P1011)/((N1011-O1011)/2)))))</f>
        <v>0</v>
      </c>
      <c r="T1011" s="6">
        <v>4</v>
      </c>
      <c r="U1011" s="6">
        <v>1.6</v>
      </c>
      <c r="V1011" s="6">
        <v>0.45</v>
      </c>
      <c r="AA1011" s="13" t="str">
        <f t="shared" si="16"/>
        <v/>
      </c>
      <c r="AE1011" s="6" t="s">
        <v>44</v>
      </c>
      <c r="AF1011" s="6" t="s">
        <v>62</v>
      </c>
      <c r="AI1011" s="6">
        <v>0</v>
      </c>
      <c r="AJ1011" s="6">
        <v>1</v>
      </c>
      <c r="AK1011" s="6">
        <v>0</v>
      </c>
      <c r="AL1011" s="6">
        <v>0</v>
      </c>
      <c r="AM1011" s="6">
        <v>0</v>
      </c>
      <c r="AN1011" s="6">
        <v>0</v>
      </c>
      <c r="AO1011" s="6">
        <v>0</v>
      </c>
      <c r="AP1011" s="6">
        <v>1</v>
      </c>
      <c r="AR1011" s="6">
        <v>0</v>
      </c>
      <c r="AS1011" s="6">
        <v>0</v>
      </c>
      <c r="AT1011" s="6">
        <v>0</v>
      </c>
      <c r="AU1011" s="6">
        <v>0</v>
      </c>
      <c r="AV1011" s="6">
        <f>IF(Table3[[#This Row],[ShankDiameter]]&gt;0.5,0,2)</f>
        <v>2</v>
      </c>
      <c r="AW1011" s="6">
        <v>0</v>
      </c>
      <c r="AX1011" s="6">
        <v>0</v>
      </c>
      <c r="AY1011" s="6">
        <v>2</v>
      </c>
      <c r="AZ1011" s="6">
        <f>IF(Table3[[#This Row],[ShankDiameter]]=0.225,2,IF(Table3[[#This Row],[ShankDiameter]]=0.25,2,IF(Table3[[#This Row],[ShankDiameter]]=0.2875,2,0)))</f>
        <v>0</v>
      </c>
      <c r="BA1011" s="6">
        <v>0</v>
      </c>
      <c r="BB1011" s="6">
        <v>0</v>
      </c>
      <c r="BC1011" s="6">
        <v>0</v>
      </c>
      <c r="BD1011" s="6">
        <v>0</v>
      </c>
      <c r="BE1011" s="6">
        <v>0</v>
      </c>
      <c r="BF1011" s="6">
        <v>0</v>
      </c>
      <c r="BG1011" s="6">
        <v>0</v>
      </c>
      <c r="BH1011" s="6">
        <v>0</v>
      </c>
      <c r="BI1011" s="6">
        <v>0</v>
      </c>
      <c r="BJ1011" s="6">
        <v>0</v>
      </c>
      <c r="BK1011" s="6">
        <v>0</v>
      </c>
      <c r="BL1011" s="6">
        <v>0</v>
      </c>
      <c r="BM1011" s="6">
        <f>IF(Table3[[#This Row],[Type]]="EM",IF((Table3[[#This Row],[Diameter]]/2)-Table3[[#This Row],[CornerRadius]]-0.012&gt;0,(Table3[[#This Row],[Diameter]]/2)-Table3[[#This Row],[CornerRadius]]-0.012,0),)</f>
        <v>0</v>
      </c>
      <c r="BO1011" s="6" t="str">
        <f>IF(Table3[[#This Row],[ShoulderLength]]="","",IF(Table3[[#This Row],[ShoulderLength]]&lt;Table3[[#This Row],[LOC]],"FIX",""))</f>
        <v/>
      </c>
    </row>
    <row r="1012" spans="1:67" x14ac:dyDescent="0.25">
      <c r="A1012" s="7">
        <f>IF(Table3[[#This Row],[SoflexRule]]="",1,IF(Table3[[#This Row],[MinOHL]]="",1,IF(Table3[[#This Row],[Type]]="CT",1,IF(Table3[[#This Row],[I]]=1,0,1))))</f>
        <v>1</v>
      </c>
      <c r="B1012" s="6" t="s">
        <v>1922</v>
      </c>
      <c r="D1012" s="6" t="s">
        <v>1922</v>
      </c>
      <c r="E1012" s="6">
        <v>1009</v>
      </c>
      <c r="G1012" s="9" t="s">
        <v>74</v>
      </c>
      <c r="H1012" s="10" t="s">
        <v>1922</v>
      </c>
      <c r="I1012" s="11" t="s">
        <v>1932</v>
      </c>
      <c r="J1012" s="12" t="s">
        <v>1933</v>
      </c>
      <c r="K1012" s="11" t="str">
        <f>CONCATENATE(Table3[[#This Row],[Type]]," "&amp;TEXT(Table3[[#This Row],[Diameter]],".0000")&amp;""," "&amp;Table3[[#This Row],[NumFlutes]]&amp;"FL")</f>
        <v>RM .0380 3FL</v>
      </c>
      <c r="M1012" s="13">
        <v>3.7999999999999999E-2</v>
      </c>
      <c r="N1012" s="13">
        <v>3.7999999999999999E-2</v>
      </c>
      <c r="O1012" s="6">
        <v>3.7999999999999999E-2</v>
      </c>
      <c r="P1012" s="6">
        <v>0.65</v>
      </c>
      <c r="R1012" s="14">
        <f>IF(Table3[[#This Row],[ShoulderLenEnd]]="",0,90-(DEGREES(ATAN((Q1012-P1012)/((N1012-O1012)/2)))))</f>
        <v>0</v>
      </c>
      <c r="S1012" s="15">
        <v>0.67500000000000004</v>
      </c>
      <c r="T1012" s="6">
        <v>3</v>
      </c>
      <c r="U1012" s="6">
        <v>1.5</v>
      </c>
      <c r="V1012" s="6">
        <v>0.5</v>
      </c>
      <c r="AA1012" s="13" t="str">
        <f t="shared" si="16"/>
        <v/>
      </c>
      <c r="AB1012" s="6">
        <v>0.02</v>
      </c>
      <c r="AC1012" s="6">
        <v>1.2999999999999999E-2</v>
      </c>
      <c r="AE1012" s="6" t="s">
        <v>49</v>
      </c>
      <c r="AF1012" s="6" t="s">
        <v>62</v>
      </c>
      <c r="AI1012" s="6">
        <v>0</v>
      </c>
      <c r="AJ1012" s="6">
        <v>1</v>
      </c>
      <c r="AK1012" s="6">
        <v>0</v>
      </c>
      <c r="AL1012" s="6">
        <v>0</v>
      </c>
      <c r="AM1012" s="6">
        <v>0</v>
      </c>
      <c r="AN1012" s="6">
        <v>0</v>
      </c>
      <c r="AO1012" s="6">
        <v>0</v>
      </c>
      <c r="AP1012" s="6">
        <v>1</v>
      </c>
      <c r="AR1012" s="6">
        <v>0</v>
      </c>
      <c r="AS1012" s="6">
        <v>0</v>
      </c>
      <c r="AT1012" s="6">
        <v>0</v>
      </c>
      <c r="AU1012" s="6">
        <v>0</v>
      </c>
      <c r="AV1012" s="6">
        <f>IF(Table3[[#This Row],[ShankDiameter]]&gt;0.5,0,2)</f>
        <v>2</v>
      </c>
      <c r="AW1012" s="6">
        <v>0</v>
      </c>
      <c r="AX1012" s="6">
        <v>0</v>
      </c>
      <c r="AY1012" s="6">
        <v>2</v>
      </c>
      <c r="AZ1012" s="6">
        <f>IF(Table3[[#This Row],[ShankDiameter]]=0.225,2,IF(Table3[[#This Row],[ShankDiameter]]=0.25,2,IF(Table3[[#This Row],[ShankDiameter]]=0.2875,2,0)))</f>
        <v>0</v>
      </c>
      <c r="BA1012" s="6">
        <v>0</v>
      </c>
      <c r="BB1012" s="6">
        <v>0</v>
      </c>
      <c r="BC1012" s="6">
        <v>0</v>
      </c>
      <c r="BD1012" s="6">
        <v>0</v>
      </c>
      <c r="BE1012" s="6">
        <v>0</v>
      </c>
      <c r="BF1012" s="6">
        <v>0</v>
      </c>
      <c r="BG1012" s="6">
        <v>0</v>
      </c>
      <c r="BH1012" s="6">
        <v>0</v>
      </c>
      <c r="BI1012" s="6">
        <v>0</v>
      </c>
      <c r="BJ1012" s="6">
        <v>0</v>
      </c>
      <c r="BK1012" s="6">
        <v>0</v>
      </c>
      <c r="BL1012" s="6">
        <v>0</v>
      </c>
      <c r="BM1012" s="6">
        <f>IF(Table3[[#This Row],[Type]]="EM",IF((Table3[[#This Row],[Diameter]]/2)-Table3[[#This Row],[CornerRadius]]-0.012&gt;0,(Table3[[#This Row],[Diameter]]/2)-Table3[[#This Row],[CornerRadius]]-0.012,0),)</f>
        <v>0</v>
      </c>
      <c r="BO1012" s="6" t="str">
        <f>IF(Table3[[#This Row],[ShoulderLength]]="","",IF(Table3[[#This Row],[ShoulderLength]]&lt;Table3[[#This Row],[LOC]],"FIX",""))</f>
        <v/>
      </c>
    </row>
    <row r="1013" spans="1:67" x14ac:dyDescent="0.25">
      <c r="A1013" s="7">
        <f>IF(Table3[[#This Row],[SoflexRule]]="",1,IF(Table3[[#This Row],[MinOHL]]="",1,IF(Table3[[#This Row],[Type]]="CT",1,IF(Table3[[#This Row],[I]]=1,0,1))))</f>
        <v>1</v>
      </c>
      <c r="B1013" s="6" t="s">
        <v>1922</v>
      </c>
      <c r="D1013" s="6" t="s">
        <v>1922</v>
      </c>
      <c r="E1013" s="6">
        <v>1010</v>
      </c>
      <c r="H1013" s="10" t="s">
        <v>1922</v>
      </c>
      <c r="I1013" s="11" t="s">
        <v>1934</v>
      </c>
      <c r="J1013" s="12">
        <v>27203800</v>
      </c>
      <c r="K1013" s="11" t="str">
        <f>CONCATENATE(Table3[[#This Row],[Type]]," "&amp;TEXT(Table3[[#This Row],[Diameter]],".0000")&amp;""," "&amp;Table3[[#This Row],[NumFlutes]]&amp;"FL")</f>
        <v>RM .0380 4FL</v>
      </c>
      <c r="M1013" s="13">
        <v>3.7999999999999999E-2</v>
      </c>
      <c r="N1013" s="13">
        <v>3.7999999999999999E-2</v>
      </c>
      <c r="R1013" s="14">
        <f>IF(Table3[[#This Row],[ShoulderLenEnd]]="",0,90-(DEGREES(ATAN((Q1013-P1013)/((N1013-O1013)/2)))))</f>
        <v>0</v>
      </c>
      <c r="T1013" s="6">
        <v>4</v>
      </c>
      <c r="U1013" s="6">
        <v>1.5</v>
      </c>
      <c r="V1013" s="6">
        <v>0.4</v>
      </c>
      <c r="AA1013" s="13" t="str">
        <f t="shared" si="16"/>
        <v/>
      </c>
      <c r="AE1013" s="6" t="s">
        <v>44</v>
      </c>
      <c r="AF1013" s="6" t="s">
        <v>62</v>
      </c>
      <c r="AI1013" s="6">
        <v>0</v>
      </c>
      <c r="AJ1013" s="6">
        <v>1</v>
      </c>
      <c r="AK1013" s="6">
        <v>0</v>
      </c>
      <c r="AL1013" s="6">
        <v>0</v>
      </c>
      <c r="AM1013" s="6">
        <v>0</v>
      </c>
      <c r="AN1013" s="6">
        <v>0</v>
      </c>
      <c r="AO1013" s="6">
        <v>0</v>
      </c>
      <c r="AP1013" s="6">
        <v>1</v>
      </c>
      <c r="AR1013" s="6">
        <v>0</v>
      </c>
      <c r="AS1013" s="6">
        <v>0</v>
      </c>
      <c r="AT1013" s="6">
        <v>0</v>
      </c>
      <c r="AU1013" s="6">
        <v>0</v>
      </c>
      <c r="AV1013" s="6">
        <f>IF(Table3[[#This Row],[ShankDiameter]]&gt;0.5,0,2)</f>
        <v>2</v>
      </c>
      <c r="AW1013" s="6">
        <v>0</v>
      </c>
      <c r="AX1013" s="6">
        <v>0</v>
      </c>
      <c r="AY1013" s="6">
        <v>2</v>
      </c>
      <c r="AZ1013" s="6">
        <f>IF(Table3[[#This Row],[ShankDiameter]]=0.225,2,IF(Table3[[#This Row],[ShankDiameter]]=0.25,2,IF(Table3[[#This Row],[ShankDiameter]]=0.2875,2,0)))</f>
        <v>0</v>
      </c>
      <c r="BA1013" s="6">
        <v>0</v>
      </c>
      <c r="BB1013" s="6">
        <v>0</v>
      </c>
      <c r="BC1013" s="6">
        <v>0</v>
      </c>
      <c r="BD1013" s="6">
        <v>0</v>
      </c>
      <c r="BE1013" s="6">
        <v>0</v>
      </c>
      <c r="BF1013" s="6">
        <v>0</v>
      </c>
      <c r="BG1013" s="6">
        <v>0</v>
      </c>
      <c r="BH1013" s="6">
        <v>0</v>
      </c>
      <c r="BI1013" s="6">
        <v>0</v>
      </c>
      <c r="BJ1013" s="6">
        <v>0</v>
      </c>
      <c r="BK1013" s="6">
        <v>0</v>
      </c>
      <c r="BL1013" s="6">
        <v>0</v>
      </c>
      <c r="BM1013" s="6">
        <f>IF(Table3[[#This Row],[Type]]="EM",IF((Table3[[#This Row],[Diameter]]/2)-Table3[[#This Row],[CornerRadius]]-0.012&gt;0,(Table3[[#This Row],[Diameter]]/2)-Table3[[#This Row],[CornerRadius]]-0.012,0),)</f>
        <v>0</v>
      </c>
      <c r="BO1013" s="6" t="str">
        <f>IF(Table3[[#This Row],[ShoulderLength]]="","",IF(Table3[[#This Row],[ShoulderLength]]&lt;Table3[[#This Row],[LOC]],"FIX",""))</f>
        <v/>
      </c>
    </row>
    <row r="1014" spans="1:67" x14ac:dyDescent="0.25">
      <c r="A1014" s="7">
        <f>IF(Table3[[#This Row],[SoflexRule]]="",1,IF(Table3[[#This Row],[MinOHL]]="",1,IF(Table3[[#This Row],[Type]]="CT",1,IF(Table3[[#This Row],[I]]=1,0,1))))</f>
        <v>1</v>
      </c>
      <c r="B1014" s="6" t="s">
        <v>1922</v>
      </c>
      <c r="D1014" s="6" t="s">
        <v>1922</v>
      </c>
      <c r="E1014" s="6">
        <v>1011</v>
      </c>
      <c r="H1014" s="10" t="s">
        <v>1922</v>
      </c>
      <c r="I1014" s="11" t="s">
        <v>1935</v>
      </c>
      <c r="J1014" s="12" t="s">
        <v>1936</v>
      </c>
      <c r="K1014" s="11" t="str">
        <f>CONCATENATE(Table3[[#This Row],[Type]]," "&amp;TEXT(Table3[[#This Row],[Diameter]],".0000")&amp;""," "&amp;Table3[[#This Row],[NumFlutes]]&amp;"FL")</f>
        <v>RM .0390 3FL</v>
      </c>
      <c r="M1014" s="13">
        <v>3.9E-2</v>
      </c>
      <c r="N1014" s="13">
        <v>3.9E-2</v>
      </c>
      <c r="R1014" s="14">
        <f>IF(Table3[[#This Row],[ShoulderLenEnd]]="",0,90-(DEGREES(ATAN((Q1014-P1014)/((N1014-O1014)/2)))))</f>
        <v>0</v>
      </c>
      <c r="T1014" s="6">
        <v>3</v>
      </c>
      <c r="U1014" s="6">
        <v>1.5</v>
      </c>
      <c r="V1014" s="6">
        <v>0.5</v>
      </c>
      <c r="AA1014" s="13" t="str">
        <f t="shared" si="16"/>
        <v/>
      </c>
      <c r="AE1014" s="6" t="s">
        <v>49</v>
      </c>
      <c r="AF1014" s="6" t="s">
        <v>62</v>
      </c>
      <c r="AG1014" s="6" t="s">
        <v>437</v>
      </c>
      <c r="AI1014" s="6">
        <v>0</v>
      </c>
      <c r="AJ1014" s="6">
        <v>1</v>
      </c>
      <c r="AK1014" s="6">
        <v>0</v>
      </c>
      <c r="AL1014" s="6">
        <v>0</v>
      </c>
      <c r="AM1014" s="6">
        <v>0</v>
      </c>
      <c r="AN1014" s="6">
        <v>0</v>
      </c>
      <c r="AO1014" s="6">
        <v>0</v>
      </c>
      <c r="AP1014" s="6">
        <v>1</v>
      </c>
      <c r="AR1014" s="6">
        <v>0</v>
      </c>
      <c r="AS1014" s="6">
        <v>0</v>
      </c>
      <c r="AT1014" s="6">
        <v>0</v>
      </c>
      <c r="AU1014" s="6">
        <v>0</v>
      </c>
      <c r="AV1014" s="6">
        <f>IF(Table3[[#This Row],[ShankDiameter]]&gt;0.5,0,2)</f>
        <v>2</v>
      </c>
      <c r="AW1014" s="6">
        <v>0</v>
      </c>
      <c r="AX1014" s="6">
        <v>0</v>
      </c>
      <c r="AY1014" s="6">
        <v>2</v>
      </c>
      <c r="AZ1014" s="6">
        <f>IF(Table3[[#This Row],[ShankDiameter]]=0.225,2,IF(Table3[[#This Row],[ShankDiameter]]=0.25,2,IF(Table3[[#This Row],[ShankDiameter]]=0.2875,2,0)))</f>
        <v>0</v>
      </c>
      <c r="BA1014" s="6">
        <v>0</v>
      </c>
      <c r="BB1014" s="6">
        <v>0</v>
      </c>
      <c r="BC1014" s="6">
        <v>0</v>
      </c>
      <c r="BD1014" s="6">
        <v>0</v>
      </c>
      <c r="BE1014" s="6">
        <v>0</v>
      </c>
      <c r="BF1014" s="6">
        <v>0</v>
      </c>
      <c r="BG1014" s="6">
        <v>0</v>
      </c>
      <c r="BH1014" s="6">
        <v>0</v>
      </c>
      <c r="BI1014" s="6">
        <v>0</v>
      </c>
      <c r="BJ1014" s="6">
        <v>0</v>
      </c>
      <c r="BK1014" s="6">
        <v>0</v>
      </c>
      <c r="BL1014" s="6">
        <v>0</v>
      </c>
      <c r="BM1014" s="6">
        <f>IF(Table3[[#This Row],[Type]]="EM",IF((Table3[[#This Row],[Diameter]]/2)-Table3[[#This Row],[CornerRadius]]-0.012&gt;0,(Table3[[#This Row],[Diameter]]/2)-Table3[[#This Row],[CornerRadius]]-0.012,0),)</f>
        <v>0</v>
      </c>
      <c r="BO1014" s="6" t="str">
        <f>IF(Table3[[#This Row],[ShoulderLength]]="","",IF(Table3[[#This Row],[ShoulderLength]]&lt;Table3[[#This Row],[LOC]],"FIX",""))</f>
        <v/>
      </c>
    </row>
    <row r="1015" spans="1:67" x14ac:dyDescent="0.25">
      <c r="A1015" s="7">
        <f>IF(Table3[[#This Row],[SoflexRule]]="",1,IF(Table3[[#This Row],[MinOHL]]="",1,IF(Table3[[#This Row],[Type]]="CT",1,IF(Table3[[#This Row],[I]]=1,0,1))))</f>
        <v>1</v>
      </c>
      <c r="B1015" s="6" t="s">
        <v>1922</v>
      </c>
      <c r="D1015" s="6" t="s">
        <v>1922</v>
      </c>
      <c r="E1015" s="6">
        <v>1012</v>
      </c>
      <c r="H1015" s="10" t="s">
        <v>1922</v>
      </c>
      <c r="I1015" s="11" t="s">
        <v>1937</v>
      </c>
      <c r="J1015" s="12" t="s">
        <v>1933</v>
      </c>
      <c r="K1015" s="11" t="str">
        <f>CONCATENATE(Table3[[#This Row],[Type]]," "&amp;TEXT(Table3[[#This Row],[Diameter]],".0000")&amp;""," "&amp;Table3[[#This Row],[NumFlutes]]&amp;"FL")</f>
        <v>RM .0397 4FL</v>
      </c>
      <c r="M1015" s="13">
        <v>3.9699999999999999E-2</v>
      </c>
      <c r="N1015" s="13">
        <v>3.9E-2</v>
      </c>
      <c r="R1015" s="14">
        <f>IF(Table3[[#This Row],[ShoulderLenEnd]]="",0,90-(DEGREES(ATAN((Q1015-P1015)/((N1015-O1015)/2)))))</f>
        <v>0</v>
      </c>
      <c r="T1015" s="6">
        <v>4</v>
      </c>
      <c r="U1015" s="6">
        <v>2.5</v>
      </c>
      <c r="V1015" s="6">
        <v>0.5</v>
      </c>
      <c r="AA1015" s="13" t="str">
        <f t="shared" si="16"/>
        <v/>
      </c>
      <c r="AE1015" s="6" t="s">
        <v>49</v>
      </c>
      <c r="AF1015" s="6" t="s">
        <v>62</v>
      </c>
      <c r="AI1015" s="6">
        <v>0</v>
      </c>
      <c r="AJ1015" s="6">
        <v>1</v>
      </c>
      <c r="AK1015" s="6">
        <v>0</v>
      </c>
      <c r="AL1015" s="6">
        <v>0</v>
      </c>
      <c r="AM1015" s="6">
        <v>0</v>
      </c>
      <c r="AN1015" s="6">
        <v>0</v>
      </c>
      <c r="AO1015" s="6">
        <v>0</v>
      </c>
      <c r="AP1015" s="6">
        <v>1</v>
      </c>
      <c r="AR1015" s="6">
        <v>0</v>
      </c>
      <c r="AS1015" s="6">
        <v>0</v>
      </c>
      <c r="AT1015" s="6">
        <v>0</v>
      </c>
      <c r="AU1015" s="6">
        <v>0</v>
      </c>
      <c r="AV1015" s="6">
        <f>IF(Table3[[#This Row],[ShankDiameter]]&gt;0.5,0,2)</f>
        <v>2</v>
      </c>
      <c r="AW1015" s="6">
        <v>0</v>
      </c>
      <c r="AX1015" s="6">
        <v>0</v>
      </c>
      <c r="AY1015" s="6">
        <v>2</v>
      </c>
      <c r="AZ1015" s="6">
        <f>IF(Table3[[#This Row],[ShankDiameter]]=0.225,2,IF(Table3[[#This Row],[ShankDiameter]]=0.25,2,IF(Table3[[#This Row],[ShankDiameter]]=0.2875,2,0)))</f>
        <v>0</v>
      </c>
      <c r="BA1015" s="6">
        <v>0</v>
      </c>
      <c r="BB1015" s="6">
        <v>0</v>
      </c>
      <c r="BC1015" s="6">
        <v>0</v>
      </c>
      <c r="BD1015" s="6">
        <v>0</v>
      </c>
      <c r="BE1015" s="6">
        <v>0</v>
      </c>
      <c r="BF1015" s="6">
        <v>0</v>
      </c>
      <c r="BG1015" s="6">
        <v>0</v>
      </c>
      <c r="BH1015" s="6">
        <v>0</v>
      </c>
      <c r="BI1015" s="6">
        <v>0</v>
      </c>
      <c r="BJ1015" s="6">
        <v>0</v>
      </c>
      <c r="BK1015" s="6">
        <v>0</v>
      </c>
      <c r="BL1015" s="6">
        <v>0</v>
      </c>
      <c r="BM1015" s="6">
        <f>IF(Table3[[#This Row],[Type]]="EM",IF((Table3[[#This Row],[Diameter]]/2)-Table3[[#This Row],[CornerRadius]]-0.012&gt;0,(Table3[[#This Row],[Diameter]]/2)-Table3[[#This Row],[CornerRadius]]-0.012,0),)</f>
        <v>0</v>
      </c>
      <c r="BO1015" s="6" t="str">
        <f>IF(Table3[[#This Row],[ShoulderLength]]="","",IF(Table3[[#This Row],[ShoulderLength]]&lt;Table3[[#This Row],[LOC]],"FIX",""))</f>
        <v/>
      </c>
    </row>
    <row r="1016" spans="1:67" x14ac:dyDescent="0.25">
      <c r="A1016" s="7">
        <f>IF(Table3[[#This Row],[SoflexRule]]="",1,IF(Table3[[#This Row],[MinOHL]]="",1,IF(Table3[[#This Row],[Type]]="CT",1,IF(Table3[[#This Row],[I]]=1,0,1))))</f>
        <v>1</v>
      </c>
      <c r="B1016" s="6" t="s">
        <v>1922</v>
      </c>
      <c r="D1016" s="6" t="s">
        <v>1922</v>
      </c>
      <c r="E1016" s="6">
        <v>1013</v>
      </c>
      <c r="H1016" s="10" t="s">
        <v>1922</v>
      </c>
      <c r="I1016" s="11" t="s">
        <v>1938</v>
      </c>
      <c r="J1016" s="12" t="s">
        <v>1933</v>
      </c>
      <c r="K1016" s="11" t="str">
        <f>CONCATENATE(Table3[[#This Row],[Type]]," "&amp;TEXT(Table3[[#This Row],[Diameter]],".0000")&amp;""," "&amp;Table3[[#This Row],[NumFlutes]]&amp;"FL")</f>
        <v>RM .0398 4FL</v>
      </c>
      <c r="M1016" s="13">
        <v>3.9800000000000002E-2</v>
      </c>
      <c r="N1016" s="13">
        <v>3.9E-2</v>
      </c>
      <c r="R1016" s="14">
        <f>IF(Table3[[#This Row],[ShoulderLenEnd]]="",0,90-(DEGREES(ATAN((Q1016-P1016)/((N1016-O1016)/2)))))</f>
        <v>0</v>
      </c>
      <c r="T1016" s="6">
        <v>4</v>
      </c>
      <c r="U1016" s="6">
        <v>2.5</v>
      </c>
      <c r="V1016" s="6">
        <v>0.5</v>
      </c>
      <c r="AA1016" s="13" t="str">
        <f t="shared" si="16"/>
        <v/>
      </c>
      <c r="AE1016" s="6" t="s">
        <v>49</v>
      </c>
      <c r="AF1016" s="6" t="s">
        <v>62</v>
      </c>
      <c r="AI1016" s="6">
        <v>0</v>
      </c>
      <c r="AJ1016" s="6">
        <v>1</v>
      </c>
      <c r="AK1016" s="6">
        <v>0</v>
      </c>
      <c r="AL1016" s="6">
        <v>0</v>
      </c>
      <c r="AM1016" s="6">
        <v>0</v>
      </c>
      <c r="AN1016" s="6">
        <v>0</v>
      </c>
      <c r="AO1016" s="6">
        <v>0</v>
      </c>
      <c r="AP1016" s="6">
        <v>1</v>
      </c>
      <c r="AR1016" s="6">
        <v>0</v>
      </c>
      <c r="AS1016" s="6">
        <v>0</v>
      </c>
      <c r="AT1016" s="6">
        <v>0</v>
      </c>
      <c r="AU1016" s="6">
        <v>0</v>
      </c>
      <c r="AV1016" s="6">
        <f>IF(Table3[[#This Row],[ShankDiameter]]&gt;0.5,0,2)</f>
        <v>2</v>
      </c>
      <c r="AW1016" s="6">
        <v>0</v>
      </c>
      <c r="AX1016" s="6">
        <v>0</v>
      </c>
      <c r="AY1016" s="6">
        <v>2</v>
      </c>
      <c r="AZ1016" s="6">
        <f>IF(Table3[[#This Row],[ShankDiameter]]=0.225,2,IF(Table3[[#This Row],[ShankDiameter]]=0.25,2,IF(Table3[[#This Row],[ShankDiameter]]=0.2875,2,0)))</f>
        <v>0</v>
      </c>
      <c r="BA1016" s="6">
        <v>0</v>
      </c>
      <c r="BB1016" s="6">
        <v>0</v>
      </c>
      <c r="BC1016" s="6">
        <v>0</v>
      </c>
      <c r="BD1016" s="6">
        <v>0</v>
      </c>
      <c r="BE1016" s="6">
        <v>0</v>
      </c>
      <c r="BF1016" s="6">
        <v>0</v>
      </c>
      <c r="BG1016" s="6">
        <v>0</v>
      </c>
      <c r="BH1016" s="6">
        <v>0</v>
      </c>
      <c r="BI1016" s="6">
        <v>0</v>
      </c>
      <c r="BJ1016" s="6">
        <v>0</v>
      </c>
      <c r="BK1016" s="6">
        <v>0</v>
      </c>
      <c r="BL1016" s="6">
        <v>0</v>
      </c>
      <c r="BM1016" s="6">
        <f>IF(Table3[[#This Row],[Type]]="EM",IF((Table3[[#This Row],[Diameter]]/2)-Table3[[#This Row],[CornerRadius]]-0.012&gt;0,(Table3[[#This Row],[Diameter]]/2)-Table3[[#This Row],[CornerRadius]]-0.012,0),)</f>
        <v>0</v>
      </c>
      <c r="BO1016" s="6" t="str">
        <f>IF(Table3[[#This Row],[ShoulderLength]]="","",IF(Table3[[#This Row],[ShoulderLength]]&lt;Table3[[#This Row],[LOC]],"FIX",""))</f>
        <v/>
      </c>
    </row>
    <row r="1017" spans="1:67" x14ac:dyDescent="0.25">
      <c r="A1017" s="7">
        <f>IF(Table3[[#This Row],[SoflexRule]]="",1,IF(Table3[[#This Row],[MinOHL]]="",1,IF(Table3[[#This Row],[Type]]="CT",1,IF(Table3[[#This Row],[I]]=1,0,1))))</f>
        <v>1</v>
      </c>
      <c r="B1017" s="6" t="s">
        <v>1922</v>
      </c>
      <c r="D1017" s="6" t="s">
        <v>1922</v>
      </c>
      <c r="E1017" s="6">
        <v>1014</v>
      </c>
      <c r="H1017" s="10" t="s">
        <v>1922</v>
      </c>
      <c r="I1017" s="11" t="s">
        <v>1939</v>
      </c>
      <c r="J1017" s="12" t="s">
        <v>1940</v>
      </c>
      <c r="K1017" s="11" t="str">
        <f>CONCATENATE(Table3[[#This Row],[Type]]," "&amp;TEXT(Table3[[#This Row],[Diameter]],".0000")&amp;""," "&amp;Table3[[#This Row],[NumFlutes]]&amp;"FL")</f>
        <v>RM .0400 4FL</v>
      </c>
      <c r="M1017" s="13">
        <v>0.04</v>
      </c>
      <c r="N1017" s="13">
        <v>3.9E-2</v>
      </c>
      <c r="R1017" s="14">
        <f>IF(Table3[[#This Row],[ShoulderLenEnd]]="",0,90-(DEGREES(ATAN((Q1017-P1017)/((N1017-O1017)/2)))))</f>
        <v>0</v>
      </c>
      <c r="T1017" s="6">
        <v>4</v>
      </c>
      <c r="U1017" s="6">
        <v>2.5</v>
      </c>
      <c r="V1017" s="6">
        <v>0.6</v>
      </c>
      <c r="AA1017" s="13" t="str">
        <f t="shared" si="16"/>
        <v/>
      </c>
      <c r="AE1017" s="6" t="s">
        <v>49</v>
      </c>
      <c r="AF1017" s="6" t="s">
        <v>62</v>
      </c>
      <c r="AI1017" s="6">
        <v>0</v>
      </c>
      <c r="AJ1017" s="6">
        <v>1</v>
      </c>
      <c r="AK1017" s="6">
        <v>0</v>
      </c>
      <c r="AL1017" s="6">
        <v>0</v>
      </c>
      <c r="AM1017" s="6">
        <v>0</v>
      </c>
      <c r="AN1017" s="6">
        <v>0</v>
      </c>
      <c r="AO1017" s="6">
        <v>0</v>
      </c>
      <c r="AP1017" s="6">
        <v>1</v>
      </c>
      <c r="AR1017" s="6">
        <v>0</v>
      </c>
      <c r="AS1017" s="6">
        <v>0</v>
      </c>
      <c r="AT1017" s="6">
        <v>0</v>
      </c>
      <c r="AU1017" s="6">
        <v>0</v>
      </c>
      <c r="AV1017" s="6">
        <f>IF(Table3[[#This Row],[ShankDiameter]]&gt;0.5,0,2)</f>
        <v>2</v>
      </c>
      <c r="AW1017" s="6">
        <v>0</v>
      </c>
      <c r="AX1017" s="6">
        <v>0</v>
      </c>
      <c r="AY1017" s="6">
        <v>2</v>
      </c>
      <c r="AZ1017" s="6">
        <f>IF(Table3[[#This Row],[ShankDiameter]]=0.225,2,IF(Table3[[#This Row],[ShankDiameter]]=0.25,2,IF(Table3[[#This Row],[ShankDiameter]]=0.2875,2,0)))</f>
        <v>0</v>
      </c>
      <c r="BA1017" s="6">
        <v>0</v>
      </c>
      <c r="BB1017" s="6">
        <v>0</v>
      </c>
      <c r="BC1017" s="6">
        <v>0</v>
      </c>
      <c r="BD1017" s="6">
        <v>0</v>
      </c>
      <c r="BE1017" s="6">
        <v>0</v>
      </c>
      <c r="BF1017" s="6">
        <v>0</v>
      </c>
      <c r="BG1017" s="6">
        <v>0</v>
      </c>
      <c r="BH1017" s="6">
        <v>0</v>
      </c>
      <c r="BI1017" s="6">
        <v>0</v>
      </c>
      <c r="BJ1017" s="6">
        <v>0</v>
      </c>
      <c r="BK1017" s="6">
        <v>0</v>
      </c>
      <c r="BL1017" s="6">
        <v>0</v>
      </c>
      <c r="BM1017" s="6">
        <f>IF(Table3[[#This Row],[Type]]="EM",IF((Table3[[#This Row],[Diameter]]/2)-Table3[[#This Row],[CornerRadius]]-0.012&gt;0,(Table3[[#This Row],[Diameter]]/2)-Table3[[#This Row],[CornerRadius]]-0.012,0),)</f>
        <v>0</v>
      </c>
      <c r="BO1017" s="6" t="str">
        <f>IF(Table3[[#This Row],[ShoulderLength]]="","",IF(Table3[[#This Row],[ShoulderLength]]&lt;Table3[[#This Row],[LOC]],"FIX",""))</f>
        <v/>
      </c>
    </row>
    <row r="1018" spans="1:67" x14ac:dyDescent="0.25">
      <c r="A1018" s="7">
        <f>IF(Table3[[#This Row],[SoflexRule]]="",1,IF(Table3[[#This Row],[MinOHL]]="",1,IF(Table3[[#This Row],[Type]]="CT",1,IF(Table3[[#This Row],[I]]=1,0,1))))</f>
        <v>1</v>
      </c>
      <c r="B1018" s="6" t="s">
        <v>1922</v>
      </c>
      <c r="D1018" s="6" t="s">
        <v>1922</v>
      </c>
      <c r="E1018" s="6">
        <v>1015</v>
      </c>
      <c r="H1018" s="10" t="s">
        <v>1922</v>
      </c>
      <c r="I1018" s="11" t="s">
        <v>1941</v>
      </c>
      <c r="J1018" s="12" t="s">
        <v>1929</v>
      </c>
      <c r="K1018" s="11" t="str">
        <f>CONCATENATE(Table3[[#This Row],[Type]]," "&amp;TEXT(Table3[[#This Row],[Diameter]],".0000")&amp;""," "&amp;Table3[[#This Row],[NumFlutes]]&amp;"FL")</f>
        <v>RM .0391 3FL</v>
      </c>
      <c r="M1018" s="13">
        <v>3.9100000000000003E-2</v>
      </c>
      <c r="N1018" s="13">
        <v>3.9100000000000003E-2</v>
      </c>
      <c r="R1018" s="14">
        <f>IF(Table3[[#This Row],[ShoulderLenEnd]]="",0,90-(DEGREES(ATAN((Q1018-P1018)/((N1018-O1018)/2)))))</f>
        <v>0</v>
      </c>
      <c r="T1018" s="6">
        <v>3</v>
      </c>
      <c r="U1018" s="6">
        <v>1.5</v>
      </c>
      <c r="V1018" s="6">
        <v>0.5</v>
      </c>
      <c r="AA1018" s="13" t="str">
        <f t="shared" si="16"/>
        <v/>
      </c>
      <c r="AE1018" s="6" t="s">
        <v>49</v>
      </c>
      <c r="AF1018" s="6" t="s">
        <v>62</v>
      </c>
      <c r="AI1018" s="6">
        <v>0</v>
      </c>
      <c r="AJ1018" s="6">
        <v>1</v>
      </c>
      <c r="AK1018" s="6">
        <v>0</v>
      </c>
      <c r="AL1018" s="6">
        <v>0</v>
      </c>
      <c r="AM1018" s="6">
        <v>0</v>
      </c>
      <c r="AN1018" s="6">
        <v>0</v>
      </c>
      <c r="AO1018" s="6">
        <v>0</v>
      </c>
      <c r="AP1018" s="6">
        <v>1</v>
      </c>
      <c r="AR1018" s="6">
        <v>0</v>
      </c>
      <c r="AS1018" s="6">
        <v>0</v>
      </c>
      <c r="AT1018" s="6">
        <v>0</v>
      </c>
      <c r="AU1018" s="6">
        <v>0</v>
      </c>
      <c r="AV1018" s="6">
        <f>IF(Table3[[#This Row],[ShankDiameter]]&gt;0.5,0,2)</f>
        <v>2</v>
      </c>
      <c r="AW1018" s="6">
        <v>0</v>
      </c>
      <c r="AX1018" s="6">
        <v>0</v>
      </c>
      <c r="AY1018" s="6">
        <v>2</v>
      </c>
      <c r="AZ1018" s="6">
        <f>IF(Table3[[#This Row],[ShankDiameter]]=0.225,2,IF(Table3[[#This Row],[ShankDiameter]]=0.25,2,IF(Table3[[#This Row],[ShankDiameter]]=0.2875,2,0)))</f>
        <v>0</v>
      </c>
      <c r="BA1018" s="6">
        <v>0</v>
      </c>
      <c r="BB1018" s="6">
        <v>0</v>
      </c>
      <c r="BC1018" s="6">
        <v>0</v>
      </c>
      <c r="BD1018" s="6">
        <v>0</v>
      </c>
      <c r="BE1018" s="6">
        <v>0</v>
      </c>
      <c r="BF1018" s="6">
        <v>0</v>
      </c>
      <c r="BG1018" s="6">
        <v>0</v>
      </c>
      <c r="BH1018" s="6">
        <v>0</v>
      </c>
      <c r="BI1018" s="6">
        <v>0</v>
      </c>
      <c r="BJ1018" s="6">
        <v>0</v>
      </c>
      <c r="BK1018" s="6">
        <v>0</v>
      </c>
      <c r="BL1018" s="6">
        <v>0</v>
      </c>
      <c r="BM1018" s="6">
        <f>IF(Table3[[#This Row],[Type]]="EM",IF((Table3[[#This Row],[Diameter]]/2)-Table3[[#This Row],[CornerRadius]]-0.012&gt;0,(Table3[[#This Row],[Diameter]]/2)-Table3[[#This Row],[CornerRadius]]-0.012,0),)</f>
        <v>0</v>
      </c>
      <c r="BO1018" s="6" t="str">
        <f>IF(Table3[[#This Row],[ShoulderLength]]="","",IF(Table3[[#This Row],[ShoulderLength]]&lt;Table3[[#This Row],[LOC]],"FIX",""))</f>
        <v/>
      </c>
    </row>
    <row r="1019" spans="1:67" x14ac:dyDescent="0.25">
      <c r="A1019" s="7">
        <f>IF(Table3[[#This Row],[SoflexRule]]="",1,IF(Table3[[#This Row],[MinOHL]]="",1,IF(Table3[[#This Row],[Type]]="CT",1,IF(Table3[[#This Row],[I]]=1,0,1))))</f>
        <v>1</v>
      </c>
      <c r="B1019" s="6" t="s">
        <v>1922</v>
      </c>
      <c r="D1019" s="6" t="s">
        <v>1922</v>
      </c>
      <c r="E1019" s="6">
        <v>1016</v>
      </c>
      <c r="H1019" s="10" t="s">
        <v>1922</v>
      </c>
      <c r="I1019" s="11" t="s">
        <v>1942</v>
      </c>
      <c r="J1019" s="12" t="s">
        <v>1943</v>
      </c>
      <c r="K1019" s="11" t="str">
        <f>CONCATENATE(Table3[[#This Row],[Type]]," "&amp;TEXT(Table3[[#This Row],[Diameter]],".0000")&amp;""," "&amp;Table3[[#This Row],[NumFlutes]]&amp;"FL")</f>
        <v>RM .0394 4FL</v>
      </c>
      <c r="M1019" s="13">
        <v>3.9399999999999998E-2</v>
      </c>
      <c r="N1019" s="13">
        <v>3.9399999999999998E-2</v>
      </c>
      <c r="R1019" s="14">
        <f>IF(Table3[[#This Row],[ShoulderLenEnd]]="",0,90-(DEGREES(ATAN((Q1019-P1019)/((N1019-O1019)/2)))))</f>
        <v>0</v>
      </c>
      <c r="T1019" s="6">
        <v>4</v>
      </c>
      <c r="U1019" s="6">
        <v>2.5</v>
      </c>
      <c r="V1019" s="6">
        <v>0.5</v>
      </c>
      <c r="AA1019" s="13" t="str">
        <f t="shared" si="16"/>
        <v/>
      </c>
      <c r="AE1019" s="6" t="s">
        <v>49</v>
      </c>
      <c r="AF1019" s="6" t="s">
        <v>62</v>
      </c>
      <c r="AI1019" s="6">
        <v>0</v>
      </c>
      <c r="AJ1019" s="6">
        <v>1</v>
      </c>
      <c r="AK1019" s="6">
        <v>0</v>
      </c>
      <c r="AL1019" s="6">
        <v>0</v>
      </c>
      <c r="AM1019" s="6">
        <v>0</v>
      </c>
      <c r="AN1019" s="6">
        <v>0</v>
      </c>
      <c r="AO1019" s="6">
        <v>0</v>
      </c>
      <c r="AP1019" s="6">
        <v>1</v>
      </c>
      <c r="AR1019" s="6">
        <v>0</v>
      </c>
      <c r="AS1019" s="6">
        <v>0</v>
      </c>
      <c r="AT1019" s="6">
        <v>0</v>
      </c>
      <c r="AU1019" s="6">
        <v>0</v>
      </c>
      <c r="AV1019" s="6">
        <f>IF(Table3[[#This Row],[ShankDiameter]]&gt;0.5,0,2)</f>
        <v>2</v>
      </c>
      <c r="AW1019" s="6">
        <v>0</v>
      </c>
      <c r="AX1019" s="6">
        <v>0</v>
      </c>
      <c r="AY1019" s="6">
        <v>2</v>
      </c>
      <c r="AZ1019" s="6">
        <f>IF(Table3[[#This Row],[ShankDiameter]]=0.225,2,IF(Table3[[#This Row],[ShankDiameter]]=0.25,2,IF(Table3[[#This Row],[ShankDiameter]]=0.2875,2,0)))</f>
        <v>0</v>
      </c>
      <c r="BA1019" s="6">
        <v>0</v>
      </c>
      <c r="BB1019" s="6">
        <v>0</v>
      </c>
      <c r="BC1019" s="6">
        <v>0</v>
      </c>
      <c r="BD1019" s="6">
        <v>0</v>
      </c>
      <c r="BE1019" s="6">
        <v>0</v>
      </c>
      <c r="BF1019" s="6">
        <v>0</v>
      </c>
      <c r="BG1019" s="6">
        <v>0</v>
      </c>
      <c r="BH1019" s="6">
        <v>0</v>
      </c>
      <c r="BI1019" s="6">
        <v>0</v>
      </c>
      <c r="BJ1019" s="6">
        <v>0</v>
      </c>
      <c r="BK1019" s="6">
        <v>0</v>
      </c>
      <c r="BL1019" s="6">
        <v>0</v>
      </c>
      <c r="BM1019" s="6">
        <f>IF(Table3[[#This Row],[Type]]="EM",IF((Table3[[#This Row],[Diameter]]/2)-Table3[[#This Row],[CornerRadius]]-0.012&gt;0,(Table3[[#This Row],[Diameter]]/2)-Table3[[#This Row],[CornerRadius]]-0.012,0),)</f>
        <v>0</v>
      </c>
      <c r="BO1019" s="6" t="str">
        <f>IF(Table3[[#This Row],[ShoulderLength]]="","",IF(Table3[[#This Row],[ShoulderLength]]&lt;Table3[[#This Row],[LOC]],"FIX",""))</f>
        <v/>
      </c>
    </row>
    <row r="1020" spans="1:67" x14ac:dyDescent="0.25">
      <c r="A1020" s="7">
        <f>IF(Table3[[#This Row],[SoflexRule]]="",1,IF(Table3[[#This Row],[MinOHL]]="",1,IF(Table3[[#This Row],[Type]]="CT",1,IF(Table3[[#This Row],[I]]=1,0,1))))</f>
        <v>1</v>
      </c>
      <c r="B1020" s="6" t="s">
        <v>1922</v>
      </c>
      <c r="D1020" s="6" t="s">
        <v>1922</v>
      </c>
      <c r="E1020" s="6">
        <v>1017</v>
      </c>
      <c r="H1020" s="10" t="s">
        <v>1922</v>
      </c>
      <c r="I1020" s="11" t="s">
        <v>1944</v>
      </c>
      <c r="J1020" s="12" t="s">
        <v>1945</v>
      </c>
      <c r="K1020" s="11" t="str">
        <f>CONCATENATE(Table3[[#This Row],[Type]]," "&amp;TEXT(Table3[[#This Row],[Diameter]],".0000")&amp;""," "&amp;Table3[[#This Row],[NumFlutes]]&amp;"FL")</f>
        <v>RM .0465 4FL</v>
      </c>
      <c r="M1020" s="13">
        <v>4.65E-2</v>
      </c>
      <c r="N1020" s="13">
        <v>4.4999999999999998E-2</v>
      </c>
      <c r="R1020" s="14">
        <f>IF(Table3[[#This Row],[ShoulderLenEnd]]="",0,90-(DEGREES(ATAN((Q1020-P1020)/((N1020-O1020)/2)))))</f>
        <v>0</v>
      </c>
      <c r="T1020" s="6">
        <v>4</v>
      </c>
      <c r="U1020" s="6">
        <v>2.5</v>
      </c>
      <c r="V1020" s="6">
        <v>0.5</v>
      </c>
      <c r="AA1020" s="13" t="str">
        <f t="shared" si="16"/>
        <v/>
      </c>
      <c r="AE1020" s="6" t="s">
        <v>49</v>
      </c>
      <c r="AF1020" s="6" t="s">
        <v>62</v>
      </c>
      <c r="AI1020" s="6">
        <v>0</v>
      </c>
      <c r="AJ1020" s="6">
        <v>1</v>
      </c>
      <c r="AK1020" s="6">
        <v>0</v>
      </c>
      <c r="AL1020" s="6">
        <v>0</v>
      </c>
      <c r="AM1020" s="6">
        <v>0</v>
      </c>
      <c r="AN1020" s="6">
        <v>0</v>
      </c>
      <c r="AO1020" s="6">
        <v>0</v>
      </c>
      <c r="AP1020" s="6">
        <v>1</v>
      </c>
      <c r="AR1020" s="6">
        <v>0</v>
      </c>
      <c r="AS1020" s="6">
        <v>0</v>
      </c>
      <c r="AT1020" s="6">
        <v>0</v>
      </c>
      <c r="AU1020" s="6">
        <v>0</v>
      </c>
      <c r="AV1020" s="6">
        <f>IF(Table3[[#This Row],[ShankDiameter]]&gt;0.5,0,2)</f>
        <v>2</v>
      </c>
      <c r="AW1020" s="6">
        <v>0</v>
      </c>
      <c r="AX1020" s="6">
        <v>0</v>
      </c>
      <c r="AY1020" s="6">
        <v>2</v>
      </c>
      <c r="AZ1020" s="6">
        <f>IF(Table3[[#This Row],[ShankDiameter]]=0.225,2,IF(Table3[[#This Row],[ShankDiameter]]=0.25,2,IF(Table3[[#This Row],[ShankDiameter]]=0.2875,2,0)))</f>
        <v>0</v>
      </c>
      <c r="BA1020" s="6">
        <v>0</v>
      </c>
      <c r="BB1020" s="6">
        <v>0</v>
      </c>
      <c r="BC1020" s="6">
        <v>0</v>
      </c>
      <c r="BD1020" s="6">
        <v>0</v>
      </c>
      <c r="BE1020" s="6">
        <v>0</v>
      </c>
      <c r="BF1020" s="6">
        <v>0</v>
      </c>
      <c r="BG1020" s="6">
        <v>0</v>
      </c>
      <c r="BH1020" s="6">
        <v>0</v>
      </c>
      <c r="BI1020" s="6">
        <v>0</v>
      </c>
      <c r="BJ1020" s="6">
        <v>0</v>
      </c>
      <c r="BK1020" s="6">
        <v>0</v>
      </c>
      <c r="BL1020" s="6">
        <v>0</v>
      </c>
      <c r="BM1020" s="6">
        <f>IF(Table3[[#This Row],[Type]]="EM",IF((Table3[[#This Row],[Diameter]]/2)-Table3[[#This Row],[CornerRadius]]-0.012&gt;0,(Table3[[#This Row],[Diameter]]/2)-Table3[[#This Row],[CornerRadius]]-0.012,0),)</f>
        <v>0</v>
      </c>
      <c r="BO1020" s="6" t="str">
        <f>IF(Table3[[#This Row],[ShoulderLength]]="","",IF(Table3[[#This Row],[ShoulderLength]]&lt;Table3[[#This Row],[LOC]],"FIX",""))</f>
        <v/>
      </c>
    </row>
    <row r="1021" spans="1:67" x14ac:dyDescent="0.25">
      <c r="A1021" s="7">
        <f>IF(Table3[[#This Row],[SoflexRule]]="",1,IF(Table3[[#This Row],[MinOHL]]="",1,IF(Table3[[#This Row],[Type]]="CT",1,IF(Table3[[#This Row],[I]]=1,0,1))))</f>
        <v>1</v>
      </c>
      <c r="B1021" s="6" t="s">
        <v>1922</v>
      </c>
      <c r="D1021" s="6" t="s">
        <v>1922</v>
      </c>
      <c r="E1021" s="6">
        <v>1018</v>
      </c>
      <c r="H1021" s="10" t="s">
        <v>1922</v>
      </c>
      <c r="I1021" s="11" t="s">
        <v>1946</v>
      </c>
      <c r="J1021" s="12" t="s">
        <v>1947</v>
      </c>
      <c r="K1021" s="11" t="str">
        <f>CONCATENATE(Table3[[#This Row],[Type]]," "&amp;TEXT(Table3[[#This Row],[Diameter]],".0000")&amp;""," "&amp;Table3[[#This Row],[NumFlutes]]&amp;"FL")</f>
        <v>RM .0480 4FL</v>
      </c>
      <c r="M1021" s="13">
        <v>4.8000000000000001E-2</v>
      </c>
      <c r="N1021" s="13">
        <v>4.5999999999999999E-2</v>
      </c>
      <c r="R1021" s="14">
        <f>IF(Table3[[#This Row],[ShoulderLenEnd]]="",0,90-(DEGREES(ATAN((Q1021-P1021)/((N1021-O1021)/2)))))</f>
        <v>0</v>
      </c>
      <c r="T1021" s="6">
        <v>4</v>
      </c>
      <c r="U1021" s="6">
        <v>2.5</v>
      </c>
      <c r="V1021" s="6">
        <v>0.55000000000000004</v>
      </c>
      <c r="AA1021" s="13" t="str">
        <f t="shared" si="16"/>
        <v/>
      </c>
      <c r="AE1021" s="6" t="s">
        <v>49</v>
      </c>
      <c r="AF1021" s="6" t="s">
        <v>62</v>
      </c>
      <c r="AI1021" s="6">
        <v>0</v>
      </c>
      <c r="AJ1021" s="6">
        <v>1</v>
      </c>
      <c r="AK1021" s="6">
        <v>0</v>
      </c>
      <c r="AL1021" s="6">
        <v>0</v>
      </c>
      <c r="AM1021" s="6">
        <v>0</v>
      </c>
      <c r="AN1021" s="6">
        <v>0</v>
      </c>
      <c r="AO1021" s="6">
        <v>0</v>
      </c>
      <c r="AP1021" s="6">
        <v>1</v>
      </c>
      <c r="AR1021" s="6">
        <v>0</v>
      </c>
      <c r="AS1021" s="6">
        <v>0</v>
      </c>
      <c r="AT1021" s="6">
        <v>0</v>
      </c>
      <c r="AU1021" s="6">
        <v>0</v>
      </c>
      <c r="AV1021" s="6">
        <f>IF(Table3[[#This Row],[ShankDiameter]]&gt;0.5,0,2)</f>
        <v>2</v>
      </c>
      <c r="AW1021" s="6">
        <v>0</v>
      </c>
      <c r="AX1021" s="6">
        <v>0</v>
      </c>
      <c r="AY1021" s="6">
        <v>2</v>
      </c>
      <c r="AZ1021" s="6">
        <f>IF(Table3[[#This Row],[ShankDiameter]]=0.225,2,IF(Table3[[#This Row],[ShankDiameter]]=0.25,2,IF(Table3[[#This Row],[ShankDiameter]]=0.2875,2,0)))</f>
        <v>0</v>
      </c>
      <c r="BA1021" s="6">
        <v>0</v>
      </c>
      <c r="BB1021" s="6">
        <v>0</v>
      </c>
      <c r="BC1021" s="6">
        <v>0</v>
      </c>
      <c r="BD1021" s="6">
        <v>0</v>
      </c>
      <c r="BE1021" s="6">
        <v>0</v>
      </c>
      <c r="BF1021" s="6">
        <v>0</v>
      </c>
      <c r="BG1021" s="6">
        <v>0</v>
      </c>
      <c r="BH1021" s="6">
        <v>0</v>
      </c>
      <c r="BI1021" s="6">
        <v>0</v>
      </c>
      <c r="BJ1021" s="6">
        <v>0</v>
      </c>
      <c r="BK1021" s="6">
        <v>0</v>
      </c>
      <c r="BL1021" s="6">
        <v>0</v>
      </c>
      <c r="BM1021" s="6">
        <f>IF(Table3[[#This Row],[Type]]="EM",IF((Table3[[#This Row],[Diameter]]/2)-Table3[[#This Row],[CornerRadius]]-0.012&gt;0,(Table3[[#This Row],[Diameter]]/2)-Table3[[#This Row],[CornerRadius]]-0.012,0),)</f>
        <v>0</v>
      </c>
      <c r="BO1021" s="6" t="str">
        <f>IF(Table3[[#This Row],[ShoulderLength]]="","",IF(Table3[[#This Row],[ShoulderLength]]&lt;Table3[[#This Row],[LOC]],"FIX",""))</f>
        <v/>
      </c>
    </row>
    <row r="1022" spans="1:67" x14ac:dyDescent="0.25">
      <c r="A1022" s="7">
        <f>IF(Table3[[#This Row],[SoflexRule]]="",1,IF(Table3[[#This Row],[MinOHL]]="",1,IF(Table3[[#This Row],[Type]]="CT",1,IF(Table3[[#This Row],[I]]=1,0,1))))</f>
        <v>1</v>
      </c>
      <c r="B1022" s="6" t="s">
        <v>1922</v>
      </c>
      <c r="D1022" s="6" t="s">
        <v>1922</v>
      </c>
      <c r="E1022" s="6">
        <v>1019</v>
      </c>
      <c r="H1022" s="10" t="s">
        <v>1922</v>
      </c>
      <c r="I1022" s="11" t="s">
        <v>1948</v>
      </c>
      <c r="J1022" s="12" t="s">
        <v>1949</v>
      </c>
      <c r="K1022" s="11" t="str">
        <f>CONCATENATE(Table3[[#This Row],[Type]]," "&amp;TEXT(Table3[[#This Row],[Diameter]],".0000")&amp;""," "&amp;Table3[[#This Row],[NumFlutes]]&amp;"FL")</f>
        <v>RM .0398 4FL</v>
      </c>
      <c r="M1022" s="13">
        <v>3.9800000000000002E-2</v>
      </c>
      <c r="N1022" s="13">
        <v>4.7E-2</v>
      </c>
      <c r="R1022" s="14">
        <f>IF(Table3[[#This Row],[ShoulderLenEnd]]="",0,90-(DEGREES(ATAN((Q1022-P1022)/((N1022-O1022)/2)))))</f>
        <v>0</v>
      </c>
      <c r="T1022" s="6">
        <v>4</v>
      </c>
      <c r="U1022" s="6">
        <v>1.5</v>
      </c>
      <c r="V1022" s="6">
        <v>0.375</v>
      </c>
      <c r="AA1022" s="13" t="str">
        <f t="shared" si="16"/>
        <v/>
      </c>
      <c r="AE1022" s="6" t="s">
        <v>44</v>
      </c>
      <c r="AF1022" s="6" t="s">
        <v>62</v>
      </c>
      <c r="AI1022" s="6">
        <v>0</v>
      </c>
      <c r="AJ1022" s="6">
        <v>1</v>
      </c>
      <c r="AK1022" s="6">
        <v>0</v>
      </c>
      <c r="AL1022" s="6">
        <v>0</v>
      </c>
      <c r="AM1022" s="6">
        <v>0</v>
      </c>
      <c r="AN1022" s="6">
        <v>0</v>
      </c>
      <c r="AO1022" s="6">
        <v>0</v>
      </c>
      <c r="AP1022" s="6">
        <v>1</v>
      </c>
      <c r="AR1022" s="6">
        <v>0</v>
      </c>
      <c r="AS1022" s="6">
        <v>0</v>
      </c>
      <c r="AT1022" s="6">
        <v>0</v>
      </c>
      <c r="AU1022" s="6">
        <v>0</v>
      </c>
      <c r="AV1022" s="6">
        <f>IF(Table3[[#This Row],[ShankDiameter]]&gt;0.5,0,2)</f>
        <v>2</v>
      </c>
      <c r="AW1022" s="6">
        <v>0</v>
      </c>
      <c r="AX1022" s="6">
        <v>0</v>
      </c>
      <c r="AY1022" s="6">
        <v>2</v>
      </c>
      <c r="AZ1022" s="6">
        <f>IF(Table3[[#This Row],[ShankDiameter]]=0.225,2,IF(Table3[[#This Row],[ShankDiameter]]=0.25,2,IF(Table3[[#This Row],[ShankDiameter]]=0.2875,2,0)))</f>
        <v>0</v>
      </c>
      <c r="BA1022" s="6">
        <v>0</v>
      </c>
      <c r="BB1022" s="6">
        <v>0</v>
      </c>
      <c r="BC1022" s="6">
        <v>0</v>
      </c>
      <c r="BD1022" s="6">
        <v>0</v>
      </c>
      <c r="BE1022" s="6">
        <v>0</v>
      </c>
      <c r="BF1022" s="6">
        <v>0</v>
      </c>
      <c r="BG1022" s="6">
        <v>0</v>
      </c>
      <c r="BH1022" s="6">
        <v>0</v>
      </c>
      <c r="BI1022" s="6">
        <v>0</v>
      </c>
      <c r="BJ1022" s="6">
        <v>0</v>
      </c>
      <c r="BK1022" s="6">
        <v>0</v>
      </c>
      <c r="BL1022" s="6">
        <v>0</v>
      </c>
      <c r="BM1022" s="6">
        <f>IF(Table3[[#This Row],[Type]]="EM",IF((Table3[[#This Row],[Diameter]]/2)-Table3[[#This Row],[CornerRadius]]-0.012&gt;0,(Table3[[#This Row],[Diameter]]/2)-Table3[[#This Row],[CornerRadius]]-0.012,0),)</f>
        <v>0</v>
      </c>
      <c r="BO1022" s="6" t="str">
        <f>IF(Table3[[#This Row],[ShoulderLength]]="","",IF(Table3[[#This Row],[ShoulderLength]]&lt;Table3[[#This Row],[LOC]],"FIX",""))</f>
        <v/>
      </c>
    </row>
    <row r="1023" spans="1:67" x14ac:dyDescent="0.25">
      <c r="A1023" s="7">
        <f>IF(Table3[[#This Row],[SoflexRule]]="",1,IF(Table3[[#This Row],[MinOHL]]="",1,IF(Table3[[#This Row],[Type]]="CT",1,IF(Table3[[#This Row],[I]]=1,0,1))))</f>
        <v>1</v>
      </c>
      <c r="B1023" s="6" t="s">
        <v>1922</v>
      </c>
      <c r="D1023" s="6" t="s">
        <v>1922</v>
      </c>
      <c r="E1023" s="6">
        <v>1020</v>
      </c>
      <c r="G1023" s="9" t="s">
        <v>74</v>
      </c>
      <c r="H1023" s="10" t="s">
        <v>1922</v>
      </c>
      <c r="I1023" s="11" t="s">
        <v>1950</v>
      </c>
      <c r="J1023" s="12" t="s">
        <v>1951</v>
      </c>
      <c r="K1023" s="11" t="str">
        <f>CONCATENATE(Table3[[#This Row],[Type]]," "&amp;TEXT(Table3[[#This Row],[Diameter]],".0000")&amp;""," "&amp;Table3[[#This Row],[NumFlutes]]&amp;"FL")</f>
        <v>RM .0368 4FL</v>
      </c>
      <c r="M1023" s="13">
        <v>3.6799999999999999E-2</v>
      </c>
      <c r="N1023" s="13">
        <v>4.7E-2</v>
      </c>
      <c r="O1023" s="6">
        <v>3.4000000000000002E-2</v>
      </c>
      <c r="P1023" s="6">
        <v>0.755</v>
      </c>
      <c r="R1023" s="14">
        <f>IF(Table3[[#This Row],[ShoulderLenEnd]]="",0,90-(DEGREES(ATAN((Q1023-P1023)/((N1023-O1023)/2)))))</f>
        <v>0</v>
      </c>
      <c r="S1023" s="15">
        <v>0.78</v>
      </c>
      <c r="T1023" s="6">
        <v>4</v>
      </c>
      <c r="U1023" s="6">
        <v>1.5</v>
      </c>
      <c r="V1023" s="6">
        <v>0.75</v>
      </c>
      <c r="AA1023" s="13" t="str">
        <f t="shared" si="16"/>
        <v/>
      </c>
      <c r="AB1023" s="6">
        <v>0.02</v>
      </c>
      <c r="AC1023" s="6">
        <v>1.7000000000000001E-2</v>
      </c>
      <c r="AE1023" s="6" t="s">
        <v>44</v>
      </c>
      <c r="AF1023" s="6" t="s">
        <v>62</v>
      </c>
      <c r="AG1023" s="6" t="s">
        <v>79</v>
      </c>
      <c r="AI1023" s="6">
        <v>0</v>
      </c>
      <c r="AJ1023" s="6">
        <v>1</v>
      </c>
      <c r="AK1023" s="6">
        <v>0</v>
      </c>
      <c r="AL1023" s="6">
        <v>0</v>
      </c>
      <c r="AM1023" s="6">
        <v>0</v>
      </c>
      <c r="AN1023" s="6">
        <v>0</v>
      </c>
      <c r="AO1023" s="6">
        <v>0</v>
      </c>
      <c r="AP1023" s="6">
        <v>1</v>
      </c>
      <c r="AR1023" s="6">
        <v>0</v>
      </c>
      <c r="AS1023" s="6">
        <v>0</v>
      </c>
      <c r="AT1023" s="6">
        <v>0</v>
      </c>
      <c r="AU1023" s="6">
        <v>0</v>
      </c>
      <c r="AV1023" s="6">
        <f>IF(Table3[[#This Row],[ShankDiameter]]&gt;0.5,0,2)</f>
        <v>2</v>
      </c>
      <c r="AW1023" s="6">
        <v>0</v>
      </c>
      <c r="AX1023" s="6">
        <v>0</v>
      </c>
      <c r="AY1023" s="6">
        <v>2</v>
      </c>
      <c r="AZ1023" s="6">
        <f>IF(Table3[[#This Row],[ShankDiameter]]=0.225,2,IF(Table3[[#This Row],[ShankDiameter]]=0.25,2,IF(Table3[[#This Row],[ShankDiameter]]=0.2875,2,0)))</f>
        <v>0</v>
      </c>
      <c r="BA1023" s="6">
        <v>0</v>
      </c>
      <c r="BB1023" s="6">
        <v>0</v>
      </c>
      <c r="BC1023" s="6">
        <v>0</v>
      </c>
      <c r="BD1023" s="6">
        <v>0</v>
      </c>
      <c r="BE1023" s="6">
        <v>0</v>
      </c>
      <c r="BF1023" s="6">
        <v>0</v>
      </c>
      <c r="BG1023" s="6">
        <v>0</v>
      </c>
      <c r="BH1023" s="6">
        <v>0</v>
      </c>
      <c r="BI1023" s="6">
        <v>0</v>
      </c>
      <c r="BJ1023" s="6">
        <v>0</v>
      </c>
      <c r="BK1023" s="6">
        <v>0</v>
      </c>
      <c r="BL1023" s="6">
        <v>0</v>
      </c>
      <c r="BM1023" s="6">
        <f>IF(Table3[[#This Row],[Type]]="EM",IF((Table3[[#This Row],[Diameter]]/2)-Table3[[#This Row],[CornerRadius]]-0.012&gt;0,(Table3[[#This Row],[Diameter]]/2)-Table3[[#This Row],[CornerRadius]]-0.012,0),)</f>
        <v>0</v>
      </c>
      <c r="BO1023" s="6" t="str">
        <f>IF(Table3[[#This Row],[ShoulderLength]]="","",IF(Table3[[#This Row],[ShoulderLength]]&lt;Table3[[#This Row],[LOC]],"FIX",""))</f>
        <v/>
      </c>
    </row>
    <row r="1024" spans="1:67" x14ac:dyDescent="0.25">
      <c r="A1024" s="7">
        <f>IF(Table3[[#This Row],[SoflexRule]]="",1,IF(Table3[[#This Row],[MinOHL]]="",1,IF(Table3[[#This Row],[Type]]="CT",1,IF(Table3[[#This Row],[I]]=1,0,1))))</f>
        <v>1</v>
      </c>
      <c r="B1024" s="6" t="s">
        <v>1922</v>
      </c>
      <c r="D1024" s="6" t="s">
        <v>1922</v>
      </c>
      <c r="E1024" s="6">
        <v>1021</v>
      </c>
      <c r="H1024" s="10" t="s">
        <v>1922</v>
      </c>
      <c r="I1024" s="11" t="s">
        <v>1952</v>
      </c>
      <c r="J1024" s="12" t="s">
        <v>1929</v>
      </c>
      <c r="K1024" s="11" t="str">
        <f>CONCATENATE(Table3[[#This Row],[Type]]," "&amp;TEXT(Table3[[#This Row],[Diameter]],".0000")&amp;""," "&amp;Table3[[#This Row],[NumFlutes]]&amp;"FL")</f>
        <v>RM .0587 4FL</v>
      </c>
      <c r="M1024" s="13">
        <v>5.8700000000000002E-2</v>
      </c>
      <c r="N1024" s="13">
        <v>4.9000000000000002E-2</v>
      </c>
      <c r="R1024" s="14">
        <f>IF(Table3[[#This Row],[ShoulderLenEnd]]="",0,90-(DEGREES(ATAN((Q1024-P1024)/((N1024-O1024)/2)))))</f>
        <v>0</v>
      </c>
      <c r="T1024" s="6">
        <v>4</v>
      </c>
      <c r="U1024" s="6">
        <v>2.5</v>
      </c>
      <c r="V1024" s="6">
        <v>0.47499999999999998</v>
      </c>
      <c r="AA1024" s="13" t="str">
        <f t="shared" si="16"/>
        <v/>
      </c>
      <c r="AE1024" s="6" t="s">
        <v>49</v>
      </c>
      <c r="AF1024" s="6" t="s">
        <v>62</v>
      </c>
      <c r="AI1024" s="6">
        <v>0</v>
      </c>
      <c r="AJ1024" s="6">
        <v>1</v>
      </c>
      <c r="AK1024" s="6">
        <v>0</v>
      </c>
      <c r="AL1024" s="6">
        <v>0</v>
      </c>
      <c r="AM1024" s="6">
        <v>0</v>
      </c>
      <c r="AN1024" s="6">
        <v>0</v>
      </c>
      <c r="AO1024" s="6">
        <v>0</v>
      </c>
      <c r="AP1024" s="6">
        <v>1</v>
      </c>
      <c r="AR1024" s="6">
        <v>0</v>
      </c>
      <c r="AS1024" s="6">
        <v>0</v>
      </c>
      <c r="AT1024" s="6">
        <v>0</v>
      </c>
      <c r="AU1024" s="6">
        <v>0</v>
      </c>
      <c r="AV1024" s="6">
        <f>IF(Table3[[#This Row],[ShankDiameter]]&gt;0.5,0,2)</f>
        <v>2</v>
      </c>
      <c r="AW1024" s="6">
        <v>0</v>
      </c>
      <c r="AX1024" s="6">
        <v>0</v>
      </c>
      <c r="AY1024" s="6">
        <v>2</v>
      </c>
      <c r="AZ1024" s="6">
        <f>IF(Table3[[#This Row],[ShankDiameter]]=0.225,2,IF(Table3[[#This Row],[ShankDiameter]]=0.25,2,IF(Table3[[#This Row],[ShankDiameter]]=0.2875,2,0)))</f>
        <v>0</v>
      </c>
      <c r="BA1024" s="6">
        <v>0</v>
      </c>
      <c r="BB1024" s="6">
        <v>0</v>
      </c>
      <c r="BC1024" s="6">
        <v>0</v>
      </c>
      <c r="BD1024" s="6">
        <v>0</v>
      </c>
      <c r="BE1024" s="6">
        <v>0</v>
      </c>
      <c r="BF1024" s="6">
        <v>0</v>
      </c>
      <c r="BG1024" s="6">
        <v>0</v>
      </c>
      <c r="BH1024" s="6">
        <v>0</v>
      </c>
      <c r="BI1024" s="6">
        <v>0</v>
      </c>
      <c r="BJ1024" s="6">
        <v>0</v>
      </c>
      <c r="BK1024" s="6">
        <v>0</v>
      </c>
      <c r="BL1024" s="6">
        <v>0</v>
      </c>
      <c r="BM1024" s="6">
        <f>IF(Table3[[#This Row],[Type]]="EM",IF((Table3[[#This Row],[Diameter]]/2)-Table3[[#This Row],[CornerRadius]]-0.012&gt;0,(Table3[[#This Row],[Diameter]]/2)-Table3[[#This Row],[CornerRadius]]-0.012,0),)</f>
        <v>0</v>
      </c>
      <c r="BO1024" s="6" t="str">
        <f>IF(Table3[[#This Row],[ShoulderLength]]="","",IF(Table3[[#This Row],[ShoulderLength]]&lt;Table3[[#This Row],[LOC]],"FIX",""))</f>
        <v/>
      </c>
    </row>
    <row r="1025" spans="1:67" x14ac:dyDescent="0.25">
      <c r="A1025" s="7">
        <f>IF(Table3[[#This Row],[SoflexRule]]="",1,IF(Table3[[#This Row],[MinOHL]]="",1,IF(Table3[[#This Row],[Type]]="CT",1,IF(Table3[[#This Row],[I]]=1,0,1))))</f>
        <v>1</v>
      </c>
      <c r="B1025" s="6" t="s">
        <v>1922</v>
      </c>
      <c r="D1025" s="6" t="s">
        <v>1922</v>
      </c>
      <c r="E1025" s="6">
        <v>1022</v>
      </c>
      <c r="H1025" s="10" t="s">
        <v>1922</v>
      </c>
      <c r="I1025" s="11" t="s">
        <v>1953</v>
      </c>
      <c r="J1025" s="12" t="s">
        <v>1954</v>
      </c>
      <c r="K1025" s="11" t="str">
        <f>CONCATENATE(Table3[[#This Row],[Type]]," "&amp;TEXT(Table3[[#This Row],[Diameter]],".0000")&amp;""," "&amp;Table3[[#This Row],[NumFlutes]]&amp;"FL")</f>
        <v>RM .0520 4FL</v>
      </c>
      <c r="M1025" s="13">
        <v>5.1999999999999998E-2</v>
      </c>
      <c r="N1025" s="13">
        <v>5.0999999999999997E-2</v>
      </c>
      <c r="R1025" s="14">
        <f>IF(Table3[[#This Row],[ShoulderLenEnd]]="",0,90-(DEGREES(ATAN((Q1025-P1025)/((N1025-O1025)/2)))))</f>
        <v>0</v>
      </c>
      <c r="T1025" s="6">
        <v>4</v>
      </c>
      <c r="U1025" s="6">
        <v>2.5</v>
      </c>
      <c r="V1025" s="6">
        <v>0.52500000000000002</v>
      </c>
      <c r="AA1025" s="13" t="str">
        <f t="shared" si="16"/>
        <v/>
      </c>
      <c r="AE1025" s="6" t="s">
        <v>49</v>
      </c>
      <c r="AF1025" s="6" t="s">
        <v>62</v>
      </c>
      <c r="AI1025" s="6">
        <v>0</v>
      </c>
      <c r="AJ1025" s="6">
        <v>1</v>
      </c>
      <c r="AK1025" s="6">
        <v>0</v>
      </c>
      <c r="AL1025" s="6">
        <v>0</v>
      </c>
      <c r="AM1025" s="6">
        <v>0</v>
      </c>
      <c r="AN1025" s="6">
        <v>0</v>
      </c>
      <c r="AO1025" s="6">
        <v>0</v>
      </c>
      <c r="AP1025" s="6">
        <v>1</v>
      </c>
      <c r="AR1025" s="6">
        <v>0</v>
      </c>
      <c r="AS1025" s="6">
        <v>0</v>
      </c>
      <c r="AT1025" s="6">
        <v>0</v>
      </c>
      <c r="AU1025" s="6">
        <v>0</v>
      </c>
      <c r="AV1025" s="6">
        <f>IF(Table3[[#This Row],[ShankDiameter]]&gt;0.5,0,2)</f>
        <v>2</v>
      </c>
      <c r="AW1025" s="6">
        <v>0</v>
      </c>
      <c r="AX1025" s="6">
        <v>0</v>
      </c>
      <c r="AY1025" s="6">
        <v>2</v>
      </c>
      <c r="AZ1025" s="6">
        <f>IF(Table3[[#This Row],[ShankDiameter]]=0.225,2,IF(Table3[[#This Row],[ShankDiameter]]=0.25,2,IF(Table3[[#This Row],[ShankDiameter]]=0.2875,2,0)))</f>
        <v>0</v>
      </c>
      <c r="BA1025" s="6">
        <v>0</v>
      </c>
      <c r="BB1025" s="6">
        <v>0</v>
      </c>
      <c r="BC1025" s="6">
        <v>0</v>
      </c>
      <c r="BD1025" s="6">
        <v>0</v>
      </c>
      <c r="BE1025" s="6">
        <v>0</v>
      </c>
      <c r="BF1025" s="6">
        <v>0</v>
      </c>
      <c r="BG1025" s="6">
        <v>0</v>
      </c>
      <c r="BH1025" s="6">
        <v>0</v>
      </c>
      <c r="BI1025" s="6">
        <v>0</v>
      </c>
      <c r="BJ1025" s="6">
        <v>0</v>
      </c>
      <c r="BK1025" s="6">
        <v>0</v>
      </c>
      <c r="BL1025" s="6">
        <v>0</v>
      </c>
      <c r="BM1025" s="6">
        <f>IF(Table3[[#This Row],[Type]]="EM",IF((Table3[[#This Row],[Diameter]]/2)-Table3[[#This Row],[CornerRadius]]-0.012&gt;0,(Table3[[#This Row],[Diameter]]/2)-Table3[[#This Row],[CornerRadius]]-0.012,0),)</f>
        <v>0</v>
      </c>
      <c r="BO1025" s="6" t="str">
        <f>IF(Table3[[#This Row],[ShoulderLength]]="","",IF(Table3[[#This Row],[ShoulderLength]]&lt;Table3[[#This Row],[LOC]],"FIX",""))</f>
        <v/>
      </c>
    </row>
    <row r="1026" spans="1:67" x14ac:dyDescent="0.25">
      <c r="A1026" s="7">
        <f>IF(Table3[[#This Row],[SoflexRule]]="",1,IF(Table3[[#This Row],[MinOHL]]="",1,IF(Table3[[#This Row],[Type]]="CT",1,IF(Table3[[#This Row],[I]]=1,0,1))))</f>
        <v>1</v>
      </c>
      <c r="B1026" s="6" t="s">
        <v>1922</v>
      </c>
      <c r="D1026" s="6" t="s">
        <v>1922</v>
      </c>
      <c r="E1026" s="6">
        <v>1023</v>
      </c>
      <c r="H1026" s="10" t="s">
        <v>1922</v>
      </c>
      <c r="I1026" s="11" t="s">
        <v>1955</v>
      </c>
      <c r="J1026" s="12" t="s">
        <v>1929</v>
      </c>
      <c r="K1026" s="11" t="str">
        <f>CONCATENATE(Table3[[#This Row],[Type]]," "&amp;TEXT(Table3[[#This Row],[Diameter]],".0000")&amp;""," "&amp;Table3[[#This Row],[NumFlutes]]&amp;"FL")</f>
        <v>RM .0590 4FL</v>
      </c>
      <c r="M1026" s="13">
        <v>5.8999999999999997E-2</v>
      </c>
      <c r="N1026" s="13">
        <v>5.0999999999999997E-2</v>
      </c>
      <c r="R1026" s="14">
        <f>IF(Table3[[#This Row],[ShoulderLenEnd]]="",0,90-(DEGREES(ATAN((Q1026-P1026)/((N1026-O1026)/2)))))</f>
        <v>0</v>
      </c>
      <c r="T1026" s="6">
        <v>4</v>
      </c>
      <c r="U1026" s="6">
        <v>2.5</v>
      </c>
      <c r="V1026" s="6">
        <v>0.5</v>
      </c>
      <c r="AA1026" s="13" t="str">
        <f t="shared" si="16"/>
        <v/>
      </c>
      <c r="AE1026" s="6" t="s">
        <v>49</v>
      </c>
      <c r="AF1026" s="6" t="s">
        <v>62</v>
      </c>
      <c r="AI1026" s="6">
        <v>0</v>
      </c>
      <c r="AJ1026" s="6">
        <v>1</v>
      </c>
      <c r="AK1026" s="6">
        <v>0</v>
      </c>
      <c r="AL1026" s="6">
        <v>0</v>
      </c>
      <c r="AM1026" s="6">
        <v>0</v>
      </c>
      <c r="AN1026" s="6">
        <v>0</v>
      </c>
      <c r="AO1026" s="6">
        <v>0</v>
      </c>
      <c r="AP1026" s="6">
        <v>1</v>
      </c>
      <c r="AR1026" s="6">
        <v>0</v>
      </c>
      <c r="AS1026" s="6">
        <v>0</v>
      </c>
      <c r="AT1026" s="6">
        <v>0</v>
      </c>
      <c r="AU1026" s="6">
        <v>0</v>
      </c>
      <c r="AV1026" s="6">
        <f>IF(Table3[[#This Row],[ShankDiameter]]&gt;0.5,0,2)</f>
        <v>2</v>
      </c>
      <c r="AW1026" s="6">
        <v>0</v>
      </c>
      <c r="AX1026" s="6">
        <v>0</v>
      </c>
      <c r="AY1026" s="6">
        <v>2</v>
      </c>
      <c r="AZ1026" s="6">
        <f>IF(Table3[[#This Row],[ShankDiameter]]=0.225,2,IF(Table3[[#This Row],[ShankDiameter]]=0.25,2,IF(Table3[[#This Row],[ShankDiameter]]=0.2875,2,0)))</f>
        <v>0</v>
      </c>
      <c r="BA1026" s="6">
        <v>0</v>
      </c>
      <c r="BB1026" s="6">
        <v>0</v>
      </c>
      <c r="BC1026" s="6">
        <v>0</v>
      </c>
      <c r="BD1026" s="6">
        <v>0</v>
      </c>
      <c r="BE1026" s="6">
        <v>0</v>
      </c>
      <c r="BF1026" s="6">
        <v>0</v>
      </c>
      <c r="BG1026" s="6">
        <v>0</v>
      </c>
      <c r="BH1026" s="6">
        <v>0</v>
      </c>
      <c r="BI1026" s="6">
        <v>0</v>
      </c>
      <c r="BJ1026" s="6">
        <v>0</v>
      </c>
      <c r="BK1026" s="6">
        <v>0</v>
      </c>
      <c r="BL1026" s="6">
        <v>0</v>
      </c>
      <c r="BM1026" s="6">
        <f>IF(Table3[[#This Row],[Type]]="EM",IF((Table3[[#This Row],[Diameter]]/2)-Table3[[#This Row],[CornerRadius]]-0.012&gt;0,(Table3[[#This Row],[Diameter]]/2)-Table3[[#This Row],[CornerRadius]]-0.012,0),)</f>
        <v>0</v>
      </c>
      <c r="BO1026" s="6" t="str">
        <f>IF(Table3[[#This Row],[ShoulderLength]]="","",IF(Table3[[#This Row],[ShoulderLength]]&lt;Table3[[#This Row],[LOC]],"FIX",""))</f>
        <v/>
      </c>
    </row>
    <row r="1027" spans="1:67" x14ac:dyDescent="0.25">
      <c r="A1027" s="7">
        <f>IF(Table3[[#This Row],[SoflexRule]]="",1,IF(Table3[[#This Row],[MinOHL]]="",1,IF(Table3[[#This Row],[Type]]="CT",1,IF(Table3[[#This Row],[I]]=1,0,1))))</f>
        <v>1</v>
      </c>
      <c r="B1027" s="6" t="s">
        <v>1922</v>
      </c>
      <c r="D1027" s="6" t="s">
        <v>1922</v>
      </c>
      <c r="E1027" s="6">
        <v>1024</v>
      </c>
      <c r="H1027" s="10" t="s">
        <v>1922</v>
      </c>
      <c r="I1027" s="11" t="s">
        <v>1956</v>
      </c>
      <c r="J1027" s="12" t="s">
        <v>1957</v>
      </c>
      <c r="K1027" s="11" t="str">
        <f>CONCATENATE(Table3[[#This Row],[Type]]," "&amp;TEXT(Table3[[#This Row],[Diameter]],".0000")&amp;""," "&amp;Table3[[#This Row],[NumFlutes]]&amp;"FL")</f>
        <v>RM .0595 4FL</v>
      </c>
      <c r="M1027" s="13">
        <v>5.9499999999999997E-2</v>
      </c>
      <c r="N1027" s="13">
        <v>5.7000000000000002E-2</v>
      </c>
      <c r="R1027" s="14">
        <f>IF(Table3[[#This Row],[ShoulderLenEnd]]="",0,90-(DEGREES(ATAN((Q1027-P1027)/((N1027-O1027)/2)))))</f>
        <v>0</v>
      </c>
      <c r="T1027" s="6">
        <v>4</v>
      </c>
      <c r="U1027" s="6">
        <v>1.5</v>
      </c>
      <c r="V1027" s="6">
        <v>0.4</v>
      </c>
      <c r="AA1027" s="13" t="str">
        <f t="shared" si="16"/>
        <v/>
      </c>
      <c r="AE1027" s="6" t="s">
        <v>44</v>
      </c>
      <c r="AF1027" s="6" t="s">
        <v>62</v>
      </c>
      <c r="AI1027" s="6">
        <v>0</v>
      </c>
      <c r="AJ1027" s="6">
        <v>1</v>
      </c>
      <c r="AK1027" s="6">
        <v>0</v>
      </c>
      <c r="AL1027" s="6">
        <v>0</v>
      </c>
      <c r="AM1027" s="6">
        <v>0</v>
      </c>
      <c r="AN1027" s="6">
        <v>0</v>
      </c>
      <c r="AO1027" s="6">
        <v>0</v>
      </c>
      <c r="AP1027" s="6">
        <v>1</v>
      </c>
      <c r="AR1027" s="6">
        <v>0</v>
      </c>
      <c r="AS1027" s="6">
        <v>0</v>
      </c>
      <c r="AT1027" s="6">
        <v>0</v>
      </c>
      <c r="AU1027" s="6">
        <v>0</v>
      </c>
      <c r="AV1027" s="6">
        <f>IF(Table3[[#This Row],[ShankDiameter]]&gt;0.5,0,2)</f>
        <v>2</v>
      </c>
      <c r="AW1027" s="6">
        <v>0</v>
      </c>
      <c r="AX1027" s="6">
        <v>0</v>
      </c>
      <c r="AY1027" s="6">
        <v>2</v>
      </c>
      <c r="AZ1027" s="6">
        <f>IF(Table3[[#This Row],[ShankDiameter]]=0.225,2,IF(Table3[[#This Row],[ShankDiameter]]=0.25,2,IF(Table3[[#This Row],[ShankDiameter]]=0.2875,2,0)))</f>
        <v>0</v>
      </c>
      <c r="BA1027" s="6">
        <v>0</v>
      </c>
      <c r="BB1027" s="6">
        <v>0</v>
      </c>
      <c r="BC1027" s="6">
        <v>0</v>
      </c>
      <c r="BD1027" s="6">
        <v>0</v>
      </c>
      <c r="BE1027" s="6">
        <v>0</v>
      </c>
      <c r="BF1027" s="6">
        <v>0</v>
      </c>
      <c r="BG1027" s="6">
        <v>0</v>
      </c>
      <c r="BH1027" s="6">
        <v>0</v>
      </c>
      <c r="BI1027" s="6">
        <v>0</v>
      </c>
      <c r="BJ1027" s="6">
        <v>0</v>
      </c>
      <c r="BK1027" s="6">
        <v>0</v>
      </c>
      <c r="BL1027" s="6">
        <v>0</v>
      </c>
      <c r="BM1027" s="6">
        <f>IF(Table3[[#This Row],[Type]]="EM",IF((Table3[[#This Row],[Diameter]]/2)-Table3[[#This Row],[CornerRadius]]-0.012&gt;0,(Table3[[#This Row],[Diameter]]/2)-Table3[[#This Row],[CornerRadius]]-0.012,0),)</f>
        <v>0</v>
      </c>
      <c r="BO1027" s="6" t="str">
        <f>IF(Table3[[#This Row],[ShoulderLength]]="","",IF(Table3[[#This Row],[ShoulderLength]]&lt;Table3[[#This Row],[LOC]],"FIX",""))</f>
        <v/>
      </c>
    </row>
    <row r="1028" spans="1:67" x14ac:dyDescent="0.25">
      <c r="A1028" s="7">
        <f>IF(Table3[[#This Row],[SoflexRule]]="",1,IF(Table3[[#This Row],[MinOHL]]="",1,IF(Table3[[#This Row],[Type]]="CT",1,IF(Table3[[#This Row],[I]]=1,0,1))))</f>
        <v>1</v>
      </c>
      <c r="B1028" s="6" t="s">
        <v>1922</v>
      </c>
      <c r="D1028" s="6" t="s">
        <v>1922</v>
      </c>
      <c r="E1028" s="6">
        <v>1025</v>
      </c>
      <c r="H1028" s="10" t="s">
        <v>1922</v>
      </c>
      <c r="I1028" s="11" t="s">
        <v>1958</v>
      </c>
      <c r="J1028" s="12" t="s">
        <v>1959</v>
      </c>
      <c r="K1028" s="11" t="str">
        <f>CONCATENATE(Table3[[#This Row],[Type]]," "&amp;TEXT(Table3[[#This Row],[Diameter]],".0000")&amp;""," "&amp;Table3[[#This Row],[NumFlutes]]&amp;"FL")</f>
        <v>RM .0615 4FL</v>
      </c>
      <c r="M1028" s="13">
        <v>6.1499999999999999E-2</v>
      </c>
      <c r="N1028" s="13">
        <v>5.7000000000000002E-2</v>
      </c>
      <c r="R1028" s="14">
        <f>IF(Table3[[#This Row],[ShoulderLenEnd]]="",0,90-(DEGREES(ATAN((Q1028-P1028)/((N1028-O1028)/2)))))</f>
        <v>0</v>
      </c>
      <c r="T1028" s="6">
        <v>4</v>
      </c>
      <c r="U1028" s="6">
        <v>1.5</v>
      </c>
      <c r="V1028" s="6">
        <v>0.4</v>
      </c>
      <c r="AA1028" s="13" t="str">
        <f t="shared" si="16"/>
        <v/>
      </c>
      <c r="AE1028" s="6" t="s">
        <v>44</v>
      </c>
      <c r="AF1028" s="6" t="s">
        <v>62</v>
      </c>
      <c r="AI1028" s="6">
        <v>0</v>
      </c>
      <c r="AJ1028" s="6">
        <v>1</v>
      </c>
      <c r="AK1028" s="6">
        <v>0</v>
      </c>
      <c r="AL1028" s="6">
        <v>0</v>
      </c>
      <c r="AM1028" s="6">
        <v>0</v>
      </c>
      <c r="AN1028" s="6">
        <v>0</v>
      </c>
      <c r="AO1028" s="6">
        <v>0</v>
      </c>
      <c r="AP1028" s="6">
        <v>1</v>
      </c>
      <c r="AR1028" s="6">
        <v>0</v>
      </c>
      <c r="AS1028" s="6">
        <v>0</v>
      </c>
      <c r="AT1028" s="6">
        <v>0</v>
      </c>
      <c r="AU1028" s="6">
        <v>0</v>
      </c>
      <c r="AV1028" s="6">
        <f>IF(Table3[[#This Row],[ShankDiameter]]&gt;0.5,0,2)</f>
        <v>2</v>
      </c>
      <c r="AW1028" s="6">
        <v>0</v>
      </c>
      <c r="AX1028" s="6">
        <v>0</v>
      </c>
      <c r="AY1028" s="6">
        <v>2</v>
      </c>
      <c r="AZ1028" s="6">
        <f>IF(Table3[[#This Row],[ShankDiameter]]=0.225,2,IF(Table3[[#This Row],[ShankDiameter]]=0.25,2,IF(Table3[[#This Row],[ShankDiameter]]=0.2875,2,0)))</f>
        <v>0</v>
      </c>
      <c r="BA1028" s="6">
        <v>0</v>
      </c>
      <c r="BB1028" s="6">
        <v>0</v>
      </c>
      <c r="BC1028" s="6">
        <v>0</v>
      </c>
      <c r="BD1028" s="6">
        <v>0</v>
      </c>
      <c r="BE1028" s="6">
        <v>0</v>
      </c>
      <c r="BF1028" s="6">
        <v>0</v>
      </c>
      <c r="BG1028" s="6">
        <v>0</v>
      </c>
      <c r="BH1028" s="6">
        <v>0</v>
      </c>
      <c r="BI1028" s="6">
        <v>0</v>
      </c>
      <c r="BJ1028" s="6">
        <v>0</v>
      </c>
      <c r="BK1028" s="6">
        <v>0</v>
      </c>
      <c r="BL1028" s="6">
        <v>0</v>
      </c>
      <c r="BM1028" s="6">
        <f>IF(Table3[[#This Row],[Type]]="EM",IF((Table3[[#This Row],[Diameter]]/2)-Table3[[#This Row],[CornerRadius]]-0.012&gt;0,(Table3[[#This Row],[Diameter]]/2)-Table3[[#This Row],[CornerRadius]]-0.012,0),)</f>
        <v>0</v>
      </c>
      <c r="BO1028" s="6" t="str">
        <f>IF(Table3[[#This Row],[ShoulderLength]]="","",IF(Table3[[#This Row],[ShoulderLength]]&lt;Table3[[#This Row],[LOC]],"FIX",""))</f>
        <v/>
      </c>
    </row>
    <row r="1029" spans="1:67" x14ac:dyDescent="0.25">
      <c r="A1029" s="7">
        <f>IF(Table3[[#This Row],[SoflexRule]]="",1,IF(Table3[[#This Row],[MinOHL]]="",1,IF(Table3[[#This Row],[Type]]="CT",1,IF(Table3[[#This Row],[I]]=1,0,1))))</f>
        <v>1</v>
      </c>
      <c r="B1029" s="6" t="s">
        <v>1922</v>
      </c>
      <c r="D1029" s="6" t="s">
        <v>1922</v>
      </c>
      <c r="E1029" s="6">
        <v>1026</v>
      </c>
      <c r="H1029" s="10" t="s">
        <v>1922</v>
      </c>
      <c r="I1029" s="11" t="s">
        <v>1960</v>
      </c>
      <c r="J1029" s="12" t="s">
        <v>1961</v>
      </c>
      <c r="K1029" s="11" t="str">
        <f>CONCATENATE(Table3[[#This Row],[Type]]," "&amp;TEXT(Table3[[#This Row],[Diameter]],".0000")&amp;""," "&amp;Table3[[#This Row],[NumFlutes]]&amp;"FL")</f>
        <v>RM .0620 4FL</v>
      </c>
      <c r="M1029" s="13">
        <v>6.2E-2</v>
      </c>
      <c r="N1029" s="13">
        <v>5.7000000000000002E-2</v>
      </c>
      <c r="R1029" s="14">
        <f>IF(Table3[[#This Row],[ShoulderLenEnd]]="",0,90-(DEGREES(ATAN((Q1029-P1029)/((N1029-O1029)/2)))))</f>
        <v>0</v>
      </c>
      <c r="T1029" s="6">
        <v>4</v>
      </c>
      <c r="U1029" s="6">
        <v>1.5</v>
      </c>
      <c r="V1029" s="6">
        <v>0.45</v>
      </c>
      <c r="AA1029" s="13" t="str">
        <f t="shared" si="16"/>
        <v/>
      </c>
      <c r="AE1029" s="6" t="s">
        <v>44</v>
      </c>
      <c r="AF1029" s="6" t="s">
        <v>62</v>
      </c>
      <c r="AI1029" s="6">
        <v>0</v>
      </c>
      <c r="AJ1029" s="6">
        <v>1</v>
      </c>
      <c r="AK1029" s="6">
        <v>0</v>
      </c>
      <c r="AL1029" s="6">
        <v>0</v>
      </c>
      <c r="AM1029" s="6">
        <v>0</v>
      </c>
      <c r="AN1029" s="6">
        <v>0</v>
      </c>
      <c r="AO1029" s="6">
        <v>0</v>
      </c>
      <c r="AP1029" s="6">
        <v>1</v>
      </c>
      <c r="AR1029" s="6">
        <v>0</v>
      </c>
      <c r="AS1029" s="6">
        <v>0</v>
      </c>
      <c r="AT1029" s="6">
        <v>0</v>
      </c>
      <c r="AU1029" s="6">
        <v>0</v>
      </c>
      <c r="AV1029" s="6">
        <f>IF(Table3[[#This Row],[ShankDiameter]]&gt;0.5,0,2)</f>
        <v>2</v>
      </c>
      <c r="AW1029" s="6">
        <v>0</v>
      </c>
      <c r="AX1029" s="6">
        <v>0</v>
      </c>
      <c r="AY1029" s="6">
        <v>2</v>
      </c>
      <c r="AZ1029" s="6">
        <f>IF(Table3[[#This Row],[ShankDiameter]]=0.225,2,IF(Table3[[#This Row],[ShankDiameter]]=0.25,2,IF(Table3[[#This Row],[ShankDiameter]]=0.2875,2,0)))</f>
        <v>0</v>
      </c>
      <c r="BA1029" s="6">
        <v>0</v>
      </c>
      <c r="BB1029" s="6">
        <v>0</v>
      </c>
      <c r="BC1029" s="6">
        <v>0</v>
      </c>
      <c r="BD1029" s="6">
        <v>0</v>
      </c>
      <c r="BE1029" s="6">
        <v>0</v>
      </c>
      <c r="BF1029" s="6">
        <v>0</v>
      </c>
      <c r="BG1029" s="6">
        <v>0</v>
      </c>
      <c r="BH1029" s="6">
        <v>0</v>
      </c>
      <c r="BI1029" s="6">
        <v>0</v>
      </c>
      <c r="BJ1029" s="6">
        <v>0</v>
      </c>
      <c r="BK1029" s="6">
        <v>0</v>
      </c>
      <c r="BL1029" s="6">
        <v>0</v>
      </c>
      <c r="BM1029" s="6">
        <f>IF(Table3[[#This Row],[Type]]="EM",IF((Table3[[#This Row],[Diameter]]/2)-Table3[[#This Row],[CornerRadius]]-0.012&gt;0,(Table3[[#This Row],[Diameter]]/2)-Table3[[#This Row],[CornerRadius]]-0.012,0),)</f>
        <v>0</v>
      </c>
      <c r="BO1029" s="6" t="str">
        <f>IF(Table3[[#This Row],[ShoulderLength]]="","",IF(Table3[[#This Row],[ShoulderLength]]&lt;Table3[[#This Row],[LOC]],"FIX",""))</f>
        <v/>
      </c>
    </row>
    <row r="1030" spans="1:67" x14ac:dyDescent="0.25">
      <c r="A1030" s="7">
        <f>IF(Table3[[#This Row],[SoflexRule]]="",1,IF(Table3[[#This Row],[MinOHL]]="",1,IF(Table3[[#This Row],[Type]]="CT",1,IF(Table3[[#This Row],[I]]=1,0,1))))</f>
        <v>1</v>
      </c>
      <c r="B1030" s="6" t="s">
        <v>1922</v>
      </c>
      <c r="D1030" s="6" t="s">
        <v>1922</v>
      </c>
      <c r="E1030" s="6">
        <v>1027</v>
      </c>
      <c r="H1030" s="10" t="s">
        <v>1922</v>
      </c>
      <c r="I1030" s="11" t="s">
        <v>1962</v>
      </c>
      <c r="J1030" s="12">
        <v>27206250</v>
      </c>
      <c r="K1030" s="11" t="str">
        <f>CONCATENATE(Table3[[#This Row],[Type]]," "&amp;TEXT(Table3[[#This Row],[Diameter]],".0000")&amp;""," "&amp;Table3[[#This Row],[NumFlutes]]&amp;"FL")</f>
        <v>RM .0625 4FL</v>
      </c>
      <c r="M1030" s="13">
        <v>6.25E-2</v>
      </c>
      <c r="N1030" s="13">
        <v>5.7000000000000002E-2</v>
      </c>
      <c r="R1030" s="14">
        <f>IF(Table3[[#This Row],[ShoulderLenEnd]]="",0,90-(DEGREES(ATAN((Q1030-P1030)/((N1030-O1030)/2)))))</f>
        <v>0</v>
      </c>
      <c r="T1030" s="6">
        <v>4</v>
      </c>
      <c r="U1030" s="6">
        <v>1.5</v>
      </c>
      <c r="V1030" s="6">
        <v>0.45</v>
      </c>
      <c r="AA1030" s="13" t="str">
        <f t="shared" si="16"/>
        <v/>
      </c>
      <c r="AE1030" s="6" t="s">
        <v>44</v>
      </c>
      <c r="AF1030" s="6" t="s">
        <v>62</v>
      </c>
      <c r="AI1030" s="6">
        <v>0</v>
      </c>
      <c r="AJ1030" s="6">
        <v>1</v>
      </c>
      <c r="AK1030" s="6">
        <v>0</v>
      </c>
      <c r="AL1030" s="6">
        <v>0</v>
      </c>
      <c r="AM1030" s="6">
        <v>0</v>
      </c>
      <c r="AN1030" s="6">
        <v>0</v>
      </c>
      <c r="AO1030" s="6">
        <v>0</v>
      </c>
      <c r="AP1030" s="6">
        <v>1</v>
      </c>
      <c r="AR1030" s="6">
        <v>0</v>
      </c>
      <c r="AS1030" s="6">
        <v>0</v>
      </c>
      <c r="AT1030" s="6">
        <v>0</v>
      </c>
      <c r="AU1030" s="6">
        <v>0</v>
      </c>
      <c r="AV1030" s="6">
        <f>IF(Table3[[#This Row],[ShankDiameter]]&gt;0.5,0,2)</f>
        <v>2</v>
      </c>
      <c r="AW1030" s="6">
        <v>0</v>
      </c>
      <c r="AX1030" s="6">
        <v>0</v>
      </c>
      <c r="AY1030" s="6">
        <v>2</v>
      </c>
      <c r="AZ1030" s="6">
        <f>IF(Table3[[#This Row],[ShankDiameter]]=0.225,2,IF(Table3[[#This Row],[ShankDiameter]]=0.25,2,IF(Table3[[#This Row],[ShankDiameter]]=0.2875,2,0)))</f>
        <v>0</v>
      </c>
      <c r="BA1030" s="6">
        <v>0</v>
      </c>
      <c r="BB1030" s="6">
        <v>0</v>
      </c>
      <c r="BC1030" s="6">
        <v>0</v>
      </c>
      <c r="BD1030" s="6">
        <v>0</v>
      </c>
      <c r="BE1030" s="6">
        <v>0</v>
      </c>
      <c r="BF1030" s="6">
        <v>0</v>
      </c>
      <c r="BG1030" s="6">
        <v>0</v>
      </c>
      <c r="BH1030" s="6">
        <v>0</v>
      </c>
      <c r="BI1030" s="6">
        <v>0</v>
      </c>
      <c r="BJ1030" s="6">
        <v>0</v>
      </c>
      <c r="BK1030" s="6">
        <v>0</v>
      </c>
      <c r="BL1030" s="6">
        <v>0</v>
      </c>
      <c r="BM1030" s="6">
        <f>IF(Table3[[#This Row],[Type]]="EM",IF((Table3[[#This Row],[Diameter]]/2)-Table3[[#This Row],[CornerRadius]]-0.012&gt;0,(Table3[[#This Row],[Diameter]]/2)-Table3[[#This Row],[CornerRadius]]-0.012,0),)</f>
        <v>0</v>
      </c>
      <c r="BO1030" s="6" t="str">
        <f>IF(Table3[[#This Row],[ShoulderLength]]="","",IF(Table3[[#This Row],[ShoulderLength]]&lt;Table3[[#This Row],[LOC]],"FIX",""))</f>
        <v/>
      </c>
    </row>
    <row r="1031" spans="1:67" x14ac:dyDescent="0.25">
      <c r="A1031" s="7">
        <f>IF(Table3[[#This Row],[SoflexRule]]="",1,IF(Table3[[#This Row],[MinOHL]]="",1,IF(Table3[[#This Row],[Type]]="CT",1,IF(Table3[[#This Row],[I]]=1,0,1))))</f>
        <v>1</v>
      </c>
      <c r="B1031" s="6" t="s">
        <v>1922</v>
      </c>
      <c r="D1031" s="6" t="s">
        <v>1922</v>
      </c>
      <c r="E1031" s="6">
        <v>1028</v>
      </c>
      <c r="H1031" s="10" t="s">
        <v>1922</v>
      </c>
      <c r="I1031" s="11" t="s">
        <v>1963</v>
      </c>
      <c r="J1031" s="12">
        <v>1233</v>
      </c>
      <c r="K1031" s="11" t="str">
        <f>CONCATENATE(Table3[[#This Row],[Type]]," "&amp;TEXT(Table3[[#This Row],[Diameter]],".0000")&amp;""," "&amp;Table3[[#This Row],[NumFlutes]]&amp;"FL")</f>
        <v>RM .0635 4FL</v>
      </c>
      <c r="M1031" s="13">
        <v>6.3500000000000001E-2</v>
      </c>
      <c r="N1031" s="13">
        <v>5.7000000000000002E-2</v>
      </c>
      <c r="R1031" s="14">
        <f>IF(Table3[[#This Row],[ShoulderLenEnd]]="",0,90-(DEGREES(ATAN((Q1031-P1031)/((N1031-O1031)/2)))))</f>
        <v>0</v>
      </c>
      <c r="T1031" s="6">
        <v>4</v>
      </c>
      <c r="U1031" s="6">
        <v>1.5</v>
      </c>
      <c r="V1031" s="6">
        <v>0.47499999999999998</v>
      </c>
      <c r="AA1031" s="13" t="str">
        <f t="shared" si="16"/>
        <v/>
      </c>
      <c r="AE1031" s="6" t="s">
        <v>44</v>
      </c>
      <c r="AF1031" s="6" t="s">
        <v>62</v>
      </c>
      <c r="AG1031" s="6" t="s">
        <v>495</v>
      </c>
      <c r="AI1031" s="6">
        <v>0</v>
      </c>
      <c r="AJ1031" s="6">
        <v>1</v>
      </c>
      <c r="AK1031" s="6">
        <v>1</v>
      </c>
      <c r="AL1031" s="6">
        <v>1</v>
      </c>
      <c r="AM1031" s="6">
        <v>0</v>
      </c>
      <c r="AN1031" s="6">
        <v>1</v>
      </c>
      <c r="AO1031" s="6">
        <v>0</v>
      </c>
      <c r="AP1031" s="6">
        <v>1</v>
      </c>
      <c r="AR1031" s="6">
        <v>0</v>
      </c>
      <c r="AS1031" s="6">
        <v>0</v>
      </c>
      <c r="AT1031" s="6">
        <v>0</v>
      </c>
      <c r="AU1031" s="6">
        <v>0</v>
      </c>
      <c r="AV1031" s="6">
        <f>IF(Table3[[#This Row],[ShankDiameter]]&gt;0.5,0,2)</f>
        <v>2</v>
      </c>
      <c r="AW1031" s="6">
        <v>0</v>
      </c>
      <c r="AX1031" s="6">
        <v>0</v>
      </c>
      <c r="AY1031" s="6">
        <v>2</v>
      </c>
      <c r="AZ1031" s="6">
        <f>IF(Table3[[#This Row],[ShankDiameter]]=0.225,2,IF(Table3[[#This Row],[ShankDiameter]]=0.25,2,IF(Table3[[#This Row],[ShankDiameter]]=0.2875,2,0)))</f>
        <v>0</v>
      </c>
      <c r="BA1031" s="6">
        <v>0</v>
      </c>
      <c r="BB1031" s="6">
        <v>0</v>
      </c>
      <c r="BC1031" s="6">
        <v>0</v>
      </c>
      <c r="BD1031" s="6">
        <v>0</v>
      </c>
      <c r="BE1031" s="6">
        <v>0</v>
      </c>
      <c r="BF1031" s="6">
        <v>0</v>
      </c>
      <c r="BG1031" s="6">
        <v>0</v>
      </c>
      <c r="BH1031" s="6">
        <v>0</v>
      </c>
      <c r="BI1031" s="6">
        <v>0</v>
      </c>
      <c r="BJ1031" s="6">
        <v>0</v>
      </c>
      <c r="BK1031" s="6">
        <v>0</v>
      </c>
      <c r="BL1031" s="6">
        <v>0</v>
      </c>
      <c r="BM1031" s="6">
        <f>IF(Table3[[#This Row],[Type]]="EM",IF((Table3[[#This Row],[Diameter]]/2)-Table3[[#This Row],[CornerRadius]]-0.012&gt;0,(Table3[[#This Row],[Diameter]]/2)-Table3[[#This Row],[CornerRadius]]-0.012,0),)</f>
        <v>0</v>
      </c>
      <c r="BO1031" s="6" t="str">
        <f>IF(Table3[[#This Row],[ShoulderLength]]="","",IF(Table3[[#This Row],[ShoulderLength]]&lt;Table3[[#This Row],[LOC]],"FIX",""))</f>
        <v/>
      </c>
    </row>
    <row r="1032" spans="1:67" x14ac:dyDescent="0.25">
      <c r="A1032" s="7">
        <f>IF(Table3[[#This Row],[SoflexRule]]="",1,IF(Table3[[#This Row],[MinOHL]]="",1,IF(Table3[[#This Row],[Type]]="CT",1,IF(Table3[[#This Row],[I]]=1,0,1))))</f>
        <v>1</v>
      </c>
      <c r="B1032" s="6" t="s">
        <v>1922</v>
      </c>
      <c r="D1032" s="6" t="s">
        <v>1922</v>
      </c>
      <c r="E1032" s="6">
        <v>1029</v>
      </c>
      <c r="H1032" s="10" t="s">
        <v>1922</v>
      </c>
      <c r="I1032" s="11" t="s">
        <v>1964</v>
      </c>
      <c r="J1032" s="12">
        <v>27206500</v>
      </c>
      <c r="K1032" s="11" t="str">
        <f>CONCATENATE(Table3[[#This Row],[Type]]," "&amp;TEXT(Table3[[#This Row],[Diameter]],".0000")&amp;""," "&amp;Table3[[#This Row],[NumFlutes]]&amp;"FL")</f>
        <v>RM .0650 4FL</v>
      </c>
      <c r="M1032" s="13">
        <v>6.5000000000000002E-2</v>
      </c>
      <c r="N1032" s="13">
        <v>5.7000000000000002E-2</v>
      </c>
      <c r="R1032" s="14">
        <f>IF(Table3[[#This Row],[ShoulderLenEnd]]="",0,90-(DEGREES(ATAN((Q1032-P1032)/((N1032-O1032)/2)))))</f>
        <v>0</v>
      </c>
      <c r="T1032" s="6">
        <v>4</v>
      </c>
      <c r="U1032" s="6">
        <v>1.5</v>
      </c>
      <c r="V1032" s="6">
        <v>0.42499999999999999</v>
      </c>
      <c r="AA1032" s="13" t="str">
        <f t="shared" si="16"/>
        <v/>
      </c>
      <c r="AE1032" s="6" t="s">
        <v>44</v>
      </c>
      <c r="AF1032" s="6" t="s">
        <v>62</v>
      </c>
      <c r="AI1032" s="6">
        <v>0</v>
      </c>
      <c r="AJ1032" s="6">
        <v>1</v>
      </c>
      <c r="AK1032" s="6">
        <v>0</v>
      </c>
      <c r="AL1032" s="6">
        <v>0</v>
      </c>
      <c r="AM1032" s="6">
        <v>0</v>
      </c>
      <c r="AN1032" s="6">
        <v>0</v>
      </c>
      <c r="AO1032" s="6">
        <v>0</v>
      </c>
      <c r="AP1032" s="6">
        <v>1</v>
      </c>
      <c r="AR1032" s="6">
        <v>0</v>
      </c>
      <c r="AS1032" s="6">
        <v>0</v>
      </c>
      <c r="AT1032" s="6">
        <v>0</v>
      </c>
      <c r="AU1032" s="6">
        <v>0</v>
      </c>
      <c r="AV1032" s="6">
        <f>IF(Table3[[#This Row],[ShankDiameter]]&gt;0.5,0,2)</f>
        <v>2</v>
      </c>
      <c r="AW1032" s="6">
        <v>0</v>
      </c>
      <c r="AX1032" s="6">
        <v>0</v>
      </c>
      <c r="AY1032" s="6">
        <v>2</v>
      </c>
      <c r="AZ1032" s="6">
        <f>IF(Table3[[#This Row],[ShankDiameter]]=0.225,2,IF(Table3[[#This Row],[ShankDiameter]]=0.25,2,IF(Table3[[#This Row],[ShankDiameter]]=0.2875,2,0)))</f>
        <v>0</v>
      </c>
      <c r="BA1032" s="6">
        <v>0</v>
      </c>
      <c r="BB1032" s="6">
        <v>0</v>
      </c>
      <c r="BC1032" s="6">
        <v>0</v>
      </c>
      <c r="BD1032" s="6">
        <v>0</v>
      </c>
      <c r="BE1032" s="6">
        <v>0</v>
      </c>
      <c r="BF1032" s="6">
        <v>0</v>
      </c>
      <c r="BG1032" s="6">
        <v>0</v>
      </c>
      <c r="BH1032" s="6">
        <v>0</v>
      </c>
      <c r="BI1032" s="6">
        <v>0</v>
      </c>
      <c r="BJ1032" s="6">
        <v>0</v>
      </c>
      <c r="BK1032" s="6">
        <v>0</v>
      </c>
      <c r="BL1032" s="6">
        <v>0</v>
      </c>
      <c r="BM1032" s="6">
        <f>IF(Table3[[#This Row],[Type]]="EM",IF((Table3[[#This Row],[Diameter]]/2)-Table3[[#This Row],[CornerRadius]]-0.012&gt;0,(Table3[[#This Row],[Diameter]]/2)-Table3[[#This Row],[CornerRadius]]-0.012,0),)</f>
        <v>0</v>
      </c>
      <c r="BO1032" s="6" t="str">
        <f>IF(Table3[[#This Row],[ShoulderLength]]="","",IF(Table3[[#This Row],[ShoulderLength]]&lt;Table3[[#This Row],[LOC]],"FIX",""))</f>
        <v/>
      </c>
    </row>
    <row r="1033" spans="1:67" x14ac:dyDescent="0.25">
      <c r="A1033" s="7">
        <f>IF(Table3[[#This Row],[SoflexRule]]="",1,IF(Table3[[#This Row],[MinOHL]]="",1,IF(Table3[[#This Row],[Type]]="CT",1,IF(Table3[[#This Row],[I]]=1,0,1))))</f>
        <v>1</v>
      </c>
      <c r="B1033" s="6" t="s">
        <v>1922</v>
      </c>
      <c r="D1033" s="6" t="s">
        <v>1922</v>
      </c>
      <c r="E1033" s="6">
        <v>1030</v>
      </c>
      <c r="H1033" s="10" t="s">
        <v>1922</v>
      </c>
      <c r="I1033" s="11" t="s">
        <v>1965</v>
      </c>
      <c r="J1033" s="12" t="s">
        <v>1929</v>
      </c>
      <c r="K1033" s="11" t="str">
        <f>CONCATENATE(Table3[[#This Row],[Type]]," "&amp;TEXT(Table3[[#This Row],[Diameter]],".0000")&amp;""," "&amp;Table3[[#This Row],[NumFlutes]]&amp;"FL")</f>
        <v>RM .0593 4FL</v>
      </c>
      <c r="M1033" s="13">
        <v>5.9299999999999999E-2</v>
      </c>
      <c r="N1033" s="13">
        <v>5.8000000000000003E-2</v>
      </c>
      <c r="R1033" s="14">
        <f>IF(Table3[[#This Row],[ShoulderLenEnd]]="",0,90-(DEGREES(ATAN((Q1033-P1033)/((N1033-O1033)/2)))))</f>
        <v>0</v>
      </c>
      <c r="T1033" s="6">
        <v>4</v>
      </c>
      <c r="U1033" s="6">
        <v>2.5</v>
      </c>
      <c r="V1033" s="6">
        <v>0.5</v>
      </c>
      <c r="AA1033" s="13" t="str">
        <f t="shared" si="16"/>
        <v/>
      </c>
      <c r="AE1033" s="6" t="s">
        <v>49</v>
      </c>
      <c r="AF1033" s="6" t="s">
        <v>62</v>
      </c>
      <c r="AI1033" s="6">
        <v>0</v>
      </c>
      <c r="AJ1033" s="6">
        <v>1</v>
      </c>
      <c r="AK1033" s="6">
        <v>0</v>
      </c>
      <c r="AL1033" s="6">
        <v>0</v>
      </c>
      <c r="AM1033" s="6">
        <v>0</v>
      </c>
      <c r="AN1033" s="6">
        <v>0</v>
      </c>
      <c r="AO1033" s="6">
        <v>0</v>
      </c>
      <c r="AP1033" s="6">
        <v>1</v>
      </c>
      <c r="AR1033" s="6">
        <v>0</v>
      </c>
      <c r="AS1033" s="6">
        <v>0</v>
      </c>
      <c r="AT1033" s="6">
        <v>0</v>
      </c>
      <c r="AU1033" s="6">
        <v>0</v>
      </c>
      <c r="AV1033" s="6">
        <f>IF(Table3[[#This Row],[ShankDiameter]]&gt;0.5,0,2)</f>
        <v>2</v>
      </c>
      <c r="AW1033" s="6">
        <v>0</v>
      </c>
      <c r="AX1033" s="6">
        <v>0</v>
      </c>
      <c r="AY1033" s="6">
        <v>2</v>
      </c>
      <c r="AZ1033" s="6">
        <f>IF(Table3[[#This Row],[ShankDiameter]]=0.225,2,IF(Table3[[#This Row],[ShankDiameter]]=0.25,2,IF(Table3[[#This Row],[ShankDiameter]]=0.2875,2,0)))</f>
        <v>0</v>
      </c>
      <c r="BA1033" s="6">
        <v>0</v>
      </c>
      <c r="BB1033" s="6">
        <v>0</v>
      </c>
      <c r="BC1033" s="6">
        <v>0</v>
      </c>
      <c r="BD1033" s="6">
        <v>0</v>
      </c>
      <c r="BE1033" s="6">
        <v>0</v>
      </c>
      <c r="BF1033" s="6">
        <v>0</v>
      </c>
      <c r="BG1033" s="6">
        <v>0</v>
      </c>
      <c r="BH1033" s="6">
        <v>0</v>
      </c>
      <c r="BI1033" s="6">
        <v>0</v>
      </c>
      <c r="BJ1033" s="6">
        <v>0</v>
      </c>
      <c r="BK1033" s="6">
        <v>0</v>
      </c>
      <c r="BL1033" s="6">
        <v>0</v>
      </c>
      <c r="BM1033" s="6">
        <f>IF(Table3[[#This Row],[Type]]="EM",IF((Table3[[#This Row],[Diameter]]/2)-Table3[[#This Row],[CornerRadius]]-0.012&gt;0,(Table3[[#This Row],[Diameter]]/2)-Table3[[#This Row],[CornerRadius]]-0.012,0),)</f>
        <v>0</v>
      </c>
      <c r="BO1033" s="6" t="str">
        <f>IF(Table3[[#This Row],[ShoulderLength]]="","",IF(Table3[[#This Row],[ShoulderLength]]&lt;Table3[[#This Row],[LOC]],"FIX",""))</f>
        <v/>
      </c>
    </row>
    <row r="1034" spans="1:67" x14ac:dyDescent="0.25">
      <c r="A1034" s="7">
        <f>IF(Table3[[#This Row],[SoflexRule]]="",1,IF(Table3[[#This Row],[MinOHL]]="",1,IF(Table3[[#This Row],[Type]]="CT",1,IF(Table3[[#This Row],[I]]=1,0,1))))</f>
        <v>1</v>
      </c>
      <c r="B1034" s="6" t="s">
        <v>1922</v>
      </c>
      <c r="D1034" s="6" t="s">
        <v>1922</v>
      </c>
      <c r="E1034" s="6">
        <v>1031</v>
      </c>
      <c r="H1034" s="10" t="s">
        <v>1922</v>
      </c>
      <c r="I1034" s="11" t="s">
        <v>1966</v>
      </c>
      <c r="J1034" s="12" t="s">
        <v>1929</v>
      </c>
      <c r="K1034" s="11" t="str">
        <f>CONCATENATE(Table3[[#This Row],[Type]]," "&amp;TEXT(Table3[[#This Row],[Diameter]],".0000")&amp;""," "&amp;Table3[[#This Row],[NumFlutes]]&amp;"FL")</f>
        <v>RM .0594 4FL</v>
      </c>
      <c r="M1034" s="13">
        <v>5.9400000000000001E-2</v>
      </c>
      <c r="N1034" s="13">
        <v>5.8000000000000003E-2</v>
      </c>
      <c r="R1034" s="14">
        <f>IF(Table3[[#This Row],[ShoulderLenEnd]]="",0,90-(DEGREES(ATAN((Q1034-P1034)/((N1034-O1034)/2)))))</f>
        <v>0</v>
      </c>
      <c r="T1034" s="6">
        <v>4</v>
      </c>
      <c r="U1034" s="6">
        <v>2.5</v>
      </c>
      <c r="V1034" s="6">
        <v>0.5</v>
      </c>
      <c r="AA1034" s="13" t="str">
        <f t="shared" si="16"/>
        <v/>
      </c>
      <c r="AE1034" s="6" t="s">
        <v>49</v>
      </c>
      <c r="AF1034" s="6" t="s">
        <v>62</v>
      </c>
      <c r="AI1034" s="6">
        <v>0</v>
      </c>
      <c r="AJ1034" s="6">
        <v>1</v>
      </c>
      <c r="AK1034" s="6">
        <v>0</v>
      </c>
      <c r="AL1034" s="6">
        <v>0</v>
      </c>
      <c r="AM1034" s="6">
        <v>0</v>
      </c>
      <c r="AN1034" s="6">
        <v>0</v>
      </c>
      <c r="AO1034" s="6">
        <v>0</v>
      </c>
      <c r="AP1034" s="6">
        <v>1</v>
      </c>
      <c r="AR1034" s="6">
        <v>0</v>
      </c>
      <c r="AS1034" s="6">
        <v>0</v>
      </c>
      <c r="AT1034" s="6">
        <v>0</v>
      </c>
      <c r="AU1034" s="6">
        <v>0</v>
      </c>
      <c r="AV1034" s="6">
        <f>IF(Table3[[#This Row],[ShankDiameter]]&gt;0.5,0,2)</f>
        <v>2</v>
      </c>
      <c r="AW1034" s="6">
        <v>0</v>
      </c>
      <c r="AX1034" s="6">
        <v>0</v>
      </c>
      <c r="AY1034" s="6">
        <v>2</v>
      </c>
      <c r="AZ1034" s="6">
        <f>IF(Table3[[#This Row],[ShankDiameter]]=0.225,2,IF(Table3[[#This Row],[ShankDiameter]]=0.25,2,IF(Table3[[#This Row],[ShankDiameter]]=0.2875,2,0)))</f>
        <v>0</v>
      </c>
      <c r="BA1034" s="6">
        <v>0</v>
      </c>
      <c r="BB1034" s="6">
        <v>0</v>
      </c>
      <c r="BC1034" s="6">
        <v>0</v>
      </c>
      <c r="BD1034" s="6">
        <v>0</v>
      </c>
      <c r="BE1034" s="6">
        <v>0</v>
      </c>
      <c r="BF1034" s="6">
        <v>0</v>
      </c>
      <c r="BG1034" s="6">
        <v>0</v>
      </c>
      <c r="BH1034" s="6">
        <v>0</v>
      </c>
      <c r="BI1034" s="6">
        <v>0</v>
      </c>
      <c r="BJ1034" s="6">
        <v>0</v>
      </c>
      <c r="BK1034" s="6">
        <v>0</v>
      </c>
      <c r="BL1034" s="6">
        <v>0</v>
      </c>
      <c r="BM1034" s="6">
        <f>IF(Table3[[#This Row],[Type]]="EM",IF((Table3[[#This Row],[Diameter]]/2)-Table3[[#This Row],[CornerRadius]]-0.012&gt;0,(Table3[[#This Row],[Diameter]]/2)-Table3[[#This Row],[CornerRadius]]-0.012,0),)</f>
        <v>0</v>
      </c>
      <c r="BO1034" s="6" t="str">
        <f>IF(Table3[[#This Row],[ShoulderLength]]="","",IF(Table3[[#This Row],[ShoulderLength]]&lt;Table3[[#This Row],[LOC]],"FIX",""))</f>
        <v/>
      </c>
    </row>
    <row r="1035" spans="1:67" x14ac:dyDescent="0.25">
      <c r="A1035" s="7">
        <f>IF(Table3[[#This Row],[SoflexRule]]="",1,IF(Table3[[#This Row],[MinOHL]]="",1,IF(Table3[[#This Row],[Type]]="CT",1,IF(Table3[[#This Row],[I]]=1,0,1))))</f>
        <v>1</v>
      </c>
      <c r="B1035" s="6" t="s">
        <v>1922</v>
      </c>
      <c r="D1035" s="6" t="s">
        <v>1922</v>
      </c>
      <c r="E1035" s="6">
        <v>1032</v>
      </c>
      <c r="H1035" s="10" t="s">
        <v>1922</v>
      </c>
      <c r="I1035" s="11" t="s">
        <v>1967</v>
      </c>
      <c r="J1035" s="12" t="s">
        <v>1929</v>
      </c>
      <c r="K1035" s="11" t="str">
        <f>CONCATENATE(Table3[[#This Row],[Type]]," "&amp;TEXT(Table3[[#This Row],[Diameter]],".0000")&amp;""," "&amp;Table3[[#This Row],[NumFlutes]]&amp;"FL")</f>
        <v>RM .0600 4FL</v>
      </c>
      <c r="M1035" s="13">
        <v>0.06</v>
      </c>
      <c r="N1035" s="13">
        <v>5.8000000000000003E-2</v>
      </c>
      <c r="R1035" s="14">
        <f>IF(Table3[[#This Row],[ShoulderLenEnd]]="",0,90-(DEGREES(ATAN((Q1035-P1035)/((N1035-O1035)/2)))))</f>
        <v>0</v>
      </c>
      <c r="T1035" s="6">
        <v>4</v>
      </c>
      <c r="U1035" s="6">
        <v>2.5</v>
      </c>
      <c r="V1035" s="6">
        <v>0.52500000000000002</v>
      </c>
      <c r="AA1035" s="13" t="str">
        <f t="shared" si="16"/>
        <v/>
      </c>
      <c r="AE1035" s="6" t="s">
        <v>49</v>
      </c>
      <c r="AF1035" s="6" t="s">
        <v>62</v>
      </c>
      <c r="AI1035" s="6">
        <v>0</v>
      </c>
      <c r="AJ1035" s="6">
        <v>1</v>
      </c>
      <c r="AK1035" s="6">
        <v>0</v>
      </c>
      <c r="AL1035" s="6">
        <v>0</v>
      </c>
      <c r="AM1035" s="6">
        <v>0</v>
      </c>
      <c r="AN1035" s="6">
        <v>0</v>
      </c>
      <c r="AO1035" s="6">
        <v>0</v>
      </c>
      <c r="AP1035" s="6">
        <v>1</v>
      </c>
      <c r="AR1035" s="6">
        <v>0</v>
      </c>
      <c r="AS1035" s="6">
        <v>0</v>
      </c>
      <c r="AT1035" s="6">
        <v>0</v>
      </c>
      <c r="AU1035" s="6">
        <v>0</v>
      </c>
      <c r="AV1035" s="6">
        <f>IF(Table3[[#This Row],[ShankDiameter]]&gt;0.5,0,2)</f>
        <v>2</v>
      </c>
      <c r="AW1035" s="6">
        <v>0</v>
      </c>
      <c r="AX1035" s="6">
        <v>0</v>
      </c>
      <c r="AY1035" s="6">
        <v>2</v>
      </c>
      <c r="AZ1035" s="6">
        <f>IF(Table3[[#This Row],[ShankDiameter]]=0.225,2,IF(Table3[[#This Row],[ShankDiameter]]=0.25,2,IF(Table3[[#This Row],[ShankDiameter]]=0.2875,2,0)))</f>
        <v>0</v>
      </c>
      <c r="BA1035" s="6">
        <v>0</v>
      </c>
      <c r="BB1035" s="6">
        <v>0</v>
      </c>
      <c r="BC1035" s="6">
        <v>0</v>
      </c>
      <c r="BD1035" s="6">
        <v>0</v>
      </c>
      <c r="BE1035" s="6">
        <v>0</v>
      </c>
      <c r="BF1035" s="6">
        <v>0</v>
      </c>
      <c r="BG1035" s="6">
        <v>0</v>
      </c>
      <c r="BH1035" s="6">
        <v>0</v>
      </c>
      <c r="BI1035" s="6">
        <v>0</v>
      </c>
      <c r="BJ1035" s="6">
        <v>0</v>
      </c>
      <c r="BK1035" s="6">
        <v>0</v>
      </c>
      <c r="BL1035" s="6">
        <v>0</v>
      </c>
      <c r="BM1035" s="6">
        <f>IF(Table3[[#This Row],[Type]]="EM",IF((Table3[[#This Row],[Diameter]]/2)-Table3[[#This Row],[CornerRadius]]-0.012&gt;0,(Table3[[#This Row],[Diameter]]/2)-Table3[[#This Row],[CornerRadius]]-0.012,0),)</f>
        <v>0</v>
      </c>
      <c r="BO1035" s="6" t="str">
        <f>IF(Table3[[#This Row],[ShoulderLength]]="","",IF(Table3[[#This Row],[ShoulderLength]]&lt;Table3[[#This Row],[LOC]],"FIX",""))</f>
        <v/>
      </c>
    </row>
    <row r="1036" spans="1:67" x14ac:dyDescent="0.25">
      <c r="A1036" s="7">
        <f>IF(Table3[[#This Row],[SoflexRule]]="",1,IF(Table3[[#This Row],[MinOHL]]="",1,IF(Table3[[#This Row],[Type]]="CT",1,IF(Table3[[#This Row],[I]]=1,0,1))))</f>
        <v>1</v>
      </c>
      <c r="B1036" s="6" t="s">
        <v>1922</v>
      </c>
      <c r="D1036" s="6" t="s">
        <v>1922</v>
      </c>
      <c r="E1036" s="6">
        <v>1033</v>
      </c>
      <c r="G1036" s="9" t="s">
        <v>74</v>
      </c>
      <c r="H1036" s="10" t="s">
        <v>1922</v>
      </c>
      <c r="I1036" s="11" t="s">
        <v>1968</v>
      </c>
      <c r="J1036" s="12" t="s">
        <v>1969</v>
      </c>
      <c r="K1036" s="11" t="str">
        <f>CONCATENATE(Table3[[#This Row],[Type]]," "&amp;TEXT(Table3[[#This Row],[Diameter]],".0000")&amp;""," "&amp;Table3[[#This Row],[NumFlutes]]&amp;"FL")</f>
        <v>RM .0635 4FL</v>
      </c>
      <c r="M1036" s="13">
        <v>6.3500000000000001E-2</v>
      </c>
      <c r="N1036" s="13">
        <v>5.8000000000000003E-2</v>
      </c>
      <c r="O1036" s="6">
        <v>6.3500000000000001E-2</v>
      </c>
      <c r="P1036" s="6">
        <v>0.53</v>
      </c>
      <c r="R1036" s="14">
        <f>IF(Table3[[#This Row],[ShoulderLenEnd]]="",0,90-(DEGREES(ATAN((Q1036-P1036)/((N1036-O1036)/2)))))</f>
        <v>0</v>
      </c>
      <c r="S1036" s="15">
        <v>0.82</v>
      </c>
      <c r="T1036" s="6">
        <v>4</v>
      </c>
      <c r="U1036" s="6">
        <v>2.5</v>
      </c>
      <c r="V1036" s="6">
        <v>0.52500000000000002</v>
      </c>
      <c r="AA1036" s="13" t="str">
        <f t="shared" si="16"/>
        <v/>
      </c>
      <c r="AB1036" s="6">
        <v>5.0000000000000001E-3</v>
      </c>
      <c r="AC1036" s="6">
        <v>4.4999999999999998E-2</v>
      </c>
      <c r="AE1036" s="6" t="s">
        <v>49</v>
      </c>
      <c r="AF1036" s="6" t="s">
        <v>62</v>
      </c>
      <c r="AI1036" s="6">
        <v>0</v>
      </c>
      <c r="AJ1036" s="6">
        <v>1</v>
      </c>
      <c r="AK1036" s="6">
        <v>0</v>
      </c>
      <c r="AL1036" s="6">
        <v>0</v>
      </c>
      <c r="AM1036" s="6">
        <v>0</v>
      </c>
      <c r="AN1036" s="6">
        <v>0</v>
      </c>
      <c r="AO1036" s="6">
        <v>0</v>
      </c>
      <c r="AP1036" s="6">
        <v>1</v>
      </c>
      <c r="AR1036" s="6">
        <v>0</v>
      </c>
      <c r="AS1036" s="6">
        <v>0</v>
      </c>
      <c r="AT1036" s="6">
        <v>0</v>
      </c>
      <c r="AU1036" s="6">
        <v>0</v>
      </c>
      <c r="AV1036" s="6">
        <f>IF(Table3[[#This Row],[ShankDiameter]]&gt;0.5,0,2)</f>
        <v>2</v>
      </c>
      <c r="AW1036" s="6">
        <v>0</v>
      </c>
      <c r="AX1036" s="6">
        <v>0</v>
      </c>
      <c r="AY1036" s="6">
        <v>2</v>
      </c>
      <c r="AZ1036" s="6">
        <f>IF(Table3[[#This Row],[ShankDiameter]]=0.225,2,IF(Table3[[#This Row],[ShankDiameter]]=0.25,2,IF(Table3[[#This Row],[ShankDiameter]]=0.2875,2,0)))</f>
        <v>0</v>
      </c>
      <c r="BA1036" s="6">
        <v>0</v>
      </c>
      <c r="BB1036" s="6">
        <v>0</v>
      </c>
      <c r="BC1036" s="6">
        <v>0</v>
      </c>
      <c r="BD1036" s="6">
        <v>0</v>
      </c>
      <c r="BE1036" s="6">
        <v>0</v>
      </c>
      <c r="BF1036" s="6">
        <v>0</v>
      </c>
      <c r="BG1036" s="6">
        <v>0</v>
      </c>
      <c r="BH1036" s="6">
        <v>0</v>
      </c>
      <c r="BI1036" s="6">
        <v>0</v>
      </c>
      <c r="BJ1036" s="6">
        <v>0</v>
      </c>
      <c r="BK1036" s="6">
        <v>0</v>
      </c>
      <c r="BL1036" s="6">
        <v>0</v>
      </c>
      <c r="BM1036" s="6">
        <f>IF(Table3[[#This Row],[Type]]="EM",IF((Table3[[#This Row],[Diameter]]/2)-Table3[[#This Row],[CornerRadius]]-0.012&gt;0,(Table3[[#This Row],[Diameter]]/2)-Table3[[#This Row],[CornerRadius]]-0.012,0),)</f>
        <v>0</v>
      </c>
      <c r="BO1036" s="6" t="str">
        <f>IF(Table3[[#This Row],[ShoulderLength]]="","",IF(Table3[[#This Row],[ShoulderLength]]&lt;Table3[[#This Row],[LOC]],"FIX",""))</f>
        <v/>
      </c>
    </row>
    <row r="1037" spans="1:67" x14ac:dyDescent="0.25">
      <c r="A1037" s="7">
        <f>IF(Table3[[#This Row],[SoflexRule]]="",1,IF(Table3[[#This Row],[MinOHL]]="",1,IF(Table3[[#This Row],[Type]]="CT",1,IF(Table3[[#This Row],[I]]=1,0,1))))</f>
        <v>1</v>
      </c>
      <c r="B1037" s="6" t="s">
        <v>1922</v>
      </c>
      <c r="D1037" s="6" t="s">
        <v>1922</v>
      </c>
      <c r="E1037" s="6">
        <v>1034</v>
      </c>
      <c r="H1037" s="10" t="s">
        <v>1922</v>
      </c>
      <c r="I1037" s="11" t="s">
        <v>1970</v>
      </c>
      <c r="J1037" s="12" t="s">
        <v>1971</v>
      </c>
      <c r="K1037" s="11" t="str">
        <f>CONCATENATE(Table3[[#This Row],[Type]]," "&amp;TEXT(Table3[[#This Row],[Diameter]],".0000")&amp;""," "&amp;Table3[[#This Row],[NumFlutes]]&amp;"FL")</f>
        <v>RM .0645 4FL</v>
      </c>
      <c r="M1037" s="13">
        <v>6.4500000000000002E-2</v>
      </c>
      <c r="N1037" s="13">
        <v>5.8000000000000003E-2</v>
      </c>
      <c r="R1037" s="14">
        <f>IF(Table3[[#This Row],[ShoulderLenEnd]]="",0,90-(DEGREES(ATAN((Q1037-P1037)/((N1037-O1037)/2)))))</f>
        <v>0</v>
      </c>
      <c r="T1037" s="6">
        <v>4</v>
      </c>
      <c r="U1037" s="6">
        <v>2.5</v>
      </c>
      <c r="V1037" s="6">
        <v>0.52500000000000002</v>
      </c>
      <c r="AA1037" s="13" t="str">
        <f t="shared" si="16"/>
        <v/>
      </c>
      <c r="AE1037" s="6" t="s">
        <v>49</v>
      </c>
      <c r="AF1037" s="6" t="s">
        <v>62</v>
      </c>
      <c r="AI1037" s="6">
        <v>0</v>
      </c>
      <c r="AJ1037" s="6">
        <v>1</v>
      </c>
      <c r="AK1037" s="6">
        <v>0</v>
      </c>
      <c r="AL1037" s="6">
        <v>0</v>
      </c>
      <c r="AM1037" s="6">
        <v>0</v>
      </c>
      <c r="AN1037" s="6">
        <v>0</v>
      </c>
      <c r="AO1037" s="6">
        <v>0</v>
      </c>
      <c r="AP1037" s="6">
        <v>1</v>
      </c>
      <c r="AR1037" s="6">
        <v>0</v>
      </c>
      <c r="AS1037" s="6">
        <v>0</v>
      </c>
      <c r="AT1037" s="6">
        <v>0</v>
      </c>
      <c r="AU1037" s="6">
        <v>0</v>
      </c>
      <c r="AV1037" s="6">
        <f>IF(Table3[[#This Row],[ShankDiameter]]&gt;0.5,0,2)</f>
        <v>2</v>
      </c>
      <c r="AW1037" s="6">
        <v>0</v>
      </c>
      <c r="AX1037" s="6">
        <v>0</v>
      </c>
      <c r="AY1037" s="6">
        <v>2</v>
      </c>
      <c r="AZ1037" s="6">
        <f>IF(Table3[[#This Row],[ShankDiameter]]=0.225,2,IF(Table3[[#This Row],[ShankDiameter]]=0.25,2,IF(Table3[[#This Row],[ShankDiameter]]=0.2875,2,0)))</f>
        <v>0</v>
      </c>
      <c r="BA1037" s="6">
        <v>0</v>
      </c>
      <c r="BB1037" s="6">
        <v>0</v>
      </c>
      <c r="BC1037" s="6">
        <v>0</v>
      </c>
      <c r="BD1037" s="6">
        <v>0</v>
      </c>
      <c r="BE1037" s="6">
        <v>0</v>
      </c>
      <c r="BF1037" s="6">
        <v>0</v>
      </c>
      <c r="BG1037" s="6">
        <v>0</v>
      </c>
      <c r="BH1037" s="6">
        <v>0</v>
      </c>
      <c r="BI1037" s="6">
        <v>0</v>
      </c>
      <c r="BJ1037" s="6">
        <v>0</v>
      </c>
      <c r="BK1037" s="6">
        <v>0</v>
      </c>
      <c r="BL1037" s="6">
        <v>0</v>
      </c>
      <c r="BM1037" s="6">
        <f>IF(Table3[[#This Row],[Type]]="EM",IF((Table3[[#This Row],[Diameter]]/2)-Table3[[#This Row],[CornerRadius]]-0.012&gt;0,(Table3[[#This Row],[Diameter]]/2)-Table3[[#This Row],[CornerRadius]]-0.012,0),)</f>
        <v>0</v>
      </c>
      <c r="BO1037" s="6" t="str">
        <f>IF(Table3[[#This Row],[ShoulderLength]]="","",IF(Table3[[#This Row],[ShoulderLength]]&lt;Table3[[#This Row],[LOC]],"FIX",""))</f>
        <v/>
      </c>
    </row>
    <row r="1038" spans="1:67" x14ac:dyDescent="0.25">
      <c r="A1038" s="7">
        <f>IF(Table3[[#This Row],[SoflexRule]]="",1,IF(Table3[[#This Row],[MinOHL]]="",1,IF(Table3[[#This Row],[Type]]="CT",1,IF(Table3[[#This Row],[I]]=1,0,1))))</f>
        <v>1</v>
      </c>
      <c r="B1038" s="6" t="s">
        <v>1922</v>
      </c>
      <c r="D1038" s="6" t="s">
        <v>1922</v>
      </c>
      <c r="E1038" s="6">
        <v>1035</v>
      </c>
      <c r="H1038" s="10" t="s">
        <v>1922</v>
      </c>
      <c r="I1038" s="11" t="s">
        <v>1972</v>
      </c>
      <c r="J1038" s="12" t="s">
        <v>1973</v>
      </c>
      <c r="K1038" s="11" t="str">
        <f>CONCATENATE(Table3[[#This Row],[Type]]," "&amp;TEXT(Table3[[#This Row],[Diameter]],".0000")&amp;""," "&amp;Table3[[#This Row],[NumFlutes]]&amp;"FL")</f>
        <v>RM .0705 4FL</v>
      </c>
      <c r="M1038" s="13">
        <v>7.0499999999999993E-2</v>
      </c>
      <c r="N1038" s="13">
        <v>6.5000000000000002E-2</v>
      </c>
      <c r="R1038" s="14">
        <f>IF(Table3[[#This Row],[ShoulderLenEnd]]="",0,90-(DEGREES(ATAN((Q1038-P1038)/((N1038-O1038)/2)))))</f>
        <v>0</v>
      </c>
      <c r="T1038" s="6">
        <v>4</v>
      </c>
      <c r="U1038" s="6">
        <v>3</v>
      </c>
      <c r="V1038" s="6">
        <v>0.75</v>
      </c>
      <c r="AA1038" s="13" t="str">
        <f t="shared" si="16"/>
        <v/>
      </c>
      <c r="AE1038" s="6" t="s">
        <v>49</v>
      </c>
      <c r="AF1038" s="6" t="s">
        <v>62</v>
      </c>
      <c r="AI1038" s="6">
        <v>0</v>
      </c>
      <c r="AJ1038" s="6">
        <v>1</v>
      </c>
      <c r="AK1038" s="6">
        <v>0</v>
      </c>
      <c r="AL1038" s="6">
        <v>0</v>
      </c>
      <c r="AM1038" s="6">
        <v>0</v>
      </c>
      <c r="AN1038" s="6">
        <v>0</v>
      </c>
      <c r="AO1038" s="6">
        <v>0</v>
      </c>
      <c r="AP1038" s="6">
        <v>1</v>
      </c>
      <c r="AR1038" s="6">
        <v>0</v>
      </c>
      <c r="AS1038" s="6">
        <v>0</v>
      </c>
      <c r="AT1038" s="6">
        <v>0</v>
      </c>
      <c r="AU1038" s="6">
        <v>0</v>
      </c>
      <c r="AV1038" s="6">
        <f>IF(Table3[[#This Row],[ShankDiameter]]&gt;0.5,0,2)</f>
        <v>2</v>
      </c>
      <c r="AW1038" s="6">
        <v>0</v>
      </c>
      <c r="AX1038" s="6">
        <v>0</v>
      </c>
      <c r="AY1038" s="6">
        <v>2</v>
      </c>
      <c r="AZ1038" s="6">
        <f>IF(Table3[[#This Row],[ShankDiameter]]=0.225,2,IF(Table3[[#This Row],[ShankDiameter]]=0.25,2,IF(Table3[[#This Row],[ShankDiameter]]=0.2875,2,0)))</f>
        <v>0</v>
      </c>
      <c r="BA1038" s="6">
        <v>0</v>
      </c>
      <c r="BB1038" s="6">
        <v>0</v>
      </c>
      <c r="BC1038" s="6">
        <v>0</v>
      </c>
      <c r="BD1038" s="6">
        <v>0</v>
      </c>
      <c r="BE1038" s="6">
        <v>0</v>
      </c>
      <c r="BF1038" s="6">
        <v>0</v>
      </c>
      <c r="BG1038" s="6">
        <v>0</v>
      </c>
      <c r="BH1038" s="6">
        <v>0</v>
      </c>
      <c r="BI1038" s="6">
        <v>0</v>
      </c>
      <c r="BJ1038" s="6">
        <v>0</v>
      </c>
      <c r="BK1038" s="6">
        <v>0</v>
      </c>
      <c r="BL1038" s="6">
        <v>0</v>
      </c>
      <c r="BM1038" s="6">
        <f>IF(Table3[[#This Row],[Type]]="EM",IF((Table3[[#This Row],[Diameter]]/2)-Table3[[#This Row],[CornerRadius]]-0.012&gt;0,(Table3[[#This Row],[Diameter]]/2)-Table3[[#This Row],[CornerRadius]]-0.012,0),)</f>
        <v>0</v>
      </c>
      <c r="BO1038" s="6" t="str">
        <f>IF(Table3[[#This Row],[ShoulderLength]]="","",IF(Table3[[#This Row],[ShoulderLength]]&lt;Table3[[#This Row],[LOC]],"FIX",""))</f>
        <v/>
      </c>
    </row>
    <row r="1039" spans="1:67" x14ac:dyDescent="0.25">
      <c r="A1039" s="7">
        <f>IF(Table3[[#This Row],[SoflexRule]]="",1,IF(Table3[[#This Row],[MinOHL]]="",1,IF(Table3[[#This Row],[Type]]="CT",1,IF(Table3[[#This Row],[I]]=1,0,1))))</f>
        <v>1</v>
      </c>
      <c r="B1039" s="6" t="s">
        <v>1922</v>
      </c>
      <c r="D1039" s="6" t="s">
        <v>1922</v>
      </c>
      <c r="E1039" s="6">
        <v>1036</v>
      </c>
      <c r="G1039" s="9" t="s">
        <v>74</v>
      </c>
      <c r="H1039" s="10" t="s">
        <v>1922</v>
      </c>
      <c r="I1039" s="11" t="s">
        <v>1974</v>
      </c>
      <c r="J1039" s="12" t="s">
        <v>1975</v>
      </c>
      <c r="K1039" s="11" t="str">
        <f>CONCATENATE(Table3[[#This Row],[Type]]," "&amp;TEXT(Table3[[#This Row],[Diameter]],".0000")&amp;""," "&amp;Table3[[#This Row],[NumFlutes]]&amp;"FL")</f>
        <v>RM .0710 4FL</v>
      </c>
      <c r="M1039" s="13">
        <v>7.0999999999999994E-2</v>
      </c>
      <c r="N1039" s="13">
        <v>6.5000000000000002E-2</v>
      </c>
      <c r="O1039" s="6">
        <v>7.0999999999999994E-2</v>
      </c>
      <c r="P1039" s="6">
        <v>0.83</v>
      </c>
      <c r="R1039" s="14">
        <f>IF(Table3[[#This Row],[ShoulderLenEnd]]="",0,90-(DEGREES(ATAN((Q1039-P1039)/((N1039-O1039)/2)))))</f>
        <v>0</v>
      </c>
      <c r="S1039" s="15">
        <v>1.17</v>
      </c>
      <c r="T1039" s="6">
        <v>4</v>
      </c>
      <c r="U1039" s="6">
        <v>3</v>
      </c>
      <c r="V1039" s="6">
        <v>0.75</v>
      </c>
      <c r="AA1039" s="13" t="str">
        <f t="shared" si="16"/>
        <v/>
      </c>
      <c r="AB1039" s="6">
        <v>3.0000000000000001E-3</v>
      </c>
      <c r="AC1039" s="6">
        <v>0.05</v>
      </c>
      <c r="AE1039" s="6" t="s">
        <v>49</v>
      </c>
      <c r="AF1039" s="6" t="s">
        <v>62</v>
      </c>
      <c r="AI1039" s="6">
        <v>0</v>
      </c>
      <c r="AJ1039" s="6">
        <v>1</v>
      </c>
      <c r="AK1039" s="6">
        <v>0</v>
      </c>
      <c r="AL1039" s="6">
        <v>0</v>
      </c>
      <c r="AM1039" s="6">
        <v>0</v>
      </c>
      <c r="AN1039" s="6">
        <v>0</v>
      </c>
      <c r="AO1039" s="6">
        <v>0</v>
      </c>
      <c r="AP1039" s="6">
        <v>1</v>
      </c>
      <c r="AR1039" s="6">
        <v>0</v>
      </c>
      <c r="AS1039" s="6">
        <v>0</v>
      </c>
      <c r="AT1039" s="6">
        <v>0</v>
      </c>
      <c r="AU1039" s="6">
        <v>0</v>
      </c>
      <c r="AV1039" s="6">
        <f>IF(Table3[[#This Row],[ShankDiameter]]&gt;0.5,0,2)</f>
        <v>2</v>
      </c>
      <c r="AW1039" s="6">
        <v>0</v>
      </c>
      <c r="AX1039" s="6">
        <v>0</v>
      </c>
      <c r="AY1039" s="6">
        <v>2</v>
      </c>
      <c r="AZ1039" s="6">
        <f>IF(Table3[[#This Row],[ShankDiameter]]=0.225,2,IF(Table3[[#This Row],[ShankDiameter]]=0.25,2,IF(Table3[[#This Row],[ShankDiameter]]=0.2875,2,0)))</f>
        <v>0</v>
      </c>
      <c r="BA1039" s="6">
        <v>0</v>
      </c>
      <c r="BB1039" s="6">
        <v>0</v>
      </c>
      <c r="BC1039" s="6">
        <v>0</v>
      </c>
      <c r="BD1039" s="6">
        <v>0</v>
      </c>
      <c r="BE1039" s="6">
        <v>0</v>
      </c>
      <c r="BF1039" s="6">
        <v>0</v>
      </c>
      <c r="BG1039" s="6">
        <v>0</v>
      </c>
      <c r="BH1039" s="6">
        <v>0</v>
      </c>
      <c r="BI1039" s="6">
        <v>0</v>
      </c>
      <c r="BJ1039" s="6">
        <v>0</v>
      </c>
      <c r="BK1039" s="6">
        <v>0</v>
      </c>
      <c r="BL1039" s="6">
        <v>0</v>
      </c>
      <c r="BM1039" s="6">
        <f>IF(Table3[[#This Row],[Type]]="EM",IF((Table3[[#This Row],[Diameter]]/2)-Table3[[#This Row],[CornerRadius]]-0.012&gt;0,(Table3[[#This Row],[Diameter]]/2)-Table3[[#This Row],[CornerRadius]]-0.012,0),)</f>
        <v>0</v>
      </c>
      <c r="BO1039" s="6" t="str">
        <f>IF(Table3[[#This Row],[ShoulderLength]]="","",IF(Table3[[#This Row],[ShoulderLength]]&lt;Table3[[#This Row],[LOC]],"FIX",""))</f>
        <v/>
      </c>
    </row>
    <row r="1040" spans="1:67" x14ac:dyDescent="0.25">
      <c r="A1040" s="7">
        <f>IF(Table3[[#This Row],[SoflexRule]]="",1,IF(Table3[[#This Row],[MinOHL]]="",1,IF(Table3[[#This Row],[Type]]="CT",1,IF(Table3[[#This Row],[I]]=1,0,1))))</f>
        <v>1</v>
      </c>
      <c r="B1040" s="6" t="s">
        <v>1922</v>
      </c>
      <c r="D1040" s="6" t="s">
        <v>1922</v>
      </c>
      <c r="E1040" s="6">
        <v>1037</v>
      </c>
      <c r="H1040" s="10" t="s">
        <v>1922</v>
      </c>
      <c r="I1040" s="11" t="s">
        <v>1976</v>
      </c>
      <c r="J1040" s="12" t="s">
        <v>1929</v>
      </c>
      <c r="K1040" s="11" t="str">
        <f>CONCATENATE(Table3[[#This Row],[Type]]," "&amp;TEXT(Table3[[#This Row],[Diameter]],".0000")&amp;""," "&amp;Table3[[#This Row],[NumFlutes]]&amp;"FL")</f>
        <v>RM .0750 4FL</v>
      </c>
      <c r="M1040" s="13">
        <v>7.4999999999999997E-2</v>
      </c>
      <c r="N1040" s="13">
        <v>7.0999999999999994E-2</v>
      </c>
      <c r="R1040" s="14">
        <f>IF(Table3[[#This Row],[ShoulderLenEnd]]="",0,90-(DEGREES(ATAN((Q1040-P1040)/((N1040-O1040)/2)))))</f>
        <v>0</v>
      </c>
      <c r="T1040" s="6">
        <v>4</v>
      </c>
      <c r="U1040" s="6">
        <v>3</v>
      </c>
      <c r="V1040" s="6">
        <v>0.75</v>
      </c>
      <c r="AA1040" s="13" t="str">
        <f t="shared" si="16"/>
        <v/>
      </c>
      <c r="AE1040" s="6" t="s">
        <v>49</v>
      </c>
      <c r="AF1040" s="6" t="s">
        <v>62</v>
      </c>
      <c r="AI1040" s="6">
        <v>0</v>
      </c>
      <c r="AJ1040" s="6">
        <v>1</v>
      </c>
      <c r="AK1040" s="6">
        <v>0</v>
      </c>
      <c r="AL1040" s="6">
        <v>0</v>
      </c>
      <c r="AM1040" s="6">
        <v>0</v>
      </c>
      <c r="AN1040" s="6">
        <v>0</v>
      </c>
      <c r="AO1040" s="6">
        <v>0</v>
      </c>
      <c r="AP1040" s="6">
        <v>1</v>
      </c>
      <c r="AR1040" s="6">
        <v>0</v>
      </c>
      <c r="AS1040" s="6">
        <v>0</v>
      </c>
      <c r="AT1040" s="6">
        <v>0</v>
      </c>
      <c r="AU1040" s="6">
        <v>0</v>
      </c>
      <c r="AV1040" s="6">
        <f>IF(Table3[[#This Row],[ShankDiameter]]&gt;0.5,0,2)</f>
        <v>2</v>
      </c>
      <c r="AW1040" s="6">
        <v>0</v>
      </c>
      <c r="AX1040" s="6">
        <v>0</v>
      </c>
      <c r="AY1040" s="6">
        <v>2</v>
      </c>
      <c r="AZ1040" s="6">
        <f>IF(Table3[[#This Row],[ShankDiameter]]=0.225,2,IF(Table3[[#This Row],[ShankDiameter]]=0.25,2,IF(Table3[[#This Row],[ShankDiameter]]=0.2875,2,0)))</f>
        <v>0</v>
      </c>
      <c r="BA1040" s="6">
        <v>0</v>
      </c>
      <c r="BB1040" s="6">
        <v>0</v>
      </c>
      <c r="BC1040" s="6">
        <v>0</v>
      </c>
      <c r="BD1040" s="6">
        <v>0</v>
      </c>
      <c r="BE1040" s="6">
        <v>0</v>
      </c>
      <c r="BF1040" s="6">
        <v>0</v>
      </c>
      <c r="BG1040" s="6">
        <v>0</v>
      </c>
      <c r="BH1040" s="6">
        <v>0</v>
      </c>
      <c r="BI1040" s="6">
        <v>0</v>
      </c>
      <c r="BJ1040" s="6">
        <v>0</v>
      </c>
      <c r="BK1040" s="6">
        <v>0</v>
      </c>
      <c r="BL1040" s="6">
        <v>0</v>
      </c>
      <c r="BM1040" s="6">
        <f>IF(Table3[[#This Row],[Type]]="EM",IF((Table3[[#This Row],[Diameter]]/2)-Table3[[#This Row],[CornerRadius]]-0.012&gt;0,(Table3[[#This Row],[Diameter]]/2)-Table3[[#This Row],[CornerRadius]]-0.012,0),)</f>
        <v>0</v>
      </c>
      <c r="BO1040" s="6" t="str">
        <f>IF(Table3[[#This Row],[ShoulderLength]]="","",IF(Table3[[#This Row],[ShoulderLength]]&lt;Table3[[#This Row],[LOC]],"FIX",""))</f>
        <v/>
      </c>
    </row>
    <row r="1041" spans="1:67" x14ac:dyDescent="0.25">
      <c r="A1041" s="7">
        <f>IF(Table3[[#This Row],[SoflexRule]]="",1,IF(Table3[[#This Row],[MinOHL]]="",1,IF(Table3[[#This Row],[Type]]="CT",1,IF(Table3[[#This Row],[I]]=1,0,1))))</f>
        <v>1</v>
      </c>
      <c r="B1041" s="6" t="s">
        <v>1922</v>
      </c>
      <c r="D1041" s="6" t="s">
        <v>1922</v>
      </c>
      <c r="E1041" s="6">
        <v>1038</v>
      </c>
      <c r="H1041" s="10" t="s">
        <v>1922</v>
      </c>
      <c r="I1041" s="11" t="s">
        <v>1977</v>
      </c>
      <c r="J1041" s="12" t="s">
        <v>1978</v>
      </c>
      <c r="K1041" s="11" t="str">
        <f>CONCATENATE(Table3[[#This Row],[Type]]," "&amp;TEXT(Table3[[#This Row],[Diameter]],".0000")&amp;""," "&amp;Table3[[#This Row],[NumFlutes]]&amp;"FL")</f>
        <v>RM .0765 4FL</v>
      </c>
      <c r="M1041" s="13">
        <v>7.6499999999999999E-2</v>
      </c>
      <c r="N1041" s="13">
        <v>7.0999999999999994E-2</v>
      </c>
      <c r="R1041" s="14">
        <f>IF(Table3[[#This Row],[ShoulderLenEnd]]="",0,90-(DEGREES(ATAN((Q1041-P1041)/((N1041-O1041)/2)))))</f>
        <v>0</v>
      </c>
      <c r="T1041" s="6">
        <v>4</v>
      </c>
      <c r="U1041" s="6">
        <v>3</v>
      </c>
      <c r="V1041" s="6">
        <v>0.75</v>
      </c>
      <c r="AA1041" s="13" t="str">
        <f t="shared" si="16"/>
        <v/>
      </c>
      <c r="AE1041" s="6" t="s">
        <v>49</v>
      </c>
      <c r="AF1041" s="6" t="s">
        <v>62</v>
      </c>
      <c r="AI1041" s="6">
        <v>0</v>
      </c>
      <c r="AJ1041" s="6">
        <v>1</v>
      </c>
      <c r="AK1041" s="6">
        <v>0</v>
      </c>
      <c r="AL1041" s="6">
        <v>0</v>
      </c>
      <c r="AM1041" s="6">
        <v>0</v>
      </c>
      <c r="AN1041" s="6">
        <v>0</v>
      </c>
      <c r="AO1041" s="6">
        <v>0</v>
      </c>
      <c r="AP1041" s="6">
        <v>1</v>
      </c>
      <c r="AR1041" s="6">
        <v>0</v>
      </c>
      <c r="AS1041" s="6">
        <v>0</v>
      </c>
      <c r="AT1041" s="6">
        <v>0</v>
      </c>
      <c r="AU1041" s="6">
        <v>0</v>
      </c>
      <c r="AV1041" s="6">
        <f>IF(Table3[[#This Row],[ShankDiameter]]&gt;0.5,0,2)</f>
        <v>2</v>
      </c>
      <c r="AW1041" s="6">
        <v>0</v>
      </c>
      <c r="AX1041" s="6">
        <v>0</v>
      </c>
      <c r="AY1041" s="6">
        <v>2</v>
      </c>
      <c r="AZ1041" s="6">
        <f>IF(Table3[[#This Row],[ShankDiameter]]=0.225,2,IF(Table3[[#This Row],[ShankDiameter]]=0.25,2,IF(Table3[[#This Row],[ShankDiameter]]=0.2875,2,0)))</f>
        <v>0</v>
      </c>
      <c r="BA1041" s="6">
        <v>0</v>
      </c>
      <c r="BB1041" s="6">
        <v>0</v>
      </c>
      <c r="BC1041" s="6">
        <v>0</v>
      </c>
      <c r="BD1041" s="6">
        <v>0</v>
      </c>
      <c r="BE1041" s="6">
        <v>0</v>
      </c>
      <c r="BF1041" s="6">
        <v>0</v>
      </c>
      <c r="BG1041" s="6">
        <v>0</v>
      </c>
      <c r="BH1041" s="6">
        <v>0</v>
      </c>
      <c r="BI1041" s="6">
        <v>0</v>
      </c>
      <c r="BJ1041" s="6">
        <v>0</v>
      </c>
      <c r="BK1041" s="6">
        <v>0</v>
      </c>
      <c r="BL1041" s="6">
        <v>0</v>
      </c>
      <c r="BM1041" s="6">
        <f>IF(Table3[[#This Row],[Type]]="EM",IF((Table3[[#This Row],[Diameter]]/2)-Table3[[#This Row],[CornerRadius]]-0.012&gt;0,(Table3[[#This Row],[Diameter]]/2)-Table3[[#This Row],[CornerRadius]]-0.012,0),)</f>
        <v>0</v>
      </c>
      <c r="BO1041" s="6" t="str">
        <f>IF(Table3[[#This Row],[ShoulderLength]]="","",IF(Table3[[#This Row],[ShoulderLength]]&lt;Table3[[#This Row],[LOC]],"FIX",""))</f>
        <v/>
      </c>
    </row>
    <row r="1042" spans="1:67" x14ac:dyDescent="0.25">
      <c r="A1042" s="7">
        <f>IF(Table3[[#This Row],[SoflexRule]]="",1,IF(Table3[[#This Row],[MinOHL]]="",1,IF(Table3[[#This Row],[Type]]="CT",1,IF(Table3[[#This Row],[I]]=1,0,1))))</f>
        <v>1</v>
      </c>
      <c r="B1042" s="6" t="s">
        <v>1922</v>
      </c>
      <c r="D1042" s="6" t="s">
        <v>1922</v>
      </c>
      <c r="E1042" s="6">
        <v>1039</v>
      </c>
      <c r="H1042" s="10" t="s">
        <v>1922</v>
      </c>
      <c r="I1042" s="11" t="s">
        <v>1979</v>
      </c>
      <c r="J1042" s="12" t="s">
        <v>1929</v>
      </c>
      <c r="K1042" s="11" t="str">
        <f>CONCATENATE(Table3[[#This Row],[Type]]," "&amp;TEXT(Table3[[#This Row],[Diameter]],".0000")&amp;""," "&amp;Table3[[#This Row],[NumFlutes]]&amp;"FL")</f>
        <v>RM .0780 4FL</v>
      </c>
      <c r="M1042" s="13">
        <v>7.8E-2</v>
      </c>
      <c r="N1042" s="13">
        <v>7.0999999999999994E-2</v>
      </c>
      <c r="R1042" s="14">
        <f>IF(Table3[[#This Row],[ShoulderLenEnd]]="",0,90-(DEGREES(ATAN((Q1042-P1042)/((N1042-O1042)/2)))))</f>
        <v>0</v>
      </c>
      <c r="T1042" s="6">
        <v>4</v>
      </c>
      <c r="U1042" s="6">
        <v>3</v>
      </c>
      <c r="V1042" s="6">
        <v>0.72499999999999998</v>
      </c>
      <c r="AA1042" s="13" t="str">
        <f t="shared" si="16"/>
        <v/>
      </c>
      <c r="AE1042" s="6" t="s">
        <v>49</v>
      </c>
      <c r="AF1042" s="6" t="s">
        <v>62</v>
      </c>
      <c r="AI1042" s="6">
        <v>0</v>
      </c>
      <c r="AJ1042" s="6">
        <v>1</v>
      </c>
      <c r="AK1042" s="6">
        <v>0</v>
      </c>
      <c r="AL1042" s="6">
        <v>0</v>
      </c>
      <c r="AM1042" s="6">
        <v>0</v>
      </c>
      <c r="AN1042" s="6">
        <v>0</v>
      </c>
      <c r="AO1042" s="6">
        <v>0</v>
      </c>
      <c r="AP1042" s="6">
        <v>1</v>
      </c>
      <c r="AR1042" s="6">
        <v>0</v>
      </c>
      <c r="AS1042" s="6">
        <v>0</v>
      </c>
      <c r="AT1042" s="6">
        <v>0</v>
      </c>
      <c r="AU1042" s="6">
        <v>0</v>
      </c>
      <c r="AV1042" s="6">
        <f>IF(Table3[[#This Row],[ShankDiameter]]&gt;0.5,0,2)</f>
        <v>2</v>
      </c>
      <c r="AW1042" s="6">
        <v>0</v>
      </c>
      <c r="AX1042" s="6">
        <v>0</v>
      </c>
      <c r="AY1042" s="6">
        <v>2</v>
      </c>
      <c r="AZ1042" s="6">
        <f>IF(Table3[[#This Row],[ShankDiameter]]=0.225,2,IF(Table3[[#This Row],[ShankDiameter]]=0.25,2,IF(Table3[[#This Row],[ShankDiameter]]=0.2875,2,0)))</f>
        <v>0</v>
      </c>
      <c r="BA1042" s="6">
        <v>0</v>
      </c>
      <c r="BB1042" s="6">
        <v>0</v>
      </c>
      <c r="BC1042" s="6">
        <v>0</v>
      </c>
      <c r="BD1042" s="6">
        <v>0</v>
      </c>
      <c r="BE1042" s="6">
        <v>0</v>
      </c>
      <c r="BF1042" s="6">
        <v>0</v>
      </c>
      <c r="BG1042" s="6">
        <v>0</v>
      </c>
      <c r="BH1042" s="6">
        <v>0</v>
      </c>
      <c r="BI1042" s="6">
        <v>0</v>
      </c>
      <c r="BJ1042" s="6">
        <v>0</v>
      </c>
      <c r="BK1042" s="6">
        <v>0</v>
      </c>
      <c r="BL1042" s="6">
        <v>0</v>
      </c>
      <c r="BM1042" s="6">
        <f>IF(Table3[[#This Row],[Type]]="EM",IF((Table3[[#This Row],[Diameter]]/2)-Table3[[#This Row],[CornerRadius]]-0.012&gt;0,(Table3[[#This Row],[Diameter]]/2)-Table3[[#This Row],[CornerRadius]]-0.012,0),)</f>
        <v>0</v>
      </c>
      <c r="BO1042" s="6" t="str">
        <f>IF(Table3[[#This Row],[ShoulderLength]]="","",IF(Table3[[#This Row],[ShoulderLength]]&lt;Table3[[#This Row],[LOC]],"FIX",""))</f>
        <v/>
      </c>
    </row>
    <row r="1043" spans="1:67" x14ac:dyDescent="0.25">
      <c r="A1043" s="7">
        <f>IF(Table3[[#This Row],[SoflexRule]]="",1,IF(Table3[[#This Row],[MinOHL]]="",1,IF(Table3[[#This Row],[Type]]="CT",1,IF(Table3[[#This Row],[I]]=1,0,1))))</f>
        <v>1</v>
      </c>
      <c r="B1043" s="6" t="s">
        <v>1922</v>
      </c>
      <c r="D1043" s="6" t="s">
        <v>1922</v>
      </c>
      <c r="E1043" s="6">
        <v>1040</v>
      </c>
      <c r="H1043" s="10" t="s">
        <v>1922</v>
      </c>
      <c r="I1043" s="11" t="s">
        <v>1980</v>
      </c>
      <c r="J1043" s="12" t="s">
        <v>1929</v>
      </c>
      <c r="K1043" s="11" t="str">
        <f>CONCATENATE(Table3[[#This Row],[Type]]," "&amp;TEXT(Table3[[#This Row],[Diameter]],".0000")&amp;""," "&amp;Table3[[#This Row],[NumFlutes]]&amp;"FL")</f>
        <v>RM .0781 4FL</v>
      </c>
      <c r="M1043" s="13">
        <v>7.8100000000000003E-2</v>
      </c>
      <c r="N1043" s="13">
        <v>7.0999999999999994E-2</v>
      </c>
      <c r="R1043" s="14">
        <f>IF(Table3[[#This Row],[ShoulderLenEnd]]="",0,90-(DEGREES(ATAN((Q1043-P1043)/((N1043-O1043)/2)))))</f>
        <v>0</v>
      </c>
      <c r="T1043" s="6">
        <v>4</v>
      </c>
      <c r="U1043" s="6">
        <v>3</v>
      </c>
      <c r="V1043" s="6">
        <v>0.75</v>
      </c>
      <c r="AA1043" s="13" t="str">
        <f t="shared" ref="AA1043:AA1106" si="17">IF(Z1043 &lt; 1, "", (M1043/2)/TAN(RADIANS(Z1043/2)))</f>
        <v/>
      </c>
      <c r="AE1043" s="6" t="s">
        <v>49</v>
      </c>
      <c r="AF1043" s="6" t="s">
        <v>62</v>
      </c>
      <c r="AI1043" s="6">
        <v>0</v>
      </c>
      <c r="AJ1043" s="6">
        <v>1</v>
      </c>
      <c r="AK1043" s="6">
        <v>0</v>
      </c>
      <c r="AL1043" s="6">
        <v>0</v>
      </c>
      <c r="AM1043" s="6">
        <v>0</v>
      </c>
      <c r="AN1043" s="6">
        <v>0</v>
      </c>
      <c r="AO1043" s="6">
        <v>0</v>
      </c>
      <c r="AP1043" s="6">
        <v>1</v>
      </c>
      <c r="AR1043" s="6">
        <v>0</v>
      </c>
      <c r="AS1043" s="6">
        <v>0</v>
      </c>
      <c r="AT1043" s="6">
        <v>0</v>
      </c>
      <c r="AU1043" s="6">
        <v>0</v>
      </c>
      <c r="AV1043" s="6">
        <f>IF(Table3[[#This Row],[ShankDiameter]]&gt;0.5,0,2)</f>
        <v>2</v>
      </c>
      <c r="AW1043" s="6">
        <v>0</v>
      </c>
      <c r="AX1043" s="6">
        <v>0</v>
      </c>
      <c r="AY1043" s="6">
        <v>2</v>
      </c>
      <c r="AZ1043" s="6">
        <f>IF(Table3[[#This Row],[ShankDiameter]]=0.225,2,IF(Table3[[#This Row],[ShankDiameter]]=0.25,2,IF(Table3[[#This Row],[ShankDiameter]]=0.2875,2,0)))</f>
        <v>0</v>
      </c>
      <c r="BA1043" s="6">
        <v>0</v>
      </c>
      <c r="BB1043" s="6">
        <v>0</v>
      </c>
      <c r="BC1043" s="6">
        <v>0</v>
      </c>
      <c r="BD1043" s="6">
        <v>0</v>
      </c>
      <c r="BE1043" s="6">
        <v>0</v>
      </c>
      <c r="BF1043" s="6">
        <v>0</v>
      </c>
      <c r="BG1043" s="6">
        <v>0</v>
      </c>
      <c r="BH1043" s="6">
        <v>0</v>
      </c>
      <c r="BI1043" s="6">
        <v>0</v>
      </c>
      <c r="BJ1043" s="6">
        <v>0</v>
      </c>
      <c r="BK1043" s="6">
        <v>0</v>
      </c>
      <c r="BL1043" s="6">
        <v>0</v>
      </c>
      <c r="BM1043" s="6">
        <f>IF(Table3[[#This Row],[Type]]="EM",IF((Table3[[#This Row],[Diameter]]/2)-Table3[[#This Row],[CornerRadius]]-0.012&gt;0,(Table3[[#This Row],[Diameter]]/2)-Table3[[#This Row],[CornerRadius]]-0.012,0),)</f>
        <v>0</v>
      </c>
      <c r="BO1043" s="6" t="str">
        <f>IF(Table3[[#This Row],[ShoulderLength]]="","",IF(Table3[[#This Row],[ShoulderLength]]&lt;Table3[[#This Row],[LOC]],"FIX",""))</f>
        <v/>
      </c>
    </row>
    <row r="1044" spans="1:67" x14ac:dyDescent="0.25">
      <c r="A1044" s="7">
        <f>IF(Table3[[#This Row],[SoflexRule]]="",1,IF(Table3[[#This Row],[MinOHL]]="",1,IF(Table3[[#This Row],[Type]]="CT",1,IF(Table3[[#This Row],[I]]=1,0,1))))</f>
        <v>1</v>
      </c>
      <c r="B1044" s="6" t="s">
        <v>1922</v>
      </c>
      <c r="D1044" s="6" t="s">
        <v>1922</v>
      </c>
      <c r="E1044" s="6">
        <v>1041</v>
      </c>
      <c r="H1044" s="10" t="s">
        <v>1922</v>
      </c>
      <c r="I1044" s="11" t="s">
        <v>1981</v>
      </c>
      <c r="J1044" s="12" t="s">
        <v>1929</v>
      </c>
      <c r="K1044" s="11" t="str">
        <f>CONCATENATE(Table3[[#This Row],[Type]]," "&amp;TEXT(Table3[[#This Row],[Diameter]],".0000")&amp;""," "&amp;Table3[[#This Row],[NumFlutes]]&amp;"FL")</f>
        <v>RM .0782 4FL</v>
      </c>
      <c r="M1044" s="13">
        <v>7.8200000000000006E-2</v>
      </c>
      <c r="N1044" s="13">
        <v>7.0999999999999994E-2</v>
      </c>
      <c r="R1044" s="14">
        <f>IF(Table3[[#This Row],[ShoulderLenEnd]]="",0,90-(DEGREES(ATAN((Q1044-P1044)/((N1044-O1044)/2)))))</f>
        <v>0</v>
      </c>
      <c r="T1044" s="6">
        <v>4</v>
      </c>
      <c r="U1044" s="6">
        <v>3</v>
      </c>
      <c r="V1044" s="6">
        <v>0.75</v>
      </c>
      <c r="AA1044" s="13" t="str">
        <f t="shared" si="17"/>
        <v/>
      </c>
      <c r="AE1044" s="6" t="s">
        <v>49</v>
      </c>
      <c r="AF1044" s="6" t="s">
        <v>62</v>
      </c>
      <c r="AI1044" s="6">
        <v>0</v>
      </c>
      <c r="AJ1044" s="6">
        <v>1</v>
      </c>
      <c r="AK1044" s="6">
        <v>0</v>
      </c>
      <c r="AL1044" s="6">
        <v>0</v>
      </c>
      <c r="AM1044" s="6">
        <v>0</v>
      </c>
      <c r="AN1044" s="6">
        <v>0</v>
      </c>
      <c r="AO1044" s="6">
        <v>0</v>
      </c>
      <c r="AP1044" s="6">
        <v>1</v>
      </c>
      <c r="AR1044" s="6">
        <v>0</v>
      </c>
      <c r="AS1044" s="6">
        <v>0</v>
      </c>
      <c r="AT1044" s="6">
        <v>0</v>
      </c>
      <c r="AU1044" s="6">
        <v>0</v>
      </c>
      <c r="AV1044" s="6">
        <f>IF(Table3[[#This Row],[ShankDiameter]]&gt;0.5,0,2)</f>
        <v>2</v>
      </c>
      <c r="AW1044" s="6">
        <v>0</v>
      </c>
      <c r="AX1044" s="6">
        <v>0</v>
      </c>
      <c r="AY1044" s="6">
        <v>2</v>
      </c>
      <c r="AZ1044" s="6">
        <f>IF(Table3[[#This Row],[ShankDiameter]]=0.225,2,IF(Table3[[#This Row],[ShankDiameter]]=0.25,2,IF(Table3[[#This Row],[ShankDiameter]]=0.2875,2,0)))</f>
        <v>0</v>
      </c>
      <c r="BA1044" s="6">
        <v>0</v>
      </c>
      <c r="BB1044" s="6">
        <v>0</v>
      </c>
      <c r="BC1044" s="6">
        <v>0</v>
      </c>
      <c r="BD1044" s="6">
        <v>0</v>
      </c>
      <c r="BE1044" s="6">
        <v>0</v>
      </c>
      <c r="BF1044" s="6">
        <v>0</v>
      </c>
      <c r="BG1044" s="6">
        <v>0</v>
      </c>
      <c r="BH1044" s="6">
        <v>0</v>
      </c>
      <c r="BI1044" s="6">
        <v>0</v>
      </c>
      <c r="BJ1044" s="6">
        <v>0</v>
      </c>
      <c r="BK1044" s="6">
        <v>0</v>
      </c>
      <c r="BL1044" s="6">
        <v>0</v>
      </c>
      <c r="BM1044" s="6">
        <f>IF(Table3[[#This Row],[Type]]="EM",IF((Table3[[#This Row],[Diameter]]/2)-Table3[[#This Row],[CornerRadius]]-0.012&gt;0,(Table3[[#This Row],[Diameter]]/2)-Table3[[#This Row],[CornerRadius]]-0.012,0),)</f>
        <v>0</v>
      </c>
      <c r="BO1044" s="6" t="str">
        <f>IF(Table3[[#This Row],[ShoulderLength]]="","",IF(Table3[[#This Row],[ShoulderLength]]&lt;Table3[[#This Row],[LOC]],"FIX",""))</f>
        <v/>
      </c>
    </row>
    <row r="1045" spans="1:67" x14ac:dyDescent="0.25">
      <c r="A1045" s="7">
        <f>IF(Table3[[#This Row],[SoflexRule]]="",1,IF(Table3[[#This Row],[MinOHL]]="",1,IF(Table3[[#This Row],[Type]]="CT",1,IF(Table3[[#This Row],[I]]=1,0,1))))</f>
        <v>1</v>
      </c>
      <c r="B1045" s="6" t="s">
        <v>1922</v>
      </c>
      <c r="D1045" s="6" t="s">
        <v>1922</v>
      </c>
      <c r="E1045" s="6">
        <v>1042</v>
      </c>
      <c r="H1045" s="10" t="s">
        <v>1922</v>
      </c>
      <c r="I1045" s="11" t="s">
        <v>1982</v>
      </c>
      <c r="J1045" s="12">
        <v>27207810</v>
      </c>
      <c r="K1045" s="11" t="str">
        <f>CONCATENATE(Table3[[#This Row],[Type]]," "&amp;TEXT(Table3[[#This Row],[Diameter]],".0000")&amp;""," "&amp;Table3[[#This Row],[NumFlutes]]&amp;"FL")</f>
        <v>RM .0781 4FL</v>
      </c>
      <c r="M1045" s="13">
        <v>7.8100000000000003E-2</v>
      </c>
      <c r="N1045" s="13">
        <v>7.1999999999999995E-2</v>
      </c>
      <c r="R1045" s="14">
        <f>IF(Table3[[#This Row],[ShoulderLenEnd]]="",0,90-(DEGREES(ATAN((Q1045-P1045)/((N1045-O1045)/2)))))</f>
        <v>0</v>
      </c>
      <c r="T1045" s="6">
        <v>4</v>
      </c>
      <c r="U1045" s="6">
        <v>1.75</v>
      </c>
      <c r="V1045" s="6">
        <v>0.6</v>
      </c>
      <c r="AA1045" s="13" t="str">
        <f t="shared" si="17"/>
        <v/>
      </c>
      <c r="AE1045" s="6" t="s">
        <v>44</v>
      </c>
      <c r="AF1045" s="6" t="s">
        <v>62</v>
      </c>
      <c r="AI1045" s="6">
        <v>0</v>
      </c>
      <c r="AJ1045" s="6">
        <v>1</v>
      </c>
      <c r="AK1045" s="6">
        <v>0</v>
      </c>
      <c r="AL1045" s="6">
        <v>0</v>
      </c>
      <c r="AM1045" s="6">
        <v>0</v>
      </c>
      <c r="AN1045" s="6">
        <v>0</v>
      </c>
      <c r="AO1045" s="6">
        <v>0</v>
      </c>
      <c r="AP1045" s="6">
        <v>1</v>
      </c>
      <c r="AR1045" s="6">
        <v>0</v>
      </c>
      <c r="AS1045" s="6">
        <v>0</v>
      </c>
      <c r="AT1045" s="6">
        <v>0</v>
      </c>
      <c r="AU1045" s="6">
        <v>0</v>
      </c>
      <c r="AV1045" s="6">
        <f>IF(Table3[[#This Row],[ShankDiameter]]&gt;0.5,0,2)</f>
        <v>2</v>
      </c>
      <c r="AW1045" s="6">
        <v>0</v>
      </c>
      <c r="AX1045" s="6">
        <v>0</v>
      </c>
      <c r="AY1045" s="6">
        <v>2</v>
      </c>
      <c r="AZ1045" s="6">
        <f>IF(Table3[[#This Row],[ShankDiameter]]=0.225,2,IF(Table3[[#This Row],[ShankDiameter]]=0.25,2,IF(Table3[[#This Row],[ShankDiameter]]=0.2875,2,0)))</f>
        <v>0</v>
      </c>
      <c r="BA1045" s="6">
        <v>0</v>
      </c>
      <c r="BB1045" s="6">
        <v>0</v>
      </c>
      <c r="BC1045" s="6">
        <v>0</v>
      </c>
      <c r="BD1045" s="6">
        <v>0</v>
      </c>
      <c r="BE1045" s="6">
        <v>0</v>
      </c>
      <c r="BF1045" s="6">
        <v>0</v>
      </c>
      <c r="BG1045" s="6">
        <v>0</v>
      </c>
      <c r="BH1045" s="6">
        <v>0</v>
      </c>
      <c r="BI1045" s="6">
        <v>0</v>
      </c>
      <c r="BJ1045" s="6">
        <v>0</v>
      </c>
      <c r="BK1045" s="6">
        <v>0</v>
      </c>
      <c r="BL1045" s="6">
        <v>0</v>
      </c>
      <c r="BM1045" s="6">
        <f>IF(Table3[[#This Row],[Type]]="EM",IF((Table3[[#This Row],[Diameter]]/2)-Table3[[#This Row],[CornerRadius]]-0.012&gt;0,(Table3[[#This Row],[Diameter]]/2)-Table3[[#This Row],[CornerRadius]]-0.012,0),)</f>
        <v>0</v>
      </c>
      <c r="BO1045" s="6" t="str">
        <f>IF(Table3[[#This Row],[ShoulderLength]]="","",IF(Table3[[#This Row],[ShoulderLength]]&lt;Table3[[#This Row],[LOC]],"FIX",""))</f>
        <v/>
      </c>
    </row>
    <row r="1046" spans="1:67" x14ac:dyDescent="0.25">
      <c r="A1046" s="7">
        <f>IF(Table3[[#This Row],[SoflexRule]]="",1,IF(Table3[[#This Row],[MinOHL]]="",1,IF(Table3[[#This Row],[Type]]="CT",1,IF(Table3[[#This Row],[I]]=1,0,1))))</f>
        <v>1</v>
      </c>
      <c r="B1046" s="6" t="s">
        <v>1922</v>
      </c>
      <c r="D1046" s="6" t="s">
        <v>1922</v>
      </c>
      <c r="E1046" s="6">
        <v>1043</v>
      </c>
      <c r="H1046" s="10" t="s">
        <v>1922</v>
      </c>
      <c r="I1046" s="11" t="s">
        <v>1983</v>
      </c>
      <c r="J1046" s="12">
        <v>27207950</v>
      </c>
      <c r="K1046" s="11" t="str">
        <f>CONCATENATE(Table3[[#This Row],[Type]]," "&amp;TEXT(Table3[[#This Row],[Diameter]],".0000")&amp;""," "&amp;Table3[[#This Row],[NumFlutes]]&amp;"FL")</f>
        <v>RM .0795 4FL</v>
      </c>
      <c r="M1046" s="13">
        <v>7.9500000000000001E-2</v>
      </c>
      <c r="N1046" s="13">
        <v>7.1999999999999995E-2</v>
      </c>
      <c r="R1046" s="14">
        <f>IF(Table3[[#This Row],[ShoulderLenEnd]]="",0,90-(DEGREES(ATAN((Q1046-P1046)/((N1046-O1046)/2)))))</f>
        <v>0</v>
      </c>
      <c r="T1046" s="6">
        <v>4</v>
      </c>
      <c r="U1046" s="6">
        <v>1.75</v>
      </c>
      <c r="V1046" s="6">
        <v>0.6</v>
      </c>
      <c r="AA1046" s="13" t="str">
        <f t="shared" si="17"/>
        <v/>
      </c>
      <c r="AE1046" s="6" t="s">
        <v>44</v>
      </c>
      <c r="AF1046" s="6" t="s">
        <v>62</v>
      </c>
      <c r="AI1046" s="6">
        <v>0</v>
      </c>
      <c r="AJ1046" s="6">
        <v>1</v>
      </c>
      <c r="AK1046" s="6">
        <v>0</v>
      </c>
      <c r="AL1046" s="6">
        <v>0</v>
      </c>
      <c r="AM1046" s="6">
        <v>0</v>
      </c>
      <c r="AN1046" s="6">
        <v>0</v>
      </c>
      <c r="AO1046" s="6">
        <v>0</v>
      </c>
      <c r="AP1046" s="6">
        <v>1</v>
      </c>
      <c r="AR1046" s="6">
        <v>0</v>
      </c>
      <c r="AS1046" s="6">
        <v>0</v>
      </c>
      <c r="AT1046" s="6">
        <v>0</v>
      </c>
      <c r="AU1046" s="6">
        <v>0</v>
      </c>
      <c r="AV1046" s="6">
        <f>IF(Table3[[#This Row],[ShankDiameter]]&gt;0.5,0,2)</f>
        <v>2</v>
      </c>
      <c r="AW1046" s="6">
        <v>0</v>
      </c>
      <c r="AX1046" s="6">
        <v>0</v>
      </c>
      <c r="AY1046" s="6">
        <v>2</v>
      </c>
      <c r="AZ1046" s="6">
        <f>IF(Table3[[#This Row],[ShankDiameter]]=0.225,2,IF(Table3[[#This Row],[ShankDiameter]]=0.25,2,IF(Table3[[#This Row],[ShankDiameter]]=0.2875,2,0)))</f>
        <v>0</v>
      </c>
      <c r="BA1046" s="6">
        <v>0</v>
      </c>
      <c r="BB1046" s="6">
        <v>0</v>
      </c>
      <c r="BC1046" s="6">
        <v>0</v>
      </c>
      <c r="BD1046" s="6">
        <v>0</v>
      </c>
      <c r="BE1046" s="6">
        <v>0</v>
      </c>
      <c r="BF1046" s="6">
        <v>0</v>
      </c>
      <c r="BG1046" s="6">
        <v>0</v>
      </c>
      <c r="BH1046" s="6">
        <v>0</v>
      </c>
      <c r="BI1046" s="6">
        <v>0</v>
      </c>
      <c r="BJ1046" s="6">
        <v>0</v>
      </c>
      <c r="BK1046" s="6">
        <v>0</v>
      </c>
      <c r="BL1046" s="6">
        <v>0</v>
      </c>
      <c r="BM1046" s="6">
        <f>IF(Table3[[#This Row],[Type]]="EM",IF((Table3[[#This Row],[Diameter]]/2)-Table3[[#This Row],[CornerRadius]]-0.012&gt;0,(Table3[[#This Row],[Diameter]]/2)-Table3[[#This Row],[CornerRadius]]-0.012,0),)</f>
        <v>0</v>
      </c>
      <c r="BO1046" s="6" t="str">
        <f>IF(Table3[[#This Row],[ShoulderLength]]="","",IF(Table3[[#This Row],[ShoulderLength]]&lt;Table3[[#This Row],[LOC]],"FIX",""))</f>
        <v/>
      </c>
    </row>
    <row r="1047" spans="1:67" x14ac:dyDescent="0.25">
      <c r="A1047" s="7">
        <f>IF(Table3[[#This Row],[SoflexRule]]="",1,IF(Table3[[#This Row],[MinOHL]]="",1,IF(Table3[[#This Row],[Type]]="CT",1,IF(Table3[[#This Row],[I]]=1,0,1))))</f>
        <v>1</v>
      </c>
      <c r="B1047" s="6" t="s">
        <v>1922</v>
      </c>
      <c r="D1047" s="6" t="s">
        <v>1922</v>
      </c>
      <c r="E1047" s="6">
        <v>1044</v>
      </c>
      <c r="H1047" s="10" t="s">
        <v>1922</v>
      </c>
      <c r="I1047" s="11" t="s">
        <v>1984</v>
      </c>
      <c r="J1047" s="12">
        <v>27208100</v>
      </c>
      <c r="K1047" s="11" t="str">
        <f>CONCATENATE(Table3[[#This Row],[Type]]," "&amp;TEXT(Table3[[#This Row],[Diameter]],".0000")&amp;""," "&amp;Table3[[#This Row],[NumFlutes]]&amp;"FL")</f>
        <v>RM .0810 4FL</v>
      </c>
      <c r="M1047" s="13">
        <v>8.1000000000000003E-2</v>
      </c>
      <c r="N1047" s="13">
        <v>7.1999999999999995E-2</v>
      </c>
      <c r="R1047" s="14">
        <f>IF(Table3[[#This Row],[ShoulderLenEnd]]="",0,90-(DEGREES(ATAN((Q1047-P1047)/((N1047-O1047)/2)))))</f>
        <v>0</v>
      </c>
      <c r="T1047" s="6">
        <v>4</v>
      </c>
      <c r="U1047" s="6">
        <v>1.75</v>
      </c>
      <c r="V1047" s="6">
        <v>0.6</v>
      </c>
      <c r="AA1047" s="13" t="str">
        <f t="shared" si="17"/>
        <v/>
      </c>
      <c r="AE1047" s="6" t="s">
        <v>44</v>
      </c>
      <c r="AF1047" s="6" t="s">
        <v>62</v>
      </c>
      <c r="AI1047" s="6">
        <v>0</v>
      </c>
      <c r="AJ1047" s="6">
        <v>1</v>
      </c>
      <c r="AK1047" s="6">
        <v>0</v>
      </c>
      <c r="AL1047" s="6">
        <v>0</v>
      </c>
      <c r="AM1047" s="6">
        <v>0</v>
      </c>
      <c r="AN1047" s="6">
        <v>0</v>
      </c>
      <c r="AO1047" s="6">
        <v>0</v>
      </c>
      <c r="AP1047" s="6">
        <v>1</v>
      </c>
      <c r="AR1047" s="6">
        <v>0</v>
      </c>
      <c r="AS1047" s="6">
        <v>0</v>
      </c>
      <c r="AT1047" s="6">
        <v>0</v>
      </c>
      <c r="AU1047" s="6">
        <v>0</v>
      </c>
      <c r="AV1047" s="6">
        <f>IF(Table3[[#This Row],[ShankDiameter]]&gt;0.5,0,2)</f>
        <v>2</v>
      </c>
      <c r="AW1047" s="6">
        <v>0</v>
      </c>
      <c r="AX1047" s="6">
        <v>0</v>
      </c>
      <c r="AY1047" s="6">
        <v>2</v>
      </c>
      <c r="AZ1047" s="6">
        <f>IF(Table3[[#This Row],[ShankDiameter]]=0.225,2,IF(Table3[[#This Row],[ShankDiameter]]=0.25,2,IF(Table3[[#This Row],[ShankDiameter]]=0.2875,2,0)))</f>
        <v>0</v>
      </c>
      <c r="BA1047" s="6">
        <v>0</v>
      </c>
      <c r="BB1047" s="6">
        <v>0</v>
      </c>
      <c r="BC1047" s="6">
        <v>0</v>
      </c>
      <c r="BD1047" s="6">
        <v>0</v>
      </c>
      <c r="BE1047" s="6">
        <v>0</v>
      </c>
      <c r="BF1047" s="6">
        <v>0</v>
      </c>
      <c r="BG1047" s="6">
        <v>0</v>
      </c>
      <c r="BH1047" s="6">
        <v>0</v>
      </c>
      <c r="BI1047" s="6">
        <v>0</v>
      </c>
      <c r="BJ1047" s="6">
        <v>0</v>
      </c>
      <c r="BK1047" s="6">
        <v>0</v>
      </c>
      <c r="BL1047" s="6">
        <v>0</v>
      </c>
      <c r="BM1047" s="6">
        <f>IF(Table3[[#This Row],[Type]]="EM",IF((Table3[[#This Row],[Diameter]]/2)-Table3[[#This Row],[CornerRadius]]-0.012&gt;0,(Table3[[#This Row],[Diameter]]/2)-Table3[[#This Row],[CornerRadius]]-0.012,0),)</f>
        <v>0</v>
      </c>
      <c r="BO1047" s="6" t="str">
        <f>IF(Table3[[#This Row],[ShoulderLength]]="","",IF(Table3[[#This Row],[ShoulderLength]]&lt;Table3[[#This Row],[LOC]],"FIX",""))</f>
        <v/>
      </c>
    </row>
    <row r="1048" spans="1:67" x14ac:dyDescent="0.25">
      <c r="A1048" s="7">
        <f>IF(Table3[[#This Row],[SoflexRule]]="",1,IF(Table3[[#This Row],[MinOHL]]="",1,IF(Table3[[#This Row],[Type]]="CT",1,IF(Table3[[#This Row],[I]]=1,0,1))))</f>
        <v>1</v>
      </c>
      <c r="B1048" s="6" t="s">
        <v>1922</v>
      </c>
      <c r="D1048" s="6" t="s">
        <v>1922</v>
      </c>
      <c r="E1048" s="6">
        <v>1045</v>
      </c>
      <c r="H1048" s="10" t="s">
        <v>1922</v>
      </c>
      <c r="I1048" s="11" t="s">
        <v>1985</v>
      </c>
      <c r="J1048" s="12">
        <v>733.07950000000005</v>
      </c>
      <c r="K1048" s="11" t="str">
        <f>CONCATENATE(Table3[[#This Row],[Type]]," "&amp;TEXT(Table3[[#This Row],[Diameter]],".0000")&amp;""," "&amp;Table3[[#This Row],[NumFlutes]]&amp;"FL")</f>
        <v>RM .0795 4FL</v>
      </c>
      <c r="M1048" s="13">
        <v>7.9500000000000001E-2</v>
      </c>
      <c r="N1048" s="13">
        <v>7.6999999999999999E-2</v>
      </c>
      <c r="R1048" s="14">
        <f>IF(Table3[[#This Row],[ShoulderLenEnd]]="",0,90-(DEGREES(ATAN((Q1048-P1048)/((N1048-O1048)/2)))))</f>
        <v>0</v>
      </c>
      <c r="T1048" s="6">
        <v>4</v>
      </c>
      <c r="U1048" s="6">
        <v>3</v>
      </c>
      <c r="V1048" s="6">
        <v>0.75</v>
      </c>
      <c r="AA1048" s="13" t="str">
        <f t="shared" si="17"/>
        <v/>
      </c>
      <c r="AE1048" s="6" t="s">
        <v>49</v>
      </c>
      <c r="AF1048" s="6" t="s">
        <v>62</v>
      </c>
      <c r="AI1048" s="6">
        <v>0</v>
      </c>
      <c r="AJ1048" s="6">
        <v>1</v>
      </c>
      <c r="AK1048" s="6">
        <v>0</v>
      </c>
      <c r="AL1048" s="6">
        <v>0</v>
      </c>
      <c r="AM1048" s="6">
        <v>0</v>
      </c>
      <c r="AN1048" s="6">
        <v>0</v>
      </c>
      <c r="AO1048" s="6">
        <v>0</v>
      </c>
      <c r="AP1048" s="6">
        <v>1</v>
      </c>
      <c r="AR1048" s="6">
        <v>0</v>
      </c>
      <c r="AS1048" s="6">
        <v>0</v>
      </c>
      <c r="AT1048" s="6">
        <v>0</v>
      </c>
      <c r="AU1048" s="6">
        <v>0</v>
      </c>
      <c r="AV1048" s="6">
        <f>IF(Table3[[#This Row],[ShankDiameter]]&gt;0.5,0,2)</f>
        <v>2</v>
      </c>
      <c r="AW1048" s="6">
        <v>0</v>
      </c>
      <c r="AX1048" s="6">
        <v>0</v>
      </c>
      <c r="AY1048" s="6">
        <v>2</v>
      </c>
      <c r="AZ1048" s="6">
        <f>IF(Table3[[#This Row],[ShankDiameter]]=0.225,2,IF(Table3[[#This Row],[ShankDiameter]]=0.25,2,IF(Table3[[#This Row],[ShankDiameter]]=0.2875,2,0)))</f>
        <v>0</v>
      </c>
      <c r="BA1048" s="6">
        <v>0</v>
      </c>
      <c r="BB1048" s="6">
        <v>0</v>
      </c>
      <c r="BC1048" s="6">
        <v>0</v>
      </c>
      <c r="BD1048" s="6">
        <v>0</v>
      </c>
      <c r="BE1048" s="6">
        <v>0</v>
      </c>
      <c r="BF1048" s="6">
        <v>0</v>
      </c>
      <c r="BG1048" s="6">
        <v>0</v>
      </c>
      <c r="BH1048" s="6">
        <v>0</v>
      </c>
      <c r="BI1048" s="6">
        <v>0</v>
      </c>
      <c r="BJ1048" s="6">
        <v>0</v>
      </c>
      <c r="BK1048" s="6">
        <v>0</v>
      </c>
      <c r="BL1048" s="6">
        <v>0</v>
      </c>
      <c r="BM1048" s="6">
        <f>IF(Table3[[#This Row],[Type]]="EM",IF((Table3[[#This Row],[Diameter]]/2)-Table3[[#This Row],[CornerRadius]]-0.012&gt;0,(Table3[[#This Row],[Diameter]]/2)-Table3[[#This Row],[CornerRadius]]-0.012,0),)</f>
        <v>0</v>
      </c>
      <c r="BO1048" s="6" t="str">
        <f>IF(Table3[[#This Row],[ShoulderLength]]="","",IF(Table3[[#This Row],[ShoulderLength]]&lt;Table3[[#This Row],[LOC]],"FIX",""))</f>
        <v/>
      </c>
    </row>
    <row r="1049" spans="1:67" x14ac:dyDescent="0.25">
      <c r="A1049" s="7">
        <f>IF(Table3[[#This Row],[SoflexRule]]="",1,IF(Table3[[#This Row],[MinOHL]]="",1,IF(Table3[[#This Row],[Type]]="CT",1,IF(Table3[[#This Row],[I]]=1,0,1))))</f>
        <v>1</v>
      </c>
      <c r="B1049" s="6" t="s">
        <v>1922</v>
      </c>
      <c r="D1049" s="6" t="s">
        <v>1922</v>
      </c>
      <c r="E1049" s="6">
        <v>1046</v>
      </c>
      <c r="H1049" s="10" t="s">
        <v>1922</v>
      </c>
      <c r="I1049" s="11" t="s">
        <v>1986</v>
      </c>
      <c r="J1049" s="12">
        <v>27208150</v>
      </c>
      <c r="K1049" s="11" t="str">
        <f>CONCATENATE(Table3[[#This Row],[Type]]," "&amp;TEXT(Table3[[#This Row],[Diameter]],".0000")&amp;""," "&amp;Table3[[#This Row],[NumFlutes]]&amp;"FL")</f>
        <v>RM .0815 4FL</v>
      </c>
      <c r="M1049" s="13">
        <v>8.1500000000000003E-2</v>
      </c>
      <c r="N1049" s="13">
        <v>7.9000000000000001E-2</v>
      </c>
      <c r="R1049" s="14">
        <f>IF(Table3[[#This Row],[ShoulderLenEnd]]="",0,90-(DEGREES(ATAN((Q1049-P1049)/((N1049-O1049)/2)))))</f>
        <v>0</v>
      </c>
      <c r="T1049" s="6">
        <v>4</v>
      </c>
      <c r="U1049" s="6">
        <v>2</v>
      </c>
      <c r="V1049" s="6">
        <v>0.625</v>
      </c>
      <c r="AA1049" s="13" t="str">
        <f t="shared" si="17"/>
        <v/>
      </c>
      <c r="AE1049" s="6" t="s">
        <v>44</v>
      </c>
      <c r="AF1049" s="6" t="s">
        <v>62</v>
      </c>
      <c r="AI1049" s="6">
        <v>0</v>
      </c>
      <c r="AJ1049" s="6">
        <v>1</v>
      </c>
      <c r="AK1049" s="6">
        <v>0</v>
      </c>
      <c r="AL1049" s="6">
        <v>0</v>
      </c>
      <c r="AM1049" s="6">
        <v>0</v>
      </c>
      <c r="AN1049" s="6">
        <v>0</v>
      </c>
      <c r="AO1049" s="6">
        <v>0</v>
      </c>
      <c r="AP1049" s="6">
        <v>1</v>
      </c>
      <c r="AR1049" s="6">
        <v>0</v>
      </c>
      <c r="AS1049" s="6">
        <v>0</v>
      </c>
      <c r="AT1049" s="6">
        <v>0</v>
      </c>
      <c r="AU1049" s="6">
        <v>0</v>
      </c>
      <c r="AV1049" s="6">
        <f>IF(Table3[[#This Row],[ShankDiameter]]&gt;0.5,0,2)</f>
        <v>2</v>
      </c>
      <c r="AW1049" s="6">
        <v>0</v>
      </c>
      <c r="AX1049" s="6">
        <v>0</v>
      </c>
      <c r="AY1049" s="6">
        <v>2</v>
      </c>
      <c r="AZ1049" s="6">
        <f>IF(Table3[[#This Row],[ShankDiameter]]=0.225,2,IF(Table3[[#This Row],[ShankDiameter]]=0.25,2,IF(Table3[[#This Row],[ShankDiameter]]=0.2875,2,0)))</f>
        <v>0</v>
      </c>
      <c r="BA1049" s="6">
        <v>0</v>
      </c>
      <c r="BB1049" s="6">
        <v>0</v>
      </c>
      <c r="BC1049" s="6">
        <v>0</v>
      </c>
      <c r="BD1049" s="6">
        <v>0</v>
      </c>
      <c r="BE1049" s="6">
        <v>0</v>
      </c>
      <c r="BF1049" s="6">
        <v>0</v>
      </c>
      <c r="BG1049" s="6">
        <v>0</v>
      </c>
      <c r="BH1049" s="6">
        <v>0</v>
      </c>
      <c r="BI1049" s="6">
        <v>0</v>
      </c>
      <c r="BJ1049" s="6">
        <v>0</v>
      </c>
      <c r="BK1049" s="6">
        <v>0</v>
      </c>
      <c r="BL1049" s="6">
        <v>0</v>
      </c>
      <c r="BM1049" s="6">
        <f>IF(Table3[[#This Row],[Type]]="EM",IF((Table3[[#This Row],[Diameter]]/2)-Table3[[#This Row],[CornerRadius]]-0.012&gt;0,(Table3[[#This Row],[Diameter]]/2)-Table3[[#This Row],[CornerRadius]]-0.012,0),)</f>
        <v>0</v>
      </c>
      <c r="BO1049" s="6" t="str">
        <f>IF(Table3[[#This Row],[ShoulderLength]]="","",IF(Table3[[#This Row],[ShoulderLength]]&lt;Table3[[#This Row],[LOC]],"FIX",""))</f>
        <v/>
      </c>
    </row>
    <row r="1050" spans="1:67" x14ac:dyDescent="0.25">
      <c r="A1050" s="7">
        <f>IF(Table3[[#This Row],[SoflexRule]]="",1,IF(Table3[[#This Row],[MinOHL]]="",1,IF(Table3[[#This Row],[Type]]="CT",1,IF(Table3[[#This Row],[I]]=1,0,1))))</f>
        <v>1</v>
      </c>
      <c r="B1050" s="6" t="s">
        <v>1922</v>
      </c>
      <c r="D1050" s="6" t="s">
        <v>1922</v>
      </c>
      <c r="E1050" s="6">
        <v>1047</v>
      </c>
      <c r="H1050" s="10" t="s">
        <v>1922</v>
      </c>
      <c r="I1050" s="11" t="s">
        <v>1987</v>
      </c>
      <c r="J1050" s="12">
        <v>27208200</v>
      </c>
      <c r="K1050" s="11" t="str">
        <f>CONCATENATE(Table3[[#This Row],[Type]]," "&amp;TEXT(Table3[[#This Row],[Diameter]],".0000")&amp;""," "&amp;Table3[[#This Row],[NumFlutes]]&amp;"FL")</f>
        <v>RM .0820 4FL</v>
      </c>
      <c r="M1050" s="13">
        <v>8.2000000000000003E-2</v>
      </c>
      <c r="N1050" s="13">
        <v>7.9000000000000001E-2</v>
      </c>
      <c r="R1050" s="14">
        <f>IF(Table3[[#This Row],[ShoulderLenEnd]]="",0,90-(DEGREES(ATAN((Q1050-P1050)/((N1050-O1050)/2)))))</f>
        <v>0</v>
      </c>
      <c r="T1050" s="6">
        <v>4</v>
      </c>
      <c r="U1050" s="6">
        <v>2</v>
      </c>
      <c r="V1050" s="6">
        <v>0.6</v>
      </c>
      <c r="AA1050" s="13" t="str">
        <f t="shared" si="17"/>
        <v/>
      </c>
      <c r="AE1050" s="6" t="s">
        <v>44</v>
      </c>
      <c r="AF1050" s="6" t="s">
        <v>62</v>
      </c>
      <c r="AI1050" s="6">
        <v>0</v>
      </c>
      <c r="AJ1050" s="6">
        <v>1</v>
      </c>
      <c r="AK1050" s="6">
        <v>0</v>
      </c>
      <c r="AL1050" s="6">
        <v>0</v>
      </c>
      <c r="AM1050" s="6">
        <v>0</v>
      </c>
      <c r="AN1050" s="6">
        <v>0</v>
      </c>
      <c r="AO1050" s="6">
        <v>0</v>
      </c>
      <c r="AP1050" s="6">
        <v>1</v>
      </c>
      <c r="AR1050" s="6">
        <v>0</v>
      </c>
      <c r="AS1050" s="6">
        <v>0</v>
      </c>
      <c r="AT1050" s="6">
        <v>0</v>
      </c>
      <c r="AU1050" s="6">
        <v>0</v>
      </c>
      <c r="AV1050" s="6">
        <f>IF(Table3[[#This Row],[ShankDiameter]]&gt;0.5,0,2)</f>
        <v>2</v>
      </c>
      <c r="AW1050" s="6">
        <v>0</v>
      </c>
      <c r="AX1050" s="6">
        <v>0</v>
      </c>
      <c r="AY1050" s="6">
        <v>2</v>
      </c>
      <c r="AZ1050" s="6">
        <f>IF(Table3[[#This Row],[ShankDiameter]]=0.225,2,IF(Table3[[#This Row],[ShankDiameter]]=0.25,2,IF(Table3[[#This Row],[ShankDiameter]]=0.2875,2,0)))</f>
        <v>0</v>
      </c>
      <c r="BA1050" s="6">
        <v>0</v>
      </c>
      <c r="BB1050" s="6">
        <v>0</v>
      </c>
      <c r="BC1050" s="6">
        <v>0</v>
      </c>
      <c r="BD1050" s="6">
        <v>0</v>
      </c>
      <c r="BE1050" s="6">
        <v>0</v>
      </c>
      <c r="BF1050" s="6">
        <v>0</v>
      </c>
      <c r="BG1050" s="6">
        <v>0</v>
      </c>
      <c r="BH1050" s="6">
        <v>0</v>
      </c>
      <c r="BI1050" s="6">
        <v>0</v>
      </c>
      <c r="BJ1050" s="6">
        <v>0</v>
      </c>
      <c r="BK1050" s="6">
        <v>0</v>
      </c>
      <c r="BL1050" s="6">
        <v>0</v>
      </c>
      <c r="BM1050" s="6">
        <f>IF(Table3[[#This Row],[Type]]="EM",IF((Table3[[#This Row],[Diameter]]/2)-Table3[[#This Row],[CornerRadius]]-0.012&gt;0,(Table3[[#This Row],[Diameter]]/2)-Table3[[#This Row],[CornerRadius]]-0.012,0),)</f>
        <v>0</v>
      </c>
      <c r="BO1050" s="6" t="str">
        <f>IF(Table3[[#This Row],[ShoulderLength]]="","",IF(Table3[[#This Row],[ShoulderLength]]&lt;Table3[[#This Row],[LOC]],"FIX",""))</f>
        <v/>
      </c>
    </row>
    <row r="1051" spans="1:67" x14ac:dyDescent="0.25">
      <c r="A1051" s="7">
        <f>IF(Table3[[#This Row],[SoflexRule]]="",1,IF(Table3[[#This Row],[MinOHL]]="",1,IF(Table3[[#This Row],[Type]]="CT",1,IF(Table3[[#This Row],[I]]=1,0,1))))</f>
        <v>1</v>
      </c>
      <c r="B1051" s="6" t="s">
        <v>1922</v>
      </c>
      <c r="D1051" s="6" t="s">
        <v>1922</v>
      </c>
      <c r="E1051" s="6">
        <v>1048</v>
      </c>
      <c r="H1051" s="10" t="s">
        <v>1922</v>
      </c>
      <c r="I1051" s="11" t="s">
        <v>1988</v>
      </c>
      <c r="J1051" s="12">
        <v>27208270</v>
      </c>
      <c r="K1051" s="11" t="str">
        <f>CONCATENATE(Table3[[#This Row],[Type]]," "&amp;TEXT(Table3[[#This Row],[Diameter]],".0000")&amp;""," "&amp;Table3[[#This Row],[NumFlutes]]&amp;"FL")</f>
        <v>RM .0827 4FL</v>
      </c>
      <c r="M1051" s="13">
        <v>8.2699999999999996E-2</v>
      </c>
      <c r="N1051" s="13">
        <v>7.9000000000000001E-2</v>
      </c>
      <c r="R1051" s="14">
        <f>IF(Table3[[#This Row],[ShoulderLenEnd]]="",0,90-(DEGREES(ATAN((Q1051-P1051)/((N1051-O1051)/2)))))</f>
        <v>0</v>
      </c>
      <c r="T1051" s="6">
        <v>4</v>
      </c>
      <c r="U1051" s="6">
        <v>2</v>
      </c>
      <c r="V1051" s="6">
        <v>0.625</v>
      </c>
      <c r="AA1051" s="13" t="str">
        <f t="shared" si="17"/>
        <v/>
      </c>
      <c r="AE1051" s="6" t="s">
        <v>44</v>
      </c>
      <c r="AF1051" s="6" t="s">
        <v>62</v>
      </c>
      <c r="AI1051" s="6">
        <v>0</v>
      </c>
      <c r="AJ1051" s="6">
        <v>1</v>
      </c>
      <c r="AK1051" s="6">
        <v>0</v>
      </c>
      <c r="AL1051" s="6">
        <v>0</v>
      </c>
      <c r="AM1051" s="6">
        <v>0</v>
      </c>
      <c r="AN1051" s="6">
        <v>0</v>
      </c>
      <c r="AO1051" s="6">
        <v>0</v>
      </c>
      <c r="AP1051" s="6">
        <v>1</v>
      </c>
      <c r="AR1051" s="6">
        <v>0</v>
      </c>
      <c r="AS1051" s="6">
        <v>0</v>
      </c>
      <c r="AT1051" s="6">
        <v>0</v>
      </c>
      <c r="AU1051" s="6">
        <v>0</v>
      </c>
      <c r="AV1051" s="6">
        <f>IF(Table3[[#This Row],[ShankDiameter]]&gt;0.5,0,2)</f>
        <v>2</v>
      </c>
      <c r="AW1051" s="6">
        <v>0</v>
      </c>
      <c r="AX1051" s="6">
        <v>0</v>
      </c>
      <c r="AY1051" s="6">
        <v>2</v>
      </c>
      <c r="AZ1051" s="6">
        <f>IF(Table3[[#This Row],[ShankDiameter]]=0.225,2,IF(Table3[[#This Row],[ShankDiameter]]=0.25,2,IF(Table3[[#This Row],[ShankDiameter]]=0.2875,2,0)))</f>
        <v>0</v>
      </c>
      <c r="BA1051" s="6">
        <v>0</v>
      </c>
      <c r="BB1051" s="6">
        <v>0</v>
      </c>
      <c r="BC1051" s="6">
        <v>0</v>
      </c>
      <c r="BD1051" s="6">
        <v>0</v>
      </c>
      <c r="BE1051" s="6">
        <v>0</v>
      </c>
      <c r="BF1051" s="6">
        <v>0</v>
      </c>
      <c r="BG1051" s="6">
        <v>0</v>
      </c>
      <c r="BH1051" s="6">
        <v>0</v>
      </c>
      <c r="BI1051" s="6">
        <v>0</v>
      </c>
      <c r="BJ1051" s="6">
        <v>0</v>
      </c>
      <c r="BK1051" s="6">
        <v>0</v>
      </c>
      <c r="BL1051" s="6">
        <v>0</v>
      </c>
      <c r="BM1051" s="6">
        <f>IF(Table3[[#This Row],[Type]]="EM",IF((Table3[[#This Row],[Diameter]]/2)-Table3[[#This Row],[CornerRadius]]-0.012&gt;0,(Table3[[#This Row],[Diameter]]/2)-Table3[[#This Row],[CornerRadius]]-0.012,0),)</f>
        <v>0</v>
      </c>
      <c r="BO1051" s="6" t="str">
        <f>IF(Table3[[#This Row],[ShoulderLength]]="","",IF(Table3[[#This Row],[ShoulderLength]]&lt;Table3[[#This Row],[LOC]],"FIX",""))</f>
        <v/>
      </c>
    </row>
    <row r="1052" spans="1:67" x14ac:dyDescent="0.25">
      <c r="A1052" s="7">
        <f>IF(Table3[[#This Row],[SoflexRule]]="",1,IF(Table3[[#This Row],[MinOHL]]="",1,IF(Table3[[#This Row],[Type]]="CT",1,IF(Table3[[#This Row],[I]]=1,0,1))))</f>
        <v>1</v>
      </c>
      <c r="B1052" s="6" t="s">
        <v>1922</v>
      </c>
      <c r="D1052" s="6" t="s">
        <v>1922</v>
      </c>
      <c r="E1052" s="6">
        <v>1049</v>
      </c>
      <c r="H1052" s="10" t="s">
        <v>1922</v>
      </c>
      <c r="I1052" s="11" t="s">
        <v>1989</v>
      </c>
      <c r="J1052" s="12">
        <v>27208900</v>
      </c>
      <c r="K1052" s="11" t="str">
        <f>CONCATENATE(Table3[[#This Row],[Type]]," "&amp;TEXT(Table3[[#This Row],[Diameter]],".0000")&amp;""," "&amp;Table3[[#This Row],[NumFlutes]]&amp;"FL")</f>
        <v>RM .0890 4FL</v>
      </c>
      <c r="M1052" s="13">
        <v>8.8999999999999996E-2</v>
      </c>
      <c r="N1052" s="13">
        <v>7.9000000000000001E-2</v>
      </c>
      <c r="R1052" s="14">
        <f>IF(Table3[[#This Row],[ShoulderLenEnd]]="",0,90-(DEGREES(ATAN((Q1052-P1052)/((N1052-O1052)/2)))))</f>
        <v>0</v>
      </c>
      <c r="T1052" s="6">
        <v>4</v>
      </c>
      <c r="U1052" s="6">
        <v>2</v>
      </c>
      <c r="V1052" s="6">
        <v>0.52500000000000002</v>
      </c>
      <c r="AA1052" s="13" t="str">
        <f t="shared" si="17"/>
        <v/>
      </c>
      <c r="AE1052" s="6" t="s">
        <v>44</v>
      </c>
      <c r="AF1052" s="6" t="s">
        <v>62</v>
      </c>
      <c r="AI1052" s="6">
        <v>0</v>
      </c>
      <c r="AJ1052" s="6">
        <v>1</v>
      </c>
      <c r="AK1052" s="6">
        <v>0</v>
      </c>
      <c r="AL1052" s="6">
        <v>0</v>
      </c>
      <c r="AM1052" s="6">
        <v>0</v>
      </c>
      <c r="AN1052" s="6">
        <v>0</v>
      </c>
      <c r="AO1052" s="6">
        <v>0</v>
      </c>
      <c r="AP1052" s="6">
        <v>1</v>
      </c>
      <c r="AR1052" s="6">
        <v>0</v>
      </c>
      <c r="AS1052" s="6">
        <v>0</v>
      </c>
      <c r="AT1052" s="6">
        <v>0</v>
      </c>
      <c r="AU1052" s="6">
        <v>0</v>
      </c>
      <c r="AV1052" s="6">
        <f>IF(Table3[[#This Row],[ShankDiameter]]&gt;0.5,0,2)</f>
        <v>2</v>
      </c>
      <c r="AW1052" s="6">
        <v>0</v>
      </c>
      <c r="AX1052" s="6">
        <v>0</v>
      </c>
      <c r="AY1052" s="6">
        <v>2</v>
      </c>
      <c r="AZ1052" s="6">
        <f>IF(Table3[[#This Row],[ShankDiameter]]=0.225,2,IF(Table3[[#This Row],[ShankDiameter]]=0.25,2,IF(Table3[[#This Row],[ShankDiameter]]=0.2875,2,0)))</f>
        <v>0</v>
      </c>
      <c r="BA1052" s="6">
        <v>0</v>
      </c>
      <c r="BB1052" s="6">
        <v>0</v>
      </c>
      <c r="BC1052" s="6">
        <v>0</v>
      </c>
      <c r="BD1052" s="6">
        <v>0</v>
      </c>
      <c r="BE1052" s="6">
        <v>0</v>
      </c>
      <c r="BF1052" s="6">
        <v>0</v>
      </c>
      <c r="BG1052" s="6">
        <v>0</v>
      </c>
      <c r="BH1052" s="6">
        <v>0</v>
      </c>
      <c r="BI1052" s="6">
        <v>0</v>
      </c>
      <c r="BJ1052" s="6">
        <v>0</v>
      </c>
      <c r="BK1052" s="6">
        <v>0</v>
      </c>
      <c r="BL1052" s="6">
        <v>0</v>
      </c>
      <c r="BM1052" s="6">
        <f>IF(Table3[[#This Row],[Type]]="EM",IF((Table3[[#This Row],[Diameter]]/2)-Table3[[#This Row],[CornerRadius]]-0.012&gt;0,(Table3[[#This Row],[Diameter]]/2)-Table3[[#This Row],[CornerRadius]]-0.012,0),)</f>
        <v>0</v>
      </c>
      <c r="BO1052" s="6" t="str">
        <f>IF(Table3[[#This Row],[ShoulderLength]]="","",IF(Table3[[#This Row],[ShoulderLength]]&lt;Table3[[#This Row],[LOC]],"FIX",""))</f>
        <v/>
      </c>
    </row>
    <row r="1053" spans="1:67" x14ac:dyDescent="0.25">
      <c r="A1053" s="7">
        <f>IF(Table3[[#This Row],[SoflexRule]]="",1,IF(Table3[[#This Row],[MinOHL]]="",1,IF(Table3[[#This Row],[Type]]="CT",1,IF(Table3[[#This Row],[I]]=1,0,1))))</f>
        <v>1</v>
      </c>
      <c r="B1053" s="6" t="s">
        <v>1922</v>
      </c>
      <c r="D1053" s="6" t="s">
        <v>1922</v>
      </c>
      <c r="E1053" s="6">
        <v>1050</v>
      </c>
      <c r="H1053" s="10" t="s">
        <v>1922</v>
      </c>
      <c r="I1053" s="11" t="s">
        <v>1990</v>
      </c>
      <c r="J1053" s="12" t="s">
        <v>1929</v>
      </c>
      <c r="K1053" s="11" t="str">
        <f>CONCATENATE(Table3[[#This Row],[Type]]," "&amp;TEXT(Table3[[#This Row],[Diameter]],".0000")&amp;""," "&amp;Table3[[#This Row],[NumFlutes]]&amp;"FL")</f>
        <v>RM .0830 4FL</v>
      </c>
      <c r="M1053" s="13">
        <v>8.3000000000000004E-2</v>
      </c>
      <c r="N1053" s="13">
        <v>0.08</v>
      </c>
      <c r="R1053" s="14">
        <f>IF(Table3[[#This Row],[ShoulderLenEnd]]="",0,90-(DEGREES(ATAN((Q1053-P1053)/((N1053-O1053)/2)))))</f>
        <v>0</v>
      </c>
      <c r="T1053" s="6">
        <v>4</v>
      </c>
      <c r="U1053" s="6">
        <v>3</v>
      </c>
      <c r="V1053" s="6">
        <v>0.75</v>
      </c>
      <c r="AA1053" s="13" t="str">
        <f t="shared" si="17"/>
        <v/>
      </c>
      <c r="AE1053" s="6" t="s">
        <v>49</v>
      </c>
      <c r="AF1053" s="6" t="s">
        <v>62</v>
      </c>
      <c r="AI1053" s="6">
        <v>0</v>
      </c>
      <c r="AJ1053" s="6">
        <v>1</v>
      </c>
      <c r="AK1053" s="6">
        <v>0</v>
      </c>
      <c r="AL1053" s="6">
        <v>0</v>
      </c>
      <c r="AM1053" s="6">
        <v>0</v>
      </c>
      <c r="AN1053" s="6">
        <v>0</v>
      </c>
      <c r="AO1053" s="6">
        <v>0</v>
      </c>
      <c r="AP1053" s="6">
        <v>1</v>
      </c>
      <c r="AR1053" s="6">
        <v>0</v>
      </c>
      <c r="AS1053" s="6">
        <v>0</v>
      </c>
      <c r="AT1053" s="6">
        <v>0</v>
      </c>
      <c r="AU1053" s="6">
        <v>0</v>
      </c>
      <c r="AV1053" s="6">
        <f>IF(Table3[[#This Row],[ShankDiameter]]&gt;0.5,0,2)</f>
        <v>2</v>
      </c>
      <c r="AW1053" s="6">
        <v>0</v>
      </c>
      <c r="AX1053" s="6">
        <v>0</v>
      </c>
      <c r="AY1053" s="6">
        <v>2</v>
      </c>
      <c r="AZ1053" s="6">
        <f>IF(Table3[[#This Row],[ShankDiameter]]=0.225,2,IF(Table3[[#This Row],[ShankDiameter]]=0.25,2,IF(Table3[[#This Row],[ShankDiameter]]=0.2875,2,0)))</f>
        <v>0</v>
      </c>
      <c r="BA1053" s="6">
        <v>0</v>
      </c>
      <c r="BB1053" s="6">
        <v>0</v>
      </c>
      <c r="BC1053" s="6">
        <v>0</v>
      </c>
      <c r="BD1053" s="6">
        <v>0</v>
      </c>
      <c r="BE1053" s="6">
        <v>0</v>
      </c>
      <c r="BF1053" s="6">
        <v>0</v>
      </c>
      <c r="BG1053" s="6">
        <v>0</v>
      </c>
      <c r="BH1053" s="6">
        <v>0</v>
      </c>
      <c r="BI1053" s="6">
        <v>0</v>
      </c>
      <c r="BJ1053" s="6">
        <v>0</v>
      </c>
      <c r="BK1053" s="6">
        <v>0</v>
      </c>
      <c r="BL1053" s="6">
        <v>0</v>
      </c>
      <c r="BM1053" s="6">
        <f>IF(Table3[[#This Row],[Type]]="EM",IF((Table3[[#This Row],[Diameter]]/2)-Table3[[#This Row],[CornerRadius]]-0.012&gt;0,(Table3[[#This Row],[Diameter]]/2)-Table3[[#This Row],[CornerRadius]]-0.012,0),)</f>
        <v>0</v>
      </c>
      <c r="BO1053" s="6" t="str">
        <f>IF(Table3[[#This Row],[ShoulderLength]]="","",IF(Table3[[#This Row],[ShoulderLength]]&lt;Table3[[#This Row],[LOC]],"FIX",""))</f>
        <v/>
      </c>
    </row>
    <row r="1054" spans="1:67" x14ac:dyDescent="0.25">
      <c r="A1054" s="7">
        <f>IF(Table3[[#This Row],[SoflexRule]]="",1,IF(Table3[[#This Row],[MinOHL]]="",1,IF(Table3[[#This Row],[Type]]="CT",1,IF(Table3[[#This Row],[I]]=1,0,1))))</f>
        <v>1</v>
      </c>
      <c r="B1054" s="6" t="s">
        <v>1922</v>
      </c>
      <c r="D1054" s="6" t="s">
        <v>1922</v>
      </c>
      <c r="E1054" s="6">
        <v>1051</v>
      </c>
      <c r="H1054" s="10" t="s">
        <v>1922</v>
      </c>
      <c r="I1054" s="11" t="s">
        <v>1991</v>
      </c>
      <c r="J1054" s="12" t="s">
        <v>1929</v>
      </c>
      <c r="K1054" s="11" t="str">
        <f>CONCATENATE(Table3[[#This Row],[Type]]," "&amp;TEXT(Table3[[#This Row],[Diameter]],".0000")&amp;""," "&amp;Table3[[#This Row],[NumFlutes]]&amp;"FL")</f>
        <v>RM .0840 4FL</v>
      </c>
      <c r="M1054" s="13">
        <v>8.4000000000000005E-2</v>
      </c>
      <c r="N1054" s="13">
        <v>0.08</v>
      </c>
      <c r="R1054" s="14">
        <f>IF(Table3[[#This Row],[ShoulderLenEnd]]="",0,90-(DEGREES(ATAN((Q1054-P1054)/((N1054-O1054)/2)))))</f>
        <v>0</v>
      </c>
      <c r="T1054" s="6">
        <v>4</v>
      </c>
      <c r="U1054" s="6">
        <v>3</v>
      </c>
      <c r="V1054" s="6">
        <v>0.75</v>
      </c>
      <c r="AA1054" s="13" t="str">
        <f t="shared" si="17"/>
        <v/>
      </c>
      <c r="AE1054" s="6" t="s">
        <v>49</v>
      </c>
      <c r="AF1054" s="6" t="s">
        <v>62</v>
      </c>
      <c r="AI1054" s="6">
        <v>0</v>
      </c>
      <c r="AJ1054" s="6">
        <v>1</v>
      </c>
      <c r="AK1054" s="6">
        <v>0</v>
      </c>
      <c r="AL1054" s="6">
        <v>0</v>
      </c>
      <c r="AM1054" s="6">
        <v>0</v>
      </c>
      <c r="AN1054" s="6">
        <v>0</v>
      </c>
      <c r="AO1054" s="6">
        <v>0</v>
      </c>
      <c r="AP1054" s="6">
        <v>1</v>
      </c>
      <c r="AR1054" s="6">
        <v>0</v>
      </c>
      <c r="AS1054" s="6">
        <v>0</v>
      </c>
      <c r="AT1054" s="6">
        <v>0</v>
      </c>
      <c r="AU1054" s="6">
        <v>0</v>
      </c>
      <c r="AV1054" s="6">
        <f>IF(Table3[[#This Row],[ShankDiameter]]&gt;0.5,0,2)</f>
        <v>2</v>
      </c>
      <c r="AW1054" s="6">
        <v>0</v>
      </c>
      <c r="AX1054" s="6">
        <v>0</v>
      </c>
      <c r="AY1054" s="6">
        <v>2</v>
      </c>
      <c r="AZ1054" s="6">
        <f>IF(Table3[[#This Row],[ShankDiameter]]=0.225,2,IF(Table3[[#This Row],[ShankDiameter]]=0.25,2,IF(Table3[[#This Row],[ShankDiameter]]=0.2875,2,0)))</f>
        <v>0</v>
      </c>
      <c r="BA1054" s="6">
        <v>0</v>
      </c>
      <c r="BB1054" s="6">
        <v>0</v>
      </c>
      <c r="BC1054" s="6">
        <v>0</v>
      </c>
      <c r="BD1054" s="6">
        <v>0</v>
      </c>
      <c r="BE1054" s="6">
        <v>0</v>
      </c>
      <c r="BF1054" s="6">
        <v>0</v>
      </c>
      <c r="BG1054" s="6">
        <v>0</v>
      </c>
      <c r="BH1054" s="6">
        <v>0</v>
      </c>
      <c r="BI1054" s="6">
        <v>0</v>
      </c>
      <c r="BJ1054" s="6">
        <v>0</v>
      </c>
      <c r="BK1054" s="6">
        <v>0</v>
      </c>
      <c r="BL1054" s="6">
        <v>0</v>
      </c>
      <c r="BM1054" s="6">
        <f>IF(Table3[[#This Row],[Type]]="EM",IF((Table3[[#This Row],[Diameter]]/2)-Table3[[#This Row],[CornerRadius]]-0.012&gt;0,(Table3[[#This Row],[Diameter]]/2)-Table3[[#This Row],[CornerRadius]]-0.012,0),)</f>
        <v>0</v>
      </c>
      <c r="BO1054" s="6" t="str">
        <f>IF(Table3[[#This Row],[ShoulderLength]]="","",IF(Table3[[#This Row],[ShoulderLength]]&lt;Table3[[#This Row],[LOC]],"FIX",""))</f>
        <v/>
      </c>
    </row>
    <row r="1055" spans="1:67" x14ac:dyDescent="0.25">
      <c r="A1055" s="7">
        <f>IF(Table3[[#This Row],[SoflexRule]]="",1,IF(Table3[[#This Row],[MinOHL]]="",1,IF(Table3[[#This Row],[Type]]="CT",1,IF(Table3[[#This Row],[I]]=1,0,1))))</f>
        <v>1</v>
      </c>
      <c r="B1055" s="6" t="s">
        <v>1922</v>
      </c>
      <c r="D1055" s="6" t="s">
        <v>1922</v>
      </c>
      <c r="E1055" s="6">
        <v>1052</v>
      </c>
      <c r="H1055" s="10" t="s">
        <v>1922</v>
      </c>
      <c r="I1055" s="11" t="s">
        <v>1992</v>
      </c>
      <c r="J1055" s="12" t="s">
        <v>1929</v>
      </c>
      <c r="K1055" s="11" t="str">
        <f>CONCATENATE(Table3[[#This Row],[Type]]," "&amp;TEXT(Table3[[#This Row],[Diameter]],".0000")&amp;""," "&amp;Table3[[#This Row],[NumFlutes]]&amp;"FL")</f>
        <v>RM .0850 4FL</v>
      </c>
      <c r="M1055" s="13">
        <v>8.5000000000000006E-2</v>
      </c>
      <c r="N1055" s="13">
        <v>0.08</v>
      </c>
      <c r="R1055" s="14">
        <f>IF(Table3[[#This Row],[ShoulderLenEnd]]="",0,90-(DEGREES(ATAN((Q1055-P1055)/((N1055-O1055)/2)))))</f>
        <v>0</v>
      </c>
      <c r="T1055" s="6">
        <v>4</v>
      </c>
      <c r="U1055" s="6">
        <v>3</v>
      </c>
      <c r="V1055" s="6">
        <v>0.75</v>
      </c>
      <c r="AA1055" s="13" t="str">
        <f t="shared" si="17"/>
        <v/>
      </c>
      <c r="AE1055" s="6" t="s">
        <v>49</v>
      </c>
      <c r="AF1055" s="6" t="s">
        <v>62</v>
      </c>
      <c r="AI1055" s="6">
        <v>0</v>
      </c>
      <c r="AJ1055" s="6">
        <v>1</v>
      </c>
      <c r="AK1055" s="6">
        <v>0</v>
      </c>
      <c r="AL1055" s="6">
        <v>0</v>
      </c>
      <c r="AM1055" s="6">
        <v>0</v>
      </c>
      <c r="AN1055" s="6">
        <v>0</v>
      </c>
      <c r="AO1055" s="6">
        <v>0</v>
      </c>
      <c r="AP1055" s="6">
        <v>1</v>
      </c>
      <c r="AR1055" s="6">
        <v>0</v>
      </c>
      <c r="AS1055" s="6">
        <v>0</v>
      </c>
      <c r="AT1055" s="6">
        <v>0</v>
      </c>
      <c r="AU1055" s="6">
        <v>0</v>
      </c>
      <c r="AV1055" s="6">
        <f>IF(Table3[[#This Row],[ShankDiameter]]&gt;0.5,0,2)</f>
        <v>2</v>
      </c>
      <c r="AW1055" s="6">
        <v>0</v>
      </c>
      <c r="AX1055" s="6">
        <v>0</v>
      </c>
      <c r="AY1055" s="6">
        <v>2</v>
      </c>
      <c r="AZ1055" s="6">
        <f>IF(Table3[[#This Row],[ShankDiameter]]=0.225,2,IF(Table3[[#This Row],[ShankDiameter]]=0.25,2,IF(Table3[[#This Row],[ShankDiameter]]=0.2875,2,0)))</f>
        <v>0</v>
      </c>
      <c r="BA1055" s="6">
        <v>0</v>
      </c>
      <c r="BB1055" s="6">
        <v>0</v>
      </c>
      <c r="BC1055" s="6">
        <v>0</v>
      </c>
      <c r="BD1055" s="6">
        <v>0</v>
      </c>
      <c r="BE1055" s="6">
        <v>0</v>
      </c>
      <c r="BF1055" s="6">
        <v>0</v>
      </c>
      <c r="BG1055" s="6">
        <v>0</v>
      </c>
      <c r="BH1055" s="6">
        <v>0</v>
      </c>
      <c r="BI1055" s="6">
        <v>0</v>
      </c>
      <c r="BJ1055" s="6">
        <v>0</v>
      </c>
      <c r="BK1055" s="6">
        <v>0</v>
      </c>
      <c r="BL1055" s="6">
        <v>0</v>
      </c>
      <c r="BM1055" s="6">
        <f>IF(Table3[[#This Row],[Type]]="EM",IF((Table3[[#This Row],[Diameter]]/2)-Table3[[#This Row],[CornerRadius]]-0.012&gt;0,(Table3[[#This Row],[Diameter]]/2)-Table3[[#This Row],[CornerRadius]]-0.012,0),)</f>
        <v>0</v>
      </c>
      <c r="BO1055" s="6" t="str">
        <f>IF(Table3[[#This Row],[ShoulderLength]]="","",IF(Table3[[#This Row],[ShoulderLength]]&lt;Table3[[#This Row],[LOC]],"FIX",""))</f>
        <v/>
      </c>
    </row>
    <row r="1056" spans="1:67" x14ac:dyDescent="0.25">
      <c r="A1056" s="7">
        <f>IF(Table3[[#This Row],[SoflexRule]]="",1,IF(Table3[[#This Row],[MinOHL]]="",1,IF(Table3[[#This Row],[Type]]="CT",1,IF(Table3[[#This Row],[I]]=1,0,1))))</f>
        <v>1</v>
      </c>
      <c r="B1056" s="6" t="s">
        <v>1922</v>
      </c>
      <c r="D1056" s="6" t="s">
        <v>1922</v>
      </c>
      <c r="E1056" s="6">
        <v>1053</v>
      </c>
      <c r="H1056" s="10" t="s">
        <v>1922</v>
      </c>
      <c r="I1056" s="11" t="s">
        <v>1993</v>
      </c>
      <c r="J1056" s="12" t="s">
        <v>1994</v>
      </c>
      <c r="K1056" s="11" t="str">
        <f>CONCATENATE(Table3[[#This Row],[Type]]," "&amp;TEXT(Table3[[#This Row],[Diameter]],".0000")&amp;""," "&amp;Table3[[#This Row],[NumFlutes]]&amp;"FL")</f>
        <v>RM .0880 4FL</v>
      </c>
      <c r="M1056" s="13">
        <v>8.7999999999999995E-2</v>
      </c>
      <c r="N1056" s="13">
        <v>8.1000000000000003E-2</v>
      </c>
      <c r="R1056" s="14">
        <f>IF(Table3[[#This Row],[ShoulderLenEnd]]="",0,90-(DEGREES(ATAN((Q1056-P1056)/((N1056-O1056)/2)))))</f>
        <v>0</v>
      </c>
      <c r="T1056" s="6">
        <v>4</v>
      </c>
      <c r="U1056" s="6">
        <v>3</v>
      </c>
      <c r="V1056" s="6">
        <v>0.75</v>
      </c>
      <c r="AA1056" s="13" t="str">
        <f t="shared" si="17"/>
        <v/>
      </c>
      <c r="AE1056" s="6" t="s">
        <v>49</v>
      </c>
      <c r="AF1056" s="6" t="s">
        <v>62</v>
      </c>
      <c r="AI1056" s="6">
        <v>0</v>
      </c>
      <c r="AJ1056" s="6">
        <v>1</v>
      </c>
      <c r="AK1056" s="6">
        <v>0</v>
      </c>
      <c r="AL1056" s="6">
        <v>0</v>
      </c>
      <c r="AM1056" s="6">
        <v>0</v>
      </c>
      <c r="AN1056" s="6">
        <v>0</v>
      </c>
      <c r="AO1056" s="6">
        <v>0</v>
      </c>
      <c r="AP1056" s="6">
        <v>1</v>
      </c>
      <c r="AR1056" s="6">
        <v>0</v>
      </c>
      <c r="AS1056" s="6">
        <v>0</v>
      </c>
      <c r="AT1056" s="6">
        <v>0</v>
      </c>
      <c r="AU1056" s="6">
        <v>0</v>
      </c>
      <c r="AV1056" s="6">
        <f>IF(Table3[[#This Row],[ShankDiameter]]&gt;0.5,0,2)</f>
        <v>2</v>
      </c>
      <c r="AW1056" s="6">
        <v>0</v>
      </c>
      <c r="AX1056" s="6">
        <v>0</v>
      </c>
      <c r="AY1056" s="6">
        <v>2</v>
      </c>
      <c r="AZ1056" s="6">
        <f>IF(Table3[[#This Row],[ShankDiameter]]=0.225,2,IF(Table3[[#This Row],[ShankDiameter]]=0.25,2,IF(Table3[[#This Row],[ShankDiameter]]=0.2875,2,0)))</f>
        <v>0</v>
      </c>
      <c r="BA1056" s="6">
        <v>0</v>
      </c>
      <c r="BB1056" s="6">
        <v>0</v>
      </c>
      <c r="BC1056" s="6">
        <v>0</v>
      </c>
      <c r="BD1056" s="6">
        <v>0</v>
      </c>
      <c r="BE1056" s="6">
        <v>0</v>
      </c>
      <c r="BF1056" s="6">
        <v>0</v>
      </c>
      <c r="BG1056" s="6">
        <v>0</v>
      </c>
      <c r="BH1056" s="6">
        <v>0</v>
      </c>
      <c r="BI1056" s="6">
        <v>0</v>
      </c>
      <c r="BJ1056" s="6">
        <v>0</v>
      </c>
      <c r="BK1056" s="6">
        <v>0</v>
      </c>
      <c r="BL1056" s="6">
        <v>0</v>
      </c>
      <c r="BM1056" s="6">
        <f>IF(Table3[[#This Row],[Type]]="EM",IF((Table3[[#This Row],[Diameter]]/2)-Table3[[#This Row],[CornerRadius]]-0.012&gt;0,(Table3[[#This Row],[Diameter]]/2)-Table3[[#This Row],[CornerRadius]]-0.012,0),)</f>
        <v>0</v>
      </c>
      <c r="BO1056" s="6" t="str">
        <f>IF(Table3[[#This Row],[ShoulderLength]]="","",IF(Table3[[#This Row],[ShoulderLength]]&lt;Table3[[#This Row],[LOC]],"FIX",""))</f>
        <v/>
      </c>
    </row>
    <row r="1057" spans="1:67" x14ac:dyDescent="0.25">
      <c r="A1057" s="7">
        <f>IF(Table3[[#This Row],[SoflexRule]]="",1,IF(Table3[[#This Row],[MinOHL]]="",1,IF(Table3[[#This Row],[Type]]="CT",1,IF(Table3[[#This Row],[I]]=1,0,1))))</f>
        <v>1</v>
      </c>
      <c r="B1057" s="6" t="s">
        <v>1922</v>
      </c>
      <c r="D1057" s="6" t="s">
        <v>1922</v>
      </c>
      <c r="E1057" s="6">
        <v>1054</v>
      </c>
      <c r="H1057" s="10" t="s">
        <v>1922</v>
      </c>
      <c r="I1057" s="11" t="s">
        <v>1995</v>
      </c>
      <c r="J1057" s="12" t="s">
        <v>1996</v>
      </c>
      <c r="K1057" s="11" t="str">
        <f>CONCATENATE(Table3[[#This Row],[Type]]," "&amp;TEXT(Table3[[#This Row],[Diameter]],".0000")&amp;""," "&amp;Table3[[#This Row],[NumFlutes]]&amp;"FL")</f>
        <v>RM .0933 4FL</v>
      </c>
      <c r="M1057" s="13">
        <v>9.3299999999999994E-2</v>
      </c>
      <c r="N1057" s="13">
        <v>8.5999999999999993E-2</v>
      </c>
      <c r="R1057" s="14">
        <f>IF(Table3[[#This Row],[ShoulderLenEnd]]="",0,90-(DEGREES(ATAN((Q1057-P1057)/((N1057-O1057)/2)))))</f>
        <v>0</v>
      </c>
      <c r="T1057" s="6">
        <v>4</v>
      </c>
      <c r="U1057" s="6">
        <v>3</v>
      </c>
      <c r="V1057" s="6">
        <v>0.75</v>
      </c>
      <c r="AA1057" s="13" t="str">
        <f t="shared" si="17"/>
        <v/>
      </c>
      <c r="AE1057" s="6" t="s">
        <v>49</v>
      </c>
      <c r="AF1057" s="6" t="s">
        <v>62</v>
      </c>
      <c r="AI1057" s="6">
        <v>0</v>
      </c>
      <c r="AJ1057" s="6">
        <v>1</v>
      </c>
      <c r="AK1057" s="6">
        <v>0</v>
      </c>
      <c r="AL1057" s="6">
        <v>0</v>
      </c>
      <c r="AM1057" s="6">
        <v>0</v>
      </c>
      <c r="AN1057" s="6">
        <v>0</v>
      </c>
      <c r="AO1057" s="6">
        <v>0</v>
      </c>
      <c r="AP1057" s="6">
        <v>1</v>
      </c>
      <c r="AR1057" s="6">
        <v>0</v>
      </c>
      <c r="AS1057" s="6">
        <v>0</v>
      </c>
      <c r="AT1057" s="6">
        <v>0</v>
      </c>
      <c r="AU1057" s="6">
        <v>0</v>
      </c>
      <c r="AV1057" s="6">
        <f>IF(Table3[[#This Row],[ShankDiameter]]&gt;0.5,0,2)</f>
        <v>2</v>
      </c>
      <c r="AW1057" s="6">
        <v>0</v>
      </c>
      <c r="AX1057" s="6">
        <v>0</v>
      </c>
      <c r="AY1057" s="6">
        <v>2</v>
      </c>
      <c r="AZ1057" s="6">
        <f>IF(Table3[[#This Row],[ShankDiameter]]=0.225,2,IF(Table3[[#This Row],[ShankDiameter]]=0.25,2,IF(Table3[[#This Row],[ShankDiameter]]=0.2875,2,0)))</f>
        <v>0</v>
      </c>
      <c r="BA1057" s="6">
        <v>0</v>
      </c>
      <c r="BB1057" s="6">
        <v>0</v>
      </c>
      <c r="BC1057" s="6">
        <v>0</v>
      </c>
      <c r="BD1057" s="6">
        <v>0</v>
      </c>
      <c r="BE1057" s="6">
        <v>0</v>
      </c>
      <c r="BF1057" s="6">
        <v>0</v>
      </c>
      <c r="BG1057" s="6">
        <v>0</v>
      </c>
      <c r="BH1057" s="6">
        <v>0</v>
      </c>
      <c r="BI1057" s="6">
        <v>0</v>
      </c>
      <c r="BJ1057" s="6">
        <v>0</v>
      </c>
      <c r="BK1057" s="6">
        <v>0</v>
      </c>
      <c r="BL1057" s="6">
        <v>0</v>
      </c>
      <c r="BM1057" s="6">
        <f>IF(Table3[[#This Row],[Type]]="EM",IF((Table3[[#This Row],[Diameter]]/2)-Table3[[#This Row],[CornerRadius]]-0.012&gt;0,(Table3[[#This Row],[Diameter]]/2)-Table3[[#This Row],[CornerRadius]]-0.012,0),)</f>
        <v>0</v>
      </c>
      <c r="BO1057" s="6" t="str">
        <f>IF(Table3[[#This Row],[ShoulderLength]]="","",IF(Table3[[#This Row],[ShoulderLength]]&lt;Table3[[#This Row],[LOC]],"FIX",""))</f>
        <v/>
      </c>
    </row>
    <row r="1058" spans="1:67" x14ac:dyDescent="0.25">
      <c r="A1058" s="7">
        <f>IF(Table3[[#This Row],[SoflexRule]]="",1,IF(Table3[[#This Row],[MinOHL]]="",1,IF(Table3[[#This Row],[Type]]="CT",1,IF(Table3[[#This Row],[I]]=1,0,1))))</f>
        <v>1</v>
      </c>
      <c r="B1058" s="6" t="s">
        <v>1922</v>
      </c>
      <c r="D1058" s="6" t="s">
        <v>1922</v>
      </c>
      <c r="E1058" s="6">
        <v>1055</v>
      </c>
      <c r="H1058" s="10" t="s">
        <v>1922</v>
      </c>
      <c r="I1058" s="11" t="s">
        <v>1997</v>
      </c>
      <c r="J1058" s="12">
        <v>27209150</v>
      </c>
      <c r="K1058" s="11" t="str">
        <f>CONCATENATE(Table3[[#This Row],[Type]]," "&amp;TEXT(Table3[[#This Row],[Diameter]],".0000")&amp;""," "&amp;Table3[[#This Row],[NumFlutes]]&amp;"FL")</f>
        <v>RM .0915 4FL</v>
      </c>
      <c r="M1058" s="13">
        <v>9.1499999999999998E-2</v>
      </c>
      <c r="N1058" s="13">
        <v>8.6999999999999994E-2</v>
      </c>
      <c r="R1058" s="14">
        <f>IF(Table3[[#This Row],[ShoulderLenEnd]]="",0,90-(DEGREES(ATAN((Q1058-P1058)/((N1058-O1058)/2)))))</f>
        <v>0</v>
      </c>
      <c r="T1058" s="6">
        <v>4</v>
      </c>
      <c r="U1058" s="6">
        <v>2</v>
      </c>
      <c r="V1058" s="6">
        <v>0.6</v>
      </c>
      <c r="AA1058" s="13" t="str">
        <f t="shared" si="17"/>
        <v/>
      </c>
      <c r="AE1058" s="6" t="s">
        <v>44</v>
      </c>
      <c r="AF1058" s="6" t="s">
        <v>62</v>
      </c>
      <c r="AI1058" s="6">
        <v>0</v>
      </c>
      <c r="AJ1058" s="6">
        <v>1</v>
      </c>
      <c r="AK1058" s="6">
        <v>0</v>
      </c>
      <c r="AL1058" s="6">
        <v>0</v>
      </c>
      <c r="AM1058" s="6">
        <v>0</v>
      </c>
      <c r="AN1058" s="6">
        <v>0</v>
      </c>
      <c r="AO1058" s="6">
        <v>0</v>
      </c>
      <c r="AP1058" s="6">
        <v>1</v>
      </c>
      <c r="AR1058" s="6">
        <v>0</v>
      </c>
      <c r="AS1058" s="6">
        <v>0</v>
      </c>
      <c r="AT1058" s="6">
        <v>0</v>
      </c>
      <c r="AU1058" s="6">
        <v>0</v>
      </c>
      <c r="AV1058" s="6">
        <f>IF(Table3[[#This Row],[ShankDiameter]]&gt;0.5,0,2)</f>
        <v>2</v>
      </c>
      <c r="AW1058" s="6">
        <v>0</v>
      </c>
      <c r="AX1058" s="6">
        <v>0</v>
      </c>
      <c r="AY1058" s="6">
        <v>2</v>
      </c>
      <c r="AZ1058" s="6">
        <f>IF(Table3[[#This Row],[ShankDiameter]]=0.225,2,IF(Table3[[#This Row],[ShankDiameter]]=0.25,2,IF(Table3[[#This Row],[ShankDiameter]]=0.2875,2,0)))</f>
        <v>0</v>
      </c>
      <c r="BA1058" s="6">
        <v>0</v>
      </c>
      <c r="BB1058" s="6">
        <v>0</v>
      </c>
      <c r="BC1058" s="6">
        <v>0</v>
      </c>
      <c r="BD1058" s="6">
        <v>0</v>
      </c>
      <c r="BE1058" s="6">
        <v>0</v>
      </c>
      <c r="BF1058" s="6">
        <v>0</v>
      </c>
      <c r="BG1058" s="6">
        <v>0</v>
      </c>
      <c r="BH1058" s="6">
        <v>0</v>
      </c>
      <c r="BI1058" s="6">
        <v>0</v>
      </c>
      <c r="BJ1058" s="6">
        <v>0</v>
      </c>
      <c r="BK1058" s="6">
        <v>0</v>
      </c>
      <c r="BL1058" s="6">
        <v>0</v>
      </c>
      <c r="BM1058" s="6">
        <f>IF(Table3[[#This Row],[Type]]="EM",IF((Table3[[#This Row],[Diameter]]/2)-Table3[[#This Row],[CornerRadius]]-0.012&gt;0,(Table3[[#This Row],[Diameter]]/2)-Table3[[#This Row],[CornerRadius]]-0.012,0),)</f>
        <v>0</v>
      </c>
      <c r="BO1058" s="6" t="str">
        <f>IF(Table3[[#This Row],[ShoulderLength]]="","",IF(Table3[[#This Row],[ShoulderLength]]&lt;Table3[[#This Row],[LOC]],"FIX",""))</f>
        <v/>
      </c>
    </row>
    <row r="1059" spans="1:67" x14ac:dyDescent="0.25">
      <c r="A1059" s="7">
        <f>IF(Table3[[#This Row],[SoflexRule]]="",1,IF(Table3[[#This Row],[MinOHL]]="",1,IF(Table3[[#This Row],[Type]]="CT",1,IF(Table3[[#This Row],[I]]=1,0,1))))</f>
        <v>1</v>
      </c>
      <c r="B1059" s="6" t="s">
        <v>1922</v>
      </c>
      <c r="D1059" s="6" t="s">
        <v>1922</v>
      </c>
      <c r="E1059" s="6">
        <v>1056</v>
      </c>
      <c r="G1059" s="9" t="s">
        <v>74</v>
      </c>
      <c r="H1059" s="10" t="s">
        <v>1922</v>
      </c>
      <c r="I1059" s="11" t="s">
        <v>1998</v>
      </c>
      <c r="J1059" s="12" t="s">
        <v>1999</v>
      </c>
      <c r="K1059" s="11" t="str">
        <f>CONCATENATE(Table3[[#This Row],[Type]]," "&amp;TEXT(Table3[[#This Row],[Diameter]],".0000")&amp;""," "&amp;Table3[[#This Row],[NumFlutes]]&amp;"FL")</f>
        <v>RM .0935 4FL</v>
      </c>
      <c r="M1059" s="13">
        <v>9.35E-2</v>
      </c>
      <c r="N1059" s="13">
        <v>8.6999999999999994E-2</v>
      </c>
      <c r="O1059" s="6">
        <v>9.35E-2</v>
      </c>
      <c r="P1059" s="6">
        <v>0.77500000000000002</v>
      </c>
      <c r="R1059" s="14">
        <f>IF(Table3[[#This Row],[ShoulderLenEnd]]="",0,90-(DEGREES(ATAN((Q1059-P1059)/((N1059-O1059)/2)))))</f>
        <v>0</v>
      </c>
      <c r="S1059" s="15">
        <v>1.1850000000000001</v>
      </c>
      <c r="T1059" s="6">
        <v>4</v>
      </c>
      <c r="U1059" s="6">
        <v>3</v>
      </c>
      <c r="V1059" s="6">
        <v>0.75</v>
      </c>
      <c r="AA1059" s="13" t="str">
        <f t="shared" si="17"/>
        <v/>
      </c>
      <c r="AB1059" s="6">
        <v>5.0000000000000001E-3</v>
      </c>
      <c r="AC1059" s="6">
        <v>0.06</v>
      </c>
      <c r="AE1059" s="6" t="s">
        <v>49</v>
      </c>
      <c r="AF1059" s="6" t="s">
        <v>62</v>
      </c>
      <c r="AI1059" s="6">
        <v>0</v>
      </c>
      <c r="AJ1059" s="6">
        <v>1</v>
      </c>
      <c r="AK1059" s="6">
        <v>0</v>
      </c>
      <c r="AL1059" s="6">
        <v>0</v>
      </c>
      <c r="AM1059" s="6">
        <v>0</v>
      </c>
      <c r="AN1059" s="6">
        <v>0</v>
      </c>
      <c r="AO1059" s="6">
        <v>0</v>
      </c>
      <c r="AP1059" s="6">
        <v>1</v>
      </c>
      <c r="AR1059" s="6">
        <v>0</v>
      </c>
      <c r="AS1059" s="6">
        <v>0</v>
      </c>
      <c r="AT1059" s="6">
        <v>0</v>
      </c>
      <c r="AU1059" s="6">
        <v>0</v>
      </c>
      <c r="AV1059" s="6">
        <f>IF(Table3[[#This Row],[ShankDiameter]]&gt;0.5,0,2)</f>
        <v>2</v>
      </c>
      <c r="AW1059" s="6">
        <v>0</v>
      </c>
      <c r="AX1059" s="6">
        <v>0</v>
      </c>
      <c r="AY1059" s="6">
        <v>2</v>
      </c>
      <c r="AZ1059" s="6">
        <f>IF(Table3[[#This Row],[ShankDiameter]]=0.225,2,IF(Table3[[#This Row],[ShankDiameter]]=0.25,2,IF(Table3[[#This Row],[ShankDiameter]]=0.2875,2,0)))</f>
        <v>0</v>
      </c>
      <c r="BA1059" s="6">
        <v>0</v>
      </c>
      <c r="BB1059" s="6">
        <v>0</v>
      </c>
      <c r="BC1059" s="6">
        <v>0</v>
      </c>
      <c r="BD1059" s="6">
        <v>0</v>
      </c>
      <c r="BE1059" s="6">
        <v>0</v>
      </c>
      <c r="BF1059" s="6">
        <v>0</v>
      </c>
      <c r="BG1059" s="6">
        <v>0</v>
      </c>
      <c r="BH1059" s="6">
        <v>0</v>
      </c>
      <c r="BI1059" s="6">
        <v>0</v>
      </c>
      <c r="BJ1059" s="6">
        <v>0</v>
      </c>
      <c r="BK1059" s="6">
        <v>0</v>
      </c>
      <c r="BL1059" s="6">
        <v>0</v>
      </c>
      <c r="BM1059" s="6">
        <f>IF(Table3[[#This Row],[Type]]="EM",IF((Table3[[#This Row],[Diameter]]/2)-Table3[[#This Row],[CornerRadius]]-0.012&gt;0,(Table3[[#This Row],[Diameter]]/2)-Table3[[#This Row],[CornerRadius]]-0.012,0),)</f>
        <v>0</v>
      </c>
      <c r="BO1059" s="6" t="str">
        <f>IF(Table3[[#This Row],[ShoulderLength]]="","",IF(Table3[[#This Row],[ShoulderLength]]&lt;Table3[[#This Row],[LOC]],"FIX",""))</f>
        <v/>
      </c>
    </row>
    <row r="1060" spans="1:67" x14ac:dyDescent="0.25">
      <c r="A1060" s="7">
        <f>IF(Table3[[#This Row],[SoflexRule]]="",1,IF(Table3[[#This Row],[MinOHL]]="",1,IF(Table3[[#This Row],[Type]]="CT",1,IF(Table3[[#This Row],[I]]=1,0,1))))</f>
        <v>1</v>
      </c>
      <c r="B1060" s="6" t="s">
        <v>1922</v>
      </c>
      <c r="D1060" s="6" t="s">
        <v>1922</v>
      </c>
      <c r="E1060" s="6">
        <v>1057</v>
      </c>
      <c r="G1060" s="9" t="s">
        <v>74</v>
      </c>
      <c r="H1060" s="10" t="s">
        <v>1922</v>
      </c>
      <c r="I1060" s="11" t="s">
        <v>2000</v>
      </c>
      <c r="J1060" s="12">
        <v>27209370</v>
      </c>
      <c r="K1060" s="11" t="str">
        <f>CONCATENATE(Table3[[#This Row],[Type]]," "&amp;TEXT(Table3[[#This Row],[Diameter]],".0000")&amp;""," "&amp;Table3[[#This Row],[NumFlutes]]&amp;"FL")</f>
        <v>RM .0938 4FL</v>
      </c>
      <c r="M1060" s="13">
        <v>9.3799999999999994E-2</v>
      </c>
      <c r="N1060" s="13">
        <v>8.6999999999999994E-2</v>
      </c>
      <c r="O1060" s="6">
        <v>9.3799999999999994E-2</v>
      </c>
      <c r="P1060" s="6">
        <v>0.61</v>
      </c>
      <c r="R1060" s="14">
        <f>IF(Table3[[#This Row],[ShoulderLenEnd]]="",0,90-(DEGREES(ATAN((Q1060-P1060)/((N1060-O1060)/2)))))</f>
        <v>0</v>
      </c>
      <c r="S1060" s="15">
        <v>0.98499999999999999</v>
      </c>
      <c r="T1060" s="6">
        <v>4</v>
      </c>
      <c r="U1060" s="6">
        <v>2</v>
      </c>
      <c r="V1060" s="6">
        <v>6</v>
      </c>
      <c r="AA1060" s="13" t="str">
        <f t="shared" si="17"/>
        <v/>
      </c>
      <c r="AB1060" s="6">
        <v>5.0000000000000001E-3</v>
      </c>
      <c r="AC1060" s="6">
        <v>5.5E-2</v>
      </c>
      <c r="AE1060" s="6" t="s">
        <v>44</v>
      </c>
      <c r="AF1060" s="6" t="s">
        <v>62</v>
      </c>
      <c r="AI1060" s="6">
        <v>0</v>
      </c>
      <c r="AJ1060" s="6">
        <v>1</v>
      </c>
      <c r="AK1060" s="6">
        <v>0</v>
      </c>
      <c r="AL1060" s="6">
        <v>0</v>
      </c>
      <c r="AM1060" s="6">
        <v>0</v>
      </c>
      <c r="AN1060" s="6">
        <v>0</v>
      </c>
      <c r="AO1060" s="6">
        <v>0</v>
      </c>
      <c r="AP1060" s="6">
        <v>1</v>
      </c>
      <c r="AR1060" s="6">
        <v>0</v>
      </c>
      <c r="AS1060" s="6">
        <v>0</v>
      </c>
      <c r="AT1060" s="6">
        <v>0</v>
      </c>
      <c r="AU1060" s="6">
        <v>0</v>
      </c>
      <c r="AV1060" s="6">
        <f>IF(Table3[[#This Row],[ShankDiameter]]&gt;0.5,0,2)</f>
        <v>2</v>
      </c>
      <c r="AW1060" s="6">
        <v>0</v>
      </c>
      <c r="AX1060" s="6">
        <v>0</v>
      </c>
      <c r="AY1060" s="6">
        <v>2</v>
      </c>
      <c r="AZ1060" s="6">
        <f>IF(Table3[[#This Row],[ShankDiameter]]=0.225,2,IF(Table3[[#This Row],[ShankDiameter]]=0.25,2,IF(Table3[[#This Row],[ShankDiameter]]=0.2875,2,0)))</f>
        <v>0</v>
      </c>
      <c r="BA1060" s="6">
        <v>0</v>
      </c>
      <c r="BB1060" s="6">
        <v>0</v>
      </c>
      <c r="BC1060" s="6">
        <v>0</v>
      </c>
      <c r="BD1060" s="6">
        <v>0</v>
      </c>
      <c r="BE1060" s="6">
        <v>0</v>
      </c>
      <c r="BF1060" s="6">
        <v>0</v>
      </c>
      <c r="BG1060" s="6">
        <v>0</v>
      </c>
      <c r="BH1060" s="6">
        <v>0</v>
      </c>
      <c r="BI1060" s="6">
        <v>0</v>
      </c>
      <c r="BJ1060" s="6">
        <v>0</v>
      </c>
      <c r="BK1060" s="6">
        <v>0</v>
      </c>
      <c r="BL1060" s="6">
        <v>0</v>
      </c>
      <c r="BM1060" s="6">
        <f>IF(Table3[[#This Row],[Type]]="EM",IF((Table3[[#This Row],[Diameter]]/2)-Table3[[#This Row],[CornerRadius]]-0.012&gt;0,(Table3[[#This Row],[Diameter]]/2)-Table3[[#This Row],[CornerRadius]]-0.012,0),)</f>
        <v>0</v>
      </c>
      <c r="BO1060" s="6" t="str">
        <f>IF(Table3[[#This Row],[ShoulderLength]]="","",IF(Table3[[#This Row],[ShoulderLength]]&lt;Table3[[#This Row],[LOC]],"FIX",""))</f>
        <v>FIX</v>
      </c>
    </row>
    <row r="1061" spans="1:67" x14ac:dyDescent="0.25">
      <c r="A1061" s="7">
        <f>IF(Table3[[#This Row],[SoflexRule]]="",1,IF(Table3[[#This Row],[MinOHL]]="",1,IF(Table3[[#This Row],[Type]]="CT",1,IF(Table3[[#This Row],[I]]=1,0,1))))</f>
        <v>1</v>
      </c>
      <c r="B1061" s="6" t="s">
        <v>1922</v>
      </c>
      <c r="D1061" s="6" t="s">
        <v>1922</v>
      </c>
      <c r="E1061" s="6">
        <v>1058</v>
      </c>
      <c r="G1061" s="9" t="s">
        <v>74</v>
      </c>
      <c r="H1061" s="10" t="s">
        <v>1922</v>
      </c>
      <c r="I1061" s="11" t="s">
        <v>2001</v>
      </c>
      <c r="J1061" s="12" t="s">
        <v>1929</v>
      </c>
      <c r="K1061" s="11" t="str">
        <f>CONCATENATE(Table3[[#This Row],[Type]]," "&amp;TEXT(Table3[[#This Row],[Diameter]],".0000")&amp;""," "&amp;Table3[[#This Row],[NumFlutes]]&amp;"FL")</f>
        <v>RM .0890 4FL</v>
      </c>
      <c r="M1061" s="13">
        <v>8.8999999999999996E-2</v>
      </c>
      <c r="N1061" s="13">
        <v>0.08</v>
      </c>
      <c r="O1061" s="6">
        <v>8.8999999999999996E-2</v>
      </c>
      <c r="P1061" s="6">
        <v>0.8</v>
      </c>
      <c r="R1061" s="14">
        <f>IF(Table3[[#This Row],[ShoulderLenEnd]]="",0,90-(DEGREES(ATAN((Q1061-P1061)/((N1061-O1061)/2)))))</f>
        <v>0</v>
      </c>
      <c r="S1061" s="15">
        <v>1.075</v>
      </c>
      <c r="T1061" s="6">
        <v>4</v>
      </c>
      <c r="U1061" s="6">
        <v>3</v>
      </c>
      <c r="V1061" s="6">
        <v>0.75</v>
      </c>
      <c r="AA1061" s="13" t="str">
        <f t="shared" si="17"/>
        <v/>
      </c>
      <c r="AB1061" s="6">
        <v>5.0000000000000001E-3</v>
      </c>
      <c r="AC1061" s="6">
        <v>0.05</v>
      </c>
      <c r="AE1061" s="6" t="s">
        <v>49</v>
      </c>
      <c r="AF1061" s="6" t="s">
        <v>62</v>
      </c>
      <c r="AI1061" s="6">
        <v>0</v>
      </c>
      <c r="AJ1061" s="6">
        <v>1</v>
      </c>
      <c r="AK1061" s="6">
        <v>0</v>
      </c>
      <c r="AL1061" s="6">
        <v>0</v>
      </c>
      <c r="AM1061" s="6">
        <v>0</v>
      </c>
      <c r="AN1061" s="6">
        <v>0</v>
      </c>
      <c r="AO1061" s="6">
        <v>0</v>
      </c>
      <c r="AP1061" s="6">
        <v>1</v>
      </c>
      <c r="AR1061" s="6">
        <v>0</v>
      </c>
      <c r="AS1061" s="6">
        <v>0</v>
      </c>
      <c r="AT1061" s="6">
        <v>0</v>
      </c>
      <c r="AU1061" s="6">
        <v>0</v>
      </c>
      <c r="AV1061" s="6">
        <f>IF(Table3[[#This Row],[ShankDiameter]]&gt;0.5,0,2)</f>
        <v>2</v>
      </c>
      <c r="AW1061" s="6">
        <v>0</v>
      </c>
      <c r="AX1061" s="6">
        <v>0</v>
      </c>
      <c r="AY1061" s="6">
        <v>2</v>
      </c>
      <c r="AZ1061" s="6">
        <f>IF(Table3[[#This Row],[ShankDiameter]]=0.225,2,IF(Table3[[#This Row],[ShankDiameter]]=0.25,2,IF(Table3[[#This Row],[ShankDiameter]]=0.2875,2,0)))</f>
        <v>0</v>
      </c>
      <c r="BA1061" s="6">
        <v>0</v>
      </c>
      <c r="BB1061" s="6">
        <v>0</v>
      </c>
      <c r="BC1061" s="6">
        <v>0</v>
      </c>
      <c r="BD1061" s="6">
        <v>0</v>
      </c>
      <c r="BE1061" s="6">
        <v>0</v>
      </c>
      <c r="BF1061" s="6">
        <v>0</v>
      </c>
      <c r="BG1061" s="6">
        <v>0</v>
      </c>
      <c r="BH1061" s="6">
        <v>0</v>
      </c>
      <c r="BI1061" s="6">
        <v>0</v>
      </c>
      <c r="BJ1061" s="6">
        <v>0</v>
      </c>
      <c r="BK1061" s="6">
        <v>0</v>
      </c>
      <c r="BL1061" s="6">
        <v>0</v>
      </c>
      <c r="BM1061" s="6">
        <f>IF(Table3[[#This Row],[Type]]="EM",IF((Table3[[#This Row],[Diameter]]/2)-Table3[[#This Row],[CornerRadius]]-0.012&gt;0,(Table3[[#This Row],[Diameter]]/2)-Table3[[#This Row],[CornerRadius]]-0.012,0),)</f>
        <v>0</v>
      </c>
      <c r="BO1061" s="6" t="str">
        <f>IF(Table3[[#This Row],[ShoulderLength]]="","",IF(Table3[[#This Row],[ShoulderLength]]&lt;Table3[[#This Row],[LOC]],"FIX",""))</f>
        <v/>
      </c>
    </row>
    <row r="1062" spans="1:67" x14ac:dyDescent="0.25">
      <c r="A1062" s="7">
        <f>IF(Table3[[#This Row],[SoflexRule]]="",1,IF(Table3[[#This Row],[MinOHL]]="",1,IF(Table3[[#This Row],[Type]]="CT",1,IF(Table3[[#This Row],[I]]=1,0,1))))</f>
        <v>1</v>
      </c>
      <c r="B1062" s="6" t="s">
        <v>1922</v>
      </c>
      <c r="D1062" s="6" t="s">
        <v>1922</v>
      </c>
      <c r="E1062" s="6">
        <v>1059</v>
      </c>
      <c r="G1062" s="9" t="s">
        <v>74</v>
      </c>
      <c r="H1062" s="10" t="s">
        <v>1922</v>
      </c>
      <c r="I1062" s="11" t="s">
        <v>2002</v>
      </c>
      <c r="J1062" s="12">
        <v>27209400</v>
      </c>
      <c r="K1062" s="11" t="str">
        <f>CONCATENATE(Table3[[#This Row],[Type]]," "&amp;TEXT(Table3[[#This Row],[Diameter]],".0000")&amp;""," "&amp;Table3[[#This Row],[NumFlutes]]&amp;"FL")</f>
        <v>RM .0940 4FL</v>
      </c>
      <c r="M1062" s="13">
        <v>9.4E-2</v>
      </c>
      <c r="N1062" s="13">
        <v>8.7999999999999995E-2</v>
      </c>
      <c r="O1062" s="6">
        <v>9.4E-2</v>
      </c>
      <c r="P1062" s="6">
        <v>0.6</v>
      </c>
      <c r="R1062" s="14">
        <f>IF(Table3[[#This Row],[ShoulderLenEnd]]="",0,90-(DEGREES(ATAN((Q1062-P1062)/((N1062-O1062)/2)))))</f>
        <v>0</v>
      </c>
      <c r="S1062" s="15">
        <v>0.92500000000000004</v>
      </c>
      <c r="T1062" s="6">
        <v>4</v>
      </c>
      <c r="U1062" s="6">
        <v>2</v>
      </c>
      <c r="V1062" s="6">
        <v>0.6</v>
      </c>
      <c r="AA1062" s="13" t="str">
        <f t="shared" si="17"/>
        <v/>
      </c>
      <c r="AB1062" s="6">
        <v>5.0000000000000001E-3</v>
      </c>
      <c r="AC1062" s="6">
        <v>0.06</v>
      </c>
      <c r="AE1062" s="6" t="s">
        <v>44</v>
      </c>
      <c r="AF1062" s="6" t="s">
        <v>62</v>
      </c>
      <c r="AI1062" s="6">
        <v>0</v>
      </c>
      <c r="AJ1062" s="6">
        <v>1</v>
      </c>
      <c r="AK1062" s="6">
        <v>0</v>
      </c>
      <c r="AL1062" s="6">
        <v>0</v>
      </c>
      <c r="AM1062" s="6">
        <v>0</v>
      </c>
      <c r="AN1062" s="6">
        <v>0</v>
      </c>
      <c r="AO1062" s="6">
        <v>0</v>
      </c>
      <c r="AP1062" s="6">
        <v>1</v>
      </c>
      <c r="AR1062" s="6">
        <v>0</v>
      </c>
      <c r="AS1062" s="6">
        <v>0</v>
      </c>
      <c r="AT1062" s="6">
        <v>0</v>
      </c>
      <c r="AU1062" s="6">
        <v>0</v>
      </c>
      <c r="AV1062" s="6">
        <f>IF(Table3[[#This Row],[ShankDiameter]]&gt;0.5,0,2)</f>
        <v>2</v>
      </c>
      <c r="AW1062" s="6">
        <v>0</v>
      </c>
      <c r="AX1062" s="6">
        <v>0</v>
      </c>
      <c r="AY1062" s="6">
        <v>2</v>
      </c>
      <c r="AZ1062" s="6">
        <f>IF(Table3[[#This Row],[ShankDiameter]]=0.225,2,IF(Table3[[#This Row],[ShankDiameter]]=0.25,2,IF(Table3[[#This Row],[ShankDiameter]]=0.2875,2,0)))</f>
        <v>0</v>
      </c>
      <c r="BA1062" s="6">
        <v>0</v>
      </c>
      <c r="BB1062" s="6">
        <v>0</v>
      </c>
      <c r="BC1062" s="6">
        <v>0</v>
      </c>
      <c r="BD1062" s="6">
        <v>0</v>
      </c>
      <c r="BE1062" s="6">
        <v>0</v>
      </c>
      <c r="BF1062" s="6">
        <v>0</v>
      </c>
      <c r="BG1062" s="6">
        <v>0</v>
      </c>
      <c r="BH1062" s="6">
        <v>0</v>
      </c>
      <c r="BI1062" s="6">
        <v>0</v>
      </c>
      <c r="BJ1062" s="6">
        <v>0</v>
      </c>
      <c r="BK1062" s="6">
        <v>0</v>
      </c>
      <c r="BL1062" s="6">
        <v>0</v>
      </c>
      <c r="BM1062" s="6">
        <f>IF(Table3[[#This Row],[Type]]="EM",IF((Table3[[#This Row],[Diameter]]/2)-Table3[[#This Row],[CornerRadius]]-0.012&gt;0,(Table3[[#This Row],[Diameter]]/2)-Table3[[#This Row],[CornerRadius]]-0.012,0),)</f>
        <v>0</v>
      </c>
      <c r="BO1062" s="6" t="str">
        <f>IF(Table3[[#This Row],[ShoulderLength]]="","",IF(Table3[[#This Row],[ShoulderLength]]&lt;Table3[[#This Row],[LOC]],"FIX",""))</f>
        <v/>
      </c>
    </row>
    <row r="1063" spans="1:67" x14ac:dyDescent="0.25">
      <c r="A1063" s="7">
        <f>IF(Table3[[#This Row],[SoflexRule]]="",1,IF(Table3[[#This Row],[MinOHL]]="",1,IF(Table3[[#This Row],[Type]]="CT",1,IF(Table3[[#This Row],[I]]=1,0,1))))</f>
        <v>1</v>
      </c>
      <c r="B1063" s="6" t="s">
        <v>1922</v>
      </c>
      <c r="D1063" s="6" t="s">
        <v>1922</v>
      </c>
      <c r="E1063" s="6">
        <v>1060</v>
      </c>
      <c r="H1063" s="10" t="s">
        <v>1922</v>
      </c>
      <c r="I1063" s="11" t="s">
        <v>2003</v>
      </c>
      <c r="J1063" s="12">
        <v>27209450</v>
      </c>
      <c r="K1063" s="11" t="str">
        <f>CONCATENATE(Table3[[#This Row],[Type]]," "&amp;TEXT(Table3[[#This Row],[Diameter]],".0000")&amp;""," "&amp;Table3[[#This Row],[NumFlutes]]&amp;"FL")</f>
        <v>RM .0945 4FL</v>
      </c>
      <c r="M1063" s="13">
        <v>9.4500000000000001E-2</v>
      </c>
      <c r="N1063" s="13">
        <v>8.7999999999999995E-2</v>
      </c>
      <c r="R1063" s="14">
        <f>IF(Table3[[#This Row],[ShoulderLenEnd]]="",0,90-(DEGREES(ATAN((Q1063-P1063)/((N1063-O1063)/2)))))</f>
        <v>0</v>
      </c>
      <c r="T1063" s="6">
        <v>4</v>
      </c>
      <c r="U1063" s="6">
        <v>2</v>
      </c>
      <c r="V1063" s="6">
        <v>0.6</v>
      </c>
      <c r="AA1063" s="13" t="str">
        <f t="shared" si="17"/>
        <v/>
      </c>
      <c r="AE1063" s="6" t="s">
        <v>44</v>
      </c>
      <c r="AF1063" s="6" t="s">
        <v>62</v>
      </c>
      <c r="AI1063" s="6">
        <v>0</v>
      </c>
      <c r="AJ1063" s="6">
        <v>1</v>
      </c>
      <c r="AK1063" s="6">
        <v>0</v>
      </c>
      <c r="AL1063" s="6">
        <v>0</v>
      </c>
      <c r="AM1063" s="6">
        <v>0</v>
      </c>
      <c r="AN1063" s="6">
        <v>0</v>
      </c>
      <c r="AO1063" s="6">
        <v>0</v>
      </c>
      <c r="AP1063" s="6">
        <v>1</v>
      </c>
      <c r="AR1063" s="6">
        <v>0</v>
      </c>
      <c r="AS1063" s="6">
        <v>0</v>
      </c>
      <c r="AT1063" s="6">
        <v>0</v>
      </c>
      <c r="AU1063" s="6">
        <v>0</v>
      </c>
      <c r="AV1063" s="6">
        <f>IF(Table3[[#This Row],[ShankDiameter]]&gt;0.5,0,2)</f>
        <v>2</v>
      </c>
      <c r="AW1063" s="6">
        <v>0</v>
      </c>
      <c r="AX1063" s="6">
        <v>0</v>
      </c>
      <c r="AY1063" s="6">
        <v>2</v>
      </c>
      <c r="AZ1063" s="6">
        <f>IF(Table3[[#This Row],[ShankDiameter]]=0.225,2,IF(Table3[[#This Row],[ShankDiameter]]=0.25,2,IF(Table3[[#This Row],[ShankDiameter]]=0.2875,2,0)))</f>
        <v>0</v>
      </c>
      <c r="BA1063" s="6">
        <v>0</v>
      </c>
      <c r="BB1063" s="6">
        <v>0</v>
      </c>
      <c r="BC1063" s="6">
        <v>0</v>
      </c>
      <c r="BD1063" s="6">
        <v>0</v>
      </c>
      <c r="BE1063" s="6">
        <v>0</v>
      </c>
      <c r="BF1063" s="6">
        <v>0</v>
      </c>
      <c r="BG1063" s="6">
        <v>0</v>
      </c>
      <c r="BH1063" s="6">
        <v>0</v>
      </c>
      <c r="BI1063" s="6">
        <v>0</v>
      </c>
      <c r="BJ1063" s="6">
        <v>0</v>
      </c>
      <c r="BK1063" s="6">
        <v>0</v>
      </c>
      <c r="BL1063" s="6">
        <v>0</v>
      </c>
      <c r="BM1063" s="6">
        <f>IF(Table3[[#This Row],[Type]]="EM",IF((Table3[[#This Row],[Diameter]]/2)-Table3[[#This Row],[CornerRadius]]-0.012&gt;0,(Table3[[#This Row],[Diameter]]/2)-Table3[[#This Row],[CornerRadius]]-0.012,0),)</f>
        <v>0</v>
      </c>
      <c r="BO1063" s="6" t="str">
        <f>IF(Table3[[#This Row],[ShoulderLength]]="","",IF(Table3[[#This Row],[ShoulderLength]]&lt;Table3[[#This Row],[LOC]],"FIX",""))</f>
        <v/>
      </c>
    </row>
    <row r="1064" spans="1:67" x14ac:dyDescent="0.25">
      <c r="A1064" s="7">
        <f>IF(Table3[[#This Row],[SoflexRule]]="",1,IF(Table3[[#This Row],[MinOHL]]="",1,IF(Table3[[#This Row],[Type]]="CT",1,IF(Table3[[#This Row],[I]]=1,0,1))))</f>
        <v>1</v>
      </c>
      <c r="B1064" s="6" t="s">
        <v>1922</v>
      </c>
      <c r="D1064" s="6" t="s">
        <v>1922</v>
      </c>
      <c r="E1064" s="6">
        <v>1061</v>
      </c>
      <c r="H1064" s="10" t="s">
        <v>1922</v>
      </c>
      <c r="I1064" s="11" t="s">
        <v>2004</v>
      </c>
      <c r="J1064" s="12">
        <v>27209600</v>
      </c>
      <c r="K1064" s="11" t="str">
        <f>CONCATENATE(Table3[[#This Row],[Type]]," "&amp;TEXT(Table3[[#This Row],[Diameter]],".0000")&amp;""," "&amp;Table3[[#This Row],[NumFlutes]]&amp;"FL")</f>
        <v>RM .0960 4FL</v>
      </c>
      <c r="M1064" s="13">
        <v>9.6000000000000002E-2</v>
      </c>
      <c r="N1064" s="13">
        <v>8.7999999999999995E-2</v>
      </c>
      <c r="R1064" s="14">
        <f>IF(Table3[[#This Row],[ShoulderLenEnd]]="",0,90-(DEGREES(ATAN((Q1064-P1064)/((N1064-O1064)/2)))))</f>
        <v>0</v>
      </c>
      <c r="T1064" s="6">
        <v>4</v>
      </c>
      <c r="U1064" s="6">
        <v>2</v>
      </c>
      <c r="V1064" s="6">
        <v>0.6</v>
      </c>
      <c r="AA1064" s="13" t="str">
        <f t="shared" si="17"/>
        <v/>
      </c>
      <c r="AE1064" s="6" t="s">
        <v>44</v>
      </c>
      <c r="AF1064" s="6" t="s">
        <v>62</v>
      </c>
      <c r="AI1064" s="6">
        <v>0</v>
      </c>
      <c r="AJ1064" s="6">
        <v>1</v>
      </c>
      <c r="AK1064" s="6">
        <v>0</v>
      </c>
      <c r="AL1064" s="6">
        <v>0</v>
      </c>
      <c r="AM1064" s="6">
        <v>0</v>
      </c>
      <c r="AN1064" s="6">
        <v>0</v>
      </c>
      <c r="AO1064" s="6">
        <v>0</v>
      </c>
      <c r="AP1064" s="6">
        <v>1</v>
      </c>
      <c r="AR1064" s="6">
        <v>0</v>
      </c>
      <c r="AS1064" s="6">
        <v>0</v>
      </c>
      <c r="AT1064" s="6">
        <v>0</v>
      </c>
      <c r="AU1064" s="6">
        <v>0</v>
      </c>
      <c r="AV1064" s="6">
        <f>IF(Table3[[#This Row],[ShankDiameter]]&gt;0.5,0,2)</f>
        <v>2</v>
      </c>
      <c r="AW1064" s="6">
        <v>0</v>
      </c>
      <c r="AX1064" s="6">
        <v>0</v>
      </c>
      <c r="AY1064" s="6">
        <v>2</v>
      </c>
      <c r="AZ1064" s="6">
        <f>IF(Table3[[#This Row],[ShankDiameter]]=0.225,2,IF(Table3[[#This Row],[ShankDiameter]]=0.25,2,IF(Table3[[#This Row],[ShankDiameter]]=0.2875,2,0)))</f>
        <v>0</v>
      </c>
      <c r="BA1064" s="6">
        <v>0</v>
      </c>
      <c r="BB1064" s="6">
        <v>0</v>
      </c>
      <c r="BC1064" s="6">
        <v>0</v>
      </c>
      <c r="BD1064" s="6">
        <v>0</v>
      </c>
      <c r="BE1064" s="6">
        <v>0</v>
      </c>
      <c r="BF1064" s="6">
        <v>0</v>
      </c>
      <c r="BG1064" s="6">
        <v>0</v>
      </c>
      <c r="BH1064" s="6">
        <v>0</v>
      </c>
      <c r="BI1064" s="6">
        <v>0</v>
      </c>
      <c r="BJ1064" s="6">
        <v>0</v>
      </c>
      <c r="BK1064" s="6">
        <v>0</v>
      </c>
      <c r="BL1064" s="6">
        <v>0</v>
      </c>
      <c r="BM1064" s="6">
        <f>IF(Table3[[#This Row],[Type]]="EM",IF((Table3[[#This Row],[Diameter]]/2)-Table3[[#This Row],[CornerRadius]]-0.012&gt;0,(Table3[[#This Row],[Diameter]]/2)-Table3[[#This Row],[CornerRadius]]-0.012,0),)</f>
        <v>0</v>
      </c>
      <c r="BO1064" s="6" t="str">
        <f>IF(Table3[[#This Row],[ShoulderLength]]="","",IF(Table3[[#This Row],[ShoulderLength]]&lt;Table3[[#This Row],[LOC]],"FIX",""))</f>
        <v/>
      </c>
    </row>
    <row r="1065" spans="1:67" x14ac:dyDescent="0.25">
      <c r="A1065" s="7">
        <f>IF(Table3[[#This Row],[SoflexRule]]="",1,IF(Table3[[#This Row],[MinOHL]]="",1,IF(Table3[[#This Row],[Type]]="CT",1,IF(Table3[[#This Row],[I]]=1,0,1))))</f>
        <v>1</v>
      </c>
      <c r="B1065" s="6" t="s">
        <v>1922</v>
      </c>
      <c r="D1065" s="6" t="s">
        <v>1922</v>
      </c>
      <c r="E1065" s="6">
        <v>1062</v>
      </c>
      <c r="H1065" s="10" t="s">
        <v>1922</v>
      </c>
      <c r="I1065" s="11" t="s">
        <v>2005</v>
      </c>
      <c r="J1065" s="12" t="s">
        <v>2006</v>
      </c>
      <c r="K1065" s="11" t="str">
        <f>CONCATENATE(Table3[[#This Row],[Type]]," "&amp;TEXT(Table3[[#This Row],[Diameter]],".0000")&amp;""," "&amp;Table3[[#This Row],[NumFlutes]]&amp;"FL")</f>
        <v>RM .0970 4FL</v>
      </c>
      <c r="M1065" s="13">
        <v>9.7000000000000003E-2</v>
      </c>
      <c r="N1065" s="13">
        <v>9.1999999999999998E-2</v>
      </c>
      <c r="R1065" s="14">
        <f>IF(Table3[[#This Row],[ShoulderLenEnd]]="",0,90-(DEGREES(ATAN((Q1065-P1065)/((N1065-O1065)/2)))))</f>
        <v>0</v>
      </c>
      <c r="T1065" s="6">
        <v>4</v>
      </c>
      <c r="U1065" s="6">
        <v>3.5</v>
      </c>
      <c r="V1065" s="6">
        <v>0.9</v>
      </c>
      <c r="AA1065" s="13" t="str">
        <f t="shared" si="17"/>
        <v/>
      </c>
      <c r="AE1065" s="6" t="s">
        <v>49</v>
      </c>
      <c r="AF1065" s="6" t="s">
        <v>62</v>
      </c>
      <c r="AI1065" s="6">
        <v>0</v>
      </c>
      <c r="AJ1065" s="6">
        <v>1</v>
      </c>
      <c r="AK1065" s="6">
        <v>0</v>
      </c>
      <c r="AL1065" s="6">
        <v>0</v>
      </c>
      <c r="AM1065" s="6">
        <v>0</v>
      </c>
      <c r="AN1065" s="6">
        <v>0</v>
      </c>
      <c r="AO1065" s="6">
        <v>0</v>
      </c>
      <c r="AP1065" s="6">
        <v>1</v>
      </c>
      <c r="AR1065" s="6">
        <v>0</v>
      </c>
      <c r="AS1065" s="6">
        <v>0</v>
      </c>
      <c r="AT1065" s="6">
        <v>0</v>
      </c>
      <c r="AU1065" s="6">
        <v>0</v>
      </c>
      <c r="AV1065" s="6">
        <f>IF(Table3[[#This Row],[ShankDiameter]]&gt;0.5,0,2)</f>
        <v>2</v>
      </c>
      <c r="AW1065" s="6">
        <v>0</v>
      </c>
      <c r="AX1065" s="6">
        <v>0</v>
      </c>
      <c r="AY1065" s="6">
        <v>2</v>
      </c>
      <c r="AZ1065" s="6">
        <f>IF(Table3[[#This Row],[ShankDiameter]]=0.225,2,IF(Table3[[#This Row],[ShankDiameter]]=0.25,2,IF(Table3[[#This Row],[ShankDiameter]]=0.2875,2,0)))</f>
        <v>0</v>
      </c>
      <c r="BA1065" s="6">
        <v>0</v>
      </c>
      <c r="BB1065" s="6">
        <v>0</v>
      </c>
      <c r="BC1065" s="6">
        <v>0</v>
      </c>
      <c r="BD1065" s="6">
        <v>0</v>
      </c>
      <c r="BE1065" s="6">
        <v>0</v>
      </c>
      <c r="BF1065" s="6">
        <v>0</v>
      </c>
      <c r="BG1065" s="6">
        <v>0</v>
      </c>
      <c r="BH1065" s="6">
        <v>0</v>
      </c>
      <c r="BI1065" s="6">
        <v>0</v>
      </c>
      <c r="BJ1065" s="6">
        <v>0</v>
      </c>
      <c r="BK1065" s="6">
        <v>0</v>
      </c>
      <c r="BL1065" s="6">
        <v>0</v>
      </c>
      <c r="BM1065" s="6">
        <f>IF(Table3[[#This Row],[Type]]="EM",IF((Table3[[#This Row],[Diameter]]/2)-Table3[[#This Row],[CornerRadius]]-0.012&gt;0,(Table3[[#This Row],[Diameter]]/2)-Table3[[#This Row],[CornerRadius]]-0.012,0),)</f>
        <v>0</v>
      </c>
      <c r="BO1065" s="6" t="str">
        <f>IF(Table3[[#This Row],[ShoulderLength]]="","",IF(Table3[[#This Row],[ShoulderLength]]&lt;Table3[[#This Row],[LOC]],"FIX",""))</f>
        <v/>
      </c>
    </row>
    <row r="1066" spans="1:67" x14ac:dyDescent="0.25">
      <c r="A1066" s="7">
        <f>IF(Table3[[#This Row],[SoflexRule]]="",1,IF(Table3[[#This Row],[MinOHL]]="",1,IF(Table3[[#This Row],[Type]]="CT",1,IF(Table3[[#This Row],[I]]=1,0,1))))</f>
        <v>1</v>
      </c>
      <c r="B1066" s="6" t="s">
        <v>1922</v>
      </c>
      <c r="D1066" s="6" t="s">
        <v>1922</v>
      </c>
      <c r="E1066" s="6">
        <v>1063</v>
      </c>
      <c r="H1066" s="10" t="s">
        <v>1922</v>
      </c>
      <c r="I1066" s="11" t="s">
        <v>2007</v>
      </c>
      <c r="J1066" s="12" t="s">
        <v>2008</v>
      </c>
      <c r="K1066" s="11" t="str">
        <f>CONCATENATE(Table3[[#This Row],[Type]]," "&amp;TEXT(Table3[[#This Row],[Diameter]],".0000")&amp;""," "&amp;Table3[[#This Row],[NumFlutes]]&amp;"FL")</f>
        <v>RM .0975 4FL</v>
      </c>
      <c r="M1066" s="13">
        <v>9.7500000000000003E-2</v>
      </c>
      <c r="N1066" s="13">
        <v>9.1999999999999998E-2</v>
      </c>
      <c r="R1066" s="14">
        <f>IF(Table3[[#This Row],[ShoulderLenEnd]]="",0,90-(DEGREES(ATAN((Q1066-P1066)/((N1066-O1066)/2)))))</f>
        <v>0</v>
      </c>
      <c r="T1066" s="6">
        <v>4</v>
      </c>
      <c r="U1066" s="6">
        <v>3.5</v>
      </c>
      <c r="V1066" s="6">
        <v>0.9</v>
      </c>
      <c r="AA1066" s="13" t="str">
        <f t="shared" si="17"/>
        <v/>
      </c>
      <c r="AE1066" s="6" t="s">
        <v>49</v>
      </c>
      <c r="AF1066" s="6" t="s">
        <v>62</v>
      </c>
      <c r="AI1066" s="6">
        <v>0</v>
      </c>
      <c r="AJ1066" s="6">
        <v>1</v>
      </c>
      <c r="AK1066" s="6">
        <v>0</v>
      </c>
      <c r="AL1066" s="6">
        <v>0</v>
      </c>
      <c r="AM1066" s="6">
        <v>0</v>
      </c>
      <c r="AN1066" s="6">
        <v>0</v>
      </c>
      <c r="AO1066" s="6">
        <v>0</v>
      </c>
      <c r="AP1066" s="6">
        <v>1</v>
      </c>
      <c r="AR1066" s="6">
        <v>0</v>
      </c>
      <c r="AS1066" s="6">
        <v>0</v>
      </c>
      <c r="AT1066" s="6">
        <v>0</v>
      </c>
      <c r="AU1066" s="6">
        <v>0</v>
      </c>
      <c r="AV1066" s="6">
        <f>IF(Table3[[#This Row],[ShankDiameter]]&gt;0.5,0,2)</f>
        <v>2</v>
      </c>
      <c r="AW1066" s="6">
        <v>0</v>
      </c>
      <c r="AX1066" s="6">
        <v>0</v>
      </c>
      <c r="AY1066" s="6">
        <v>2</v>
      </c>
      <c r="AZ1066" s="6">
        <f>IF(Table3[[#This Row],[ShankDiameter]]=0.225,2,IF(Table3[[#This Row],[ShankDiameter]]=0.25,2,IF(Table3[[#This Row],[ShankDiameter]]=0.2875,2,0)))</f>
        <v>0</v>
      </c>
      <c r="BA1066" s="6">
        <v>0</v>
      </c>
      <c r="BB1066" s="6">
        <v>0</v>
      </c>
      <c r="BC1066" s="6">
        <v>0</v>
      </c>
      <c r="BD1066" s="6">
        <v>0</v>
      </c>
      <c r="BE1066" s="6">
        <v>0</v>
      </c>
      <c r="BF1066" s="6">
        <v>0</v>
      </c>
      <c r="BG1066" s="6">
        <v>0</v>
      </c>
      <c r="BH1066" s="6">
        <v>0</v>
      </c>
      <c r="BI1066" s="6">
        <v>0</v>
      </c>
      <c r="BJ1066" s="6">
        <v>0</v>
      </c>
      <c r="BK1066" s="6">
        <v>0</v>
      </c>
      <c r="BL1066" s="6">
        <v>0</v>
      </c>
      <c r="BM1066" s="6">
        <f>IF(Table3[[#This Row],[Type]]="EM",IF((Table3[[#This Row],[Diameter]]/2)-Table3[[#This Row],[CornerRadius]]-0.012&gt;0,(Table3[[#This Row],[Diameter]]/2)-Table3[[#This Row],[CornerRadius]]-0.012,0),)</f>
        <v>0</v>
      </c>
      <c r="BO1066" s="6" t="str">
        <f>IF(Table3[[#This Row],[ShoulderLength]]="","",IF(Table3[[#This Row],[ShoulderLength]]&lt;Table3[[#This Row],[LOC]],"FIX",""))</f>
        <v/>
      </c>
    </row>
    <row r="1067" spans="1:67" x14ac:dyDescent="0.25">
      <c r="A1067" s="7">
        <f>IF(Table3[[#This Row],[SoflexRule]]="",1,IF(Table3[[#This Row],[MinOHL]]="",1,IF(Table3[[#This Row],[Type]]="CT",1,IF(Table3[[#This Row],[I]]=1,0,1))))</f>
        <v>1</v>
      </c>
      <c r="B1067" s="6" t="s">
        <v>1922</v>
      </c>
      <c r="D1067" s="6" t="s">
        <v>1922</v>
      </c>
      <c r="E1067" s="6">
        <v>1064</v>
      </c>
      <c r="H1067" s="10" t="s">
        <v>1922</v>
      </c>
      <c r="I1067" s="11" t="s">
        <v>2009</v>
      </c>
      <c r="J1067" s="12">
        <v>25957</v>
      </c>
      <c r="K1067" s="11" t="str">
        <f>CONCATENATE(Table3[[#This Row],[Type]]," "&amp;TEXT(Table3[[#This Row],[Diameter]],".0000")&amp;""," "&amp;Table3[[#This Row],[NumFlutes]]&amp;"FL")</f>
        <v>RM .0984 4FL</v>
      </c>
      <c r="M1067" s="13">
        <v>9.8400000000000001E-2</v>
      </c>
      <c r="N1067" s="13">
        <v>9.2999999999999999E-2</v>
      </c>
      <c r="R1067" s="14">
        <f>IF(Table3[[#This Row],[ShoulderLenEnd]]="",0,90-(DEGREES(ATAN((Q1067-P1067)/((N1067-O1067)/2)))))</f>
        <v>0</v>
      </c>
      <c r="T1067" s="6">
        <v>4</v>
      </c>
      <c r="U1067" s="6">
        <v>3.5</v>
      </c>
      <c r="V1067" s="6">
        <v>0.9</v>
      </c>
      <c r="AA1067" s="13" t="str">
        <f t="shared" si="17"/>
        <v/>
      </c>
      <c r="AE1067" s="6" t="s">
        <v>49</v>
      </c>
      <c r="AF1067" s="6" t="s">
        <v>62</v>
      </c>
      <c r="AI1067" s="6">
        <v>0</v>
      </c>
      <c r="AJ1067" s="6">
        <v>1</v>
      </c>
      <c r="AK1067" s="6">
        <v>0</v>
      </c>
      <c r="AL1067" s="6">
        <v>0</v>
      </c>
      <c r="AM1067" s="6">
        <v>0</v>
      </c>
      <c r="AN1067" s="6">
        <v>0</v>
      </c>
      <c r="AO1067" s="6">
        <v>0</v>
      </c>
      <c r="AP1067" s="6">
        <v>1</v>
      </c>
      <c r="AR1067" s="6">
        <v>0</v>
      </c>
      <c r="AS1067" s="6">
        <v>0</v>
      </c>
      <c r="AT1067" s="6">
        <v>0</v>
      </c>
      <c r="AU1067" s="6">
        <v>0</v>
      </c>
      <c r="AV1067" s="6">
        <f>IF(Table3[[#This Row],[ShankDiameter]]&gt;0.5,0,2)</f>
        <v>2</v>
      </c>
      <c r="AW1067" s="6">
        <v>0</v>
      </c>
      <c r="AX1067" s="6">
        <v>0</v>
      </c>
      <c r="AY1067" s="6">
        <v>2</v>
      </c>
      <c r="AZ1067" s="6">
        <f>IF(Table3[[#This Row],[ShankDiameter]]=0.225,2,IF(Table3[[#This Row],[ShankDiameter]]=0.25,2,IF(Table3[[#This Row],[ShankDiameter]]=0.2875,2,0)))</f>
        <v>0</v>
      </c>
      <c r="BA1067" s="6">
        <v>0</v>
      </c>
      <c r="BB1067" s="6">
        <v>0</v>
      </c>
      <c r="BC1067" s="6">
        <v>0</v>
      </c>
      <c r="BD1067" s="6">
        <v>0</v>
      </c>
      <c r="BE1067" s="6">
        <v>0</v>
      </c>
      <c r="BF1067" s="6">
        <v>0</v>
      </c>
      <c r="BG1067" s="6">
        <v>0</v>
      </c>
      <c r="BH1067" s="6">
        <v>0</v>
      </c>
      <c r="BI1067" s="6">
        <v>0</v>
      </c>
      <c r="BJ1067" s="6">
        <v>0</v>
      </c>
      <c r="BK1067" s="6">
        <v>0</v>
      </c>
      <c r="BL1067" s="6">
        <v>0</v>
      </c>
      <c r="BM1067" s="6">
        <f>IF(Table3[[#This Row],[Type]]="EM",IF((Table3[[#This Row],[Diameter]]/2)-Table3[[#This Row],[CornerRadius]]-0.012&gt;0,(Table3[[#This Row],[Diameter]]/2)-Table3[[#This Row],[CornerRadius]]-0.012,0),)</f>
        <v>0</v>
      </c>
      <c r="BO1067" s="6" t="str">
        <f>IF(Table3[[#This Row],[ShoulderLength]]="","",IF(Table3[[#This Row],[ShoulderLength]]&lt;Table3[[#This Row],[LOC]],"FIX",""))</f>
        <v/>
      </c>
    </row>
    <row r="1068" spans="1:67" x14ac:dyDescent="0.25">
      <c r="A1068" s="7">
        <f>IF(Table3[[#This Row],[SoflexRule]]="",1,IF(Table3[[#This Row],[MinOHL]]="",1,IF(Table3[[#This Row],[Type]]="CT",1,IF(Table3[[#This Row],[I]]=1,0,1))))</f>
        <v>1</v>
      </c>
      <c r="B1068" s="6" t="s">
        <v>1922</v>
      </c>
      <c r="D1068" s="6" t="s">
        <v>1922</v>
      </c>
      <c r="E1068" s="6">
        <v>1065</v>
      </c>
      <c r="H1068" s="10" t="s">
        <v>1922</v>
      </c>
      <c r="I1068" s="11" t="s">
        <v>2010</v>
      </c>
      <c r="J1068" s="12" t="s">
        <v>1929</v>
      </c>
      <c r="K1068" s="11" t="str">
        <f>CONCATENATE(Table3[[#This Row],[Type]]," "&amp;TEXT(Table3[[#This Row],[Diameter]],".0000")&amp;""," "&amp;Table3[[#This Row],[NumFlutes]]&amp;"FL")</f>
        <v>RM .0985 4FL</v>
      </c>
      <c r="M1068" s="13">
        <v>9.8500000000000004E-2</v>
      </c>
      <c r="N1068" s="13">
        <v>9.2999999999999999E-2</v>
      </c>
      <c r="R1068" s="14">
        <f>IF(Table3[[#This Row],[ShoulderLenEnd]]="",0,90-(DEGREES(ATAN((Q1068-P1068)/((N1068-O1068)/2)))))</f>
        <v>0</v>
      </c>
      <c r="T1068" s="6">
        <v>4</v>
      </c>
      <c r="U1068" s="6">
        <v>3.5</v>
      </c>
      <c r="V1068" s="6">
        <v>0.9</v>
      </c>
      <c r="AA1068" s="13" t="str">
        <f t="shared" si="17"/>
        <v/>
      </c>
      <c r="AE1068" s="6" t="s">
        <v>49</v>
      </c>
      <c r="AF1068" s="6" t="s">
        <v>62</v>
      </c>
      <c r="AI1068" s="6">
        <v>0</v>
      </c>
      <c r="AJ1068" s="6">
        <v>1</v>
      </c>
      <c r="AK1068" s="6">
        <v>0</v>
      </c>
      <c r="AL1068" s="6">
        <v>0</v>
      </c>
      <c r="AM1068" s="6">
        <v>0</v>
      </c>
      <c r="AN1068" s="6">
        <v>0</v>
      </c>
      <c r="AO1068" s="6">
        <v>0</v>
      </c>
      <c r="AP1068" s="6">
        <v>1</v>
      </c>
      <c r="AR1068" s="6">
        <v>0</v>
      </c>
      <c r="AS1068" s="6">
        <v>0</v>
      </c>
      <c r="AT1068" s="6">
        <v>0</v>
      </c>
      <c r="AU1068" s="6">
        <v>0</v>
      </c>
      <c r="AV1068" s="6">
        <f>IF(Table3[[#This Row],[ShankDiameter]]&gt;0.5,0,2)</f>
        <v>2</v>
      </c>
      <c r="AW1068" s="6">
        <v>0</v>
      </c>
      <c r="AX1068" s="6">
        <v>0</v>
      </c>
      <c r="AY1068" s="6">
        <v>2</v>
      </c>
      <c r="AZ1068" s="6">
        <f>IF(Table3[[#This Row],[ShankDiameter]]=0.225,2,IF(Table3[[#This Row],[ShankDiameter]]=0.25,2,IF(Table3[[#This Row],[ShankDiameter]]=0.2875,2,0)))</f>
        <v>0</v>
      </c>
      <c r="BA1068" s="6">
        <v>0</v>
      </c>
      <c r="BB1068" s="6">
        <v>0</v>
      </c>
      <c r="BC1068" s="6">
        <v>0</v>
      </c>
      <c r="BD1068" s="6">
        <v>0</v>
      </c>
      <c r="BE1068" s="6">
        <v>0</v>
      </c>
      <c r="BF1068" s="6">
        <v>0</v>
      </c>
      <c r="BG1068" s="6">
        <v>0</v>
      </c>
      <c r="BH1068" s="6">
        <v>0</v>
      </c>
      <c r="BI1068" s="6">
        <v>0</v>
      </c>
      <c r="BJ1068" s="6">
        <v>0</v>
      </c>
      <c r="BK1068" s="6">
        <v>0</v>
      </c>
      <c r="BL1068" s="6">
        <v>0</v>
      </c>
      <c r="BM1068" s="6">
        <f>IF(Table3[[#This Row],[Type]]="EM",IF((Table3[[#This Row],[Diameter]]/2)-Table3[[#This Row],[CornerRadius]]-0.012&gt;0,(Table3[[#This Row],[Diameter]]/2)-Table3[[#This Row],[CornerRadius]]-0.012,0),)</f>
        <v>0</v>
      </c>
      <c r="BO1068" s="6" t="str">
        <f>IF(Table3[[#This Row],[ShoulderLength]]="","",IF(Table3[[#This Row],[ShoulderLength]]&lt;Table3[[#This Row],[LOC]],"FIX",""))</f>
        <v/>
      </c>
    </row>
    <row r="1069" spans="1:67" x14ac:dyDescent="0.25">
      <c r="A1069" s="7">
        <f>IF(Table3[[#This Row],[SoflexRule]]="",1,IF(Table3[[#This Row],[MinOHL]]="",1,IF(Table3[[#This Row],[Type]]="CT",1,IF(Table3[[#This Row],[I]]=1,0,1))))</f>
        <v>1</v>
      </c>
      <c r="B1069" s="6" t="s">
        <v>1922</v>
      </c>
      <c r="D1069" s="6" t="s">
        <v>1922</v>
      </c>
      <c r="E1069" s="6">
        <v>1066</v>
      </c>
      <c r="H1069" s="10" t="s">
        <v>1922</v>
      </c>
      <c r="I1069" s="11" t="s">
        <v>2011</v>
      </c>
      <c r="J1069" s="12" t="s">
        <v>2012</v>
      </c>
      <c r="K1069" s="11" t="str">
        <f>CONCATENATE(Table3[[#This Row],[Type]]," "&amp;TEXT(Table3[[#This Row],[Diameter]],".0000")&amp;""," "&amp;Table3[[#This Row],[NumFlutes]]&amp;"FL")</f>
        <v>RM .0997 4FL</v>
      </c>
      <c r="M1069" s="13">
        <v>9.9699999999999997E-2</v>
      </c>
      <c r="N1069" s="13">
        <v>9.4E-2</v>
      </c>
      <c r="R1069" s="14">
        <f>IF(Table3[[#This Row],[ShoulderLenEnd]]="",0,90-(DEGREES(ATAN((Q1069-P1069)/((N1069-O1069)/2)))))</f>
        <v>0</v>
      </c>
      <c r="T1069" s="6">
        <v>4</v>
      </c>
      <c r="U1069" s="6">
        <v>2.25</v>
      </c>
      <c r="V1069" s="6">
        <v>0.65</v>
      </c>
      <c r="AA1069" s="13" t="str">
        <f t="shared" si="17"/>
        <v/>
      </c>
      <c r="AE1069" s="6" t="s">
        <v>44</v>
      </c>
      <c r="AF1069" s="6" t="s">
        <v>62</v>
      </c>
      <c r="AI1069" s="6">
        <v>0</v>
      </c>
      <c r="AJ1069" s="6">
        <v>1</v>
      </c>
      <c r="AK1069" s="6">
        <v>0</v>
      </c>
      <c r="AL1069" s="6">
        <v>0</v>
      </c>
      <c r="AM1069" s="6">
        <v>0</v>
      </c>
      <c r="AN1069" s="6">
        <v>0</v>
      </c>
      <c r="AO1069" s="6">
        <v>0</v>
      </c>
      <c r="AP1069" s="6">
        <v>1</v>
      </c>
      <c r="AR1069" s="6">
        <v>0</v>
      </c>
      <c r="AS1069" s="6">
        <v>0</v>
      </c>
      <c r="AT1069" s="6">
        <v>0</v>
      </c>
      <c r="AU1069" s="6">
        <v>0</v>
      </c>
      <c r="AV1069" s="6">
        <f>IF(Table3[[#This Row],[ShankDiameter]]&gt;0.5,0,2)</f>
        <v>2</v>
      </c>
      <c r="AW1069" s="6">
        <v>0</v>
      </c>
      <c r="AX1069" s="6">
        <v>0</v>
      </c>
      <c r="AY1069" s="6">
        <v>2</v>
      </c>
      <c r="AZ1069" s="6">
        <f>IF(Table3[[#This Row],[ShankDiameter]]=0.225,2,IF(Table3[[#This Row],[ShankDiameter]]=0.25,2,IF(Table3[[#This Row],[ShankDiameter]]=0.2875,2,0)))</f>
        <v>0</v>
      </c>
      <c r="BA1069" s="6">
        <v>0</v>
      </c>
      <c r="BB1069" s="6">
        <v>0</v>
      </c>
      <c r="BC1069" s="6">
        <v>0</v>
      </c>
      <c r="BD1069" s="6">
        <v>0</v>
      </c>
      <c r="BE1069" s="6">
        <v>0</v>
      </c>
      <c r="BF1069" s="6">
        <v>0</v>
      </c>
      <c r="BG1069" s="6">
        <v>0</v>
      </c>
      <c r="BH1069" s="6">
        <v>0</v>
      </c>
      <c r="BI1069" s="6">
        <v>0</v>
      </c>
      <c r="BJ1069" s="6">
        <v>0</v>
      </c>
      <c r="BK1069" s="6">
        <v>0</v>
      </c>
      <c r="BL1069" s="6">
        <v>0</v>
      </c>
      <c r="BM1069" s="6">
        <f>IF(Table3[[#This Row],[Type]]="EM",IF((Table3[[#This Row],[Diameter]]/2)-Table3[[#This Row],[CornerRadius]]-0.012&gt;0,(Table3[[#This Row],[Diameter]]/2)-Table3[[#This Row],[CornerRadius]]-0.012,0),)</f>
        <v>0</v>
      </c>
      <c r="BO1069" s="6" t="str">
        <f>IF(Table3[[#This Row],[ShoulderLength]]="","",IF(Table3[[#This Row],[ShoulderLength]]&lt;Table3[[#This Row],[LOC]],"FIX",""))</f>
        <v/>
      </c>
    </row>
    <row r="1070" spans="1:67" x14ac:dyDescent="0.25">
      <c r="A1070" s="7">
        <f>IF(Table3[[#This Row],[SoflexRule]]="",1,IF(Table3[[#This Row],[MinOHL]]="",1,IF(Table3[[#This Row],[Type]]="CT",1,IF(Table3[[#This Row],[I]]=1,0,1))))</f>
        <v>1</v>
      </c>
      <c r="B1070" s="6" t="s">
        <v>1922</v>
      </c>
      <c r="D1070" s="6" t="s">
        <v>1922</v>
      </c>
      <c r="E1070" s="6">
        <v>1067</v>
      </c>
      <c r="H1070" s="10" t="s">
        <v>1922</v>
      </c>
      <c r="I1070" s="11" t="s">
        <v>2013</v>
      </c>
      <c r="J1070" s="12" t="s">
        <v>2014</v>
      </c>
      <c r="K1070" s="11" t="str">
        <f>CONCATENATE(Table3[[#This Row],[Type]]," "&amp;TEXT(Table3[[#This Row],[Diameter]],".0000")&amp;""," "&amp;Table3[[#This Row],[NumFlutes]]&amp;"FL")</f>
        <v>RM .1040 4FL</v>
      </c>
      <c r="M1070" s="13">
        <v>0.104</v>
      </c>
      <c r="N1070" s="13">
        <v>9.5000000000000001E-2</v>
      </c>
      <c r="R1070" s="14">
        <f>IF(Table3[[#This Row],[ShoulderLenEnd]]="",0,90-(DEGREES(ATAN((Q1070-P1070)/((N1070-O1070)/2)))))</f>
        <v>0</v>
      </c>
      <c r="T1070" s="6">
        <v>4</v>
      </c>
      <c r="U1070" s="6">
        <v>3.5</v>
      </c>
      <c r="V1070" s="6">
        <v>0.9</v>
      </c>
      <c r="AA1070" s="13" t="str">
        <f t="shared" si="17"/>
        <v/>
      </c>
      <c r="AE1070" s="6" t="s">
        <v>49</v>
      </c>
      <c r="AF1070" s="6" t="s">
        <v>62</v>
      </c>
      <c r="AI1070" s="6">
        <v>0</v>
      </c>
      <c r="AJ1070" s="6">
        <v>1</v>
      </c>
      <c r="AK1070" s="6">
        <v>0</v>
      </c>
      <c r="AL1070" s="6">
        <v>0</v>
      </c>
      <c r="AM1070" s="6">
        <v>0</v>
      </c>
      <c r="AN1070" s="6">
        <v>0</v>
      </c>
      <c r="AO1070" s="6">
        <v>0</v>
      </c>
      <c r="AP1070" s="6">
        <v>1</v>
      </c>
      <c r="AR1070" s="6">
        <v>0</v>
      </c>
      <c r="AS1070" s="6">
        <v>0</v>
      </c>
      <c r="AT1070" s="6">
        <v>0</v>
      </c>
      <c r="AU1070" s="6">
        <v>0</v>
      </c>
      <c r="AV1070" s="6">
        <f>IF(Table3[[#This Row],[ShankDiameter]]&gt;0.5,0,2)</f>
        <v>2</v>
      </c>
      <c r="AW1070" s="6">
        <v>0</v>
      </c>
      <c r="AX1070" s="6">
        <v>0</v>
      </c>
      <c r="AY1070" s="6">
        <v>2</v>
      </c>
      <c r="AZ1070" s="6">
        <f>IF(Table3[[#This Row],[ShankDiameter]]=0.225,2,IF(Table3[[#This Row],[ShankDiameter]]=0.25,2,IF(Table3[[#This Row],[ShankDiameter]]=0.2875,2,0)))</f>
        <v>0</v>
      </c>
      <c r="BA1070" s="6">
        <v>0</v>
      </c>
      <c r="BB1070" s="6">
        <v>0</v>
      </c>
      <c r="BC1070" s="6">
        <v>0</v>
      </c>
      <c r="BD1070" s="6">
        <v>0</v>
      </c>
      <c r="BE1070" s="6">
        <v>0</v>
      </c>
      <c r="BF1070" s="6">
        <v>0</v>
      </c>
      <c r="BG1070" s="6">
        <v>0</v>
      </c>
      <c r="BH1070" s="6">
        <v>0</v>
      </c>
      <c r="BI1070" s="6">
        <v>0</v>
      </c>
      <c r="BJ1070" s="6">
        <v>0</v>
      </c>
      <c r="BK1070" s="6">
        <v>0</v>
      </c>
      <c r="BL1070" s="6">
        <v>0</v>
      </c>
      <c r="BM1070" s="6">
        <f>IF(Table3[[#This Row],[Type]]="EM",IF((Table3[[#This Row],[Diameter]]/2)-Table3[[#This Row],[CornerRadius]]-0.012&gt;0,(Table3[[#This Row],[Diameter]]/2)-Table3[[#This Row],[CornerRadius]]-0.012,0),)</f>
        <v>0</v>
      </c>
      <c r="BO1070" s="6" t="str">
        <f>IF(Table3[[#This Row],[ShoulderLength]]="","",IF(Table3[[#This Row],[ShoulderLength]]&lt;Table3[[#This Row],[LOC]],"FIX",""))</f>
        <v/>
      </c>
    </row>
    <row r="1071" spans="1:67" x14ac:dyDescent="0.25">
      <c r="A1071" s="7">
        <f>IF(Table3[[#This Row],[SoflexRule]]="",1,IF(Table3[[#This Row],[MinOHL]]="",1,IF(Table3[[#This Row],[Type]]="CT",1,IF(Table3[[#This Row],[I]]=1,0,1))))</f>
        <v>1</v>
      </c>
      <c r="B1071" s="6" t="s">
        <v>1922</v>
      </c>
      <c r="D1071" s="6" t="s">
        <v>1922</v>
      </c>
      <c r="E1071" s="6">
        <v>1068</v>
      </c>
      <c r="H1071" s="10" t="s">
        <v>1922</v>
      </c>
      <c r="I1071" s="11" t="s">
        <v>2015</v>
      </c>
      <c r="J1071" s="12">
        <v>27209800</v>
      </c>
      <c r="K1071" s="11" t="str">
        <f>CONCATENATE(Table3[[#This Row],[Type]]," "&amp;TEXT(Table3[[#This Row],[Diameter]],".0000")&amp;""," "&amp;Table3[[#This Row],[NumFlutes]]&amp;"FL")</f>
        <v>RM .0980 4FL</v>
      </c>
      <c r="M1071" s="13">
        <v>9.8000000000000004E-2</v>
      </c>
      <c r="N1071" s="13">
        <v>9.6000000000000002E-2</v>
      </c>
      <c r="R1071" s="14">
        <f>IF(Table3[[#This Row],[ShoulderLenEnd]]="",0,90-(DEGREES(ATAN((Q1071-P1071)/((N1071-O1071)/2)))))</f>
        <v>0</v>
      </c>
      <c r="T1071" s="6">
        <v>4</v>
      </c>
      <c r="U1071" s="6">
        <v>2.25</v>
      </c>
      <c r="V1071" s="6">
        <v>0.7</v>
      </c>
      <c r="AA1071" s="13" t="str">
        <f t="shared" si="17"/>
        <v/>
      </c>
      <c r="AE1071" s="6" t="s">
        <v>44</v>
      </c>
      <c r="AF1071" s="6" t="s">
        <v>62</v>
      </c>
      <c r="AI1071" s="6">
        <v>0</v>
      </c>
      <c r="AJ1071" s="6">
        <v>1</v>
      </c>
      <c r="AK1071" s="6">
        <v>0</v>
      </c>
      <c r="AL1071" s="6">
        <v>0</v>
      </c>
      <c r="AM1071" s="6">
        <v>0</v>
      </c>
      <c r="AN1071" s="6">
        <v>0</v>
      </c>
      <c r="AO1071" s="6">
        <v>0</v>
      </c>
      <c r="AP1071" s="6">
        <v>1</v>
      </c>
      <c r="AR1071" s="6">
        <v>0</v>
      </c>
      <c r="AS1071" s="6">
        <v>0</v>
      </c>
      <c r="AT1071" s="6">
        <v>0</v>
      </c>
      <c r="AU1071" s="6">
        <v>0</v>
      </c>
      <c r="AV1071" s="6">
        <f>IF(Table3[[#This Row],[ShankDiameter]]&gt;0.5,0,2)</f>
        <v>2</v>
      </c>
      <c r="AW1071" s="6">
        <v>0</v>
      </c>
      <c r="AX1071" s="6">
        <v>0</v>
      </c>
      <c r="AY1071" s="6">
        <v>2</v>
      </c>
      <c r="AZ1071" s="6">
        <f>IF(Table3[[#This Row],[ShankDiameter]]=0.225,2,IF(Table3[[#This Row],[ShankDiameter]]=0.25,2,IF(Table3[[#This Row],[ShankDiameter]]=0.2875,2,0)))</f>
        <v>0</v>
      </c>
      <c r="BA1071" s="6">
        <v>0</v>
      </c>
      <c r="BB1071" s="6">
        <v>0</v>
      </c>
      <c r="BC1071" s="6">
        <v>0</v>
      </c>
      <c r="BD1071" s="6">
        <v>0</v>
      </c>
      <c r="BE1071" s="6">
        <v>0</v>
      </c>
      <c r="BF1071" s="6">
        <v>0</v>
      </c>
      <c r="BG1071" s="6">
        <v>0</v>
      </c>
      <c r="BH1071" s="6">
        <v>0</v>
      </c>
      <c r="BI1071" s="6">
        <v>0</v>
      </c>
      <c r="BJ1071" s="6">
        <v>0</v>
      </c>
      <c r="BK1071" s="6">
        <v>0</v>
      </c>
      <c r="BL1071" s="6">
        <v>0</v>
      </c>
      <c r="BM1071" s="6">
        <f>IF(Table3[[#This Row],[Type]]="EM",IF((Table3[[#This Row],[Diameter]]/2)-Table3[[#This Row],[CornerRadius]]-0.012&gt;0,(Table3[[#This Row],[Diameter]]/2)-Table3[[#This Row],[CornerRadius]]-0.012,0),)</f>
        <v>0</v>
      </c>
      <c r="BO1071" s="6" t="str">
        <f>IF(Table3[[#This Row],[ShoulderLength]]="","",IF(Table3[[#This Row],[ShoulderLength]]&lt;Table3[[#This Row],[LOC]],"FIX",""))</f>
        <v/>
      </c>
    </row>
    <row r="1072" spans="1:67" x14ac:dyDescent="0.25">
      <c r="A1072" s="7">
        <f>IF(Table3[[#This Row],[SoflexRule]]="",1,IF(Table3[[#This Row],[MinOHL]]="",1,IF(Table3[[#This Row],[Type]]="CT",1,IF(Table3[[#This Row],[I]]=1,0,1))))</f>
        <v>1</v>
      </c>
      <c r="B1072" s="6" t="s">
        <v>1922</v>
      </c>
      <c r="D1072" s="6" t="s">
        <v>1922</v>
      </c>
      <c r="E1072" s="6">
        <v>1069</v>
      </c>
      <c r="H1072" s="10" t="s">
        <v>1922</v>
      </c>
      <c r="I1072" s="11" t="s">
        <v>2016</v>
      </c>
      <c r="J1072" s="12" t="s">
        <v>1929</v>
      </c>
      <c r="K1072" s="11" t="str">
        <f>CONCATENATE(Table3[[#This Row],[Type]]," "&amp;TEXT(Table3[[#This Row],[Diameter]],".0000")&amp;""," "&amp;Table3[[#This Row],[NumFlutes]]&amp;"FL")</f>
        <v>RM .1060 4FL</v>
      </c>
      <c r="M1072" s="13">
        <v>0.106</v>
      </c>
      <c r="N1072" s="13">
        <v>0.10299999999999999</v>
      </c>
      <c r="R1072" s="14">
        <f>IF(Table3[[#This Row],[ShoulderLenEnd]]="",0,90-(DEGREES(ATAN((Q1072-P1072)/((N1072-O1072)/2)))))</f>
        <v>0</v>
      </c>
      <c r="T1072" s="6">
        <v>4</v>
      </c>
      <c r="U1072" s="6">
        <v>3.5</v>
      </c>
      <c r="V1072" s="6">
        <v>0.875</v>
      </c>
      <c r="AA1072" s="13" t="str">
        <f t="shared" si="17"/>
        <v/>
      </c>
      <c r="AE1072" s="6" t="s">
        <v>49</v>
      </c>
      <c r="AF1072" s="6" t="s">
        <v>62</v>
      </c>
      <c r="AI1072" s="6">
        <v>0</v>
      </c>
      <c r="AJ1072" s="6">
        <v>1</v>
      </c>
      <c r="AK1072" s="6">
        <v>0</v>
      </c>
      <c r="AL1072" s="6">
        <v>0</v>
      </c>
      <c r="AM1072" s="6">
        <v>0</v>
      </c>
      <c r="AN1072" s="6">
        <v>0</v>
      </c>
      <c r="AO1072" s="6">
        <v>0</v>
      </c>
      <c r="AP1072" s="6">
        <v>1</v>
      </c>
      <c r="AR1072" s="6">
        <v>0</v>
      </c>
      <c r="AS1072" s="6">
        <v>0</v>
      </c>
      <c r="AT1072" s="6">
        <v>0</v>
      </c>
      <c r="AU1072" s="6">
        <v>0</v>
      </c>
      <c r="AV1072" s="6">
        <f>IF(Table3[[#This Row],[ShankDiameter]]&gt;0.5,0,2)</f>
        <v>2</v>
      </c>
      <c r="AW1072" s="6">
        <v>0</v>
      </c>
      <c r="AX1072" s="6">
        <v>0</v>
      </c>
      <c r="AY1072" s="6">
        <v>2</v>
      </c>
      <c r="AZ1072" s="6">
        <f>IF(Table3[[#This Row],[ShankDiameter]]=0.225,2,IF(Table3[[#This Row],[ShankDiameter]]=0.25,2,IF(Table3[[#This Row],[ShankDiameter]]=0.2875,2,0)))</f>
        <v>0</v>
      </c>
      <c r="BA1072" s="6">
        <v>0</v>
      </c>
      <c r="BB1072" s="6">
        <v>0</v>
      </c>
      <c r="BC1072" s="6">
        <v>0</v>
      </c>
      <c r="BD1072" s="6">
        <v>0</v>
      </c>
      <c r="BE1072" s="6">
        <v>0</v>
      </c>
      <c r="BF1072" s="6">
        <v>0</v>
      </c>
      <c r="BG1072" s="6">
        <v>0</v>
      </c>
      <c r="BH1072" s="6">
        <v>0</v>
      </c>
      <c r="BI1072" s="6">
        <v>0</v>
      </c>
      <c r="BJ1072" s="6">
        <v>0</v>
      </c>
      <c r="BK1072" s="6">
        <v>0</v>
      </c>
      <c r="BL1072" s="6">
        <v>0</v>
      </c>
      <c r="BM1072" s="6">
        <f>IF(Table3[[#This Row],[Type]]="EM",IF((Table3[[#This Row],[Diameter]]/2)-Table3[[#This Row],[CornerRadius]]-0.012&gt;0,(Table3[[#This Row],[Diameter]]/2)-Table3[[#This Row],[CornerRadius]]-0.012,0),)</f>
        <v>0</v>
      </c>
      <c r="BO1072" s="6" t="str">
        <f>IF(Table3[[#This Row],[ShoulderLength]]="","",IF(Table3[[#This Row],[ShoulderLength]]&lt;Table3[[#This Row],[LOC]],"FIX",""))</f>
        <v/>
      </c>
    </row>
    <row r="1073" spans="1:67" x14ac:dyDescent="0.25">
      <c r="A1073" s="7">
        <f>IF(Table3[[#This Row],[SoflexRule]]="",1,IF(Table3[[#This Row],[MinOHL]]="",1,IF(Table3[[#This Row],[Type]]="CT",1,IF(Table3[[#This Row],[I]]=1,0,1))))</f>
        <v>1</v>
      </c>
      <c r="B1073" s="6" t="s">
        <v>1922</v>
      </c>
      <c r="D1073" s="6" t="s">
        <v>1922</v>
      </c>
      <c r="E1073" s="6">
        <v>1070</v>
      </c>
      <c r="H1073" s="10" t="s">
        <v>1922</v>
      </c>
      <c r="I1073" s="11" t="s">
        <v>2017</v>
      </c>
      <c r="J1073" s="12">
        <v>27211100</v>
      </c>
      <c r="K1073" s="11" t="str">
        <f>CONCATENATE(Table3[[#This Row],[Type]]," "&amp;TEXT(Table3[[#This Row],[Diameter]],".0000")&amp;""," "&amp;Table3[[#This Row],[NumFlutes]]&amp;"FL")</f>
        <v>RM .1110 4FL</v>
      </c>
      <c r="M1073" s="13">
        <v>0.111</v>
      </c>
      <c r="N1073" s="13">
        <v>0.104</v>
      </c>
      <c r="R1073" s="14">
        <f>IF(Table3[[#This Row],[ShoulderLenEnd]]="",0,90-(DEGREES(ATAN((Q1073-P1073)/((N1073-O1073)/2)))))</f>
        <v>0</v>
      </c>
      <c r="T1073" s="6">
        <v>4</v>
      </c>
      <c r="U1073" s="6">
        <v>2.25</v>
      </c>
      <c r="V1073" s="6">
        <v>0.7</v>
      </c>
      <c r="AA1073" s="13" t="str">
        <f t="shared" si="17"/>
        <v/>
      </c>
      <c r="AE1073" s="6" t="s">
        <v>44</v>
      </c>
      <c r="AF1073" s="6" t="s">
        <v>62</v>
      </c>
      <c r="AI1073" s="6">
        <v>0</v>
      </c>
      <c r="AJ1073" s="6">
        <v>1</v>
      </c>
      <c r="AK1073" s="6">
        <v>0</v>
      </c>
      <c r="AL1073" s="6">
        <v>0</v>
      </c>
      <c r="AM1073" s="6">
        <v>0</v>
      </c>
      <c r="AN1073" s="6">
        <v>0</v>
      </c>
      <c r="AO1073" s="6">
        <v>0</v>
      </c>
      <c r="AP1073" s="6">
        <v>1</v>
      </c>
      <c r="AR1073" s="6">
        <v>0</v>
      </c>
      <c r="AS1073" s="6">
        <v>0</v>
      </c>
      <c r="AT1073" s="6">
        <v>0</v>
      </c>
      <c r="AU1073" s="6">
        <v>0</v>
      </c>
      <c r="AV1073" s="6">
        <f>IF(Table3[[#This Row],[ShankDiameter]]&gt;0.5,0,2)</f>
        <v>2</v>
      </c>
      <c r="AW1073" s="6">
        <v>0</v>
      </c>
      <c r="AX1073" s="6">
        <v>0</v>
      </c>
      <c r="AY1073" s="6">
        <v>2</v>
      </c>
      <c r="AZ1073" s="6">
        <f>IF(Table3[[#This Row],[ShankDiameter]]=0.225,2,IF(Table3[[#This Row],[ShankDiameter]]=0.25,2,IF(Table3[[#This Row],[ShankDiameter]]=0.2875,2,0)))</f>
        <v>0</v>
      </c>
      <c r="BA1073" s="6">
        <v>0</v>
      </c>
      <c r="BB1073" s="6">
        <v>0</v>
      </c>
      <c r="BC1073" s="6">
        <v>0</v>
      </c>
      <c r="BD1073" s="6">
        <v>0</v>
      </c>
      <c r="BE1073" s="6">
        <v>0</v>
      </c>
      <c r="BF1073" s="6">
        <v>0</v>
      </c>
      <c r="BG1073" s="6">
        <v>0</v>
      </c>
      <c r="BH1073" s="6">
        <v>0</v>
      </c>
      <c r="BI1073" s="6">
        <v>0</v>
      </c>
      <c r="BJ1073" s="6">
        <v>0</v>
      </c>
      <c r="BK1073" s="6">
        <v>0</v>
      </c>
      <c r="BL1073" s="6">
        <v>0</v>
      </c>
      <c r="BM1073" s="6">
        <f>IF(Table3[[#This Row],[Type]]="EM",IF((Table3[[#This Row],[Diameter]]/2)-Table3[[#This Row],[CornerRadius]]-0.012&gt;0,(Table3[[#This Row],[Diameter]]/2)-Table3[[#This Row],[CornerRadius]]-0.012,0),)</f>
        <v>0</v>
      </c>
      <c r="BO1073" s="6" t="str">
        <f>IF(Table3[[#This Row],[ShoulderLength]]="","",IF(Table3[[#This Row],[ShoulderLength]]&lt;Table3[[#This Row],[LOC]],"FIX",""))</f>
        <v/>
      </c>
    </row>
    <row r="1074" spans="1:67" x14ac:dyDescent="0.25">
      <c r="A1074" s="7">
        <f>IF(Table3[[#This Row],[SoflexRule]]="",1,IF(Table3[[#This Row],[MinOHL]]="",1,IF(Table3[[#This Row],[Type]]="CT",1,IF(Table3[[#This Row],[I]]=1,0,1))))</f>
        <v>1</v>
      </c>
      <c r="B1074" s="6" t="s">
        <v>1922</v>
      </c>
      <c r="D1074" s="6" t="s">
        <v>1922</v>
      </c>
      <c r="E1074" s="6">
        <v>1071</v>
      </c>
      <c r="G1074" s="9" t="s">
        <v>74</v>
      </c>
      <c r="H1074" s="10" t="s">
        <v>1922</v>
      </c>
      <c r="I1074" s="11" t="s">
        <v>2018</v>
      </c>
      <c r="J1074" s="12" t="s">
        <v>2019</v>
      </c>
      <c r="K1074" s="11" t="str">
        <f>CONCATENATE(Table3[[#This Row],[Type]]," "&amp;TEXT(Table3[[#This Row],[Diameter]],".0000")&amp;""," "&amp;Table3[[#This Row],[NumFlutes]]&amp;"FL")</f>
        <v>RM .1105 4FL</v>
      </c>
      <c r="M1074" s="13">
        <v>0.1105</v>
      </c>
      <c r="N1074" s="13">
        <v>0.105</v>
      </c>
      <c r="O1074" s="6">
        <v>0.1105</v>
      </c>
      <c r="P1074" s="6">
        <v>0.96499999999999997</v>
      </c>
      <c r="R1074" s="14">
        <f>IF(Table3[[#This Row],[ShoulderLenEnd]]="",0,90-(DEGREES(ATAN((Q1074-P1074)/((N1074-O1074)/2)))))</f>
        <v>0</v>
      </c>
      <c r="S1074" s="15">
        <v>1.43</v>
      </c>
      <c r="T1074" s="6">
        <v>4</v>
      </c>
      <c r="U1074" s="6">
        <v>3.5</v>
      </c>
      <c r="V1074" s="6">
        <v>0.9</v>
      </c>
      <c r="AA1074" s="13" t="str">
        <f t="shared" si="17"/>
        <v/>
      </c>
      <c r="AB1074" s="6">
        <v>5.0000000000000001E-3</v>
      </c>
      <c r="AC1074" s="6">
        <v>6.5000000000000002E-2</v>
      </c>
      <c r="AE1074" s="6" t="s">
        <v>49</v>
      </c>
      <c r="AF1074" s="6" t="s">
        <v>62</v>
      </c>
      <c r="AI1074" s="6">
        <v>0</v>
      </c>
      <c r="AJ1074" s="6">
        <v>1</v>
      </c>
      <c r="AK1074" s="6">
        <v>0</v>
      </c>
      <c r="AL1074" s="6">
        <v>0</v>
      </c>
      <c r="AM1074" s="6">
        <v>0</v>
      </c>
      <c r="AN1074" s="6">
        <v>0</v>
      </c>
      <c r="AO1074" s="6">
        <v>0</v>
      </c>
      <c r="AP1074" s="6">
        <v>1</v>
      </c>
      <c r="AR1074" s="6">
        <v>0</v>
      </c>
      <c r="AS1074" s="6">
        <v>0</v>
      </c>
      <c r="AT1074" s="6">
        <v>0</v>
      </c>
      <c r="AU1074" s="6">
        <v>0</v>
      </c>
      <c r="AV1074" s="6">
        <f>IF(Table3[[#This Row],[ShankDiameter]]&gt;0.5,0,2)</f>
        <v>2</v>
      </c>
      <c r="AW1074" s="6">
        <v>0</v>
      </c>
      <c r="AX1074" s="6">
        <v>0</v>
      </c>
      <c r="AY1074" s="6">
        <v>2</v>
      </c>
      <c r="AZ1074" s="6">
        <f>IF(Table3[[#This Row],[ShankDiameter]]=0.225,2,IF(Table3[[#This Row],[ShankDiameter]]=0.25,2,IF(Table3[[#This Row],[ShankDiameter]]=0.2875,2,0)))</f>
        <v>0</v>
      </c>
      <c r="BA1074" s="6">
        <v>0</v>
      </c>
      <c r="BB1074" s="6">
        <v>0</v>
      </c>
      <c r="BC1074" s="6">
        <v>0</v>
      </c>
      <c r="BD1074" s="6">
        <v>0</v>
      </c>
      <c r="BE1074" s="6">
        <v>0</v>
      </c>
      <c r="BF1074" s="6">
        <v>0</v>
      </c>
      <c r="BG1074" s="6">
        <v>0</v>
      </c>
      <c r="BH1074" s="6">
        <v>0</v>
      </c>
      <c r="BI1074" s="6">
        <v>0</v>
      </c>
      <c r="BJ1074" s="6">
        <v>0</v>
      </c>
      <c r="BK1074" s="6">
        <v>0</v>
      </c>
      <c r="BL1074" s="6">
        <v>0</v>
      </c>
      <c r="BM1074" s="6">
        <f>IF(Table3[[#This Row],[Type]]="EM",IF((Table3[[#This Row],[Diameter]]/2)-Table3[[#This Row],[CornerRadius]]-0.012&gt;0,(Table3[[#This Row],[Diameter]]/2)-Table3[[#This Row],[CornerRadius]]-0.012,0),)</f>
        <v>0</v>
      </c>
      <c r="BO1074" s="6" t="str">
        <f>IF(Table3[[#This Row],[ShoulderLength]]="","",IF(Table3[[#This Row],[ShoulderLength]]&lt;Table3[[#This Row],[LOC]],"FIX",""))</f>
        <v/>
      </c>
    </row>
    <row r="1075" spans="1:67" x14ac:dyDescent="0.25">
      <c r="A1075" s="7">
        <f>IF(Table3[[#This Row],[SoflexRule]]="",1,IF(Table3[[#This Row],[MinOHL]]="",1,IF(Table3[[#This Row],[Type]]="CT",1,IF(Table3[[#This Row],[I]]=1,0,1))))</f>
        <v>1</v>
      </c>
      <c r="B1075" s="6" t="s">
        <v>1922</v>
      </c>
      <c r="D1075" s="6" t="s">
        <v>1922</v>
      </c>
      <c r="E1075" s="6">
        <v>1072</v>
      </c>
      <c r="F1075" s="22"/>
      <c r="G1075" s="9" t="s">
        <v>74</v>
      </c>
      <c r="H1075" s="10" t="s">
        <v>1922</v>
      </c>
      <c r="I1075" s="11" t="s">
        <v>2020</v>
      </c>
      <c r="J1075" s="12" t="s">
        <v>2021</v>
      </c>
      <c r="K1075" s="11" t="str">
        <f>CONCATENATE(Table3[[#This Row],[Type]]," "&amp;TEXT(Table3[[#This Row],[Diameter]],".0000")&amp;""," "&amp;Table3[[#This Row],[NumFlutes]]&amp;"FL")</f>
        <v>RM .1252 4FL</v>
      </c>
      <c r="M1075" s="13">
        <v>0.12520000000000001</v>
      </c>
      <c r="N1075" s="13">
        <v>0.109</v>
      </c>
      <c r="O1075" s="6">
        <v>0.12520000000000001</v>
      </c>
      <c r="P1075" s="6">
        <v>0.64</v>
      </c>
      <c r="R1075" s="14">
        <f>IF(Table3[[#This Row],[ShoulderLenEnd]]="",0,90-(DEGREES(ATAN((Q1075-P1075)/((N1075-O1075)/2)))))</f>
        <v>0</v>
      </c>
      <c r="S1075" s="15">
        <v>0.91500000000000004</v>
      </c>
      <c r="T1075" s="6">
        <v>4</v>
      </c>
      <c r="U1075" s="6">
        <v>2.25</v>
      </c>
      <c r="V1075" s="6">
        <v>0.625</v>
      </c>
      <c r="AA1075" s="13" t="str">
        <f t="shared" si="17"/>
        <v/>
      </c>
      <c r="AB1075" s="6">
        <v>7.4999999999999997E-2</v>
      </c>
      <c r="AC1075" s="6">
        <v>2.7E-2</v>
      </c>
      <c r="AE1075" s="6" t="s">
        <v>44</v>
      </c>
      <c r="AF1075" s="6" t="s">
        <v>62</v>
      </c>
      <c r="AG1075" s="6" t="s">
        <v>76</v>
      </c>
      <c r="AI1075" s="6">
        <v>0</v>
      </c>
      <c r="AJ1075" s="6">
        <v>1</v>
      </c>
      <c r="AK1075" s="6">
        <v>0</v>
      </c>
      <c r="AL1075" s="6">
        <v>0</v>
      </c>
      <c r="AM1075" s="6">
        <v>0</v>
      </c>
      <c r="AN1075" s="6">
        <v>0</v>
      </c>
      <c r="AO1075" s="6">
        <v>0</v>
      </c>
      <c r="AP1075" s="6">
        <v>1</v>
      </c>
      <c r="AR1075" s="6">
        <v>0</v>
      </c>
      <c r="AS1075" s="6">
        <v>0</v>
      </c>
      <c r="AT1075" s="6">
        <v>0</v>
      </c>
      <c r="AU1075" s="6">
        <v>0</v>
      </c>
      <c r="AV1075" s="6">
        <f>IF(Table3[[#This Row],[ShankDiameter]]&gt;0.5,0,2)</f>
        <v>2</v>
      </c>
      <c r="AW1075" s="6">
        <v>0</v>
      </c>
      <c r="AX1075" s="6">
        <v>0</v>
      </c>
      <c r="AY1075" s="6">
        <v>2</v>
      </c>
      <c r="AZ1075" s="6">
        <f>IF(Table3[[#This Row],[ShankDiameter]]=0.225,2,IF(Table3[[#This Row],[ShankDiameter]]=0.25,2,IF(Table3[[#This Row],[ShankDiameter]]=0.2875,2,0)))</f>
        <v>0</v>
      </c>
      <c r="BA1075" s="6">
        <v>0</v>
      </c>
      <c r="BB1075" s="6">
        <v>0</v>
      </c>
      <c r="BC1075" s="6">
        <v>0</v>
      </c>
      <c r="BD1075" s="6">
        <v>0</v>
      </c>
      <c r="BE1075" s="6">
        <v>0</v>
      </c>
      <c r="BF1075" s="6">
        <v>0</v>
      </c>
      <c r="BG1075" s="6">
        <v>0</v>
      </c>
      <c r="BH1075" s="6">
        <v>0</v>
      </c>
      <c r="BI1075" s="6">
        <v>0</v>
      </c>
      <c r="BJ1075" s="6">
        <v>0</v>
      </c>
      <c r="BK1075" s="6">
        <v>0</v>
      </c>
      <c r="BL1075" s="6">
        <v>0</v>
      </c>
      <c r="BM1075" s="6">
        <f>IF(Table3[[#This Row],[Type]]="EM",IF((Table3[[#This Row],[Diameter]]/2)-Table3[[#This Row],[CornerRadius]]-0.012&gt;0,(Table3[[#This Row],[Diameter]]/2)-Table3[[#This Row],[CornerRadius]]-0.012,0),)</f>
        <v>0</v>
      </c>
      <c r="BO1075" s="6" t="str">
        <f>IF(Table3[[#This Row],[ShoulderLength]]="","",IF(Table3[[#This Row],[ShoulderLength]]&lt;Table3[[#This Row],[LOC]],"FIX",""))</f>
        <v/>
      </c>
    </row>
    <row r="1076" spans="1:67" x14ac:dyDescent="0.25">
      <c r="A1076" s="7">
        <f>IF(Table3[[#This Row],[SoflexRule]]="",1,IF(Table3[[#This Row],[MinOHL]]="",1,IF(Table3[[#This Row],[Type]]="CT",1,IF(Table3[[#This Row],[I]]=1,0,1))))</f>
        <v>1</v>
      </c>
      <c r="B1076" s="6" t="s">
        <v>1922</v>
      </c>
      <c r="D1076" s="6" t="s">
        <v>1922</v>
      </c>
      <c r="E1076" s="6">
        <v>1073</v>
      </c>
      <c r="H1076" s="10" t="s">
        <v>1922</v>
      </c>
      <c r="I1076" s="11" t="s">
        <v>2022</v>
      </c>
      <c r="J1076" s="12">
        <v>24289</v>
      </c>
      <c r="K1076" s="11" t="str">
        <f>CONCATENATE(Table3[[#This Row],[Type]]," "&amp;TEXT(Table3[[#This Row],[Diameter]],".0000")&amp;""," "&amp;Table3[[#This Row],[NumFlutes]]&amp;"FL")</f>
        <v>RM .1170 4FL</v>
      </c>
      <c r="M1076" s="13">
        <v>0.11700000000000001</v>
      </c>
      <c r="N1076" s="13">
        <v>0.112</v>
      </c>
      <c r="R1076" s="14">
        <f>IF(Table3[[#This Row],[ShoulderLenEnd]]="",0,90-(DEGREES(ATAN((Q1076-P1076)/((N1076-O1076)/2)))))</f>
        <v>0</v>
      </c>
      <c r="T1076" s="6">
        <v>4</v>
      </c>
      <c r="U1076" s="6">
        <v>3.5</v>
      </c>
      <c r="V1076" s="6">
        <v>0.875</v>
      </c>
      <c r="AA1076" s="13" t="str">
        <f t="shared" si="17"/>
        <v/>
      </c>
      <c r="AE1076" s="6" t="s">
        <v>49</v>
      </c>
      <c r="AF1076" s="6" t="s">
        <v>62</v>
      </c>
      <c r="AI1076" s="6">
        <v>0</v>
      </c>
      <c r="AJ1076" s="6">
        <v>1</v>
      </c>
      <c r="AK1076" s="6">
        <v>0</v>
      </c>
      <c r="AL1076" s="6">
        <v>0</v>
      </c>
      <c r="AM1076" s="6">
        <v>0</v>
      </c>
      <c r="AN1076" s="6">
        <v>0</v>
      </c>
      <c r="AO1076" s="6">
        <v>0</v>
      </c>
      <c r="AP1076" s="6">
        <v>1</v>
      </c>
      <c r="AR1076" s="6">
        <v>0</v>
      </c>
      <c r="AS1076" s="6">
        <v>0</v>
      </c>
      <c r="AT1076" s="6">
        <v>0</v>
      </c>
      <c r="AU1076" s="6">
        <v>0</v>
      </c>
      <c r="AV1076" s="6">
        <f>IF(Table3[[#This Row],[ShankDiameter]]&gt;0.5,0,2)</f>
        <v>2</v>
      </c>
      <c r="AW1076" s="6">
        <v>0</v>
      </c>
      <c r="AX1076" s="6">
        <v>0</v>
      </c>
      <c r="AY1076" s="6">
        <v>2</v>
      </c>
      <c r="AZ1076" s="6">
        <f>IF(Table3[[#This Row],[ShankDiameter]]=0.225,2,IF(Table3[[#This Row],[ShankDiameter]]=0.25,2,IF(Table3[[#This Row],[ShankDiameter]]=0.2875,2,0)))</f>
        <v>0</v>
      </c>
      <c r="BA1076" s="6">
        <v>0</v>
      </c>
      <c r="BB1076" s="6">
        <v>0</v>
      </c>
      <c r="BC1076" s="6">
        <v>0</v>
      </c>
      <c r="BD1076" s="6">
        <v>0</v>
      </c>
      <c r="BE1076" s="6">
        <v>0</v>
      </c>
      <c r="BF1076" s="6">
        <v>0</v>
      </c>
      <c r="BG1076" s="6">
        <v>0</v>
      </c>
      <c r="BH1076" s="6">
        <v>0</v>
      </c>
      <c r="BI1076" s="6">
        <v>0</v>
      </c>
      <c r="BJ1076" s="6">
        <v>0</v>
      </c>
      <c r="BK1076" s="6">
        <v>0</v>
      </c>
      <c r="BL1076" s="6">
        <v>0</v>
      </c>
      <c r="BM1076" s="6">
        <f>IF(Table3[[#This Row],[Type]]="EM",IF((Table3[[#This Row],[Diameter]]/2)-Table3[[#This Row],[CornerRadius]]-0.012&gt;0,(Table3[[#This Row],[Diameter]]/2)-Table3[[#This Row],[CornerRadius]]-0.012,0),)</f>
        <v>0</v>
      </c>
      <c r="BO1076" s="6" t="str">
        <f>IF(Table3[[#This Row],[ShoulderLength]]="","",IF(Table3[[#This Row],[ShoulderLength]]&lt;Table3[[#This Row],[LOC]],"FIX",""))</f>
        <v/>
      </c>
    </row>
    <row r="1077" spans="1:67" x14ac:dyDescent="0.25">
      <c r="A1077" s="7">
        <f>IF(Table3[[#This Row],[SoflexRule]]="",1,IF(Table3[[#This Row],[MinOHL]]="",1,IF(Table3[[#This Row],[Type]]="CT",1,IF(Table3[[#This Row],[I]]=1,0,1))))</f>
        <v>1</v>
      </c>
      <c r="B1077" s="6" t="s">
        <v>1922</v>
      </c>
      <c r="D1077" s="6" t="s">
        <v>1922</v>
      </c>
      <c r="E1077" s="6">
        <v>1074</v>
      </c>
      <c r="H1077" s="10" t="s">
        <v>1922</v>
      </c>
      <c r="I1077" s="11" t="s">
        <v>2023</v>
      </c>
      <c r="J1077" s="12" t="s">
        <v>2024</v>
      </c>
      <c r="K1077" s="11" t="str">
        <f>CONCATENATE(Table3[[#This Row],[Type]]," "&amp;TEXT(Table3[[#This Row],[Diameter]],".0000")&amp;""," "&amp;Table3[[#This Row],[NumFlutes]]&amp;"FL")</f>
        <v>RM .1181 4FL</v>
      </c>
      <c r="M1077" s="13">
        <v>0.1181</v>
      </c>
      <c r="N1077" s="13">
        <v>0.112</v>
      </c>
      <c r="R1077" s="14">
        <f>IF(Table3[[#This Row],[ShoulderLenEnd]]="",0,90-(DEGREES(ATAN((Q1077-P1077)/((N1077-O1077)/2)))))</f>
        <v>0</v>
      </c>
      <c r="T1077" s="6">
        <v>4</v>
      </c>
      <c r="U1077" s="6">
        <v>3.5</v>
      </c>
      <c r="V1077" s="6">
        <v>0.875</v>
      </c>
      <c r="AA1077" s="13" t="str">
        <f t="shared" si="17"/>
        <v/>
      </c>
      <c r="AE1077" s="6" t="s">
        <v>49</v>
      </c>
      <c r="AF1077" s="6" t="s">
        <v>62</v>
      </c>
      <c r="AI1077" s="6">
        <v>0</v>
      </c>
      <c r="AJ1077" s="6">
        <v>1</v>
      </c>
      <c r="AK1077" s="6">
        <v>0</v>
      </c>
      <c r="AL1077" s="6">
        <v>0</v>
      </c>
      <c r="AM1077" s="6">
        <v>0</v>
      </c>
      <c r="AN1077" s="6">
        <v>0</v>
      </c>
      <c r="AO1077" s="6">
        <v>0</v>
      </c>
      <c r="AP1077" s="6">
        <v>1</v>
      </c>
      <c r="AR1077" s="6">
        <v>0</v>
      </c>
      <c r="AS1077" s="6">
        <v>0</v>
      </c>
      <c r="AT1077" s="6">
        <v>0</v>
      </c>
      <c r="AU1077" s="6">
        <v>0</v>
      </c>
      <c r="AV1077" s="6">
        <f>IF(Table3[[#This Row],[ShankDiameter]]&gt;0.5,0,2)</f>
        <v>2</v>
      </c>
      <c r="AW1077" s="6">
        <v>0</v>
      </c>
      <c r="AX1077" s="6">
        <v>0</v>
      </c>
      <c r="AY1077" s="6">
        <v>2</v>
      </c>
      <c r="AZ1077" s="6">
        <f>IF(Table3[[#This Row],[ShankDiameter]]=0.225,2,IF(Table3[[#This Row],[ShankDiameter]]=0.25,2,IF(Table3[[#This Row],[ShankDiameter]]=0.2875,2,0)))</f>
        <v>0</v>
      </c>
      <c r="BA1077" s="6">
        <v>0</v>
      </c>
      <c r="BB1077" s="6">
        <v>0</v>
      </c>
      <c r="BC1077" s="6">
        <v>0</v>
      </c>
      <c r="BD1077" s="6">
        <v>0</v>
      </c>
      <c r="BE1077" s="6">
        <v>0</v>
      </c>
      <c r="BF1077" s="6">
        <v>0</v>
      </c>
      <c r="BG1077" s="6">
        <v>0</v>
      </c>
      <c r="BH1077" s="6">
        <v>0</v>
      </c>
      <c r="BI1077" s="6">
        <v>0</v>
      </c>
      <c r="BJ1077" s="6">
        <v>0</v>
      </c>
      <c r="BK1077" s="6">
        <v>0</v>
      </c>
      <c r="BL1077" s="6">
        <v>0</v>
      </c>
      <c r="BM1077" s="6">
        <f>IF(Table3[[#This Row],[Type]]="EM",IF((Table3[[#This Row],[Diameter]]/2)-Table3[[#This Row],[CornerRadius]]-0.012&gt;0,(Table3[[#This Row],[Diameter]]/2)-Table3[[#This Row],[CornerRadius]]-0.012,0),)</f>
        <v>0</v>
      </c>
      <c r="BO1077" s="6" t="str">
        <f>IF(Table3[[#This Row],[ShoulderLength]]="","",IF(Table3[[#This Row],[ShoulderLength]]&lt;Table3[[#This Row],[LOC]],"FIX",""))</f>
        <v/>
      </c>
    </row>
    <row r="1078" spans="1:67" x14ac:dyDescent="0.25">
      <c r="A1078" s="7">
        <f>IF(Table3[[#This Row],[SoflexRule]]="",1,IF(Table3[[#This Row],[MinOHL]]="",1,IF(Table3[[#This Row],[Type]]="CT",1,IF(Table3[[#This Row],[I]]=1,0,1))))</f>
        <v>1</v>
      </c>
      <c r="B1078" s="6" t="s">
        <v>1922</v>
      </c>
      <c r="D1078" s="6" t="s">
        <v>1922</v>
      </c>
      <c r="E1078" s="6">
        <v>1075</v>
      </c>
      <c r="H1078" s="10" t="s">
        <v>1922</v>
      </c>
      <c r="I1078" s="11" t="s">
        <v>2025</v>
      </c>
      <c r="J1078" s="12">
        <v>24295</v>
      </c>
      <c r="K1078" s="11" t="str">
        <f>CONCATENATE(Table3[[#This Row],[Type]]," "&amp;TEXT(Table3[[#This Row],[Diameter]],".0000")&amp;""," "&amp;Table3[[#This Row],[NumFlutes]]&amp;"FL")</f>
        <v>RM .1185 4FL</v>
      </c>
      <c r="M1078" s="13">
        <v>0.11849999999999999</v>
      </c>
      <c r="N1078" s="13">
        <v>0.112</v>
      </c>
      <c r="R1078" s="14">
        <f>IF(Table3[[#This Row],[ShoulderLenEnd]]="",0,90-(DEGREES(ATAN((Q1078-P1078)/((N1078-O1078)/2)))))</f>
        <v>0</v>
      </c>
      <c r="T1078" s="6">
        <v>4</v>
      </c>
      <c r="U1078" s="6">
        <v>3.5</v>
      </c>
      <c r="V1078" s="6">
        <v>0.875</v>
      </c>
      <c r="AA1078" s="13" t="str">
        <f t="shared" si="17"/>
        <v/>
      </c>
      <c r="AE1078" s="6" t="s">
        <v>49</v>
      </c>
      <c r="AF1078" s="6" t="s">
        <v>62</v>
      </c>
      <c r="AI1078" s="6">
        <v>0</v>
      </c>
      <c r="AJ1078" s="6">
        <v>1</v>
      </c>
      <c r="AK1078" s="6">
        <v>0</v>
      </c>
      <c r="AL1078" s="6">
        <v>0</v>
      </c>
      <c r="AM1078" s="6">
        <v>0</v>
      </c>
      <c r="AN1078" s="6">
        <v>0</v>
      </c>
      <c r="AO1078" s="6">
        <v>0</v>
      </c>
      <c r="AP1078" s="6">
        <v>1</v>
      </c>
      <c r="AR1078" s="6">
        <v>0</v>
      </c>
      <c r="AS1078" s="6">
        <v>0</v>
      </c>
      <c r="AT1078" s="6">
        <v>0</v>
      </c>
      <c r="AU1078" s="6">
        <v>0</v>
      </c>
      <c r="AV1078" s="6">
        <f>IF(Table3[[#This Row],[ShankDiameter]]&gt;0.5,0,2)</f>
        <v>2</v>
      </c>
      <c r="AW1078" s="6">
        <v>0</v>
      </c>
      <c r="AX1078" s="6">
        <v>0</v>
      </c>
      <c r="AY1078" s="6">
        <v>2</v>
      </c>
      <c r="AZ1078" s="6">
        <f>IF(Table3[[#This Row],[ShankDiameter]]=0.225,2,IF(Table3[[#This Row],[ShankDiameter]]=0.25,2,IF(Table3[[#This Row],[ShankDiameter]]=0.2875,2,0)))</f>
        <v>0</v>
      </c>
      <c r="BA1078" s="6">
        <v>0</v>
      </c>
      <c r="BB1078" s="6">
        <v>0</v>
      </c>
      <c r="BC1078" s="6">
        <v>0</v>
      </c>
      <c r="BD1078" s="6">
        <v>0</v>
      </c>
      <c r="BE1078" s="6">
        <v>0</v>
      </c>
      <c r="BF1078" s="6">
        <v>0</v>
      </c>
      <c r="BG1078" s="6">
        <v>0</v>
      </c>
      <c r="BH1078" s="6">
        <v>0</v>
      </c>
      <c r="BI1078" s="6">
        <v>0</v>
      </c>
      <c r="BJ1078" s="6">
        <v>0</v>
      </c>
      <c r="BK1078" s="6">
        <v>0</v>
      </c>
      <c r="BL1078" s="6">
        <v>0</v>
      </c>
      <c r="BM1078" s="6">
        <f>IF(Table3[[#This Row],[Type]]="EM",IF((Table3[[#This Row],[Diameter]]/2)-Table3[[#This Row],[CornerRadius]]-0.012&gt;0,(Table3[[#This Row],[Diameter]]/2)-Table3[[#This Row],[CornerRadius]]-0.012,0),)</f>
        <v>0</v>
      </c>
      <c r="BO1078" s="6" t="str">
        <f>IF(Table3[[#This Row],[ShoulderLength]]="","",IF(Table3[[#This Row],[ShoulderLength]]&lt;Table3[[#This Row],[LOC]],"FIX",""))</f>
        <v/>
      </c>
    </row>
    <row r="1079" spans="1:67" x14ac:dyDescent="0.25">
      <c r="A1079" s="7">
        <f>IF(Table3[[#This Row],[SoflexRule]]="",1,IF(Table3[[#This Row],[MinOHL]]="",1,IF(Table3[[#This Row],[Type]]="CT",1,IF(Table3[[#This Row],[I]]=1,0,1))))</f>
        <v>1</v>
      </c>
      <c r="B1079" s="6" t="s">
        <v>1922</v>
      </c>
      <c r="D1079" s="6" t="s">
        <v>1922</v>
      </c>
      <c r="E1079" s="6">
        <v>1076</v>
      </c>
      <c r="H1079" s="10" t="s">
        <v>1922</v>
      </c>
      <c r="I1079" s="11" t="s">
        <v>2026</v>
      </c>
      <c r="J1079" s="12">
        <v>27211950</v>
      </c>
      <c r="K1079" s="11" t="str">
        <f>CONCATENATE(Table3[[#This Row],[Type]]," "&amp;TEXT(Table3[[#This Row],[Diameter]],".0000")&amp;""," "&amp;Table3[[#This Row],[NumFlutes]]&amp;"FL")</f>
        <v>RM .1195 4FL</v>
      </c>
      <c r="M1079" s="13">
        <v>0.1195</v>
      </c>
      <c r="N1079" s="13">
        <v>0.112</v>
      </c>
      <c r="R1079" s="14">
        <f>IF(Table3[[#This Row],[ShoulderLenEnd]]="",0,90-(DEGREES(ATAN((Q1079-P1079)/((N1079-O1079)/2)))))</f>
        <v>0</v>
      </c>
      <c r="T1079" s="6">
        <v>4</v>
      </c>
      <c r="U1079" s="6">
        <v>2.25</v>
      </c>
      <c r="V1079" s="6">
        <v>0.7</v>
      </c>
      <c r="AA1079" s="13" t="str">
        <f t="shared" si="17"/>
        <v/>
      </c>
      <c r="AE1079" s="6" t="s">
        <v>44</v>
      </c>
      <c r="AF1079" s="6" t="s">
        <v>62</v>
      </c>
      <c r="AI1079" s="6">
        <v>0</v>
      </c>
      <c r="AJ1079" s="6">
        <v>1</v>
      </c>
      <c r="AK1079" s="6">
        <v>0</v>
      </c>
      <c r="AL1079" s="6">
        <v>0</v>
      </c>
      <c r="AM1079" s="6">
        <v>0</v>
      </c>
      <c r="AN1079" s="6">
        <v>0</v>
      </c>
      <c r="AO1079" s="6">
        <v>0</v>
      </c>
      <c r="AP1079" s="6">
        <v>1</v>
      </c>
      <c r="AR1079" s="6">
        <v>0</v>
      </c>
      <c r="AS1079" s="6">
        <v>0</v>
      </c>
      <c r="AT1079" s="6">
        <v>0</v>
      </c>
      <c r="AU1079" s="6">
        <v>0</v>
      </c>
      <c r="AV1079" s="6">
        <f>IF(Table3[[#This Row],[ShankDiameter]]&gt;0.5,0,2)</f>
        <v>2</v>
      </c>
      <c r="AW1079" s="6">
        <v>0</v>
      </c>
      <c r="AX1079" s="6">
        <v>0</v>
      </c>
      <c r="AY1079" s="6">
        <v>2</v>
      </c>
      <c r="AZ1079" s="6">
        <f>IF(Table3[[#This Row],[ShankDiameter]]=0.225,2,IF(Table3[[#This Row],[ShankDiameter]]=0.25,2,IF(Table3[[#This Row],[ShankDiameter]]=0.2875,2,0)))</f>
        <v>0</v>
      </c>
      <c r="BA1079" s="6">
        <v>0</v>
      </c>
      <c r="BB1079" s="6">
        <v>0</v>
      </c>
      <c r="BC1079" s="6">
        <v>0</v>
      </c>
      <c r="BD1079" s="6">
        <v>0</v>
      </c>
      <c r="BE1079" s="6">
        <v>0</v>
      </c>
      <c r="BF1079" s="6">
        <v>0</v>
      </c>
      <c r="BG1079" s="6">
        <v>0</v>
      </c>
      <c r="BH1079" s="6">
        <v>0</v>
      </c>
      <c r="BI1079" s="6">
        <v>0</v>
      </c>
      <c r="BJ1079" s="6">
        <v>0</v>
      </c>
      <c r="BK1079" s="6">
        <v>0</v>
      </c>
      <c r="BL1079" s="6">
        <v>0</v>
      </c>
      <c r="BM1079" s="6">
        <f>IF(Table3[[#This Row],[Type]]="EM",IF((Table3[[#This Row],[Diameter]]/2)-Table3[[#This Row],[CornerRadius]]-0.012&gt;0,(Table3[[#This Row],[Diameter]]/2)-Table3[[#This Row],[CornerRadius]]-0.012,0),)</f>
        <v>0</v>
      </c>
      <c r="BO1079" s="6" t="str">
        <f>IF(Table3[[#This Row],[ShoulderLength]]="","",IF(Table3[[#This Row],[ShoulderLength]]&lt;Table3[[#This Row],[LOC]],"FIX",""))</f>
        <v/>
      </c>
    </row>
    <row r="1080" spans="1:67" x14ac:dyDescent="0.25">
      <c r="A1080" s="7">
        <f>IF(Table3[[#This Row],[SoflexRule]]="",1,IF(Table3[[#This Row],[MinOHL]]="",1,IF(Table3[[#This Row],[Type]]="CT",1,IF(Table3[[#This Row],[I]]=1,0,1))))</f>
        <v>1</v>
      </c>
      <c r="B1080" s="6" t="s">
        <v>1922</v>
      </c>
      <c r="D1080" s="6" t="s">
        <v>1922</v>
      </c>
      <c r="E1080" s="6">
        <v>1077</v>
      </c>
      <c r="G1080" s="9" t="s">
        <v>74</v>
      </c>
      <c r="H1080" s="10" t="s">
        <v>1922</v>
      </c>
      <c r="I1080" s="11" t="s">
        <v>2027</v>
      </c>
      <c r="J1080" s="12" t="s">
        <v>2028</v>
      </c>
      <c r="K1080" s="11" t="str">
        <f>CONCATENATE(Table3[[#This Row],[Type]]," "&amp;TEXT(Table3[[#This Row],[Diameter]],".0000")&amp;""," "&amp;Table3[[#This Row],[NumFlutes]]&amp;"FL")</f>
        <v>RM .1240 4FL</v>
      </c>
      <c r="M1080" s="13">
        <v>0.124</v>
      </c>
      <c r="N1080" s="13">
        <v>0.11799999999999999</v>
      </c>
      <c r="O1080" s="6">
        <v>0.124</v>
      </c>
      <c r="P1080" s="6">
        <v>0.94</v>
      </c>
      <c r="R1080" s="14">
        <f>IF(Table3[[#This Row],[ShoulderLenEnd]]="",0,90-(DEGREES(ATAN((Q1080-P1080)/((N1080-O1080)/2)))))</f>
        <v>0</v>
      </c>
      <c r="S1080" s="15">
        <v>1.165</v>
      </c>
      <c r="T1080" s="6">
        <v>4</v>
      </c>
      <c r="U1080" s="6">
        <v>3.5</v>
      </c>
      <c r="V1080" s="6">
        <v>0.875</v>
      </c>
      <c r="AA1080" s="13" t="str">
        <f t="shared" si="17"/>
        <v/>
      </c>
      <c r="AB1080" s="6">
        <v>5.0000000000000001E-3</v>
      </c>
      <c r="AC1080" s="6">
        <v>6.5000000000000002E-2</v>
      </c>
      <c r="AE1080" s="6" t="s">
        <v>49</v>
      </c>
      <c r="AF1080" s="6" t="s">
        <v>62</v>
      </c>
      <c r="AI1080" s="6">
        <v>0</v>
      </c>
      <c r="AJ1080" s="6">
        <v>1</v>
      </c>
      <c r="AK1080" s="6">
        <v>0</v>
      </c>
      <c r="AL1080" s="6">
        <v>0</v>
      </c>
      <c r="AM1080" s="6">
        <v>0</v>
      </c>
      <c r="AN1080" s="6">
        <v>0</v>
      </c>
      <c r="AO1080" s="6">
        <v>0</v>
      </c>
      <c r="AP1080" s="6">
        <v>1</v>
      </c>
      <c r="AR1080" s="6">
        <v>0</v>
      </c>
      <c r="AS1080" s="6">
        <v>0</v>
      </c>
      <c r="AT1080" s="6">
        <v>0</v>
      </c>
      <c r="AU1080" s="6">
        <v>0</v>
      </c>
      <c r="AV1080" s="6">
        <f>IF(Table3[[#This Row],[ShankDiameter]]&gt;0.5,0,2)</f>
        <v>2</v>
      </c>
      <c r="AW1080" s="6">
        <v>0</v>
      </c>
      <c r="AX1080" s="6">
        <v>0</v>
      </c>
      <c r="AY1080" s="6">
        <v>2</v>
      </c>
      <c r="AZ1080" s="6">
        <f>IF(Table3[[#This Row],[ShankDiameter]]=0.225,2,IF(Table3[[#This Row],[ShankDiameter]]=0.25,2,IF(Table3[[#This Row],[ShankDiameter]]=0.2875,2,0)))</f>
        <v>0</v>
      </c>
      <c r="BA1080" s="6">
        <v>0</v>
      </c>
      <c r="BB1080" s="6">
        <v>0</v>
      </c>
      <c r="BC1080" s="6">
        <v>0</v>
      </c>
      <c r="BD1080" s="6">
        <v>0</v>
      </c>
      <c r="BE1080" s="6">
        <v>0</v>
      </c>
      <c r="BF1080" s="6">
        <v>0</v>
      </c>
      <c r="BG1080" s="6">
        <v>0</v>
      </c>
      <c r="BH1080" s="6">
        <v>0</v>
      </c>
      <c r="BI1080" s="6">
        <v>0</v>
      </c>
      <c r="BJ1080" s="6">
        <v>0</v>
      </c>
      <c r="BK1080" s="6">
        <v>0</v>
      </c>
      <c r="BL1080" s="6">
        <v>0</v>
      </c>
      <c r="BM1080" s="6">
        <f>IF(Table3[[#This Row],[Type]]="EM",IF((Table3[[#This Row],[Diameter]]/2)-Table3[[#This Row],[CornerRadius]]-0.012&gt;0,(Table3[[#This Row],[Diameter]]/2)-Table3[[#This Row],[CornerRadius]]-0.012,0),)</f>
        <v>0</v>
      </c>
      <c r="BO1080" s="6" t="str">
        <f>IF(Table3[[#This Row],[ShoulderLength]]="","",IF(Table3[[#This Row],[ShoulderLength]]&lt;Table3[[#This Row],[LOC]],"FIX",""))</f>
        <v/>
      </c>
    </row>
    <row r="1081" spans="1:67" x14ac:dyDescent="0.25">
      <c r="A1081" s="7">
        <f>IF(Table3[[#This Row],[SoflexRule]]="",1,IF(Table3[[#This Row],[MinOHL]]="",1,IF(Table3[[#This Row],[Type]]="CT",1,IF(Table3[[#This Row],[I]]=1,0,1))))</f>
        <v>1</v>
      </c>
      <c r="B1081" s="6" t="s">
        <v>1922</v>
      </c>
      <c r="D1081" s="6" t="s">
        <v>1922</v>
      </c>
      <c r="E1081" s="6">
        <v>1078</v>
      </c>
      <c r="H1081" s="10" t="s">
        <v>1922</v>
      </c>
      <c r="I1081" s="11" t="s">
        <v>2029</v>
      </c>
      <c r="J1081" s="12" t="s">
        <v>2030</v>
      </c>
      <c r="K1081" s="11" t="str">
        <f>CONCATENATE(Table3[[#This Row],[Type]]," "&amp;TEXT(Table3[[#This Row],[Diameter]],".0000")&amp;""," "&amp;Table3[[#This Row],[NumFlutes]]&amp;"FL")</f>
        <v>RM .1245 4FL</v>
      </c>
      <c r="M1081" s="13">
        <v>0.1245</v>
      </c>
      <c r="N1081" s="13">
        <v>0.11899999999999999</v>
      </c>
      <c r="R1081" s="14">
        <f>IF(Table3[[#This Row],[ShoulderLenEnd]]="",0,90-(DEGREES(ATAN((Q1081-P1081)/((N1081-O1081)/2)))))</f>
        <v>0</v>
      </c>
      <c r="T1081" s="6">
        <v>4</v>
      </c>
      <c r="U1081" s="6">
        <v>3.5</v>
      </c>
      <c r="V1081" s="6">
        <v>0.875</v>
      </c>
      <c r="AA1081" s="13" t="str">
        <f t="shared" si="17"/>
        <v/>
      </c>
      <c r="AE1081" s="6" t="s">
        <v>49</v>
      </c>
      <c r="AF1081" s="6" t="s">
        <v>62</v>
      </c>
      <c r="AI1081" s="6">
        <v>0</v>
      </c>
      <c r="AJ1081" s="6">
        <v>1</v>
      </c>
      <c r="AK1081" s="6">
        <v>0</v>
      </c>
      <c r="AL1081" s="6">
        <v>0</v>
      </c>
      <c r="AM1081" s="6">
        <v>0</v>
      </c>
      <c r="AN1081" s="6">
        <v>0</v>
      </c>
      <c r="AO1081" s="6">
        <v>0</v>
      </c>
      <c r="AP1081" s="6">
        <v>1</v>
      </c>
      <c r="AR1081" s="6">
        <v>0</v>
      </c>
      <c r="AS1081" s="6">
        <v>0</v>
      </c>
      <c r="AT1081" s="6">
        <v>0</v>
      </c>
      <c r="AU1081" s="6">
        <v>0</v>
      </c>
      <c r="AV1081" s="6">
        <f>IF(Table3[[#This Row],[ShankDiameter]]&gt;0.5,0,2)</f>
        <v>2</v>
      </c>
      <c r="AW1081" s="6">
        <v>0</v>
      </c>
      <c r="AX1081" s="6">
        <v>0</v>
      </c>
      <c r="AY1081" s="6">
        <v>2</v>
      </c>
      <c r="AZ1081" s="6">
        <f>IF(Table3[[#This Row],[ShankDiameter]]=0.225,2,IF(Table3[[#This Row],[ShankDiameter]]=0.25,2,IF(Table3[[#This Row],[ShankDiameter]]=0.2875,2,0)))</f>
        <v>0</v>
      </c>
      <c r="BA1081" s="6">
        <v>0</v>
      </c>
      <c r="BB1081" s="6">
        <v>0</v>
      </c>
      <c r="BC1081" s="6">
        <v>0</v>
      </c>
      <c r="BD1081" s="6">
        <v>0</v>
      </c>
      <c r="BE1081" s="6">
        <v>0</v>
      </c>
      <c r="BF1081" s="6">
        <v>0</v>
      </c>
      <c r="BG1081" s="6">
        <v>0</v>
      </c>
      <c r="BH1081" s="6">
        <v>0</v>
      </c>
      <c r="BI1081" s="6">
        <v>0</v>
      </c>
      <c r="BJ1081" s="6">
        <v>0</v>
      </c>
      <c r="BK1081" s="6">
        <v>0</v>
      </c>
      <c r="BL1081" s="6">
        <v>0</v>
      </c>
      <c r="BM1081" s="6">
        <f>IF(Table3[[#This Row],[Type]]="EM",IF((Table3[[#This Row],[Diameter]]/2)-Table3[[#This Row],[CornerRadius]]-0.012&gt;0,(Table3[[#This Row],[Diameter]]/2)-Table3[[#This Row],[CornerRadius]]-0.012,0),)</f>
        <v>0</v>
      </c>
      <c r="BO1081" s="6" t="str">
        <f>IF(Table3[[#This Row],[ShoulderLength]]="","",IF(Table3[[#This Row],[ShoulderLength]]&lt;Table3[[#This Row],[LOC]],"FIX",""))</f>
        <v/>
      </c>
    </row>
    <row r="1082" spans="1:67" x14ac:dyDescent="0.25">
      <c r="A1082" s="7">
        <f>IF(Table3[[#This Row],[SoflexRule]]="",1,IF(Table3[[#This Row],[MinOHL]]="",1,IF(Table3[[#This Row],[Type]]="CT",1,IF(Table3[[#This Row],[I]]=1,0,1))))</f>
        <v>1</v>
      </c>
      <c r="B1082" s="6" t="s">
        <v>1922</v>
      </c>
      <c r="D1082" s="6" t="s">
        <v>1922</v>
      </c>
      <c r="E1082" s="6">
        <v>1079</v>
      </c>
      <c r="H1082" s="10" t="s">
        <v>1922</v>
      </c>
      <c r="I1082" s="11" t="s">
        <v>2031</v>
      </c>
      <c r="J1082" s="12" t="s">
        <v>2032</v>
      </c>
      <c r="K1082" s="11" t="str">
        <f>CONCATENATE(Table3[[#This Row],[Type]]," "&amp;TEXT(Table3[[#This Row],[Diameter]],".0000")&amp;""," "&amp;Table3[[#This Row],[NumFlutes]]&amp;"FL")</f>
        <v>RM .1270 4FL</v>
      </c>
      <c r="M1082" s="13">
        <v>0.127</v>
      </c>
      <c r="N1082" s="13">
        <v>0.11899999999999999</v>
      </c>
      <c r="R1082" s="14">
        <f>IF(Table3[[#This Row],[ShoulderLenEnd]]="",0,90-(DEGREES(ATAN((Q1082-P1082)/((N1082-O1082)/2)))))</f>
        <v>0</v>
      </c>
      <c r="T1082" s="6">
        <v>4</v>
      </c>
      <c r="U1082" s="6">
        <v>3.5</v>
      </c>
      <c r="V1082" s="6">
        <v>0.875</v>
      </c>
      <c r="AA1082" s="13" t="str">
        <f t="shared" si="17"/>
        <v/>
      </c>
      <c r="AE1082" s="6" t="s">
        <v>49</v>
      </c>
      <c r="AF1082" s="6" t="s">
        <v>62</v>
      </c>
      <c r="AI1082" s="6">
        <v>0</v>
      </c>
      <c r="AJ1082" s="6">
        <v>1</v>
      </c>
      <c r="AK1082" s="6">
        <v>0</v>
      </c>
      <c r="AL1082" s="6">
        <v>0</v>
      </c>
      <c r="AM1082" s="6">
        <v>0</v>
      </c>
      <c r="AN1082" s="6">
        <v>0</v>
      </c>
      <c r="AO1082" s="6">
        <v>0</v>
      </c>
      <c r="AP1082" s="6">
        <v>1</v>
      </c>
      <c r="AR1082" s="6">
        <v>0</v>
      </c>
      <c r="AS1082" s="6">
        <v>0</v>
      </c>
      <c r="AT1082" s="6">
        <v>0</v>
      </c>
      <c r="AU1082" s="6">
        <v>0</v>
      </c>
      <c r="AV1082" s="6">
        <f>IF(Table3[[#This Row],[ShankDiameter]]&gt;0.5,0,2)</f>
        <v>2</v>
      </c>
      <c r="AW1082" s="6">
        <v>0</v>
      </c>
      <c r="AX1082" s="6">
        <v>0</v>
      </c>
      <c r="AY1082" s="6">
        <v>2</v>
      </c>
      <c r="AZ1082" s="6">
        <f>IF(Table3[[#This Row],[ShankDiameter]]=0.225,2,IF(Table3[[#This Row],[ShankDiameter]]=0.25,2,IF(Table3[[#This Row],[ShankDiameter]]=0.2875,2,0)))</f>
        <v>0</v>
      </c>
      <c r="BA1082" s="6">
        <v>0</v>
      </c>
      <c r="BB1082" s="6">
        <v>0</v>
      </c>
      <c r="BC1082" s="6">
        <v>0</v>
      </c>
      <c r="BD1082" s="6">
        <v>0</v>
      </c>
      <c r="BE1082" s="6">
        <v>0</v>
      </c>
      <c r="BF1082" s="6">
        <v>0</v>
      </c>
      <c r="BG1082" s="6">
        <v>0</v>
      </c>
      <c r="BH1082" s="6">
        <v>0</v>
      </c>
      <c r="BI1082" s="6">
        <v>0</v>
      </c>
      <c r="BJ1082" s="6">
        <v>0</v>
      </c>
      <c r="BK1082" s="6">
        <v>0</v>
      </c>
      <c r="BL1082" s="6">
        <v>0</v>
      </c>
      <c r="BM1082" s="6">
        <f>IF(Table3[[#This Row],[Type]]="EM",IF((Table3[[#This Row],[Diameter]]/2)-Table3[[#This Row],[CornerRadius]]-0.012&gt;0,(Table3[[#This Row],[Diameter]]/2)-Table3[[#This Row],[CornerRadius]]-0.012,0),)</f>
        <v>0</v>
      </c>
      <c r="BO1082" s="6" t="str">
        <f>IF(Table3[[#This Row],[ShoulderLength]]="","",IF(Table3[[#This Row],[ShoulderLength]]&lt;Table3[[#This Row],[LOC]],"FIX",""))</f>
        <v/>
      </c>
    </row>
    <row r="1083" spans="1:67" x14ac:dyDescent="0.25">
      <c r="A1083" s="7">
        <f>IF(Table3[[#This Row],[SoflexRule]]="",1,IF(Table3[[#This Row],[MinOHL]]="",1,IF(Table3[[#This Row],[Type]]="CT",1,IF(Table3[[#This Row],[I]]=1,0,1))))</f>
        <v>1</v>
      </c>
      <c r="B1083" s="6" t="s">
        <v>1922</v>
      </c>
      <c r="D1083" s="6" t="s">
        <v>1922</v>
      </c>
      <c r="E1083" s="6">
        <v>1080</v>
      </c>
      <c r="G1083" s="9" t="s">
        <v>74</v>
      </c>
      <c r="H1083" s="10" t="s">
        <v>1922</v>
      </c>
      <c r="I1083" s="11" t="s">
        <v>2033</v>
      </c>
      <c r="J1083" s="12">
        <v>27212500</v>
      </c>
      <c r="K1083" s="11" t="str">
        <f>CONCATENATE(Table3[[#This Row],[Type]]," "&amp;TEXT(Table3[[#This Row],[Diameter]],".0000")&amp;""," "&amp;Table3[[#This Row],[NumFlutes]]&amp;"FL")</f>
        <v>RM .1250 4FL</v>
      </c>
      <c r="M1083" s="13">
        <v>0.125</v>
      </c>
      <c r="N1083" s="13">
        <v>0.12</v>
      </c>
      <c r="O1083" s="6">
        <v>0.125</v>
      </c>
      <c r="P1083" s="6">
        <v>1.1100000000000001</v>
      </c>
      <c r="R1083" s="14">
        <f>IF(Table3[[#This Row],[ShoulderLenEnd]]="",0,90-(DEGREES(ATAN((Q1083-P1083)/((N1083-O1083)/2)))))</f>
        <v>0</v>
      </c>
      <c r="S1083" s="15">
        <v>1.135</v>
      </c>
      <c r="T1083" s="6">
        <v>4</v>
      </c>
      <c r="U1083" s="6">
        <v>2.25</v>
      </c>
      <c r="V1083" s="6">
        <v>0.7</v>
      </c>
      <c r="AA1083" s="13" t="str">
        <f t="shared" si="17"/>
        <v/>
      </c>
      <c r="AB1083" s="6">
        <v>5.0000000000000001E-3</v>
      </c>
      <c r="AC1083" s="6">
        <v>7.4999999999999997E-2</v>
      </c>
      <c r="AE1083" s="6" t="s">
        <v>44</v>
      </c>
      <c r="AF1083" s="6" t="s">
        <v>62</v>
      </c>
      <c r="AI1083" s="6">
        <v>0</v>
      </c>
      <c r="AJ1083" s="6">
        <v>1</v>
      </c>
      <c r="AK1083" s="6">
        <v>0</v>
      </c>
      <c r="AL1083" s="6">
        <v>0</v>
      </c>
      <c r="AM1083" s="6">
        <v>0</v>
      </c>
      <c r="AN1083" s="6">
        <v>0</v>
      </c>
      <c r="AO1083" s="6">
        <v>0</v>
      </c>
      <c r="AP1083" s="6">
        <v>1</v>
      </c>
      <c r="AR1083" s="6">
        <v>0</v>
      </c>
      <c r="AS1083" s="6">
        <v>0</v>
      </c>
      <c r="AT1083" s="6">
        <v>0</v>
      </c>
      <c r="AU1083" s="6">
        <v>0</v>
      </c>
      <c r="AV1083" s="6">
        <f>IF(Table3[[#This Row],[ShankDiameter]]&gt;0.5,0,2)</f>
        <v>2</v>
      </c>
      <c r="AW1083" s="6">
        <v>0</v>
      </c>
      <c r="AX1083" s="6">
        <v>0</v>
      </c>
      <c r="AY1083" s="6">
        <v>2</v>
      </c>
      <c r="AZ1083" s="6">
        <f>IF(Table3[[#This Row],[ShankDiameter]]=0.225,2,IF(Table3[[#This Row],[ShankDiameter]]=0.25,2,IF(Table3[[#This Row],[ShankDiameter]]=0.2875,2,0)))</f>
        <v>0</v>
      </c>
      <c r="BA1083" s="6">
        <v>0</v>
      </c>
      <c r="BB1083" s="6">
        <v>0</v>
      </c>
      <c r="BC1083" s="6">
        <v>0</v>
      </c>
      <c r="BD1083" s="6">
        <v>0</v>
      </c>
      <c r="BE1083" s="6">
        <v>0</v>
      </c>
      <c r="BF1083" s="6">
        <v>0</v>
      </c>
      <c r="BG1083" s="6">
        <v>0</v>
      </c>
      <c r="BH1083" s="6">
        <v>0</v>
      </c>
      <c r="BI1083" s="6">
        <v>0</v>
      </c>
      <c r="BJ1083" s="6">
        <v>0</v>
      </c>
      <c r="BK1083" s="6">
        <v>0</v>
      </c>
      <c r="BL1083" s="6">
        <v>0</v>
      </c>
      <c r="BM1083" s="6">
        <f>IF(Table3[[#This Row],[Type]]="EM",IF((Table3[[#This Row],[Diameter]]/2)-Table3[[#This Row],[CornerRadius]]-0.012&gt;0,(Table3[[#This Row],[Diameter]]/2)-Table3[[#This Row],[CornerRadius]]-0.012,0),)</f>
        <v>0</v>
      </c>
      <c r="BO1083" s="6" t="str">
        <f>IF(Table3[[#This Row],[ShoulderLength]]="","",IF(Table3[[#This Row],[ShoulderLength]]&lt;Table3[[#This Row],[LOC]],"FIX",""))</f>
        <v/>
      </c>
    </row>
    <row r="1084" spans="1:67" x14ac:dyDescent="0.25">
      <c r="A1084" s="7">
        <f>IF(Table3[[#This Row],[SoflexRule]]="",1,IF(Table3[[#This Row],[MinOHL]]="",1,IF(Table3[[#This Row],[Type]]="CT",1,IF(Table3[[#This Row],[I]]=1,0,1))))</f>
        <v>1</v>
      </c>
      <c r="B1084" s="6" t="s">
        <v>1922</v>
      </c>
      <c r="D1084" s="6" t="s">
        <v>1922</v>
      </c>
      <c r="E1084" s="6">
        <v>1081</v>
      </c>
      <c r="G1084" s="9" t="s">
        <v>74</v>
      </c>
      <c r="H1084" s="10" t="s">
        <v>1922</v>
      </c>
      <c r="I1084" s="11" t="s">
        <v>2034</v>
      </c>
      <c r="J1084" s="12">
        <v>27212550</v>
      </c>
      <c r="K1084" s="11" t="str">
        <f>CONCATENATE(Table3[[#This Row],[Type]]," "&amp;TEXT(Table3[[#This Row],[Diameter]],".0000")&amp;""," "&amp;Table3[[#This Row],[NumFlutes]]&amp;"FL")</f>
        <v>RM .1255 4FL</v>
      </c>
      <c r="M1084" s="13">
        <v>0.1255</v>
      </c>
      <c r="N1084" s="13">
        <v>0.12</v>
      </c>
      <c r="O1084" s="6">
        <v>0.1255</v>
      </c>
      <c r="P1084" s="6">
        <v>0.74</v>
      </c>
      <c r="R1084" s="14">
        <f>IF(Table3[[#This Row],[ShoulderLenEnd]]="",0,90-(DEGREES(ATAN((Q1084-P1084)/((N1084-O1084)/2)))))</f>
        <v>0</v>
      </c>
      <c r="S1084" s="15">
        <v>1.19</v>
      </c>
      <c r="T1084" s="6">
        <v>4</v>
      </c>
      <c r="U1084" s="6">
        <v>2.25</v>
      </c>
      <c r="V1084" s="6">
        <v>0.7</v>
      </c>
      <c r="AA1084" s="13" t="str">
        <f t="shared" si="17"/>
        <v/>
      </c>
      <c r="AB1084" s="6">
        <v>1E-3</v>
      </c>
      <c r="AC1084" s="6">
        <v>7.4999999999999997E-2</v>
      </c>
      <c r="AE1084" s="6" t="s">
        <v>44</v>
      </c>
      <c r="AF1084" s="6" t="s">
        <v>62</v>
      </c>
      <c r="AG1084" s="6" t="s">
        <v>495</v>
      </c>
      <c r="AI1084" s="6">
        <v>0</v>
      </c>
      <c r="AJ1084" s="6">
        <v>1</v>
      </c>
      <c r="AK1084" s="6">
        <v>1</v>
      </c>
      <c r="AL1084" s="6">
        <v>0</v>
      </c>
      <c r="AM1084" s="6">
        <v>0</v>
      </c>
      <c r="AN1084" s="6">
        <v>0</v>
      </c>
      <c r="AO1084" s="6">
        <v>1</v>
      </c>
      <c r="AP1084" s="6">
        <v>1</v>
      </c>
      <c r="AR1084" s="6">
        <v>0</v>
      </c>
      <c r="AS1084" s="6">
        <v>0</v>
      </c>
      <c r="AT1084" s="6">
        <v>0</v>
      </c>
      <c r="AU1084" s="6">
        <v>0</v>
      </c>
      <c r="AV1084" s="6">
        <f>IF(Table3[[#This Row],[ShankDiameter]]&gt;0.5,0,2)</f>
        <v>2</v>
      </c>
      <c r="AW1084" s="6">
        <v>0</v>
      </c>
      <c r="AX1084" s="6">
        <v>0</v>
      </c>
      <c r="AY1084" s="6">
        <v>2</v>
      </c>
      <c r="AZ1084" s="6">
        <f>IF(Table3[[#This Row],[ShankDiameter]]=0.225,2,IF(Table3[[#This Row],[ShankDiameter]]=0.25,2,IF(Table3[[#This Row],[ShankDiameter]]=0.2875,2,0)))</f>
        <v>0</v>
      </c>
      <c r="BA1084" s="6">
        <v>0</v>
      </c>
      <c r="BB1084" s="6">
        <v>0</v>
      </c>
      <c r="BC1084" s="6">
        <v>0</v>
      </c>
      <c r="BD1084" s="6">
        <v>0</v>
      </c>
      <c r="BE1084" s="6">
        <v>0</v>
      </c>
      <c r="BF1084" s="6">
        <v>0</v>
      </c>
      <c r="BG1084" s="6">
        <v>0</v>
      </c>
      <c r="BH1084" s="6">
        <v>0</v>
      </c>
      <c r="BI1084" s="6">
        <v>0</v>
      </c>
      <c r="BJ1084" s="6">
        <v>0</v>
      </c>
      <c r="BK1084" s="6">
        <v>0</v>
      </c>
      <c r="BL1084" s="6">
        <v>0</v>
      </c>
      <c r="BM1084" s="6">
        <f>IF(Table3[[#This Row],[Type]]="EM",IF((Table3[[#This Row],[Diameter]]/2)-Table3[[#This Row],[CornerRadius]]-0.012&gt;0,(Table3[[#This Row],[Diameter]]/2)-Table3[[#This Row],[CornerRadius]]-0.012,0),)</f>
        <v>0</v>
      </c>
      <c r="BO1084" s="6" t="str">
        <f>IF(Table3[[#This Row],[ShoulderLength]]="","",IF(Table3[[#This Row],[ShoulderLength]]&lt;Table3[[#This Row],[LOC]],"FIX",""))</f>
        <v/>
      </c>
    </row>
    <row r="1085" spans="1:67" x14ac:dyDescent="0.25">
      <c r="A1085" s="7">
        <f>IF(Table3[[#This Row],[SoflexRule]]="",1,IF(Table3[[#This Row],[MinOHL]]="",1,IF(Table3[[#This Row],[Type]]="CT",1,IF(Table3[[#This Row],[I]]=1,0,1))))</f>
        <v>1</v>
      </c>
      <c r="B1085" s="6" t="s">
        <v>1922</v>
      </c>
      <c r="D1085" s="6" t="s">
        <v>1922</v>
      </c>
      <c r="E1085" s="6">
        <v>1082</v>
      </c>
      <c r="G1085" s="9" t="s">
        <v>74</v>
      </c>
      <c r="H1085" s="10" t="s">
        <v>1922</v>
      </c>
      <c r="I1085" s="11" t="s">
        <v>2035</v>
      </c>
      <c r="J1085" s="12">
        <v>27212600</v>
      </c>
      <c r="K1085" s="11" t="str">
        <f>CONCATENATE(Table3[[#This Row],[Type]]," "&amp;TEXT(Table3[[#This Row],[Diameter]],".0000")&amp;""," "&amp;Table3[[#This Row],[NumFlutes]]&amp;"FL")</f>
        <v>RM .1260 4FL</v>
      </c>
      <c r="M1085" s="13">
        <v>0.126</v>
      </c>
      <c r="N1085" s="13">
        <v>0.12</v>
      </c>
      <c r="O1085" s="6">
        <v>0.126</v>
      </c>
      <c r="P1085" s="6">
        <v>0.74</v>
      </c>
      <c r="Q1085" s="6">
        <v>0.75</v>
      </c>
      <c r="R1085" s="14">
        <f>IF(Table3[[#This Row],[ShoulderLenEnd]]="",0,90-(DEGREES(ATAN((Q1085-P1085)/((N1085-O1085)/2)))))</f>
        <v>163.30075576600638</v>
      </c>
      <c r="S1085" s="15">
        <v>1.135</v>
      </c>
      <c r="T1085" s="6">
        <v>4</v>
      </c>
      <c r="U1085" s="6">
        <v>2.25</v>
      </c>
      <c r="V1085" s="6">
        <v>0.7</v>
      </c>
      <c r="AA1085" s="13" t="str">
        <f t="shared" si="17"/>
        <v/>
      </c>
      <c r="AB1085" s="6">
        <v>5.0000000000000001E-3</v>
      </c>
      <c r="AC1085" s="6">
        <v>0.08</v>
      </c>
      <c r="AE1085" s="6" t="s">
        <v>44</v>
      </c>
      <c r="AF1085" s="6" t="s">
        <v>62</v>
      </c>
      <c r="AI1085" s="6">
        <v>0</v>
      </c>
      <c r="AJ1085" s="6">
        <v>1</v>
      </c>
      <c r="AK1085" s="6">
        <v>0</v>
      </c>
      <c r="AL1085" s="6">
        <v>0</v>
      </c>
      <c r="AM1085" s="6">
        <v>0</v>
      </c>
      <c r="AN1085" s="6">
        <v>1</v>
      </c>
      <c r="AO1085" s="6">
        <v>0</v>
      </c>
      <c r="AP1085" s="6">
        <v>1</v>
      </c>
      <c r="AR1085" s="6">
        <v>0</v>
      </c>
      <c r="AS1085" s="6">
        <v>0</v>
      </c>
      <c r="AT1085" s="6">
        <v>0</v>
      </c>
      <c r="AU1085" s="6">
        <v>0</v>
      </c>
      <c r="AV1085" s="6">
        <f>IF(Table3[[#This Row],[ShankDiameter]]&gt;0.5,0,2)</f>
        <v>2</v>
      </c>
      <c r="AW1085" s="6">
        <v>0</v>
      </c>
      <c r="AX1085" s="6">
        <v>0</v>
      </c>
      <c r="AY1085" s="6">
        <v>2</v>
      </c>
      <c r="AZ1085" s="6">
        <f>IF(Table3[[#This Row],[ShankDiameter]]=0.225,2,IF(Table3[[#This Row],[ShankDiameter]]=0.25,2,IF(Table3[[#This Row],[ShankDiameter]]=0.2875,2,0)))</f>
        <v>0</v>
      </c>
      <c r="BA1085" s="6">
        <v>0</v>
      </c>
      <c r="BB1085" s="6">
        <v>0</v>
      </c>
      <c r="BC1085" s="6">
        <v>0</v>
      </c>
      <c r="BD1085" s="6">
        <v>0</v>
      </c>
      <c r="BE1085" s="6">
        <v>0</v>
      </c>
      <c r="BF1085" s="6">
        <v>0</v>
      </c>
      <c r="BG1085" s="6">
        <v>0</v>
      </c>
      <c r="BH1085" s="6">
        <v>0</v>
      </c>
      <c r="BI1085" s="6">
        <v>0</v>
      </c>
      <c r="BJ1085" s="6">
        <v>0</v>
      </c>
      <c r="BK1085" s="6">
        <v>0</v>
      </c>
      <c r="BL1085" s="6">
        <v>0</v>
      </c>
      <c r="BM1085" s="6">
        <f>IF(Table3[[#This Row],[Type]]="EM",IF((Table3[[#This Row],[Diameter]]/2)-Table3[[#This Row],[CornerRadius]]-0.012&gt;0,(Table3[[#This Row],[Diameter]]/2)-Table3[[#This Row],[CornerRadius]]-0.012,0),)</f>
        <v>0</v>
      </c>
      <c r="BO1085" s="6" t="str">
        <f>IF(Table3[[#This Row],[ShoulderLength]]="","",IF(Table3[[#This Row],[ShoulderLength]]&lt;Table3[[#This Row],[LOC]],"FIX",""))</f>
        <v/>
      </c>
    </row>
    <row r="1086" spans="1:67" x14ac:dyDescent="0.25">
      <c r="A1086" s="7">
        <f>IF(Table3[[#This Row],[SoflexRule]]="",1,IF(Table3[[#This Row],[MinOHL]]="",1,IF(Table3[[#This Row],[Type]]="CT",1,IF(Table3[[#This Row],[I]]=1,0,1))))</f>
        <v>1</v>
      </c>
      <c r="B1086" s="6" t="s">
        <v>1922</v>
      </c>
      <c r="D1086" s="6" t="s">
        <v>1922</v>
      </c>
      <c r="E1086" s="6">
        <v>1083</v>
      </c>
      <c r="G1086" s="9" t="s">
        <v>74</v>
      </c>
      <c r="H1086" s="10" t="s">
        <v>1922</v>
      </c>
      <c r="I1086" s="11" t="s">
        <v>2036</v>
      </c>
      <c r="J1086" s="12">
        <v>27212700</v>
      </c>
      <c r="K1086" s="11" t="str">
        <f>CONCATENATE(Table3[[#This Row],[Type]]," "&amp;TEXT(Table3[[#This Row],[Diameter]],".0000")&amp;""," "&amp;Table3[[#This Row],[NumFlutes]]&amp;"FL")</f>
        <v>RM .1270 4FL</v>
      </c>
      <c r="M1086" s="13">
        <v>0.127</v>
      </c>
      <c r="N1086" s="13">
        <v>0.12</v>
      </c>
      <c r="O1086" s="6">
        <v>0.127</v>
      </c>
      <c r="P1086" s="6">
        <v>0.74</v>
      </c>
      <c r="Q1086" s="6">
        <v>0.75</v>
      </c>
      <c r="R1086" s="14">
        <f>IF(Table3[[#This Row],[ShoulderLenEnd]]="",0,90-(DEGREES(ATAN((Q1086-P1086)/((N1086-O1086)/2)))))</f>
        <v>160.70995378081128</v>
      </c>
      <c r="S1086" s="15">
        <v>1.135</v>
      </c>
      <c r="T1086" s="6">
        <v>4</v>
      </c>
      <c r="U1086" s="6">
        <v>2.25</v>
      </c>
      <c r="V1086" s="6">
        <v>0.7</v>
      </c>
      <c r="AA1086" s="13" t="str">
        <f t="shared" si="17"/>
        <v/>
      </c>
      <c r="AB1086" s="6">
        <v>5.0000000000000001E-3</v>
      </c>
      <c r="AC1086" s="6">
        <v>0.08</v>
      </c>
      <c r="AE1086" s="6" t="s">
        <v>44</v>
      </c>
      <c r="AF1086" s="6" t="s">
        <v>62</v>
      </c>
      <c r="AI1086" s="6">
        <v>0</v>
      </c>
      <c r="AJ1086" s="6">
        <v>1</v>
      </c>
      <c r="AK1086" s="6">
        <v>0</v>
      </c>
      <c r="AL1086" s="6">
        <v>0</v>
      </c>
      <c r="AM1086" s="6">
        <v>0</v>
      </c>
      <c r="AN1086" s="6">
        <v>0</v>
      </c>
      <c r="AO1086" s="6">
        <v>0</v>
      </c>
      <c r="AP1086" s="6">
        <v>1</v>
      </c>
      <c r="AR1086" s="6">
        <v>0</v>
      </c>
      <c r="AS1086" s="6">
        <v>0</v>
      </c>
      <c r="AT1086" s="6">
        <v>0</v>
      </c>
      <c r="AU1086" s="6">
        <v>0</v>
      </c>
      <c r="AV1086" s="6">
        <f>IF(Table3[[#This Row],[ShankDiameter]]&gt;0.5,0,2)</f>
        <v>2</v>
      </c>
      <c r="AW1086" s="6">
        <v>0</v>
      </c>
      <c r="AX1086" s="6">
        <v>0</v>
      </c>
      <c r="AY1086" s="6">
        <v>2</v>
      </c>
      <c r="AZ1086" s="6">
        <f>IF(Table3[[#This Row],[ShankDiameter]]=0.225,2,IF(Table3[[#This Row],[ShankDiameter]]=0.25,2,IF(Table3[[#This Row],[ShankDiameter]]=0.2875,2,0)))</f>
        <v>0</v>
      </c>
      <c r="BA1086" s="6">
        <v>0</v>
      </c>
      <c r="BB1086" s="6">
        <v>0</v>
      </c>
      <c r="BC1086" s="6">
        <v>0</v>
      </c>
      <c r="BD1086" s="6">
        <v>0</v>
      </c>
      <c r="BE1086" s="6">
        <v>0</v>
      </c>
      <c r="BF1086" s="6">
        <v>0</v>
      </c>
      <c r="BG1086" s="6">
        <v>0</v>
      </c>
      <c r="BH1086" s="6">
        <v>0</v>
      </c>
      <c r="BI1086" s="6">
        <v>0</v>
      </c>
      <c r="BJ1086" s="6">
        <v>0</v>
      </c>
      <c r="BK1086" s="6">
        <v>0</v>
      </c>
      <c r="BL1086" s="6">
        <v>0</v>
      </c>
      <c r="BM1086" s="6">
        <f>IF(Table3[[#This Row],[Type]]="EM",IF((Table3[[#This Row],[Diameter]]/2)-Table3[[#This Row],[CornerRadius]]-0.012&gt;0,(Table3[[#This Row],[Diameter]]/2)-Table3[[#This Row],[CornerRadius]]-0.012,0),)</f>
        <v>0</v>
      </c>
      <c r="BO1086" s="6" t="str">
        <f>IF(Table3[[#This Row],[ShoulderLength]]="","",IF(Table3[[#This Row],[ShoulderLength]]&lt;Table3[[#This Row],[LOC]],"FIX",""))</f>
        <v/>
      </c>
    </row>
    <row r="1087" spans="1:67" x14ac:dyDescent="0.25">
      <c r="A1087" s="7">
        <f>IF(Table3[[#This Row],[SoflexRule]]="",1,IF(Table3[[#This Row],[MinOHL]]="",1,IF(Table3[[#This Row],[Type]]="CT",1,IF(Table3[[#This Row],[I]]=1,0,1))))</f>
        <v>1</v>
      </c>
      <c r="B1087" s="6" t="s">
        <v>1922</v>
      </c>
      <c r="D1087" s="6" t="s">
        <v>1922</v>
      </c>
      <c r="E1087" s="6">
        <v>1084</v>
      </c>
      <c r="G1087" s="9" t="s">
        <v>74</v>
      </c>
      <c r="H1087" s="10" t="s">
        <v>1922</v>
      </c>
      <c r="I1087" s="11" t="s">
        <v>2406</v>
      </c>
      <c r="J1087" s="12">
        <v>27212801</v>
      </c>
      <c r="K1087" s="11" t="str">
        <f>CONCATENATE(Table3[[#This Row],[Type]]," "&amp;TEXT(Table3[[#This Row],[Diameter]],".0000")&amp;""," "&amp;Table3[[#This Row],[NumFlutes]]&amp;"FL")</f>
        <v>RM .1280 4FL</v>
      </c>
      <c r="M1087" s="13">
        <v>0.128</v>
      </c>
      <c r="N1087" s="13">
        <v>0.12</v>
      </c>
      <c r="O1087" s="6">
        <v>0.128</v>
      </c>
      <c r="P1087" s="6">
        <v>0.74</v>
      </c>
      <c r="Q1087" s="6">
        <v>0.75</v>
      </c>
      <c r="R1087" s="14">
        <f>IF(Table3[[#This Row],[ShoulderLenEnd]]="",0,90-(DEGREES(ATAN((Q1087-P1087)/((N1087-O1087)/2)))))</f>
        <v>158.19859051364818</v>
      </c>
      <c r="S1087" s="15">
        <v>1.1499999999999999</v>
      </c>
      <c r="T1087" s="6">
        <v>4</v>
      </c>
      <c r="U1087" s="6">
        <v>2.25</v>
      </c>
      <c r="V1087" s="6">
        <v>0.7</v>
      </c>
      <c r="AA1087" s="13" t="str">
        <f t="shared" si="17"/>
        <v/>
      </c>
      <c r="AB1087" s="6">
        <v>5.0000000000000001E-3</v>
      </c>
      <c r="AC1087" s="6">
        <v>7.4999999999999997E-2</v>
      </c>
      <c r="AE1087" s="6" t="s">
        <v>44</v>
      </c>
      <c r="AF1087" s="6" t="s">
        <v>62</v>
      </c>
      <c r="AI1087" s="6">
        <v>0</v>
      </c>
      <c r="AJ1087" s="6">
        <v>1</v>
      </c>
      <c r="AK1087" s="6">
        <v>0</v>
      </c>
      <c r="AL1087" s="6">
        <v>0</v>
      </c>
      <c r="AM1087" s="6">
        <v>0</v>
      </c>
      <c r="AN1087" s="6">
        <v>0</v>
      </c>
      <c r="AO1087" s="6">
        <v>0</v>
      </c>
      <c r="AP1087" s="6">
        <v>1</v>
      </c>
      <c r="AR1087" s="6">
        <v>0</v>
      </c>
      <c r="AS1087" s="6">
        <v>0</v>
      </c>
      <c r="AT1087" s="6">
        <v>0</v>
      </c>
      <c r="AU1087" s="6">
        <v>0</v>
      </c>
      <c r="AV1087" s="6">
        <f>IF(Table3[[#This Row],[ShankDiameter]]&gt;0.5,0,2)</f>
        <v>2</v>
      </c>
      <c r="AW1087" s="6">
        <v>0</v>
      </c>
      <c r="AX1087" s="6">
        <v>0</v>
      </c>
      <c r="AY1087" s="6">
        <v>2</v>
      </c>
      <c r="AZ1087" s="6">
        <f>IF(Table3[[#This Row],[ShankDiameter]]=0.225,2,IF(Table3[[#This Row],[ShankDiameter]]=0.25,2,IF(Table3[[#This Row],[ShankDiameter]]=0.2875,2,0)))</f>
        <v>0</v>
      </c>
      <c r="BA1087" s="6">
        <v>0</v>
      </c>
      <c r="BB1087" s="6">
        <v>0</v>
      </c>
      <c r="BC1087" s="6">
        <v>0</v>
      </c>
      <c r="BD1087" s="6">
        <v>0</v>
      </c>
      <c r="BE1087" s="6">
        <v>0</v>
      </c>
      <c r="BF1087" s="6">
        <v>0</v>
      </c>
      <c r="BG1087" s="6">
        <v>0</v>
      </c>
      <c r="BH1087" s="6">
        <v>0</v>
      </c>
      <c r="BI1087" s="6">
        <v>0</v>
      </c>
      <c r="BJ1087" s="6">
        <v>0</v>
      </c>
      <c r="BK1087" s="6">
        <v>0</v>
      </c>
      <c r="BL1087" s="6">
        <v>0</v>
      </c>
      <c r="BM1087" s="6">
        <f>IF(Table3[[#This Row],[Type]]="EM",IF((Table3[[#This Row],[Diameter]]/2)-Table3[[#This Row],[CornerRadius]]-0.012&gt;0,(Table3[[#This Row],[Diameter]]/2)-Table3[[#This Row],[CornerRadius]]-0.012,0),)</f>
        <v>0</v>
      </c>
      <c r="BO1087" s="6" t="str">
        <f>IF(Table3[[#This Row],[ShoulderLength]]="","",IF(Table3[[#This Row],[ShoulderLength]]&lt;Table3[[#This Row],[LOC]],"FIX",""))</f>
        <v/>
      </c>
    </row>
    <row r="1088" spans="1:67" x14ac:dyDescent="0.25">
      <c r="A1088" s="7">
        <f>IF(Table3[[#This Row],[SoflexRule]]="",1,IF(Table3[[#This Row],[MinOHL]]="",1,IF(Table3[[#This Row],[Type]]="CT",1,IF(Table3[[#This Row],[I]]=1,0,1))))</f>
        <v>1</v>
      </c>
      <c r="B1088" s="6" t="s">
        <v>1922</v>
      </c>
      <c r="D1088" s="6" t="s">
        <v>1922</v>
      </c>
      <c r="E1088" s="6">
        <v>1085</v>
      </c>
      <c r="H1088" s="10" t="s">
        <v>1922</v>
      </c>
      <c r="I1088" s="11" t="s">
        <v>2037</v>
      </c>
      <c r="J1088" s="12">
        <v>27212900</v>
      </c>
      <c r="K1088" s="11" t="str">
        <f>CONCATENATE(Table3[[#This Row],[Type]]," "&amp;TEXT(Table3[[#This Row],[Diameter]],".0000")&amp;""," "&amp;Table3[[#This Row],[NumFlutes]]&amp;"FL")</f>
        <v>RM .1290 4FL</v>
      </c>
      <c r="M1088" s="13">
        <v>0.129</v>
      </c>
      <c r="N1088" s="13">
        <v>0.126</v>
      </c>
      <c r="R1088" s="14">
        <f>IF(Table3[[#This Row],[ShoulderLenEnd]]="",0,90-(DEGREES(ATAN((Q1088-P1088)/((N1088-O1088)/2)))))</f>
        <v>0</v>
      </c>
      <c r="T1088" s="6">
        <v>4</v>
      </c>
      <c r="U1088" s="6">
        <v>2.5</v>
      </c>
      <c r="V1088" s="6">
        <v>0.85</v>
      </c>
      <c r="AA1088" s="13" t="str">
        <f t="shared" si="17"/>
        <v/>
      </c>
      <c r="AE1088" s="6" t="s">
        <v>44</v>
      </c>
      <c r="AF1088" s="6" t="s">
        <v>62</v>
      </c>
      <c r="AI1088" s="6">
        <v>0</v>
      </c>
      <c r="AJ1088" s="6">
        <v>1</v>
      </c>
      <c r="AK1088" s="6">
        <v>0</v>
      </c>
      <c r="AL1088" s="6">
        <v>0</v>
      </c>
      <c r="AM1088" s="6">
        <v>0</v>
      </c>
      <c r="AN1088" s="6">
        <v>0</v>
      </c>
      <c r="AO1088" s="6">
        <v>0</v>
      </c>
      <c r="AP1088" s="6">
        <v>1</v>
      </c>
      <c r="AR1088" s="6">
        <v>0</v>
      </c>
      <c r="AS1088" s="6">
        <v>0</v>
      </c>
      <c r="AT1088" s="6">
        <v>0</v>
      </c>
      <c r="AU1088" s="6">
        <v>0</v>
      </c>
      <c r="AV1088" s="6">
        <f>IF(Table3[[#This Row],[ShankDiameter]]&gt;0.5,0,2)</f>
        <v>2</v>
      </c>
      <c r="AW1088" s="6">
        <v>0</v>
      </c>
      <c r="AX1088" s="6">
        <v>0</v>
      </c>
      <c r="AY1088" s="6">
        <v>2</v>
      </c>
      <c r="AZ1088" s="6">
        <f>IF(Table3[[#This Row],[ShankDiameter]]=0.225,2,IF(Table3[[#This Row],[ShankDiameter]]=0.25,2,IF(Table3[[#This Row],[ShankDiameter]]=0.2875,2,0)))</f>
        <v>0</v>
      </c>
      <c r="BA1088" s="6">
        <v>0</v>
      </c>
      <c r="BB1088" s="6">
        <v>0</v>
      </c>
      <c r="BC1088" s="6">
        <v>0</v>
      </c>
      <c r="BD1088" s="6">
        <v>0</v>
      </c>
      <c r="BE1088" s="6">
        <v>0</v>
      </c>
      <c r="BF1088" s="6">
        <v>0</v>
      </c>
      <c r="BG1088" s="6">
        <v>0</v>
      </c>
      <c r="BH1088" s="6">
        <v>0</v>
      </c>
      <c r="BI1088" s="6">
        <v>0</v>
      </c>
      <c r="BJ1088" s="6">
        <v>0</v>
      </c>
      <c r="BK1088" s="6">
        <v>0</v>
      </c>
      <c r="BL1088" s="6">
        <v>0</v>
      </c>
      <c r="BM1088" s="6">
        <f>IF(Table3[[#This Row],[Type]]="EM",IF((Table3[[#This Row],[Diameter]]/2)-Table3[[#This Row],[CornerRadius]]-0.012&gt;0,(Table3[[#This Row],[Diameter]]/2)-Table3[[#This Row],[CornerRadius]]-0.012,0),)</f>
        <v>0</v>
      </c>
      <c r="BO1088" s="6" t="str">
        <f>IF(Table3[[#This Row],[ShoulderLength]]="","",IF(Table3[[#This Row],[ShoulderLength]]&lt;Table3[[#This Row],[LOC]],"FIX",""))</f>
        <v/>
      </c>
    </row>
    <row r="1089" spans="1:67" x14ac:dyDescent="0.25">
      <c r="A1089" s="7">
        <f>IF(Table3[[#This Row],[SoflexRule]]="",1,IF(Table3[[#This Row],[MinOHL]]="",1,IF(Table3[[#This Row],[Type]]="CT",1,IF(Table3[[#This Row],[I]]=1,0,1))))</f>
        <v>1</v>
      </c>
      <c r="B1089" s="6" t="s">
        <v>1922</v>
      </c>
      <c r="D1089" s="6" t="s">
        <v>1922</v>
      </c>
      <c r="E1089" s="6">
        <v>1086</v>
      </c>
      <c r="H1089" s="10" t="s">
        <v>1922</v>
      </c>
      <c r="I1089" s="11" t="s">
        <v>2038</v>
      </c>
      <c r="J1089" s="12">
        <v>27212850</v>
      </c>
      <c r="K1089" s="11" t="str">
        <f>CONCATENATE(Table3[[#This Row],[Type]]," "&amp;TEXT(Table3[[#This Row],[Diameter]],".0000")&amp;""," "&amp;Table3[[#This Row],[NumFlutes]]&amp;"FL")</f>
        <v>RM .1285 4FL</v>
      </c>
      <c r="M1089" s="13">
        <v>0.1285</v>
      </c>
      <c r="N1089" s="13">
        <v>0.127</v>
      </c>
      <c r="R1089" s="14">
        <f>IF(Table3[[#This Row],[ShoulderLenEnd]]="",0,90-(DEGREES(ATAN((Q1089-P1089)/((N1089-O1089)/2)))))</f>
        <v>0</v>
      </c>
      <c r="T1089" s="6">
        <v>4</v>
      </c>
      <c r="U1089" s="6">
        <v>2.5</v>
      </c>
      <c r="V1089" s="6">
        <v>0.85</v>
      </c>
      <c r="AA1089" s="13" t="str">
        <f t="shared" si="17"/>
        <v/>
      </c>
      <c r="AE1089" s="6" t="s">
        <v>44</v>
      </c>
      <c r="AF1089" s="6" t="s">
        <v>62</v>
      </c>
      <c r="AI1089" s="6">
        <v>0</v>
      </c>
      <c r="AJ1089" s="6">
        <v>1</v>
      </c>
      <c r="AK1089" s="6">
        <v>0</v>
      </c>
      <c r="AL1089" s="6">
        <v>0</v>
      </c>
      <c r="AM1089" s="6">
        <v>0</v>
      </c>
      <c r="AN1089" s="6">
        <v>0</v>
      </c>
      <c r="AO1089" s="6">
        <v>0</v>
      </c>
      <c r="AP1089" s="6">
        <v>1</v>
      </c>
      <c r="AR1089" s="6">
        <v>0</v>
      </c>
      <c r="AS1089" s="6">
        <v>0</v>
      </c>
      <c r="AT1089" s="6">
        <v>0</v>
      </c>
      <c r="AU1089" s="6">
        <v>0</v>
      </c>
      <c r="AV1089" s="6">
        <f>IF(Table3[[#This Row],[ShankDiameter]]&gt;0.5,0,2)</f>
        <v>2</v>
      </c>
      <c r="AW1089" s="6">
        <v>0</v>
      </c>
      <c r="AX1089" s="6">
        <v>0</v>
      </c>
      <c r="AY1089" s="6">
        <v>2</v>
      </c>
      <c r="AZ1089" s="6">
        <f>IF(Table3[[#This Row],[ShankDiameter]]=0.225,2,IF(Table3[[#This Row],[ShankDiameter]]=0.25,2,IF(Table3[[#This Row],[ShankDiameter]]=0.2875,2,0)))</f>
        <v>0</v>
      </c>
      <c r="BA1089" s="6">
        <v>0</v>
      </c>
      <c r="BB1089" s="6">
        <v>0</v>
      </c>
      <c r="BC1089" s="6">
        <v>0</v>
      </c>
      <c r="BD1089" s="6">
        <v>0</v>
      </c>
      <c r="BE1089" s="6">
        <v>0</v>
      </c>
      <c r="BF1089" s="6">
        <v>0</v>
      </c>
      <c r="BG1089" s="6">
        <v>0</v>
      </c>
      <c r="BH1089" s="6">
        <v>0</v>
      </c>
      <c r="BI1089" s="6">
        <v>0</v>
      </c>
      <c r="BJ1089" s="6">
        <v>0</v>
      </c>
      <c r="BK1089" s="6">
        <v>0</v>
      </c>
      <c r="BL1089" s="6">
        <v>0</v>
      </c>
      <c r="BM1089" s="6">
        <f>IF(Table3[[#This Row],[Type]]="EM",IF((Table3[[#This Row],[Diameter]]/2)-Table3[[#This Row],[CornerRadius]]-0.012&gt;0,(Table3[[#This Row],[Diameter]]/2)-Table3[[#This Row],[CornerRadius]]-0.012,0),)</f>
        <v>0</v>
      </c>
      <c r="BO1089" s="6" t="str">
        <f>IF(Table3[[#This Row],[ShoulderLength]]="","",IF(Table3[[#This Row],[ShoulderLength]]&lt;Table3[[#This Row],[LOC]],"FIX",""))</f>
        <v/>
      </c>
    </row>
    <row r="1090" spans="1:67" x14ac:dyDescent="0.25">
      <c r="A1090" s="7">
        <f>IF(Table3[[#This Row],[SoflexRule]]="",1,IF(Table3[[#This Row],[MinOHL]]="",1,IF(Table3[[#This Row],[Type]]="CT",1,IF(Table3[[#This Row],[I]]=1,0,1))))</f>
        <v>1</v>
      </c>
      <c r="B1090" s="6" t="s">
        <v>1922</v>
      </c>
      <c r="D1090" s="6" t="s">
        <v>1922</v>
      </c>
      <c r="E1090" s="6">
        <v>1087</v>
      </c>
      <c r="H1090" s="10" t="s">
        <v>1922</v>
      </c>
      <c r="I1090" s="11" t="s">
        <v>2039</v>
      </c>
      <c r="J1090" s="12">
        <v>27213600</v>
      </c>
      <c r="K1090" s="11" t="str">
        <f>CONCATENATE(Table3[[#This Row],[Type]]," "&amp;TEXT(Table3[[#This Row],[Diameter]],".0000")&amp;""," "&amp;Table3[[#This Row],[NumFlutes]]&amp;"FL")</f>
        <v>RM .1360 4FL</v>
      </c>
      <c r="M1090" s="13">
        <v>0.13600000000000001</v>
      </c>
      <c r="N1090" s="13">
        <v>0.127</v>
      </c>
      <c r="R1090" s="14">
        <f>IF(Table3[[#This Row],[ShoulderLenEnd]]="",0,90-(DEGREES(ATAN((Q1090-P1090)/((N1090-O1090)/2)))))</f>
        <v>0</v>
      </c>
      <c r="T1090" s="6">
        <v>4</v>
      </c>
      <c r="U1090" s="6">
        <v>2.5</v>
      </c>
      <c r="V1090" s="6">
        <v>0.8</v>
      </c>
      <c r="AA1090" s="13" t="str">
        <f t="shared" si="17"/>
        <v/>
      </c>
      <c r="AE1090" s="6" t="s">
        <v>44</v>
      </c>
      <c r="AF1090" s="6" t="s">
        <v>62</v>
      </c>
      <c r="AI1090" s="6">
        <v>0</v>
      </c>
      <c r="AJ1090" s="6">
        <v>1</v>
      </c>
      <c r="AK1090" s="6">
        <v>0</v>
      </c>
      <c r="AL1090" s="6">
        <v>0</v>
      </c>
      <c r="AM1090" s="6">
        <v>0</v>
      </c>
      <c r="AN1090" s="6">
        <v>0</v>
      </c>
      <c r="AO1090" s="6">
        <v>0</v>
      </c>
      <c r="AP1090" s="6">
        <v>1</v>
      </c>
      <c r="AR1090" s="6">
        <v>0</v>
      </c>
      <c r="AS1090" s="6">
        <v>0</v>
      </c>
      <c r="AT1090" s="6">
        <v>0</v>
      </c>
      <c r="AU1090" s="6">
        <v>0</v>
      </c>
      <c r="AV1090" s="6">
        <f>IF(Table3[[#This Row],[ShankDiameter]]&gt;0.5,0,2)</f>
        <v>2</v>
      </c>
      <c r="AW1090" s="6">
        <v>0</v>
      </c>
      <c r="AX1090" s="6">
        <v>0</v>
      </c>
      <c r="AY1090" s="6">
        <v>2</v>
      </c>
      <c r="AZ1090" s="6">
        <f>IF(Table3[[#This Row],[ShankDiameter]]=0.225,2,IF(Table3[[#This Row],[ShankDiameter]]=0.25,2,IF(Table3[[#This Row],[ShankDiameter]]=0.2875,2,0)))</f>
        <v>0</v>
      </c>
      <c r="BA1090" s="6">
        <v>0</v>
      </c>
      <c r="BB1090" s="6">
        <v>0</v>
      </c>
      <c r="BC1090" s="6">
        <v>0</v>
      </c>
      <c r="BD1090" s="6">
        <v>0</v>
      </c>
      <c r="BE1090" s="6">
        <v>0</v>
      </c>
      <c r="BF1090" s="6">
        <v>0</v>
      </c>
      <c r="BG1090" s="6">
        <v>0</v>
      </c>
      <c r="BH1090" s="6">
        <v>0</v>
      </c>
      <c r="BI1090" s="6">
        <v>0</v>
      </c>
      <c r="BJ1090" s="6">
        <v>0</v>
      </c>
      <c r="BK1090" s="6">
        <v>0</v>
      </c>
      <c r="BL1090" s="6">
        <v>0</v>
      </c>
      <c r="BM1090" s="6">
        <f>IF(Table3[[#This Row],[Type]]="EM",IF((Table3[[#This Row],[Diameter]]/2)-Table3[[#This Row],[CornerRadius]]-0.012&gt;0,(Table3[[#This Row],[Diameter]]/2)-Table3[[#This Row],[CornerRadius]]-0.012,0),)</f>
        <v>0</v>
      </c>
      <c r="BO1090" s="6" t="str">
        <f>IF(Table3[[#This Row],[ShoulderLength]]="","",IF(Table3[[#This Row],[ShoulderLength]]&lt;Table3[[#This Row],[LOC]],"FIX",""))</f>
        <v/>
      </c>
    </row>
    <row r="1091" spans="1:67" x14ac:dyDescent="0.25">
      <c r="A1091" s="7">
        <f>IF(Table3[[#This Row],[SoflexRule]]="",1,IF(Table3[[#This Row],[MinOHL]]="",1,IF(Table3[[#This Row],[Type]]="CT",1,IF(Table3[[#This Row],[I]]=1,0,1))))</f>
        <v>1</v>
      </c>
      <c r="B1091" s="6" t="s">
        <v>1922</v>
      </c>
      <c r="D1091" s="6" t="s">
        <v>1922</v>
      </c>
      <c r="E1091" s="6">
        <v>1088</v>
      </c>
      <c r="G1091" s="9" t="s">
        <v>74</v>
      </c>
      <c r="H1091" s="10" t="s">
        <v>1922</v>
      </c>
      <c r="I1091" s="11" t="s">
        <v>2040</v>
      </c>
      <c r="J1091" s="12">
        <v>2013506</v>
      </c>
      <c r="K1091" s="11" t="str">
        <f>CONCATENATE(Table3[[#This Row],[Type]]," "&amp;TEXT(Table3[[#This Row],[Diameter]],".0000")&amp;""," "&amp;Table3[[#This Row],[NumFlutes]]&amp;"FL")</f>
        <v>RM .1350 4FL</v>
      </c>
      <c r="M1091" s="13">
        <v>0.13500000000000001</v>
      </c>
      <c r="N1091" s="13">
        <v>0.127</v>
      </c>
      <c r="O1091" s="6">
        <v>0.13500000000000001</v>
      </c>
      <c r="P1091" s="6">
        <v>1.1000000000000001</v>
      </c>
      <c r="R1091" s="14">
        <f>IF(Table3[[#This Row],[ShoulderLenEnd]]="",0,90-(DEGREES(ATAN((Q1091-P1091)/((N1091-O1091)/2)))))</f>
        <v>0</v>
      </c>
      <c r="S1091" s="15">
        <v>1.6</v>
      </c>
      <c r="T1091" s="6">
        <v>4</v>
      </c>
      <c r="U1091" s="6">
        <v>4.1749999999999998</v>
      </c>
      <c r="V1091" s="6">
        <v>1.125</v>
      </c>
      <c r="AA1091" s="13" t="str">
        <f t="shared" si="17"/>
        <v/>
      </c>
      <c r="AB1091" s="6">
        <v>1E-3</v>
      </c>
      <c r="AC1091" s="6">
        <v>7.4999999999999997E-2</v>
      </c>
      <c r="AE1091" s="6" t="s">
        <v>49</v>
      </c>
      <c r="AF1091" s="6" t="s">
        <v>62</v>
      </c>
      <c r="AG1091" s="6" t="s">
        <v>2041</v>
      </c>
      <c r="AI1091" s="6">
        <v>0</v>
      </c>
      <c r="AJ1091" s="6">
        <v>1</v>
      </c>
      <c r="AK1091" s="6">
        <v>0</v>
      </c>
      <c r="AL1091" s="6">
        <v>0</v>
      </c>
      <c r="AM1091" s="6">
        <v>0</v>
      </c>
      <c r="AN1091" s="6">
        <v>0</v>
      </c>
      <c r="AO1091" s="6">
        <v>0</v>
      </c>
      <c r="AP1091" s="6">
        <v>1</v>
      </c>
      <c r="AR1091" s="6">
        <v>0</v>
      </c>
      <c r="AS1091" s="6">
        <v>0</v>
      </c>
      <c r="AT1091" s="6">
        <v>0</v>
      </c>
      <c r="AU1091" s="6">
        <v>0</v>
      </c>
      <c r="AV1091" s="6">
        <f>IF(Table3[[#This Row],[ShankDiameter]]&gt;0.5,0,2)</f>
        <v>2</v>
      </c>
      <c r="AW1091" s="6">
        <v>0</v>
      </c>
      <c r="AX1091" s="6">
        <v>0</v>
      </c>
      <c r="AY1091" s="6">
        <v>2</v>
      </c>
      <c r="AZ1091" s="6">
        <f>IF(Table3[[#This Row],[ShankDiameter]]=0.225,2,IF(Table3[[#This Row],[ShankDiameter]]=0.25,2,IF(Table3[[#This Row],[ShankDiameter]]=0.2875,2,0)))</f>
        <v>0</v>
      </c>
      <c r="BA1091" s="6">
        <v>0</v>
      </c>
      <c r="BB1091" s="6">
        <v>0</v>
      </c>
      <c r="BC1091" s="6">
        <v>0</v>
      </c>
      <c r="BD1091" s="6">
        <v>0</v>
      </c>
      <c r="BE1091" s="6">
        <v>0</v>
      </c>
      <c r="BF1091" s="6">
        <v>0</v>
      </c>
      <c r="BG1091" s="6">
        <v>0</v>
      </c>
      <c r="BH1091" s="6">
        <v>0</v>
      </c>
      <c r="BI1091" s="6">
        <v>0</v>
      </c>
      <c r="BJ1091" s="6">
        <v>0</v>
      </c>
      <c r="BK1091" s="6">
        <v>0</v>
      </c>
      <c r="BL1091" s="6">
        <v>0</v>
      </c>
      <c r="BM1091" s="6">
        <f>IF(Table3[[#This Row],[Type]]="EM",IF((Table3[[#This Row],[Diameter]]/2)-Table3[[#This Row],[CornerRadius]]-0.012&gt;0,(Table3[[#This Row],[Diameter]]/2)-Table3[[#This Row],[CornerRadius]]-0.012,0),)</f>
        <v>0</v>
      </c>
      <c r="BO1091" s="6" t="str">
        <f>IF(Table3[[#This Row],[ShoulderLength]]="","",IF(Table3[[#This Row],[ShoulderLength]]&lt;Table3[[#This Row],[LOC]],"FIX",""))</f>
        <v>FIX</v>
      </c>
    </row>
    <row r="1092" spans="1:67" x14ac:dyDescent="0.25">
      <c r="A1092" s="7">
        <f>IF(Table3[[#This Row],[SoflexRule]]="",1,IF(Table3[[#This Row],[MinOHL]]="",1,IF(Table3[[#This Row],[Type]]="CT",1,IF(Table3[[#This Row],[I]]=1,0,1))))</f>
        <v>1</v>
      </c>
      <c r="B1092" s="6" t="s">
        <v>1922</v>
      </c>
      <c r="D1092" s="6" t="s">
        <v>1922</v>
      </c>
      <c r="E1092" s="6">
        <v>1089</v>
      </c>
      <c r="G1092" s="9" t="s">
        <v>74</v>
      </c>
      <c r="H1092" s="10" t="s">
        <v>1922</v>
      </c>
      <c r="I1092" s="11" t="s">
        <v>2042</v>
      </c>
      <c r="J1092" s="12" t="s">
        <v>2043</v>
      </c>
      <c r="K1092" s="11" t="str">
        <f>CONCATENATE(Table3[[#This Row],[Type]]," "&amp;TEXT(Table3[[#This Row],[Diameter]],".0000")&amp;""," "&amp;Table3[[#This Row],[NumFlutes]]&amp;"FL")</f>
        <v>RM .1300 4FL</v>
      </c>
      <c r="M1092" s="13">
        <v>0.13</v>
      </c>
      <c r="N1092" s="13">
        <v>0.125</v>
      </c>
      <c r="O1092" s="6">
        <v>0.125</v>
      </c>
      <c r="P1092" s="6">
        <v>1.0569999999999999</v>
      </c>
      <c r="R1092" s="14">
        <f>IF(Table3[[#This Row],[ShoulderLenEnd]]="",0,90-(DEGREES(ATAN((Q1092-P1092)/((N1092-O1092)/2)))))</f>
        <v>0</v>
      </c>
      <c r="S1092" s="15">
        <v>1.67</v>
      </c>
      <c r="T1092" s="6">
        <v>4</v>
      </c>
      <c r="U1092" s="6">
        <v>2.5</v>
      </c>
      <c r="V1092" s="6">
        <v>1.0469999999999999</v>
      </c>
      <c r="AA1092" s="13" t="str">
        <f t="shared" si="17"/>
        <v/>
      </c>
      <c r="AB1092" s="6">
        <v>1E-3</v>
      </c>
      <c r="AC1092" s="6">
        <v>7.4999999999999997E-2</v>
      </c>
      <c r="AE1092" s="6" t="s">
        <v>44</v>
      </c>
      <c r="AF1092" s="6" t="s">
        <v>62</v>
      </c>
      <c r="AI1092" s="6">
        <v>0</v>
      </c>
      <c r="AJ1092" s="6">
        <v>1</v>
      </c>
      <c r="AK1092" s="6">
        <v>0</v>
      </c>
      <c r="AL1092" s="6">
        <v>0</v>
      </c>
      <c r="AM1092" s="6">
        <v>0</v>
      </c>
      <c r="AN1092" s="6">
        <v>0</v>
      </c>
      <c r="AO1092" s="6">
        <v>0</v>
      </c>
      <c r="AP1092" s="6">
        <v>1</v>
      </c>
      <c r="AR1092" s="6">
        <v>0</v>
      </c>
      <c r="AS1092" s="6">
        <v>0</v>
      </c>
      <c r="AT1092" s="6">
        <v>0</v>
      </c>
      <c r="AU1092" s="6">
        <v>0</v>
      </c>
      <c r="AV1092" s="6">
        <f>IF(Table3[[#This Row],[ShankDiameter]]&gt;0.5,0,2)</f>
        <v>2</v>
      </c>
      <c r="AW1092" s="6">
        <v>0</v>
      </c>
      <c r="AX1092" s="6">
        <v>0</v>
      </c>
      <c r="AY1092" s="6">
        <v>2</v>
      </c>
      <c r="AZ1092" s="6">
        <f>IF(Table3[[#This Row],[ShankDiameter]]=0.225,2,IF(Table3[[#This Row],[ShankDiameter]]=0.25,2,IF(Table3[[#This Row],[ShankDiameter]]=0.2875,2,0)))</f>
        <v>0</v>
      </c>
      <c r="BA1092" s="6">
        <v>0</v>
      </c>
      <c r="BB1092" s="6">
        <v>0</v>
      </c>
      <c r="BC1092" s="6">
        <v>0</v>
      </c>
      <c r="BD1092" s="6">
        <v>0</v>
      </c>
      <c r="BE1092" s="6">
        <v>0</v>
      </c>
      <c r="BF1092" s="6">
        <v>0</v>
      </c>
      <c r="BG1092" s="6">
        <v>0</v>
      </c>
      <c r="BH1092" s="6">
        <v>0</v>
      </c>
      <c r="BI1092" s="6">
        <v>0</v>
      </c>
      <c r="BJ1092" s="6">
        <v>0</v>
      </c>
      <c r="BK1092" s="6">
        <v>0</v>
      </c>
      <c r="BL1092" s="6">
        <v>0</v>
      </c>
      <c r="BM1092" s="6">
        <f>IF(Table3[[#This Row],[Type]]="EM",IF((Table3[[#This Row],[Diameter]]/2)-Table3[[#This Row],[CornerRadius]]-0.012&gt;0,(Table3[[#This Row],[Diameter]]/2)-Table3[[#This Row],[CornerRadius]]-0.012,0),)</f>
        <v>0</v>
      </c>
      <c r="BO1092" s="6" t="str">
        <f>IF(Table3[[#This Row],[ShoulderLength]]="","",IF(Table3[[#This Row],[ShoulderLength]]&lt;Table3[[#This Row],[LOC]],"FIX",""))</f>
        <v/>
      </c>
    </row>
    <row r="1093" spans="1:67" x14ac:dyDescent="0.25">
      <c r="A1093" s="7">
        <f>IF(Table3[[#This Row],[SoflexRule]]="",1,IF(Table3[[#This Row],[MinOHL]]="",1,IF(Table3[[#This Row],[Type]]="CT",1,IF(Table3[[#This Row],[I]]=1,0,1))))</f>
        <v>1</v>
      </c>
      <c r="B1093" s="6" t="s">
        <v>1922</v>
      </c>
      <c r="D1093" s="6" t="s">
        <v>1922</v>
      </c>
      <c r="E1093" s="6">
        <v>1090</v>
      </c>
      <c r="H1093" s="10" t="s">
        <v>1922</v>
      </c>
      <c r="I1093" s="11" t="s">
        <v>2044</v>
      </c>
      <c r="J1093" s="12" t="s">
        <v>2045</v>
      </c>
      <c r="K1093" s="11" t="str">
        <f>CONCATENATE(Table3[[#This Row],[Type]]," "&amp;TEXT(Table3[[#This Row],[Diameter]],".0000")&amp;""," "&amp;Table3[[#This Row],[NumFlutes]]&amp;"FL")</f>
        <v>RM .1380 4FL</v>
      </c>
      <c r="M1093" s="13">
        <v>0.13800000000000001</v>
      </c>
      <c r="N1093" s="13">
        <v>0.13500000000000001</v>
      </c>
      <c r="R1093" s="14">
        <f>IF(Table3[[#This Row],[ShoulderLenEnd]]="",0,90-(DEGREES(ATAN((Q1093-P1093)/((N1093-O1093)/2)))))</f>
        <v>0</v>
      </c>
      <c r="T1093" s="6">
        <v>4</v>
      </c>
      <c r="U1093" s="6">
        <v>4</v>
      </c>
      <c r="V1093" s="6">
        <v>1</v>
      </c>
      <c r="AA1093" s="13" t="str">
        <f t="shared" si="17"/>
        <v/>
      </c>
      <c r="AE1093" s="6" t="s">
        <v>49</v>
      </c>
      <c r="AF1093" s="6" t="s">
        <v>62</v>
      </c>
      <c r="AI1093" s="6">
        <v>0</v>
      </c>
      <c r="AJ1093" s="6">
        <v>1</v>
      </c>
      <c r="AK1093" s="6">
        <v>0</v>
      </c>
      <c r="AL1093" s="6">
        <v>0</v>
      </c>
      <c r="AM1093" s="6">
        <v>0</v>
      </c>
      <c r="AN1093" s="6">
        <v>0</v>
      </c>
      <c r="AO1093" s="6">
        <v>0</v>
      </c>
      <c r="AP1093" s="6">
        <v>1</v>
      </c>
      <c r="AR1093" s="6">
        <v>0</v>
      </c>
      <c r="AS1093" s="6">
        <v>0</v>
      </c>
      <c r="AT1093" s="6">
        <v>0</v>
      </c>
      <c r="AU1093" s="6">
        <v>0</v>
      </c>
      <c r="AV1093" s="6">
        <f>IF(Table3[[#This Row],[ShankDiameter]]&gt;0.5,0,2)</f>
        <v>2</v>
      </c>
      <c r="AW1093" s="6">
        <v>0</v>
      </c>
      <c r="AX1093" s="6">
        <v>0</v>
      </c>
      <c r="AY1093" s="6">
        <v>2</v>
      </c>
      <c r="AZ1093" s="6">
        <f>IF(Table3[[#This Row],[ShankDiameter]]=0.225,2,IF(Table3[[#This Row],[ShankDiameter]]=0.25,2,IF(Table3[[#This Row],[ShankDiameter]]=0.2875,2,0)))</f>
        <v>0</v>
      </c>
      <c r="BA1093" s="6">
        <v>0</v>
      </c>
      <c r="BB1093" s="6">
        <v>0</v>
      </c>
      <c r="BC1093" s="6">
        <v>0</v>
      </c>
      <c r="BD1093" s="6">
        <v>0</v>
      </c>
      <c r="BE1093" s="6">
        <v>0</v>
      </c>
      <c r="BF1093" s="6">
        <v>0</v>
      </c>
      <c r="BG1093" s="6">
        <v>0</v>
      </c>
      <c r="BH1093" s="6">
        <v>0</v>
      </c>
      <c r="BI1093" s="6">
        <v>0</v>
      </c>
      <c r="BJ1093" s="6">
        <v>0</v>
      </c>
      <c r="BK1093" s="6">
        <v>0</v>
      </c>
      <c r="BL1093" s="6">
        <v>0</v>
      </c>
      <c r="BM1093" s="6">
        <f>IF(Table3[[#This Row],[Type]]="EM",IF((Table3[[#This Row],[Diameter]]/2)-Table3[[#This Row],[CornerRadius]]-0.012&gt;0,(Table3[[#This Row],[Diameter]]/2)-Table3[[#This Row],[CornerRadius]]-0.012,0),)</f>
        <v>0</v>
      </c>
      <c r="BO1093" s="6" t="str">
        <f>IF(Table3[[#This Row],[ShoulderLength]]="","",IF(Table3[[#This Row],[ShoulderLength]]&lt;Table3[[#This Row],[LOC]],"FIX",""))</f>
        <v/>
      </c>
    </row>
    <row r="1094" spans="1:67" x14ac:dyDescent="0.25">
      <c r="A1094" s="7">
        <f>IF(Table3[[#This Row],[SoflexRule]]="",1,IF(Table3[[#This Row],[MinOHL]]="",1,IF(Table3[[#This Row],[Type]]="CT",1,IF(Table3[[#This Row],[I]]=1,0,1))))</f>
        <v>1</v>
      </c>
      <c r="B1094" s="6" t="s">
        <v>1922</v>
      </c>
      <c r="D1094" s="6" t="s">
        <v>1922</v>
      </c>
      <c r="E1094" s="6">
        <v>1091</v>
      </c>
      <c r="G1094" s="9" t="s">
        <v>74</v>
      </c>
      <c r="H1094" s="10" t="s">
        <v>1922</v>
      </c>
      <c r="I1094" s="11" t="s">
        <v>2046</v>
      </c>
      <c r="J1094" s="12">
        <v>27214000</v>
      </c>
      <c r="K1094" s="11" t="str">
        <f>CONCATENATE(Table3[[#This Row],[Type]]," "&amp;TEXT(Table3[[#This Row],[Diameter]],".0000")&amp;""," "&amp;Table3[[#This Row],[NumFlutes]]&amp;"FL")</f>
        <v>RM .1400 4FL</v>
      </c>
      <c r="M1094" s="13">
        <v>0.14000000000000001</v>
      </c>
      <c r="N1094" s="13">
        <v>0.13500000000000001</v>
      </c>
      <c r="O1094" s="6">
        <v>0.14000000000000001</v>
      </c>
      <c r="P1094" s="6">
        <v>0.84</v>
      </c>
      <c r="R1094" s="14">
        <f>IF(Table3[[#This Row],[ShoulderLenEnd]]="",0,90-(DEGREES(ATAN((Q1094-P1094)/((N1094-O1094)/2)))))</f>
        <v>0</v>
      </c>
      <c r="S1094" s="15">
        <v>1.3</v>
      </c>
      <c r="T1094" s="6">
        <v>4</v>
      </c>
      <c r="U1094" s="6">
        <v>2.5</v>
      </c>
      <c r="V1094" s="6">
        <v>0.8</v>
      </c>
      <c r="AA1094" s="13" t="str">
        <f t="shared" si="17"/>
        <v/>
      </c>
      <c r="AB1094" s="6">
        <v>8.5000000000000006E-2</v>
      </c>
      <c r="AC1094" s="6">
        <v>3.5000000000000003E-2</v>
      </c>
      <c r="AE1094" s="6" t="s">
        <v>44</v>
      </c>
      <c r="AF1094" s="6" t="s">
        <v>62</v>
      </c>
      <c r="AG1094" s="6" t="s">
        <v>495</v>
      </c>
      <c r="AI1094" s="6">
        <v>0</v>
      </c>
      <c r="AJ1094" s="6">
        <v>1</v>
      </c>
      <c r="AK1094" s="6">
        <v>0</v>
      </c>
      <c r="AL1094" s="6">
        <v>0</v>
      </c>
      <c r="AM1094" s="6">
        <v>0</v>
      </c>
      <c r="AN1094" s="6">
        <v>0</v>
      </c>
      <c r="AO1094" s="6">
        <v>0</v>
      </c>
      <c r="AP1094" s="6">
        <v>1</v>
      </c>
      <c r="AR1094" s="6">
        <v>0</v>
      </c>
      <c r="AS1094" s="6">
        <v>0</v>
      </c>
      <c r="AT1094" s="6">
        <v>0</v>
      </c>
      <c r="AU1094" s="6">
        <v>0</v>
      </c>
      <c r="AV1094" s="6">
        <f>IF(Table3[[#This Row],[ShankDiameter]]&gt;0.5,0,2)</f>
        <v>2</v>
      </c>
      <c r="AW1094" s="6">
        <v>0</v>
      </c>
      <c r="AX1094" s="6">
        <v>0</v>
      </c>
      <c r="AY1094" s="6">
        <v>2</v>
      </c>
      <c r="AZ1094" s="6">
        <f>IF(Table3[[#This Row],[ShankDiameter]]=0.225,2,IF(Table3[[#This Row],[ShankDiameter]]=0.25,2,IF(Table3[[#This Row],[ShankDiameter]]=0.2875,2,0)))</f>
        <v>0</v>
      </c>
      <c r="BA1094" s="6">
        <v>0</v>
      </c>
      <c r="BB1094" s="6">
        <v>0</v>
      </c>
      <c r="BC1094" s="6">
        <v>0</v>
      </c>
      <c r="BD1094" s="6">
        <v>0</v>
      </c>
      <c r="BE1094" s="6">
        <v>0</v>
      </c>
      <c r="BF1094" s="6">
        <v>0</v>
      </c>
      <c r="BG1094" s="6">
        <v>0</v>
      </c>
      <c r="BH1094" s="6">
        <v>0</v>
      </c>
      <c r="BI1094" s="6">
        <v>0</v>
      </c>
      <c r="BJ1094" s="6">
        <v>0</v>
      </c>
      <c r="BK1094" s="6">
        <v>0</v>
      </c>
      <c r="BL1094" s="6">
        <v>0</v>
      </c>
      <c r="BM1094" s="6">
        <f>IF(Table3[[#This Row],[Type]]="EM",IF((Table3[[#This Row],[Diameter]]/2)-Table3[[#This Row],[CornerRadius]]-0.012&gt;0,(Table3[[#This Row],[Diameter]]/2)-Table3[[#This Row],[CornerRadius]]-0.012,0),)</f>
        <v>0</v>
      </c>
      <c r="BO1094" s="6" t="str">
        <f>IF(Table3[[#This Row],[ShoulderLength]]="","",IF(Table3[[#This Row],[ShoulderLength]]&lt;Table3[[#This Row],[LOC]],"FIX",""))</f>
        <v/>
      </c>
    </row>
    <row r="1095" spans="1:67" x14ac:dyDescent="0.25">
      <c r="A1095" s="7">
        <f>IF(Table3[[#This Row],[SoflexRule]]="",1,IF(Table3[[#This Row],[MinOHL]]="",1,IF(Table3[[#This Row],[Type]]="CT",1,IF(Table3[[#This Row],[I]]=1,0,1))))</f>
        <v>1</v>
      </c>
      <c r="B1095" s="6" t="s">
        <v>1922</v>
      </c>
      <c r="D1095" s="6" t="s">
        <v>1922</v>
      </c>
      <c r="E1095" s="6">
        <v>1092</v>
      </c>
      <c r="H1095" s="10" t="s">
        <v>1922</v>
      </c>
      <c r="I1095" s="11" t="s">
        <v>2047</v>
      </c>
      <c r="J1095" s="12" t="s">
        <v>2048</v>
      </c>
      <c r="K1095" s="11" t="str">
        <f>CONCATENATE(Table3[[#This Row],[Type]]," "&amp;TEXT(Table3[[#This Row],[Diameter]],".0000")&amp;""," "&amp;Table3[[#This Row],[NumFlutes]]&amp;"FL")</f>
        <v>RM .1415 4FL</v>
      </c>
      <c r="M1095" s="13">
        <v>0.14149999999999999</v>
      </c>
      <c r="N1095" s="13">
        <v>0.13500000000000001</v>
      </c>
      <c r="R1095" s="14">
        <f>IF(Table3[[#This Row],[ShoulderLenEnd]]="",0,90-(DEGREES(ATAN((Q1095-P1095)/((N1095-O1095)/2)))))</f>
        <v>0</v>
      </c>
      <c r="T1095" s="6">
        <v>4</v>
      </c>
      <c r="U1095" s="6">
        <v>4</v>
      </c>
      <c r="V1095" s="6">
        <v>1</v>
      </c>
      <c r="AA1095" s="13" t="str">
        <f t="shared" si="17"/>
        <v/>
      </c>
      <c r="AE1095" s="6" t="s">
        <v>49</v>
      </c>
      <c r="AF1095" s="6" t="s">
        <v>62</v>
      </c>
      <c r="AI1095" s="6">
        <v>0</v>
      </c>
      <c r="AJ1095" s="6">
        <v>1</v>
      </c>
      <c r="AK1095" s="6">
        <v>0</v>
      </c>
      <c r="AL1095" s="6">
        <v>0</v>
      </c>
      <c r="AM1095" s="6">
        <v>0</v>
      </c>
      <c r="AN1095" s="6">
        <v>0</v>
      </c>
      <c r="AO1095" s="6">
        <v>0</v>
      </c>
      <c r="AP1095" s="6">
        <v>1</v>
      </c>
      <c r="AR1095" s="6">
        <v>0</v>
      </c>
      <c r="AS1095" s="6">
        <v>0</v>
      </c>
      <c r="AT1095" s="6">
        <v>0</v>
      </c>
      <c r="AU1095" s="6">
        <v>0</v>
      </c>
      <c r="AV1095" s="6">
        <f>IF(Table3[[#This Row],[ShankDiameter]]&gt;0.5,0,2)</f>
        <v>2</v>
      </c>
      <c r="AW1095" s="6">
        <v>0</v>
      </c>
      <c r="AX1095" s="6">
        <v>0</v>
      </c>
      <c r="AY1095" s="6">
        <v>2</v>
      </c>
      <c r="AZ1095" s="6">
        <f>IF(Table3[[#This Row],[ShankDiameter]]=0.225,2,IF(Table3[[#This Row],[ShankDiameter]]=0.25,2,IF(Table3[[#This Row],[ShankDiameter]]=0.2875,2,0)))</f>
        <v>0</v>
      </c>
      <c r="BA1095" s="6">
        <v>0</v>
      </c>
      <c r="BB1095" s="6">
        <v>0</v>
      </c>
      <c r="BC1095" s="6">
        <v>0</v>
      </c>
      <c r="BD1095" s="6">
        <v>0</v>
      </c>
      <c r="BE1095" s="6">
        <v>0</v>
      </c>
      <c r="BF1095" s="6">
        <v>0</v>
      </c>
      <c r="BG1095" s="6">
        <v>0</v>
      </c>
      <c r="BH1095" s="6">
        <v>0</v>
      </c>
      <c r="BI1095" s="6">
        <v>0</v>
      </c>
      <c r="BJ1095" s="6">
        <v>0</v>
      </c>
      <c r="BK1095" s="6">
        <v>0</v>
      </c>
      <c r="BL1095" s="6">
        <v>0</v>
      </c>
      <c r="BM1095" s="6">
        <f>IF(Table3[[#This Row],[Type]]="EM",IF((Table3[[#This Row],[Diameter]]/2)-Table3[[#This Row],[CornerRadius]]-0.012&gt;0,(Table3[[#This Row],[Diameter]]/2)-Table3[[#This Row],[CornerRadius]]-0.012,0),)</f>
        <v>0</v>
      </c>
      <c r="BO1095" s="6" t="str">
        <f>IF(Table3[[#This Row],[ShoulderLength]]="","",IF(Table3[[#This Row],[ShoulderLength]]&lt;Table3[[#This Row],[LOC]],"FIX",""))</f>
        <v/>
      </c>
    </row>
    <row r="1096" spans="1:67" x14ac:dyDescent="0.25">
      <c r="A1096" s="7">
        <f>IF(Table3[[#This Row],[SoflexRule]]="",1,IF(Table3[[#This Row],[MinOHL]]="",1,IF(Table3[[#This Row],[Type]]="CT",1,IF(Table3[[#This Row],[I]]=1,0,1))))</f>
        <v>1</v>
      </c>
      <c r="B1096" s="6" t="s">
        <v>1922</v>
      </c>
      <c r="D1096" s="6" t="s">
        <v>1922</v>
      </c>
      <c r="E1096" s="6">
        <v>1093</v>
      </c>
      <c r="H1096" s="10" t="s">
        <v>1922</v>
      </c>
      <c r="I1096" s="11" t="s">
        <v>2049</v>
      </c>
      <c r="J1096" s="12" t="s">
        <v>2050</v>
      </c>
      <c r="K1096" s="11" t="str">
        <f>CONCATENATE(Table3[[#This Row],[Type]]," "&amp;TEXT(Table3[[#This Row],[Diameter]],".0000")&amp;""," "&amp;Table3[[#This Row],[NumFlutes]]&amp;"FL")</f>
        <v>RM .1455 4FL</v>
      </c>
      <c r="M1096" s="13">
        <v>0.14549999999999999</v>
      </c>
      <c r="N1096" s="13">
        <v>0.14299999999999999</v>
      </c>
      <c r="R1096" s="14">
        <f>IF(Table3[[#This Row],[ShoulderLenEnd]]="",0,90-(DEGREES(ATAN((Q1096-P1096)/((N1096-O1096)/2)))))</f>
        <v>0</v>
      </c>
      <c r="T1096" s="6">
        <v>4</v>
      </c>
      <c r="U1096" s="6">
        <v>4</v>
      </c>
      <c r="V1096" s="6">
        <v>1</v>
      </c>
      <c r="AA1096" s="13" t="str">
        <f t="shared" si="17"/>
        <v/>
      </c>
      <c r="AE1096" s="6" t="s">
        <v>49</v>
      </c>
      <c r="AF1096" s="6" t="s">
        <v>62</v>
      </c>
      <c r="AI1096" s="6">
        <v>0</v>
      </c>
      <c r="AJ1096" s="6">
        <v>1</v>
      </c>
      <c r="AK1096" s="6">
        <v>0</v>
      </c>
      <c r="AL1096" s="6">
        <v>0</v>
      </c>
      <c r="AM1096" s="6">
        <v>0</v>
      </c>
      <c r="AN1096" s="6">
        <v>0</v>
      </c>
      <c r="AO1096" s="6">
        <v>0</v>
      </c>
      <c r="AP1096" s="6">
        <v>1</v>
      </c>
      <c r="AR1096" s="6">
        <v>0</v>
      </c>
      <c r="AS1096" s="6">
        <v>0</v>
      </c>
      <c r="AT1096" s="6">
        <v>0</v>
      </c>
      <c r="AU1096" s="6">
        <v>0</v>
      </c>
      <c r="AV1096" s="6">
        <f>IF(Table3[[#This Row],[ShankDiameter]]&gt;0.5,0,2)</f>
        <v>2</v>
      </c>
      <c r="AW1096" s="6">
        <v>0</v>
      </c>
      <c r="AX1096" s="6">
        <v>0</v>
      </c>
      <c r="AY1096" s="6">
        <v>2</v>
      </c>
      <c r="AZ1096" s="6">
        <f>IF(Table3[[#This Row],[ShankDiameter]]=0.225,2,IF(Table3[[#This Row],[ShankDiameter]]=0.25,2,IF(Table3[[#This Row],[ShankDiameter]]=0.2875,2,0)))</f>
        <v>0</v>
      </c>
      <c r="BA1096" s="6">
        <v>0</v>
      </c>
      <c r="BB1096" s="6">
        <v>0</v>
      </c>
      <c r="BC1096" s="6">
        <v>0</v>
      </c>
      <c r="BD1096" s="6">
        <v>0</v>
      </c>
      <c r="BE1096" s="6">
        <v>0</v>
      </c>
      <c r="BF1096" s="6">
        <v>0</v>
      </c>
      <c r="BG1096" s="6">
        <v>0</v>
      </c>
      <c r="BH1096" s="6">
        <v>0</v>
      </c>
      <c r="BI1096" s="6">
        <v>0</v>
      </c>
      <c r="BJ1096" s="6">
        <v>0</v>
      </c>
      <c r="BK1096" s="6">
        <v>0</v>
      </c>
      <c r="BL1096" s="6">
        <v>0</v>
      </c>
      <c r="BM1096" s="6">
        <f>IF(Table3[[#This Row],[Type]]="EM",IF((Table3[[#This Row],[Diameter]]/2)-Table3[[#This Row],[CornerRadius]]-0.012&gt;0,(Table3[[#This Row],[Diameter]]/2)-Table3[[#This Row],[CornerRadius]]-0.012,0),)</f>
        <v>0</v>
      </c>
      <c r="BO1096" s="6" t="str">
        <f>IF(Table3[[#This Row],[ShoulderLength]]="","",IF(Table3[[#This Row],[ShoulderLength]]&lt;Table3[[#This Row],[LOC]],"FIX",""))</f>
        <v/>
      </c>
    </row>
    <row r="1097" spans="1:67" x14ac:dyDescent="0.25">
      <c r="A1097" s="7">
        <f>IF(Table3[[#This Row],[SoflexRule]]="",1,IF(Table3[[#This Row],[MinOHL]]="",1,IF(Table3[[#This Row],[Type]]="CT",1,IF(Table3[[#This Row],[I]]=1,0,1))))</f>
        <v>1</v>
      </c>
      <c r="B1097" s="6" t="s">
        <v>1922</v>
      </c>
      <c r="D1097" s="6" t="s">
        <v>1922</v>
      </c>
      <c r="E1097" s="6">
        <v>1094</v>
      </c>
      <c r="G1097" s="9" t="s">
        <v>74</v>
      </c>
      <c r="H1097" s="10" t="s">
        <v>1922</v>
      </c>
      <c r="I1097" s="11" t="s">
        <v>2051</v>
      </c>
      <c r="J1097" s="12">
        <v>27214900</v>
      </c>
      <c r="K1097" s="11" t="str">
        <f>CONCATENATE(Table3[[#This Row],[Type]]," "&amp;TEXT(Table3[[#This Row],[Diameter]],".0000")&amp;""," "&amp;Table3[[#This Row],[NumFlutes]]&amp;"FL")</f>
        <v>RM .1490 4FL</v>
      </c>
      <c r="M1097" s="13">
        <v>0.14899999999999999</v>
      </c>
      <c r="N1097" s="13">
        <v>0.14299999999999999</v>
      </c>
      <c r="O1097" s="6">
        <v>0.14899999999999999</v>
      </c>
      <c r="P1097" s="6">
        <v>0.81499999999999995</v>
      </c>
      <c r="R1097" s="14">
        <f>IF(Table3[[#This Row],[ShoulderLenEnd]]="",0,90-(DEGREES(ATAN((Q1097-P1097)/((N1097-O1097)/2)))))</f>
        <v>0</v>
      </c>
      <c r="S1097" s="15">
        <v>1.37</v>
      </c>
      <c r="T1097" s="6">
        <v>4</v>
      </c>
      <c r="U1097" s="6">
        <v>2.5</v>
      </c>
      <c r="V1097" s="6">
        <v>1.36</v>
      </c>
      <c r="AA1097" s="13" t="str">
        <f t="shared" si="17"/>
        <v/>
      </c>
      <c r="AB1097" s="6">
        <v>0.08</v>
      </c>
      <c r="AC1097" s="6">
        <v>0.04</v>
      </c>
      <c r="AE1097" s="6" t="s">
        <v>44</v>
      </c>
      <c r="AF1097" s="6" t="s">
        <v>62</v>
      </c>
      <c r="AI1097" s="6">
        <v>0</v>
      </c>
      <c r="AJ1097" s="6">
        <v>1</v>
      </c>
      <c r="AK1097" s="6">
        <v>0</v>
      </c>
      <c r="AL1097" s="6">
        <v>0</v>
      </c>
      <c r="AM1097" s="6">
        <v>0</v>
      </c>
      <c r="AN1097" s="6">
        <v>0</v>
      </c>
      <c r="AO1097" s="6">
        <v>0</v>
      </c>
      <c r="AP1097" s="6">
        <v>1</v>
      </c>
      <c r="AR1097" s="6">
        <v>0</v>
      </c>
      <c r="AS1097" s="6">
        <v>0</v>
      </c>
      <c r="AT1097" s="6">
        <v>0</v>
      </c>
      <c r="AU1097" s="6">
        <v>0</v>
      </c>
      <c r="AV1097" s="6">
        <f>IF(Table3[[#This Row],[ShankDiameter]]&gt;0.5,0,2)</f>
        <v>2</v>
      </c>
      <c r="AW1097" s="6">
        <v>0</v>
      </c>
      <c r="AX1097" s="6">
        <v>0</v>
      </c>
      <c r="AY1097" s="6">
        <v>2</v>
      </c>
      <c r="AZ1097" s="6">
        <f>IF(Table3[[#This Row],[ShankDiameter]]=0.225,2,IF(Table3[[#This Row],[ShankDiameter]]=0.25,2,IF(Table3[[#This Row],[ShankDiameter]]=0.2875,2,0)))</f>
        <v>0</v>
      </c>
      <c r="BA1097" s="6">
        <v>0</v>
      </c>
      <c r="BB1097" s="6">
        <v>0</v>
      </c>
      <c r="BC1097" s="6">
        <v>0</v>
      </c>
      <c r="BD1097" s="6">
        <v>0</v>
      </c>
      <c r="BE1097" s="6">
        <v>0</v>
      </c>
      <c r="BF1097" s="6">
        <v>0</v>
      </c>
      <c r="BG1097" s="6">
        <v>0</v>
      </c>
      <c r="BH1097" s="6">
        <v>0</v>
      </c>
      <c r="BI1097" s="6">
        <v>0</v>
      </c>
      <c r="BJ1097" s="6">
        <v>0</v>
      </c>
      <c r="BK1097" s="6">
        <v>0</v>
      </c>
      <c r="BL1097" s="6">
        <v>0</v>
      </c>
      <c r="BM1097" s="6">
        <f>IF(Table3[[#This Row],[Type]]="EM",IF((Table3[[#This Row],[Diameter]]/2)-Table3[[#This Row],[CornerRadius]]-0.012&gt;0,(Table3[[#This Row],[Diameter]]/2)-Table3[[#This Row],[CornerRadius]]-0.012,0),)</f>
        <v>0</v>
      </c>
      <c r="BO1097" s="6" t="str">
        <f>IF(Table3[[#This Row],[ShoulderLength]]="","",IF(Table3[[#This Row],[ShoulderLength]]&lt;Table3[[#This Row],[LOC]],"FIX",""))</f>
        <v>FIX</v>
      </c>
    </row>
    <row r="1098" spans="1:67" x14ac:dyDescent="0.25">
      <c r="A1098" s="7">
        <f>IF(Table3[[#This Row],[SoflexRule]]="",1,IF(Table3[[#This Row],[MinOHL]]="",1,IF(Table3[[#This Row],[Type]]="CT",1,IF(Table3[[#This Row],[I]]=1,0,1))))</f>
        <v>1</v>
      </c>
      <c r="B1098" s="6" t="s">
        <v>1922</v>
      </c>
      <c r="D1098" s="6" t="s">
        <v>1922</v>
      </c>
      <c r="E1098" s="6">
        <v>1095</v>
      </c>
      <c r="H1098" s="10" t="s">
        <v>1922</v>
      </c>
      <c r="I1098" s="11" t="s">
        <v>2052</v>
      </c>
      <c r="J1098" s="12">
        <v>27215000</v>
      </c>
      <c r="K1098" s="11" t="str">
        <f>CONCATENATE(Table3[[#This Row],[Type]]," "&amp;TEXT(Table3[[#This Row],[Diameter]],".0000")&amp;""," "&amp;Table3[[#This Row],[NumFlutes]]&amp;"FL")</f>
        <v>RM .1500 4FL</v>
      </c>
      <c r="M1098" s="13">
        <v>0.15</v>
      </c>
      <c r="N1098" s="13">
        <v>0.14299999999999999</v>
      </c>
      <c r="R1098" s="14">
        <f>IF(Table3[[#This Row],[ShoulderLenEnd]]="",0,90-(DEGREES(ATAN((Q1098-P1098)/((N1098-O1098)/2)))))</f>
        <v>0</v>
      </c>
      <c r="T1098" s="6">
        <v>4</v>
      </c>
      <c r="U1098" s="6">
        <v>2.5</v>
      </c>
      <c r="V1098" s="6">
        <v>0.82499999999999996</v>
      </c>
      <c r="AA1098" s="13" t="str">
        <f t="shared" si="17"/>
        <v/>
      </c>
      <c r="AE1098" s="6" t="s">
        <v>44</v>
      </c>
      <c r="AF1098" s="6" t="s">
        <v>62</v>
      </c>
      <c r="AI1098" s="6">
        <v>0</v>
      </c>
      <c r="AJ1098" s="6">
        <v>1</v>
      </c>
      <c r="AK1098" s="6">
        <v>0</v>
      </c>
      <c r="AL1098" s="6">
        <v>0</v>
      </c>
      <c r="AM1098" s="6">
        <v>0</v>
      </c>
      <c r="AN1098" s="6">
        <v>0</v>
      </c>
      <c r="AO1098" s="6">
        <v>0</v>
      </c>
      <c r="AP1098" s="6">
        <v>1</v>
      </c>
      <c r="AR1098" s="6">
        <v>0</v>
      </c>
      <c r="AS1098" s="6">
        <v>0</v>
      </c>
      <c r="AT1098" s="6">
        <v>0</v>
      </c>
      <c r="AU1098" s="6">
        <v>0</v>
      </c>
      <c r="AV1098" s="6">
        <f>IF(Table3[[#This Row],[ShankDiameter]]&gt;0.5,0,2)</f>
        <v>2</v>
      </c>
      <c r="AW1098" s="6">
        <v>0</v>
      </c>
      <c r="AX1098" s="6">
        <v>0</v>
      </c>
      <c r="AY1098" s="6">
        <v>2</v>
      </c>
      <c r="AZ1098" s="6">
        <f>IF(Table3[[#This Row],[ShankDiameter]]=0.225,2,IF(Table3[[#This Row],[ShankDiameter]]=0.25,2,IF(Table3[[#This Row],[ShankDiameter]]=0.2875,2,0)))</f>
        <v>0</v>
      </c>
      <c r="BA1098" s="6">
        <v>0</v>
      </c>
      <c r="BB1098" s="6">
        <v>0</v>
      </c>
      <c r="BC1098" s="6">
        <v>0</v>
      </c>
      <c r="BD1098" s="6">
        <v>0</v>
      </c>
      <c r="BE1098" s="6">
        <v>0</v>
      </c>
      <c r="BF1098" s="6">
        <v>0</v>
      </c>
      <c r="BG1098" s="6">
        <v>0</v>
      </c>
      <c r="BH1098" s="6">
        <v>0</v>
      </c>
      <c r="BI1098" s="6">
        <v>0</v>
      </c>
      <c r="BJ1098" s="6">
        <v>0</v>
      </c>
      <c r="BK1098" s="6">
        <v>0</v>
      </c>
      <c r="BL1098" s="6">
        <v>0</v>
      </c>
      <c r="BM1098" s="6">
        <f>IF(Table3[[#This Row],[Type]]="EM",IF((Table3[[#This Row],[Diameter]]/2)-Table3[[#This Row],[CornerRadius]]-0.012&gt;0,(Table3[[#This Row],[Diameter]]/2)-Table3[[#This Row],[CornerRadius]]-0.012,0),)</f>
        <v>0</v>
      </c>
      <c r="BO1098" s="6" t="str">
        <f>IF(Table3[[#This Row],[ShoulderLength]]="","",IF(Table3[[#This Row],[ShoulderLength]]&lt;Table3[[#This Row],[LOC]],"FIX",""))</f>
        <v/>
      </c>
    </row>
    <row r="1099" spans="1:67" x14ac:dyDescent="0.25">
      <c r="A1099" s="7">
        <f>IF(Table3[[#This Row],[SoflexRule]]="",1,IF(Table3[[#This Row],[MinOHL]]="",1,IF(Table3[[#This Row],[Type]]="CT",1,IF(Table3[[#This Row],[I]]=1,0,1))))</f>
        <v>1</v>
      </c>
      <c r="B1099" s="6" t="s">
        <v>1922</v>
      </c>
      <c r="D1099" s="6" t="s">
        <v>1922</v>
      </c>
      <c r="E1099" s="6">
        <v>1096</v>
      </c>
      <c r="H1099" s="10" t="s">
        <v>1922</v>
      </c>
      <c r="I1099" s="11" t="s">
        <v>2053</v>
      </c>
      <c r="J1099" s="12">
        <v>27215500</v>
      </c>
      <c r="K1099" s="11" t="str">
        <f>CONCATENATE(Table3[[#This Row],[Type]]," "&amp;TEXT(Table3[[#This Row],[Diameter]],".0000")&amp;""," "&amp;Table3[[#This Row],[NumFlutes]]&amp;"FL")</f>
        <v>RM .1550 4FL</v>
      </c>
      <c r="M1099" s="13">
        <v>0.155</v>
      </c>
      <c r="N1099" s="13">
        <v>0.15</v>
      </c>
      <c r="R1099" s="14">
        <f>IF(Table3[[#This Row],[ShoulderLenEnd]]="",0,90-(DEGREES(ATAN((Q1099-P1099)/((N1099-O1099)/2)))))</f>
        <v>0</v>
      </c>
      <c r="T1099" s="6">
        <v>4</v>
      </c>
      <c r="U1099" s="6">
        <v>2.5</v>
      </c>
      <c r="V1099" s="6">
        <v>0.82499999999999996</v>
      </c>
      <c r="AA1099" s="13" t="str">
        <f t="shared" si="17"/>
        <v/>
      </c>
      <c r="AE1099" s="6" t="s">
        <v>44</v>
      </c>
      <c r="AF1099" s="6" t="s">
        <v>62</v>
      </c>
      <c r="AI1099" s="6">
        <v>0</v>
      </c>
      <c r="AJ1099" s="6">
        <v>1</v>
      </c>
      <c r="AK1099" s="6">
        <v>0</v>
      </c>
      <c r="AL1099" s="6">
        <v>0</v>
      </c>
      <c r="AM1099" s="6">
        <v>0</v>
      </c>
      <c r="AN1099" s="6">
        <v>0</v>
      </c>
      <c r="AO1099" s="6">
        <v>0</v>
      </c>
      <c r="AP1099" s="6">
        <v>1</v>
      </c>
      <c r="AR1099" s="6">
        <v>0</v>
      </c>
      <c r="AS1099" s="6">
        <v>0</v>
      </c>
      <c r="AT1099" s="6">
        <v>0</v>
      </c>
      <c r="AU1099" s="6">
        <v>0</v>
      </c>
      <c r="AV1099" s="6">
        <f>IF(Table3[[#This Row],[ShankDiameter]]&gt;0.5,0,2)</f>
        <v>2</v>
      </c>
      <c r="AW1099" s="6">
        <v>0</v>
      </c>
      <c r="AX1099" s="6">
        <v>0</v>
      </c>
      <c r="AY1099" s="6">
        <v>2</v>
      </c>
      <c r="AZ1099" s="6">
        <f>IF(Table3[[#This Row],[ShankDiameter]]=0.225,2,IF(Table3[[#This Row],[ShankDiameter]]=0.25,2,IF(Table3[[#This Row],[ShankDiameter]]=0.2875,2,0)))</f>
        <v>0</v>
      </c>
      <c r="BA1099" s="6">
        <v>0</v>
      </c>
      <c r="BB1099" s="6">
        <v>0</v>
      </c>
      <c r="BC1099" s="6">
        <v>0</v>
      </c>
      <c r="BD1099" s="6">
        <v>0</v>
      </c>
      <c r="BE1099" s="6">
        <v>0</v>
      </c>
      <c r="BF1099" s="6">
        <v>0</v>
      </c>
      <c r="BG1099" s="6">
        <v>0</v>
      </c>
      <c r="BH1099" s="6">
        <v>0</v>
      </c>
      <c r="BI1099" s="6">
        <v>0</v>
      </c>
      <c r="BJ1099" s="6">
        <v>0</v>
      </c>
      <c r="BK1099" s="6">
        <v>0</v>
      </c>
      <c r="BL1099" s="6">
        <v>0</v>
      </c>
      <c r="BM1099" s="6">
        <f>IF(Table3[[#This Row],[Type]]="EM",IF((Table3[[#This Row],[Diameter]]/2)-Table3[[#This Row],[CornerRadius]]-0.012&gt;0,(Table3[[#This Row],[Diameter]]/2)-Table3[[#This Row],[CornerRadius]]-0.012,0),)</f>
        <v>0</v>
      </c>
      <c r="BO1099" s="6" t="str">
        <f>IF(Table3[[#This Row],[ShoulderLength]]="","",IF(Table3[[#This Row],[ShoulderLength]]&lt;Table3[[#This Row],[LOC]],"FIX",""))</f>
        <v/>
      </c>
    </row>
    <row r="1100" spans="1:67" x14ac:dyDescent="0.25">
      <c r="A1100" s="7">
        <f>IF(Table3[[#This Row],[SoflexRule]]="",1,IF(Table3[[#This Row],[MinOHL]]="",1,IF(Table3[[#This Row],[Type]]="CT",1,IF(Table3[[#This Row],[I]]=1,0,1))))</f>
        <v>1</v>
      </c>
      <c r="B1100" s="6" t="s">
        <v>1922</v>
      </c>
      <c r="D1100" s="6" t="s">
        <v>1922</v>
      </c>
      <c r="E1100" s="6">
        <v>1097</v>
      </c>
      <c r="H1100" s="10" t="s">
        <v>1922</v>
      </c>
      <c r="I1100" s="11" t="s">
        <v>2054</v>
      </c>
      <c r="J1100" s="12" t="s">
        <v>1929</v>
      </c>
      <c r="K1100" s="11" t="str">
        <f>CONCATENATE(Table3[[#This Row],[Type]]," "&amp;TEXT(Table3[[#This Row],[Diameter]],".0000")&amp;""," "&amp;Table3[[#This Row],[NumFlutes]]&amp;"FL")</f>
        <v>RM .1570 6FL</v>
      </c>
      <c r="M1100" s="13">
        <v>0.157</v>
      </c>
      <c r="N1100" s="13">
        <v>0.15</v>
      </c>
      <c r="R1100" s="14">
        <f>IF(Table3[[#This Row],[ShoulderLenEnd]]="",0,90-(DEGREES(ATAN((Q1100-P1100)/((N1100-O1100)/2)))))</f>
        <v>0</v>
      </c>
      <c r="T1100" s="6">
        <v>6</v>
      </c>
      <c r="U1100" s="6">
        <v>4</v>
      </c>
      <c r="V1100" s="6">
        <v>1</v>
      </c>
      <c r="AA1100" s="13" t="str">
        <f t="shared" si="17"/>
        <v/>
      </c>
      <c r="AE1100" s="6" t="s">
        <v>49</v>
      </c>
      <c r="AF1100" s="6" t="s">
        <v>62</v>
      </c>
      <c r="AI1100" s="6">
        <v>0</v>
      </c>
      <c r="AJ1100" s="6">
        <v>1</v>
      </c>
      <c r="AK1100" s="6">
        <v>0</v>
      </c>
      <c r="AL1100" s="6">
        <v>0</v>
      </c>
      <c r="AM1100" s="6">
        <v>0</v>
      </c>
      <c r="AN1100" s="6">
        <v>0</v>
      </c>
      <c r="AO1100" s="6">
        <v>0</v>
      </c>
      <c r="AP1100" s="6">
        <v>1</v>
      </c>
      <c r="AR1100" s="6">
        <v>0</v>
      </c>
      <c r="AS1100" s="6">
        <v>0</v>
      </c>
      <c r="AT1100" s="6">
        <v>0</v>
      </c>
      <c r="AU1100" s="6">
        <v>0</v>
      </c>
      <c r="AV1100" s="6">
        <f>IF(Table3[[#This Row],[ShankDiameter]]&gt;0.5,0,2)</f>
        <v>2</v>
      </c>
      <c r="AW1100" s="6">
        <v>0</v>
      </c>
      <c r="AX1100" s="6">
        <v>0</v>
      </c>
      <c r="AY1100" s="6">
        <v>2</v>
      </c>
      <c r="AZ1100" s="6">
        <f>IF(Table3[[#This Row],[ShankDiameter]]=0.225,2,IF(Table3[[#This Row],[ShankDiameter]]=0.25,2,IF(Table3[[#This Row],[ShankDiameter]]=0.2875,2,0)))</f>
        <v>0</v>
      </c>
      <c r="BA1100" s="6">
        <v>0</v>
      </c>
      <c r="BB1100" s="6">
        <v>0</v>
      </c>
      <c r="BC1100" s="6">
        <v>0</v>
      </c>
      <c r="BD1100" s="6">
        <v>0</v>
      </c>
      <c r="BE1100" s="6">
        <v>0</v>
      </c>
      <c r="BF1100" s="6">
        <v>0</v>
      </c>
      <c r="BG1100" s="6">
        <v>0</v>
      </c>
      <c r="BH1100" s="6">
        <v>0</v>
      </c>
      <c r="BI1100" s="6">
        <v>0</v>
      </c>
      <c r="BJ1100" s="6">
        <v>0</v>
      </c>
      <c r="BK1100" s="6">
        <v>0</v>
      </c>
      <c r="BL1100" s="6">
        <v>0</v>
      </c>
      <c r="BM1100" s="6">
        <f>IF(Table3[[#This Row],[Type]]="EM",IF((Table3[[#This Row],[Diameter]]/2)-Table3[[#This Row],[CornerRadius]]-0.012&gt;0,(Table3[[#This Row],[Diameter]]/2)-Table3[[#This Row],[CornerRadius]]-0.012,0),)</f>
        <v>0</v>
      </c>
      <c r="BO1100" s="6" t="str">
        <f>IF(Table3[[#This Row],[ShoulderLength]]="","",IF(Table3[[#This Row],[ShoulderLength]]&lt;Table3[[#This Row],[LOC]],"FIX",""))</f>
        <v/>
      </c>
    </row>
    <row r="1101" spans="1:67" x14ac:dyDescent="0.25">
      <c r="A1101" s="7">
        <f>IF(Table3[[#This Row],[SoflexRule]]="",1,IF(Table3[[#This Row],[MinOHL]]="",1,IF(Table3[[#This Row],[Type]]="CT",1,IF(Table3[[#This Row],[I]]=1,0,1))))</f>
        <v>1</v>
      </c>
      <c r="B1101" s="6" t="s">
        <v>1922</v>
      </c>
      <c r="D1101" s="6" t="s">
        <v>1922</v>
      </c>
      <c r="E1101" s="6">
        <v>1098</v>
      </c>
      <c r="H1101" s="10" t="s">
        <v>1922</v>
      </c>
      <c r="I1101" s="11" t="s">
        <v>2055</v>
      </c>
      <c r="J1101" s="12" t="s">
        <v>2056</v>
      </c>
      <c r="K1101" s="11" t="str">
        <f>CONCATENATE(Table3[[#This Row],[Type]]," "&amp;TEXT(Table3[[#This Row],[Diameter]],".0000")&amp;""," "&amp;Table3[[#This Row],[NumFlutes]]&amp;"FL")</f>
        <v>RM .1545 4FL</v>
      </c>
      <c r="M1101" s="13">
        <v>0.1545</v>
      </c>
      <c r="N1101" s="13">
        <v>0.151</v>
      </c>
      <c r="R1101" s="14">
        <f>IF(Table3[[#This Row],[ShoulderLenEnd]]="",0,90-(DEGREES(ATAN((Q1101-P1101)/((N1101-O1101)/2)))))</f>
        <v>0</v>
      </c>
      <c r="T1101" s="6">
        <v>4</v>
      </c>
      <c r="U1101" s="6">
        <v>4</v>
      </c>
      <c r="V1101" s="6">
        <v>1</v>
      </c>
      <c r="AA1101" s="13" t="str">
        <f t="shared" si="17"/>
        <v/>
      </c>
      <c r="AE1101" s="6" t="s">
        <v>49</v>
      </c>
      <c r="AF1101" s="6" t="s">
        <v>62</v>
      </c>
      <c r="AI1101" s="6">
        <v>0</v>
      </c>
      <c r="AJ1101" s="6">
        <v>1</v>
      </c>
      <c r="AK1101" s="6">
        <v>0</v>
      </c>
      <c r="AL1101" s="6">
        <v>0</v>
      </c>
      <c r="AM1101" s="6">
        <v>0</v>
      </c>
      <c r="AN1101" s="6">
        <v>0</v>
      </c>
      <c r="AO1101" s="6">
        <v>0</v>
      </c>
      <c r="AP1101" s="6">
        <v>1</v>
      </c>
      <c r="AR1101" s="6">
        <v>0</v>
      </c>
      <c r="AS1101" s="6">
        <v>0</v>
      </c>
      <c r="AT1101" s="6">
        <v>0</v>
      </c>
      <c r="AU1101" s="6">
        <v>0</v>
      </c>
      <c r="AV1101" s="6">
        <f>IF(Table3[[#This Row],[ShankDiameter]]&gt;0.5,0,2)</f>
        <v>2</v>
      </c>
      <c r="AW1101" s="6">
        <v>0</v>
      </c>
      <c r="AX1101" s="6">
        <v>0</v>
      </c>
      <c r="AY1101" s="6">
        <v>2</v>
      </c>
      <c r="AZ1101" s="6">
        <f>IF(Table3[[#This Row],[ShankDiameter]]=0.225,2,IF(Table3[[#This Row],[ShankDiameter]]=0.25,2,IF(Table3[[#This Row],[ShankDiameter]]=0.2875,2,0)))</f>
        <v>0</v>
      </c>
      <c r="BA1101" s="6">
        <v>0</v>
      </c>
      <c r="BB1101" s="6">
        <v>0</v>
      </c>
      <c r="BC1101" s="6">
        <v>0</v>
      </c>
      <c r="BD1101" s="6">
        <v>0</v>
      </c>
      <c r="BE1101" s="6">
        <v>0</v>
      </c>
      <c r="BF1101" s="6">
        <v>0</v>
      </c>
      <c r="BG1101" s="6">
        <v>0</v>
      </c>
      <c r="BH1101" s="6">
        <v>0</v>
      </c>
      <c r="BI1101" s="6">
        <v>0</v>
      </c>
      <c r="BJ1101" s="6">
        <v>0</v>
      </c>
      <c r="BK1101" s="6">
        <v>0</v>
      </c>
      <c r="BL1101" s="6">
        <v>0</v>
      </c>
      <c r="BM1101" s="6">
        <f>IF(Table3[[#This Row],[Type]]="EM",IF((Table3[[#This Row],[Diameter]]/2)-Table3[[#This Row],[CornerRadius]]-0.012&gt;0,(Table3[[#This Row],[Diameter]]/2)-Table3[[#This Row],[CornerRadius]]-0.012,0),)</f>
        <v>0</v>
      </c>
      <c r="BO1101" s="6" t="str">
        <f>IF(Table3[[#This Row],[ShoulderLength]]="","",IF(Table3[[#This Row],[ShoulderLength]]&lt;Table3[[#This Row],[LOC]],"FIX",""))</f>
        <v/>
      </c>
    </row>
    <row r="1102" spans="1:67" x14ac:dyDescent="0.25">
      <c r="A1102" s="7">
        <f>IF(Table3[[#This Row],[SoflexRule]]="",1,IF(Table3[[#This Row],[MinOHL]]="",1,IF(Table3[[#This Row],[Type]]="CT",1,IF(Table3[[#This Row],[I]]=1,0,1))))</f>
        <v>1</v>
      </c>
      <c r="B1102" s="6" t="s">
        <v>1922</v>
      </c>
      <c r="D1102" s="6" t="s">
        <v>1922</v>
      </c>
      <c r="E1102" s="6">
        <v>1099</v>
      </c>
      <c r="H1102" s="10" t="s">
        <v>1922</v>
      </c>
      <c r="I1102" s="11" t="s">
        <v>2057</v>
      </c>
      <c r="J1102" s="12">
        <v>27216600</v>
      </c>
      <c r="K1102" s="11" t="str">
        <f>CONCATENATE(Table3[[#This Row],[Type]]," "&amp;TEXT(Table3[[#This Row],[Diameter]],".0000")&amp;""," "&amp;Table3[[#This Row],[NumFlutes]]&amp;"FL")</f>
        <v>RM .1660 4FL</v>
      </c>
      <c r="M1102" s="13">
        <v>0.16600000000000001</v>
      </c>
      <c r="N1102" s="13">
        <v>0.158</v>
      </c>
      <c r="R1102" s="14">
        <f>IF(Table3[[#This Row],[ShoulderLenEnd]]="",0,90-(DEGREES(ATAN((Q1102-P1102)/((N1102-O1102)/2)))))</f>
        <v>0</v>
      </c>
      <c r="T1102" s="6">
        <v>4</v>
      </c>
      <c r="U1102" s="6">
        <v>2.75</v>
      </c>
      <c r="V1102" s="6">
        <v>0.95</v>
      </c>
      <c r="AA1102" s="13" t="str">
        <f t="shared" si="17"/>
        <v/>
      </c>
      <c r="AE1102" s="6" t="s">
        <v>44</v>
      </c>
      <c r="AF1102" s="6" t="s">
        <v>62</v>
      </c>
      <c r="AG1102" s="6" t="s">
        <v>495</v>
      </c>
      <c r="AI1102" s="6">
        <v>0</v>
      </c>
      <c r="AJ1102" s="6">
        <v>1</v>
      </c>
      <c r="AK1102" s="6">
        <v>0</v>
      </c>
      <c r="AL1102" s="6">
        <v>0</v>
      </c>
      <c r="AM1102" s="6">
        <v>0</v>
      </c>
      <c r="AN1102" s="6">
        <v>0</v>
      </c>
      <c r="AO1102" s="6">
        <v>0</v>
      </c>
      <c r="AP1102" s="6">
        <v>1</v>
      </c>
      <c r="AR1102" s="6">
        <v>0</v>
      </c>
      <c r="AS1102" s="6">
        <v>0</v>
      </c>
      <c r="AT1102" s="6">
        <v>0</v>
      </c>
      <c r="AU1102" s="6">
        <v>0</v>
      </c>
      <c r="AV1102" s="6">
        <f>IF(Table3[[#This Row],[ShankDiameter]]&gt;0.5,0,2)</f>
        <v>2</v>
      </c>
      <c r="AW1102" s="6">
        <v>0</v>
      </c>
      <c r="AX1102" s="6">
        <v>0</v>
      </c>
      <c r="AY1102" s="6">
        <v>2</v>
      </c>
      <c r="AZ1102" s="6">
        <f>IF(Table3[[#This Row],[ShankDiameter]]=0.225,2,IF(Table3[[#This Row],[ShankDiameter]]=0.25,2,IF(Table3[[#This Row],[ShankDiameter]]=0.2875,2,0)))</f>
        <v>0</v>
      </c>
      <c r="BA1102" s="6">
        <v>0</v>
      </c>
      <c r="BB1102" s="6">
        <v>0</v>
      </c>
      <c r="BC1102" s="6">
        <v>0</v>
      </c>
      <c r="BD1102" s="6">
        <v>0</v>
      </c>
      <c r="BE1102" s="6">
        <v>0</v>
      </c>
      <c r="BF1102" s="6">
        <v>0</v>
      </c>
      <c r="BG1102" s="6">
        <v>0</v>
      </c>
      <c r="BH1102" s="6">
        <v>0</v>
      </c>
      <c r="BI1102" s="6">
        <v>0</v>
      </c>
      <c r="BJ1102" s="6">
        <v>0</v>
      </c>
      <c r="BK1102" s="6">
        <v>0</v>
      </c>
      <c r="BL1102" s="6">
        <v>0</v>
      </c>
      <c r="BM1102" s="6">
        <f>IF(Table3[[#This Row],[Type]]="EM",IF((Table3[[#This Row],[Diameter]]/2)-Table3[[#This Row],[CornerRadius]]-0.012&gt;0,(Table3[[#This Row],[Diameter]]/2)-Table3[[#This Row],[CornerRadius]]-0.012,0),)</f>
        <v>0</v>
      </c>
      <c r="BO1102" s="6" t="str">
        <f>IF(Table3[[#This Row],[ShoulderLength]]="","",IF(Table3[[#This Row],[ShoulderLength]]&lt;Table3[[#This Row],[LOC]],"FIX",""))</f>
        <v/>
      </c>
    </row>
    <row r="1103" spans="1:67" x14ac:dyDescent="0.25">
      <c r="A1103" s="7">
        <f>IF(Table3[[#This Row],[SoflexRule]]="",1,IF(Table3[[#This Row],[MinOHL]]="",1,IF(Table3[[#This Row],[Type]]="CT",1,IF(Table3[[#This Row],[I]]=1,0,1))))</f>
        <v>1</v>
      </c>
      <c r="B1103" s="6" t="s">
        <v>1922</v>
      </c>
      <c r="D1103" s="6" t="s">
        <v>1922</v>
      </c>
      <c r="E1103" s="6">
        <v>1100</v>
      </c>
      <c r="H1103" s="10" t="s">
        <v>1922</v>
      </c>
      <c r="I1103" s="11" t="s">
        <v>2058</v>
      </c>
      <c r="J1103" s="12" t="s">
        <v>2059</v>
      </c>
      <c r="K1103" s="11" t="str">
        <f>CONCATENATE(Table3[[#This Row],[Type]]," "&amp;TEXT(Table3[[#This Row],[Diameter]],".0000")&amp;""," "&amp;Table3[[#This Row],[NumFlutes]]&amp;"FL")</f>
        <v>RM .1640 6FL</v>
      </c>
      <c r="M1103" s="13">
        <v>0.16400000000000001</v>
      </c>
      <c r="N1103" s="13">
        <v>0.159</v>
      </c>
      <c r="R1103" s="14">
        <f>IF(Table3[[#This Row],[ShoulderLenEnd]]="",0,90-(DEGREES(ATAN((Q1103-P1103)/((N1103-O1103)/2)))))</f>
        <v>0</v>
      </c>
      <c r="T1103" s="6">
        <v>6</v>
      </c>
      <c r="U1103" s="6">
        <v>4.5</v>
      </c>
      <c r="V1103" s="6">
        <v>1</v>
      </c>
      <c r="AA1103" s="13" t="str">
        <f t="shared" si="17"/>
        <v/>
      </c>
      <c r="AE1103" s="6" t="s">
        <v>49</v>
      </c>
      <c r="AF1103" s="6" t="s">
        <v>62</v>
      </c>
      <c r="AI1103" s="6">
        <v>0</v>
      </c>
      <c r="AJ1103" s="6">
        <v>1</v>
      </c>
      <c r="AK1103" s="6">
        <v>0</v>
      </c>
      <c r="AL1103" s="6">
        <v>0</v>
      </c>
      <c r="AM1103" s="6">
        <v>0</v>
      </c>
      <c r="AN1103" s="6">
        <v>0</v>
      </c>
      <c r="AO1103" s="6">
        <v>0</v>
      </c>
      <c r="AP1103" s="6">
        <v>1</v>
      </c>
      <c r="AR1103" s="6">
        <v>0</v>
      </c>
      <c r="AS1103" s="6">
        <v>0</v>
      </c>
      <c r="AT1103" s="6">
        <v>0</v>
      </c>
      <c r="AU1103" s="6">
        <v>0</v>
      </c>
      <c r="AV1103" s="6">
        <f>IF(Table3[[#This Row],[ShankDiameter]]&gt;0.5,0,2)</f>
        <v>2</v>
      </c>
      <c r="AW1103" s="6">
        <v>0</v>
      </c>
      <c r="AX1103" s="6">
        <v>0</v>
      </c>
      <c r="AY1103" s="6">
        <v>2</v>
      </c>
      <c r="AZ1103" s="6">
        <f>IF(Table3[[#This Row],[ShankDiameter]]=0.225,2,IF(Table3[[#This Row],[ShankDiameter]]=0.25,2,IF(Table3[[#This Row],[ShankDiameter]]=0.2875,2,0)))</f>
        <v>0</v>
      </c>
      <c r="BA1103" s="6">
        <v>0</v>
      </c>
      <c r="BB1103" s="6">
        <v>0</v>
      </c>
      <c r="BC1103" s="6">
        <v>0</v>
      </c>
      <c r="BD1103" s="6">
        <v>0</v>
      </c>
      <c r="BE1103" s="6">
        <v>0</v>
      </c>
      <c r="BF1103" s="6">
        <v>0</v>
      </c>
      <c r="BG1103" s="6">
        <v>0</v>
      </c>
      <c r="BH1103" s="6">
        <v>0</v>
      </c>
      <c r="BI1103" s="6">
        <v>0</v>
      </c>
      <c r="BJ1103" s="6">
        <v>0</v>
      </c>
      <c r="BK1103" s="6">
        <v>0</v>
      </c>
      <c r="BL1103" s="6">
        <v>0</v>
      </c>
      <c r="BM1103" s="6">
        <f>IF(Table3[[#This Row],[Type]]="EM",IF((Table3[[#This Row],[Diameter]]/2)-Table3[[#This Row],[CornerRadius]]-0.012&gt;0,(Table3[[#This Row],[Diameter]]/2)-Table3[[#This Row],[CornerRadius]]-0.012,0),)</f>
        <v>0</v>
      </c>
      <c r="BO1103" s="6" t="str">
        <f>IF(Table3[[#This Row],[ShoulderLength]]="","",IF(Table3[[#This Row],[ShoulderLength]]&lt;Table3[[#This Row],[LOC]],"FIX",""))</f>
        <v/>
      </c>
    </row>
    <row r="1104" spans="1:67" x14ac:dyDescent="0.25">
      <c r="A1104" s="7">
        <f>IF(Table3[[#This Row],[SoflexRule]]="",1,IF(Table3[[#This Row],[MinOHL]]="",1,IF(Table3[[#This Row],[Type]]="CT",1,IF(Table3[[#This Row],[I]]=1,0,1))))</f>
        <v>1</v>
      </c>
      <c r="B1104" s="6" t="s">
        <v>1922</v>
      </c>
      <c r="D1104" s="6" t="s">
        <v>1922</v>
      </c>
      <c r="E1104" s="6">
        <v>1101</v>
      </c>
      <c r="H1104" s="10" t="s">
        <v>1922</v>
      </c>
      <c r="I1104" s="11" t="s">
        <v>2060</v>
      </c>
      <c r="J1104" s="12" t="s">
        <v>1929</v>
      </c>
      <c r="K1104" s="11" t="str">
        <f>CONCATENATE(Table3[[#This Row],[Type]]," "&amp;TEXT(Table3[[#This Row],[Diameter]],".0000")&amp;""," "&amp;Table3[[#This Row],[NumFlutes]]&amp;"FL")</f>
        <v>RM .1750 6FL</v>
      </c>
      <c r="M1104" s="13">
        <v>0.17499999999999999</v>
      </c>
      <c r="N1104" s="13">
        <v>0.17100000000000001</v>
      </c>
      <c r="R1104" s="14">
        <f>IF(Table3[[#This Row],[ShoulderLenEnd]]="",0,90-(DEGREES(ATAN((Q1104-P1104)/((N1104-O1104)/2)))))</f>
        <v>0</v>
      </c>
      <c r="T1104" s="6">
        <v>6</v>
      </c>
      <c r="U1104" s="6">
        <v>4.5</v>
      </c>
      <c r="V1104" s="6">
        <v>1</v>
      </c>
      <c r="AA1104" s="13" t="str">
        <f t="shared" si="17"/>
        <v/>
      </c>
      <c r="AE1104" s="6" t="s">
        <v>49</v>
      </c>
      <c r="AF1104" s="6" t="s">
        <v>62</v>
      </c>
      <c r="AI1104" s="6">
        <v>0</v>
      </c>
      <c r="AJ1104" s="6">
        <v>1</v>
      </c>
      <c r="AK1104" s="6">
        <v>0</v>
      </c>
      <c r="AL1104" s="6">
        <v>0</v>
      </c>
      <c r="AM1104" s="6">
        <v>0</v>
      </c>
      <c r="AN1104" s="6">
        <v>0</v>
      </c>
      <c r="AO1104" s="6">
        <v>0</v>
      </c>
      <c r="AP1104" s="6">
        <v>1</v>
      </c>
      <c r="AR1104" s="6">
        <v>0</v>
      </c>
      <c r="AS1104" s="6">
        <v>0</v>
      </c>
      <c r="AT1104" s="6">
        <v>0</v>
      </c>
      <c r="AU1104" s="6">
        <v>0</v>
      </c>
      <c r="AV1104" s="6">
        <f>IF(Table3[[#This Row],[ShankDiameter]]&gt;0.5,0,2)</f>
        <v>2</v>
      </c>
      <c r="AW1104" s="6">
        <v>0</v>
      </c>
      <c r="AX1104" s="6">
        <v>0</v>
      </c>
      <c r="AY1104" s="6">
        <v>2</v>
      </c>
      <c r="AZ1104" s="6">
        <f>IF(Table3[[#This Row],[ShankDiameter]]=0.225,2,IF(Table3[[#This Row],[ShankDiameter]]=0.25,2,IF(Table3[[#This Row],[ShankDiameter]]=0.2875,2,0)))</f>
        <v>0</v>
      </c>
      <c r="BA1104" s="6">
        <v>0</v>
      </c>
      <c r="BB1104" s="6">
        <v>0</v>
      </c>
      <c r="BC1104" s="6">
        <v>0</v>
      </c>
      <c r="BD1104" s="6">
        <v>0</v>
      </c>
      <c r="BE1104" s="6">
        <v>0</v>
      </c>
      <c r="BF1104" s="6">
        <v>0</v>
      </c>
      <c r="BG1104" s="6">
        <v>0</v>
      </c>
      <c r="BH1104" s="6">
        <v>0</v>
      </c>
      <c r="BI1104" s="6">
        <v>0</v>
      </c>
      <c r="BJ1104" s="6">
        <v>0</v>
      </c>
      <c r="BK1104" s="6">
        <v>0</v>
      </c>
      <c r="BL1104" s="6">
        <v>0</v>
      </c>
      <c r="BM1104" s="6">
        <f>IF(Table3[[#This Row],[Type]]="EM",IF((Table3[[#This Row],[Diameter]]/2)-Table3[[#This Row],[CornerRadius]]-0.012&gt;0,(Table3[[#This Row],[Diameter]]/2)-Table3[[#This Row],[CornerRadius]]-0.012,0),)</f>
        <v>0</v>
      </c>
      <c r="BO1104" s="6" t="str">
        <f>IF(Table3[[#This Row],[ShoulderLength]]="","",IF(Table3[[#This Row],[ShoulderLength]]&lt;Table3[[#This Row],[LOC]],"FIX",""))</f>
        <v/>
      </c>
    </row>
    <row r="1105" spans="1:67" x14ac:dyDescent="0.25">
      <c r="A1105" s="7">
        <f>IF(Table3[[#This Row],[SoflexRule]]="",1,IF(Table3[[#This Row],[MinOHL]]="",1,IF(Table3[[#This Row],[Type]]="CT",1,IF(Table3[[#This Row],[I]]=1,0,1))))</f>
        <v>1</v>
      </c>
      <c r="B1105" s="6" t="s">
        <v>1922</v>
      </c>
      <c r="D1105" s="6" t="s">
        <v>1922</v>
      </c>
      <c r="E1105" s="6">
        <v>1102</v>
      </c>
      <c r="H1105" s="10" t="s">
        <v>1922</v>
      </c>
      <c r="I1105" s="11" t="s">
        <v>2061</v>
      </c>
      <c r="J1105" s="12" t="s">
        <v>1929</v>
      </c>
      <c r="K1105" s="11" t="str">
        <f>CONCATENATE(Table3[[#This Row],[Type]]," "&amp;TEXT(Table3[[#This Row],[Diameter]],".0000")&amp;""," "&amp;Table3[[#This Row],[NumFlutes]]&amp;"FL")</f>
        <v>RM .1772 6FL</v>
      </c>
      <c r="M1105" s="13">
        <v>0.1772</v>
      </c>
      <c r="N1105" s="13">
        <v>0.17499999999999999</v>
      </c>
      <c r="R1105" s="14">
        <f>IF(Table3[[#This Row],[ShoulderLenEnd]]="",0,90-(DEGREES(ATAN((Q1105-P1105)/((N1105-O1105)/2)))))</f>
        <v>0</v>
      </c>
      <c r="T1105" s="6">
        <v>6</v>
      </c>
      <c r="U1105" s="6">
        <v>4.25</v>
      </c>
      <c r="V1105" s="6">
        <v>1</v>
      </c>
      <c r="AA1105" s="13" t="str">
        <f t="shared" si="17"/>
        <v/>
      </c>
      <c r="AE1105" s="6" t="s">
        <v>49</v>
      </c>
      <c r="AF1105" s="6" t="s">
        <v>62</v>
      </c>
      <c r="AI1105" s="6">
        <v>0</v>
      </c>
      <c r="AJ1105" s="6">
        <v>1</v>
      </c>
      <c r="AK1105" s="6">
        <v>0</v>
      </c>
      <c r="AL1105" s="6">
        <v>0</v>
      </c>
      <c r="AM1105" s="6">
        <v>0</v>
      </c>
      <c r="AN1105" s="6">
        <v>0</v>
      </c>
      <c r="AO1105" s="6">
        <v>0</v>
      </c>
      <c r="AP1105" s="6">
        <v>1</v>
      </c>
      <c r="AR1105" s="6">
        <v>0</v>
      </c>
      <c r="AS1105" s="6">
        <v>0</v>
      </c>
      <c r="AT1105" s="6">
        <v>0</v>
      </c>
      <c r="AU1105" s="6">
        <v>0</v>
      </c>
      <c r="AV1105" s="6">
        <f>IF(Table3[[#This Row],[ShankDiameter]]&gt;0.5,0,2)</f>
        <v>2</v>
      </c>
      <c r="AW1105" s="6">
        <v>0</v>
      </c>
      <c r="AX1105" s="6">
        <v>0</v>
      </c>
      <c r="AY1105" s="6">
        <v>2</v>
      </c>
      <c r="AZ1105" s="6">
        <f>IF(Table3[[#This Row],[ShankDiameter]]=0.225,2,IF(Table3[[#This Row],[ShankDiameter]]=0.25,2,IF(Table3[[#This Row],[ShankDiameter]]=0.2875,2,0)))</f>
        <v>0</v>
      </c>
      <c r="BA1105" s="6">
        <v>0</v>
      </c>
      <c r="BB1105" s="6">
        <v>0</v>
      </c>
      <c r="BC1105" s="6">
        <v>0</v>
      </c>
      <c r="BD1105" s="6">
        <v>0</v>
      </c>
      <c r="BE1105" s="6">
        <v>0</v>
      </c>
      <c r="BF1105" s="6">
        <v>0</v>
      </c>
      <c r="BG1105" s="6">
        <v>0</v>
      </c>
      <c r="BH1105" s="6">
        <v>0</v>
      </c>
      <c r="BI1105" s="6">
        <v>0</v>
      </c>
      <c r="BJ1105" s="6">
        <v>0</v>
      </c>
      <c r="BK1105" s="6">
        <v>0</v>
      </c>
      <c r="BL1105" s="6">
        <v>0</v>
      </c>
      <c r="BM1105" s="6">
        <f>IF(Table3[[#This Row],[Type]]="EM",IF((Table3[[#This Row],[Diameter]]/2)-Table3[[#This Row],[CornerRadius]]-0.012&gt;0,(Table3[[#This Row],[Diameter]]/2)-Table3[[#This Row],[CornerRadius]]-0.012,0),)</f>
        <v>0</v>
      </c>
      <c r="BO1105" s="6" t="str">
        <f>IF(Table3[[#This Row],[ShoulderLength]]="","",IF(Table3[[#This Row],[ShoulderLength]]&lt;Table3[[#This Row],[LOC]],"FIX",""))</f>
        <v/>
      </c>
    </row>
    <row r="1106" spans="1:67" x14ac:dyDescent="0.25">
      <c r="A1106" s="7">
        <f>IF(Table3[[#This Row],[SoflexRule]]="",1,IF(Table3[[#This Row],[MinOHL]]="",1,IF(Table3[[#This Row],[Type]]="CT",1,IF(Table3[[#This Row],[I]]=1,0,1))))</f>
        <v>1</v>
      </c>
      <c r="B1106" s="6" t="s">
        <v>1922</v>
      </c>
      <c r="D1106" s="6" t="s">
        <v>1922</v>
      </c>
      <c r="E1106" s="6">
        <v>1103</v>
      </c>
      <c r="H1106" s="10" t="s">
        <v>1922</v>
      </c>
      <c r="I1106" s="11" t="s">
        <v>2062</v>
      </c>
      <c r="J1106" s="12" t="s">
        <v>2063</v>
      </c>
      <c r="K1106" s="11" t="str">
        <f>CONCATENATE(Table3[[#This Row],[Type]]," "&amp;TEXT(Table3[[#This Row],[Diameter]],".0000")&amp;""," "&amp;Table3[[#This Row],[NumFlutes]]&amp;"FL")</f>
        <v>RM .1865 6FL</v>
      </c>
      <c r="M1106" s="13">
        <v>0.1865</v>
      </c>
      <c r="N1106" s="13">
        <v>0.18</v>
      </c>
      <c r="R1106" s="14">
        <f>IF(Table3[[#This Row],[ShoulderLenEnd]]="",0,90-(DEGREES(ATAN((Q1106-P1106)/((N1106-O1106)/2)))))</f>
        <v>0</v>
      </c>
      <c r="T1106" s="6">
        <v>6</v>
      </c>
      <c r="U1106" s="6">
        <v>4.5</v>
      </c>
      <c r="V1106" s="6">
        <v>1</v>
      </c>
      <c r="AA1106" s="13" t="str">
        <f t="shared" si="17"/>
        <v/>
      </c>
      <c r="AE1106" s="6" t="s">
        <v>49</v>
      </c>
      <c r="AF1106" s="6" t="s">
        <v>62</v>
      </c>
      <c r="AI1106" s="6">
        <v>0</v>
      </c>
      <c r="AJ1106" s="6">
        <v>1</v>
      </c>
      <c r="AK1106" s="6">
        <v>0</v>
      </c>
      <c r="AL1106" s="6">
        <v>0</v>
      </c>
      <c r="AM1106" s="6">
        <v>0</v>
      </c>
      <c r="AN1106" s="6">
        <v>0</v>
      </c>
      <c r="AO1106" s="6">
        <v>0</v>
      </c>
      <c r="AP1106" s="6">
        <v>1</v>
      </c>
      <c r="AR1106" s="6">
        <v>0</v>
      </c>
      <c r="AS1106" s="6">
        <v>0</v>
      </c>
      <c r="AT1106" s="6">
        <v>0</v>
      </c>
      <c r="AU1106" s="6">
        <v>0</v>
      </c>
      <c r="AV1106" s="6">
        <f>IF(Table3[[#This Row],[ShankDiameter]]&gt;0.5,0,2)</f>
        <v>2</v>
      </c>
      <c r="AW1106" s="6">
        <v>0</v>
      </c>
      <c r="AX1106" s="6">
        <v>0</v>
      </c>
      <c r="AY1106" s="6">
        <v>2</v>
      </c>
      <c r="AZ1106" s="6">
        <f>IF(Table3[[#This Row],[ShankDiameter]]=0.225,2,IF(Table3[[#This Row],[ShankDiameter]]=0.25,2,IF(Table3[[#This Row],[ShankDiameter]]=0.2875,2,0)))</f>
        <v>0</v>
      </c>
      <c r="BA1106" s="6">
        <v>0</v>
      </c>
      <c r="BB1106" s="6">
        <v>0</v>
      </c>
      <c r="BC1106" s="6">
        <v>0</v>
      </c>
      <c r="BD1106" s="6">
        <v>0</v>
      </c>
      <c r="BE1106" s="6">
        <v>0</v>
      </c>
      <c r="BF1106" s="6">
        <v>0</v>
      </c>
      <c r="BG1106" s="6">
        <v>0</v>
      </c>
      <c r="BH1106" s="6">
        <v>0</v>
      </c>
      <c r="BI1106" s="6">
        <v>0</v>
      </c>
      <c r="BJ1106" s="6">
        <v>0</v>
      </c>
      <c r="BK1106" s="6">
        <v>0</v>
      </c>
      <c r="BL1106" s="6">
        <v>0</v>
      </c>
      <c r="BM1106" s="6">
        <f>IF(Table3[[#This Row],[Type]]="EM",IF((Table3[[#This Row],[Diameter]]/2)-Table3[[#This Row],[CornerRadius]]-0.012&gt;0,(Table3[[#This Row],[Diameter]]/2)-Table3[[#This Row],[CornerRadius]]-0.012,0),)</f>
        <v>0</v>
      </c>
      <c r="BO1106" s="6" t="str">
        <f>IF(Table3[[#This Row],[ShoulderLength]]="","",IF(Table3[[#This Row],[ShoulderLength]]&lt;Table3[[#This Row],[LOC]],"FIX",""))</f>
        <v/>
      </c>
    </row>
    <row r="1107" spans="1:67" x14ac:dyDescent="0.25">
      <c r="A1107" s="7">
        <f>IF(Table3[[#This Row],[SoflexRule]]="",1,IF(Table3[[#This Row],[MinOHL]]="",1,IF(Table3[[#This Row],[Type]]="CT",1,IF(Table3[[#This Row],[I]]=1,0,1))))</f>
        <v>1</v>
      </c>
      <c r="B1107" s="6" t="s">
        <v>1922</v>
      </c>
      <c r="D1107" s="6" t="s">
        <v>1922</v>
      </c>
      <c r="E1107" s="6">
        <v>1104</v>
      </c>
      <c r="H1107" s="10" t="s">
        <v>1922</v>
      </c>
      <c r="I1107" s="11" t="s">
        <v>2064</v>
      </c>
      <c r="J1107" s="12">
        <v>27218501</v>
      </c>
      <c r="K1107" s="11" t="str">
        <f>CONCATENATE(Table3[[#This Row],[Type]]," "&amp;TEXT(Table3[[#This Row],[Diameter]],".0000")&amp;""," "&amp;Table3[[#This Row],[NumFlutes]]&amp;"FL")</f>
        <v>RM .1850 4FL</v>
      </c>
      <c r="M1107" s="13">
        <v>0.185</v>
      </c>
      <c r="N1107" s="13">
        <v>0.182</v>
      </c>
      <c r="R1107" s="14">
        <f>IF(Table3[[#This Row],[ShoulderLenEnd]]="",0,90-(DEGREES(ATAN((Q1107-P1107)/((N1107-O1107)/2)))))</f>
        <v>0</v>
      </c>
      <c r="T1107" s="6">
        <v>4</v>
      </c>
      <c r="U1107" s="6">
        <v>2.75</v>
      </c>
      <c r="V1107" s="6">
        <v>0.95</v>
      </c>
      <c r="AA1107" s="13" t="str">
        <f t="shared" ref="AA1107:AA1170" si="18">IF(Z1107 &lt; 1, "", (M1107/2)/TAN(RADIANS(Z1107/2)))</f>
        <v/>
      </c>
      <c r="AE1107" s="6" t="s">
        <v>44</v>
      </c>
      <c r="AF1107" s="6" t="s">
        <v>62</v>
      </c>
      <c r="AI1107" s="6">
        <v>0</v>
      </c>
      <c r="AJ1107" s="6">
        <v>1</v>
      </c>
      <c r="AK1107" s="6">
        <v>0</v>
      </c>
      <c r="AL1107" s="6">
        <v>0</v>
      </c>
      <c r="AM1107" s="6">
        <v>0</v>
      </c>
      <c r="AN1107" s="6">
        <v>0</v>
      </c>
      <c r="AO1107" s="6">
        <v>0</v>
      </c>
      <c r="AP1107" s="6">
        <v>1</v>
      </c>
      <c r="AR1107" s="6">
        <v>0</v>
      </c>
      <c r="AS1107" s="6">
        <v>0</v>
      </c>
      <c r="AT1107" s="6">
        <v>0</v>
      </c>
      <c r="AU1107" s="6">
        <v>0</v>
      </c>
      <c r="AV1107" s="6">
        <f>IF(Table3[[#This Row],[ShankDiameter]]&gt;0.5,0,2)</f>
        <v>2</v>
      </c>
      <c r="AW1107" s="6">
        <v>0</v>
      </c>
      <c r="AX1107" s="6">
        <v>0</v>
      </c>
      <c r="AY1107" s="6">
        <v>2</v>
      </c>
      <c r="AZ1107" s="6">
        <f>IF(Table3[[#This Row],[ShankDiameter]]=0.225,2,IF(Table3[[#This Row],[ShankDiameter]]=0.25,2,IF(Table3[[#This Row],[ShankDiameter]]=0.2875,2,0)))</f>
        <v>0</v>
      </c>
      <c r="BA1107" s="6">
        <v>0</v>
      </c>
      <c r="BB1107" s="6">
        <v>0</v>
      </c>
      <c r="BC1107" s="6">
        <v>0</v>
      </c>
      <c r="BD1107" s="6">
        <v>0</v>
      </c>
      <c r="BE1107" s="6">
        <v>0</v>
      </c>
      <c r="BF1107" s="6">
        <v>0</v>
      </c>
      <c r="BG1107" s="6">
        <v>0</v>
      </c>
      <c r="BH1107" s="6">
        <v>0</v>
      </c>
      <c r="BI1107" s="6">
        <v>0</v>
      </c>
      <c r="BJ1107" s="6">
        <v>0</v>
      </c>
      <c r="BK1107" s="6">
        <v>0</v>
      </c>
      <c r="BL1107" s="6">
        <v>0</v>
      </c>
      <c r="BM1107" s="6">
        <f>IF(Table3[[#This Row],[Type]]="EM",IF((Table3[[#This Row],[Diameter]]/2)-Table3[[#This Row],[CornerRadius]]-0.012&gt;0,(Table3[[#This Row],[Diameter]]/2)-Table3[[#This Row],[CornerRadius]]-0.012,0),)</f>
        <v>0</v>
      </c>
      <c r="BO1107" s="6" t="str">
        <f>IF(Table3[[#This Row],[ShoulderLength]]="","",IF(Table3[[#This Row],[ShoulderLength]]&lt;Table3[[#This Row],[LOC]],"FIX",""))</f>
        <v/>
      </c>
    </row>
    <row r="1108" spans="1:67" x14ac:dyDescent="0.25">
      <c r="A1108" s="7">
        <f>IF(Table3[[#This Row],[SoflexRule]]="",1,IF(Table3[[#This Row],[MinOHL]]="",1,IF(Table3[[#This Row],[Type]]="CT",1,IF(Table3[[#This Row],[I]]=1,0,1))))</f>
        <v>1</v>
      </c>
      <c r="B1108" s="6" t="s">
        <v>1922</v>
      </c>
      <c r="D1108" s="6" t="s">
        <v>1922</v>
      </c>
      <c r="E1108" s="6">
        <v>1105</v>
      </c>
      <c r="G1108" s="9" t="s">
        <v>74</v>
      </c>
      <c r="H1108" s="10" t="s">
        <v>1922</v>
      </c>
      <c r="I1108" s="11" t="s">
        <v>2065</v>
      </c>
      <c r="J1108" s="12">
        <v>27218750</v>
      </c>
      <c r="K1108" s="11" t="str">
        <f>CONCATENATE(Table3[[#This Row],[Type]]," "&amp;TEXT(Table3[[#This Row],[Diameter]],".0000")&amp;""," "&amp;Table3[[#This Row],[NumFlutes]]&amp;"FL")</f>
        <v>RM .1875 4FL</v>
      </c>
      <c r="M1108" s="13">
        <v>0.1875</v>
      </c>
      <c r="N1108" s="13">
        <v>0.182</v>
      </c>
      <c r="O1108" s="6">
        <v>0.1875</v>
      </c>
      <c r="P1108" s="6">
        <v>0.94499999999999995</v>
      </c>
      <c r="R1108" s="14">
        <f>IF(Table3[[#This Row],[ShoulderLenEnd]]="",0,90-(DEGREES(ATAN((Q1108-P1108)/((N1108-O1108)/2)))))</f>
        <v>0</v>
      </c>
      <c r="S1108" s="15">
        <v>1.47</v>
      </c>
      <c r="T1108" s="6">
        <v>4</v>
      </c>
      <c r="U1108" s="6">
        <v>2.75</v>
      </c>
      <c r="V1108" s="6">
        <v>1.46</v>
      </c>
      <c r="AA1108" s="13" t="str">
        <f t="shared" si="18"/>
        <v/>
      </c>
      <c r="AB1108" s="6">
        <v>0.12</v>
      </c>
      <c r="AC1108" s="6">
        <v>4.4999999999999998E-2</v>
      </c>
      <c r="AE1108" s="6" t="s">
        <v>44</v>
      </c>
      <c r="AF1108" s="6" t="s">
        <v>62</v>
      </c>
      <c r="AI1108" s="6">
        <v>0</v>
      </c>
      <c r="AJ1108" s="6">
        <v>1</v>
      </c>
      <c r="AK1108" s="6">
        <v>0</v>
      </c>
      <c r="AL1108" s="6">
        <v>0</v>
      </c>
      <c r="AM1108" s="6">
        <v>0</v>
      </c>
      <c r="AN1108" s="6">
        <v>0</v>
      </c>
      <c r="AO1108" s="6">
        <v>0</v>
      </c>
      <c r="AP1108" s="6">
        <v>1</v>
      </c>
      <c r="AR1108" s="6">
        <v>0</v>
      </c>
      <c r="AS1108" s="6">
        <v>0</v>
      </c>
      <c r="AT1108" s="6">
        <v>0</v>
      </c>
      <c r="AU1108" s="6">
        <v>0</v>
      </c>
      <c r="AV1108" s="6">
        <f>IF(Table3[[#This Row],[ShankDiameter]]&gt;0.5,0,2)</f>
        <v>2</v>
      </c>
      <c r="AW1108" s="6">
        <v>0</v>
      </c>
      <c r="AX1108" s="6">
        <v>0</v>
      </c>
      <c r="AY1108" s="6">
        <v>2</v>
      </c>
      <c r="AZ1108" s="6">
        <f>IF(Table3[[#This Row],[ShankDiameter]]=0.225,2,IF(Table3[[#This Row],[ShankDiameter]]=0.25,2,IF(Table3[[#This Row],[ShankDiameter]]=0.2875,2,0)))</f>
        <v>0</v>
      </c>
      <c r="BA1108" s="6">
        <v>0</v>
      </c>
      <c r="BB1108" s="6">
        <v>0</v>
      </c>
      <c r="BC1108" s="6">
        <v>0</v>
      </c>
      <c r="BD1108" s="6">
        <v>0</v>
      </c>
      <c r="BE1108" s="6">
        <v>0</v>
      </c>
      <c r="BF1108" s="6">
        <v>0</v>
      </c>
      <c r="BG1108" s="6">
        <v>0</v>
      </c>
      <c r="BH1108" s="6">
        <v>0</v>
      </c>
      <c r="BI1108" s="6">
        <v>0</v>
      </c>
      <c r="BJ1108" s="6">
        <v>0</v>
      </c>
      <c r="BK1108" s="6">
        <v>0</v>
      </c>
      <c r="BL1108" s="6">
        <v>0</v>
      </c>
      <c r="BM1108" s="6">
        <f>IF(Table3[[#This Row],[Type]]="EM",IF((Table3[[#This Row],[Diameter]]/2)-Table3[[#This Row],[CornerRadius]]-0.012&gt;0,(Table3[[#This Row],[Diameter]]/2)-Table3[[#This Row],[CornerRadius]]-0.012,0),)</f>
        <v>0</v>
      </c>
      <c r="BO1108" s="6" t="str">
        <f>IF(Table3[[#This Row],[ShoulderLength]]="","",IF(Table3[[#This Row],[ShoulderLength]]&lt;Table3[[#This Row],[LOC]],"FIX",""))</f>
        <v>FIX</v>
      </c>
    </row>
    <row r="1109" spans="1:67" x14ac:dyDescent="0.25">
      <c r="A1109" s="7">
        <f>IF(Table3[[#This Row],[SoflexRule]]="",1,IF(Table3[[#This Row],[MinOHL]]="",1,IF(Table3[[#This Row],[Type]]="CT",1,IF(Table3[[#This Row],[I]]=1,0,1))))</f>
        <v>1</v>
      </c>
      <c r="B1109" s="6" t="s">
        <v>1922</v>
      </c>
      <c r="D1109" s="6" t="s">
        <v>1922</v>
      </c>
      <c r="E1109" s="6">
        <v>1106</v>
      </c>
      <c r="H1109" s="10" t="s">
        <v>1922</v>
      </c>
      <c r="I1109" s="11" t="s">
        <v>2066</v>
      </c>
      <c r="J1109" s="12">
        <v>27218800</v>
      </c>
      <c r="K1109" s="11" t="str">
        <f>CONCATENATE(Table3[[#This Row],[Type]]," "&amp;TEXT(Table3[[#This Row],[Diameter]],".0000")&amp;""," "&amp;Table3[[#This Row],[NumFlutes]]&amp;"FL")</f>
        <v>RM .1880 4FL</v>
      </c>
      <c r="M1109" s="13">
        <v>0.188</v>
      </c>
      <c r="N1109" s="13">
        <v>0.182</v>
      </c>
      <c r="R1109" s="14">
        <f>IF(Table3[[#This Row],[ShoulderLenEnd]]="",0,90-(DEGREES(ATAN((Q1109-P1109)/((N1109-O1109)/2)))))</f>
        <v>0</v>
      </c>
      <c r="T1109" s="6">
        <v>4</v>
      </c>
      <c r="U1109" s="6">
        <v>2.75</v>
      </c>
      <c r="V1109" s="6">
        <v>0.95</v>
      </c>
      <c r="AA1109" s="13" t="str">
        <f t="shared" si="18"/>
        <v/>
      </c>
      <c r="AE1109" s="6" t="s">
        <v>44</v>
      </c>
      <c r="AF1109" s="6" t="s">
        <v>62</v>
      </c>
      <c r="AI1109" s="6">
        <v>0</v>
      </c>
      <c r="AJ1109" s="6">
        <v>1</v>
      </c>
      <c r="AK1109" s="6">
        <v>0</v>
      </c>
      <c r="AL1109" s="6">
        <v>0</v>
      </c>
      <c r="AM1109" s="6">
        <v>0</v>
      </c>
      <c r="AN1109" s="6">
        <v>0</v>
      </c>
      <c r="AO1109" s="6">
        <v>0</v>
      </c>
      <c r="AP1109" s="6">
        <v>1</v>
      </c>
      <c r="AR1109" s="6">
        <v>0</v>
      </c>
      <c r="AS1109" s="6">
        <v>0</v>
      </c>
      <c r="AT1109" s="6">
        <v>0</v>
      </c>
      <c r="AU1109" s="6">
        <v>0</v>
      </c>
      <c r="AV1109" s="6">
        <f>IF(Table3[[#This Row],[ShankDiameter]]&gt;0.5,0,2)</f>
        <v>2</v>
      </c>
      <c r="AW1109" s="6">
        <v>0</v>
      </c>
      <c r="AX1109" s="6">
        <v>0</v>
      </c>
      <c r="AY1109" s="6">
        <v>2</v>
      </c>
      <c r="AZ1109" s="6">
        <f>IF(Table3[[#This Row],[ShankDiameter]]=0.225,2,IF(Table3[[#This Row],[ShankDiameter]]=0.25,2,IF(Table3[[#This Row],[ShankDiameter]]=0.2875,2,0)))</f>
        <v>0</v>
      </c>
      <c r="BA1109" s="6">
        <v>0</v>
      </c>
      <c r="BB1109" s="6">
        <v>0</v>
      </c>
      <c r="BC1109" s="6">
        <v>0</v>
      </c>
      <c r="BD1109" s="6">
        <v>0</v>
      </c>
      <c r="BE1109" s="6">
        <v>0</v>
      </c>
      <c r="BF1109" s="6">
        <v>0</v>
      </c>
      <c r="BG1109" s="6">
        <v>0</v>
      </c>
      <c r="BH1109" s="6">
        <v>0</v>
      </c>
      <c r="BI1109" s="6">
        <v>0</v>
      </c>
      <c r="BJ1109" s="6">
        <v>0</v>
      </c>
      <c r="BK1109" s="6">
        <v>0</v>
      </c>
      <c r="BL1109" s="6">
        <v>0</v>
      </c>
      <c r="BM1109" s="6">
        <f>IF(Table3[[#This Row],[Type]]="EM",IF((Table3[[#This Row],[Diameter]]/2)-Table3[[#This Row],[CornerRadius]]-0.012&gt;0,(Table3[[#This Row],[Diameter]]/2)-Table3[[#This Row],[CornerRadius]]-0.012,0),)</f>
        <v>0</v>
      </c>
      <c r="BO1109" s="6" t="str">
        <f>IF(Table3[[#This Row],[ShoulderLength]]="","",IF(Table3[[#This Row],[ShoulderLength]]&lt;Table3[[#This Row],[LOC]],"FIX",""))</f>
        <v/>
      </c>
    </row>
    <row r="1110" spans="1:67" x14ac:dyDescent="0.25">
      <c r="A1110" s="7">
        <f>IF(Table3[[#This Row],[SoflexRule]]="",1,IF(Table3[[#This Row],[MinOHL]]="",1,IF(Table3[[#This Row],[Type]]="CT",1,IF(Table3[[#This Row],[I]]=1,0,1))))</f>
        <v>1</v>
      </c>
      <c r="B1110" s="6" t="s">
        <v>1922</v>
      </c>
      <c r="D1110" s="6" t="s">
        <v>1922</v>
      </c>
      <c r="E1110" s="6">
        <v>1107</v>
      </c>
      <c r="H1110" s="10" t="s">
        <v>1922</v>
      </c>
      <c r="I1110" s="11" t="s">
        <v>2067</v>
      </c>
      <c r="J1110" s="12">
        <v>27218900</v>
      </c>
      <c r="K1110" s="11" t="str">
        <f>CONCATENATE(Table3[[#This Row],[Type]]," "&amp;TEXT(Table3[[#This Row],[Diameter]],".0000")&amp;""," "&amp;Table3[[#This Row],[NumFlutes]]&amp;"FL")</f>
        <v>RM .1890 4FL</v>
      </c>
      <c r="M1110" s="13">
        <v>0.189</v>
      </c>
      <c r="N1110" s="13">
        <v>0.182</v>
      </c>
      <c r="R1110" s="14">
        <f>IF(Table3[[#This Row],[ShoulderLenEnd]]="",0,90-(DEGREES(ATAN((Q1110-P1110)/((N1110-O1110)/2)))))</f>
        <v>0</v>
      </c>
      <c r="T1110" s="6">
        <v>4</v>
      </c>
      <c r="U1110" s="6">
        <v>2.75</v>
      </c>
      <c r="V1110" s="6">
        <v>0.95</v>
      </c>
      <c r="AA1110" s="13" t="str">
        <f t="shared" si="18"/>
        <v/>
      </c>
      <c r="AE1110" s="6" t="s">
        <v>44</v>
      </c>
      <c r="AF1110" s="6" t="s">
        <v>62</v>
      </c>
      <c r="AI1110" s="6">
        <v>0</v>
      </c>
      <c r="AJ1110" s="6">
        <v>1</v>
      </c>
      <c r="AK1110" s="6">
        <v>0</v>
      </c>
      <c r="AL1110" s="6">
        <v>0</v>
      </c>
      <c r="AM1110" s="6">
        <v>0</v>
      </c>
      <c r="AN1110" s="6">
        <v>0</v>
      </c>
      <c r="AO1110" s="6">
        <v>0</v>
      </c>
      <c r="AP1110" s="6">
        <v>1</v>
      </c>
      <c r="AR1110" s="6">
        <v>0</v>
      </c>
      <c r="AS1110" s="6">
        <v>0</v>
      </c>
      <c r="AT1110" s="6">
        <v>0</v>
      </c>
      <c r="AU1110" s="6">
        <v>0</v>
      </c>
      <c r="AV1110" s="6">
        <f>IF(Table3[[#This Row],[ShankDiameter]]&gt;0.5,0,2)</f>
        <v>2</v>
      </c>
      <c r="AW1110" s="6">
        <v>0</v>
      </c>
      <c r="AX1110" s="6">
        <v>0</v>
      </c>
      <c r="AY1110" s="6">
        <v>2</v>
      </c>
      <c r="AZ1110" s="6">
        <f>IF(Table3[[#This Row],[ShankDiameter]]=0.225,2,IF(Table3[[#This Row],[ShankDiameter]]=0.25,2,IF(Table3[[#This Row],[ShankDiameter]]=0.2875,2,0)))</f>
        <v>0</v>
      </c>
      <c r="BA1110" s="6">
        <v>0</v>
      </c>
      <c r="BB1110" s="6">
        <v>0</v>
      </c>
      <c r="BC1110" s="6">
        <v>0</v>
      </c>
      <c r="BD1110" s="6">
        <v>0</v>
      </c>
      <c r="BE1110" s="6">
        <v>0</v>
      </c>
      <c r="BF1110" s="6">
        <v>0</v>
      </c>
      <c r="BG1110" s="6">
        <v>0</v>
      </c>
      <c r="BH1110" s="6">
        <v>0</v>
      </c>
      <c r="BI1110" s="6">
        <v>0</v>
      </c>
      <c r="BJ1110" s="6">
        <v>0</v>
      </c>
      <c r="BK1110" s="6">
        <v>0</v>
      </c>
      <c r="BL1110" s="6">
        <v>0</v>
      </c>
      <c r="BM1110" s="6">
        <f>IF(Table3[[#This Row],[Type]]="EM",IF((Table3[[#This Row],[Diameter]]/2)-Table3[[#This Row],[CornerRadius]]-0.012&gt;0,(Table3[[#This Row],[Diameter]]/2)-Table3[[#This Row],[CornerRadius]]-0.012,0),)</f>
        <v>0</v>
      </c>
      <c r="BO1110" s="6" t="str">
        <f>IF(Table3[[#This Row],[ShoulderLength]]="","",IF(Table3[[#This Row],[ShoulderLength]]&lt;Table3[[#This Row],[LOC]],"FIX",""))</f>
        <v/>
      </c>
    </row>
    <row r="1111" spans="1:67" x14ac:dyDescent="0.25">
      <c r="A1111" s="7">
        <f>IF(Table3[[#This Row],[SoflexRule]]="",1,IF(Table3[[#This Row],[MinOHL]]="",1,IF(Table3[[#This Row],[Type]]="CT",1,IF(Table3[[#This Row],[I]]=1,0,1))))</f>
        <v>1</v>
      </c>
      <c r="B1111" s="6" t="s">
        <v>1922</v>
      </c>
      <c r="D1111" s="6" t="s">
        <v>1922</v>
      </c>
      <c r="E1111" s="6">
        <v>1108</v>
      </c>
      <c r="H1111" s="10" t="s">
        <v>1922</v>
      </c>
      <c r="I1111" s="11" t="s">
        <v>2068</v>
      </c>
      <c r="J1111" s="12" t="s">
        <v>1929</v>
      </c>
      <c r="K1111" s="11" t="str">
        <f>CONCATENATE(Table3[[#This Row],[Type]]," "&amp;TEXT(Table3[[#This Row],[Diameter]],".0000")&amp;""," "&amp;Table3[[#This Row],[NumFlutes]]&amp;"FL")</f>
        <v>RM .1966 6FL</v>
      </c>
      <c r="M1111" s="13">
        <v>0.1966</v>
      </c>
      <c r="N1111" s="13">
        <v>0.188</v>
      </c>
      <c r="R1111" s="14">
        <f>IF(Table3[[#This Row],[ShoulderLenEnd]]="",0,90-(DEGREES(ATAN((Q1111-P1111)/((N1111-O1111)/2)))))</f>
        <v>0</v>
      </c>
      <c r="T1111" s="6">
        <v>6</v>
      </c>
      <c r="U1111" s="6">
        <v>5</v>
      </c>
      <c r="V1111" s="6">
        <v>1.25</v>
      </c>
      <c r="AA1111" s="13" t="str">
        <f t="shared" si="18"/>
        <v/>
      </c>
      <c r="AE1111" s="6" t="s">
        <v>49</v>
      </c>
      <c r="AF1111" s="6" t="s">
        <v>62</v>
      </c>
      <c r="AI1111" s="6">
        <v>0</v>
      </c>
      <c r="AJ1111" s="6">
        <v>1</v>
      </c>
      <c r="AK1111" s="6">
        <v>0</v>
      </c>
      <c r="AL1111" s="6">
        <v>0</v>
      </c>
      <c r="AM1111" s="6">
        <v>0</v>
      </c>
      <c r="AN1111" s="6">
        <v>0</v>
      </c>
      <c r="AO1111" s="6">
        <v>0</v>
      </c>
      <c r="AP1111" s="6">
        <v>1</v>
      </c>
      <c r="AR1111" s="6">
        <v>0</v>
      </c>
      <c r="AS1111" s="6">
        <v>0</v>
      </c>
      <c r="AT1111" s="6">
        <v>0</v>
      </c>
      <c r="AU1111" s="6">
        <v>0</v>
      </c>
      <c r="AV1111" s="6">
        <f>IF(Table3[[#This Row],[ShankDiameter]]&gt;0.5,0,2)</f>
        <v>2</v>
      </c>
      <c r="AW1111" s="6">
        <v>0</v>
      </c>
      <c r="AX1111" s="6">
        <v>0</v>
      </c>
      <c r="AY1111" s="6">
        <v>2</v>
      </c>
      <c r="AZ1111" s="6">
        <f>IF(Table3[[#This Row],[ShankDiameter]]=0.225,2,IF(Table3[[#This Row],[ShankDiameter]]=0.25,2,IF(Table3[[#This Row],[ShankDiameter]]=0.2875,2,0)))</f>
        <v>0</v>
      </c>
      <c r="BA1111" s="6">
        <v>0</v>
      </c>
      <c r="BB1111" s="6">
        <v>0</v>
      </c>
      <c r="BC1111" s="6">
        <v>0</v>
      </c>
      <c r="BD1111" s="6">
        <v>0</v>
      </c>
      <c r="BE1111" s="6">
        <v>0</v>
      </c>
      <c r="BF1111" s="6">
        <v>0</v>
      </c>
      <c r="BG1111" s="6">
        <v>0</v>
      </c>
      <c r="BH1111" s="6">
        <v>0</v>
      </c>
      <c r="BI1111" s="6">
        <v>0</v>
      </c>
      <c r="BJ1111" s="6">
        <v>0</v>
      </c>
      <c r="BK1111" s="6">
        <v>0</v>
      </c>
      <c r="BL1111" s="6">
        <v>0</v>
      </c>
      <c r="BM1111" s="6">
        <f>IF(Table3[[#This Row],[Type]]="EM",IF((Table3[[#This Row],[Diameter]]/2)-Table3[[#This Row],[CornerRadius]]-0.012&gt;0,(Table3[[#This Row],[Diameter]]/2)-Table3[[#This Row],[CornerRadius]]-0.012,0),)</f>
        <v>0</v>
      </c>
      <c r="BO1111" s="6" t="str">
        <f>IF(Table3[[#This Row],[ShoulderLength]]="","",IF(Table3[[#This Row],[ShoulderLength]]&lt;Table3[[#This Row],[LOC]],"FIX",""))</f>
        <v/>
      </c>
    </row>
    <row r="1112" spans="1:67" x14ac:dyDescent="0.25">
      <c r="A1112" s="7">
        <f>IF(Table3[[#This Row],[SoflexRule]]="",1,IF(Table3[[#This Row],[MinOHL]]="",1,IF(Table3[[#This Row],[Type]]="CT",1,IF(Table3[[#This Row],[I]]=1,0,1))))</f>
        <v>1</v>
      </c>
      <c r="B1112" s="6" t="s">
        <v>1922</v>
      </c>
      <c r="D1112" s="6" t="s">
        <v>1922</v>
      </c>
      <c r="E1112" s="6">
        <v>1109</v>
      </c>
      <c r="F1112" s="22"/>
      <c r="G1112" s="23"/>
      <c r="H1112" s="10" t="s">
        <v>1922</v>
      </c>
      <c r="I1112" s="11" t="s">
        <v>2069</v>
      </c>
      <c r="J1112" s="12" t="s">
        <v>2070</v>
      </c>
      <c r="K1112" s="11" t="str">
        <f>CONCATENATE(Table3[[#This Row],[Type]]," "&amp;TEXT(Table3[[#This Row],[Diameter]],".0000")&amp;""," "&amp;Table3[[#This Row],[NumFlutes]]&amp;"FL")</f>
        <v>RM .1995 6FL</v>
      </c>
      <c r="M1112" s="13">
        <v>0.19950000000000001</v>
      </c>
      <c r="N1112" s="13">
        <v>0.19400000000000001</v>
      </c>
      <c r="R1112" s="14">
        <f>IF(Table3[[#This Row],[ShoulderLenEnd]]="",0,90-(DEGREES(ATAN((Q1112-P1112)/((N1112-O1112)/2)))))</f>
        <v>0</v>
      </c>
      <c r="T1112" s="6">
        <v>6</v>
      </c>
      <c r="U1112" s="6">
        <v>5</v>
      </c>
      <c r="V1112" s="6">
        <v>1.25</v>
      </c>
      <c r="AA1112" s="13" t="str">
        <f t="shared" si="18"/>
        <v/>
      </c>
      <c r="AE1112" s="6" t="s">
        <v>49</v>
      </c>
      <c r="AF1112" s="6" t="s">
        <v>62</v>
      </c>
      <c r="AI1112" s="6">
        <v>0</v>
      </c>
      <c r="AJ1112" s="6">
        <v>1</v>
      </c>
      <c r="AK1112" s="6">
        <v>0</v>
      </c>
      <c r="AL1112" s="6">
        <v>0</v>
      </c>
      <c r="AM1112" s="6">
        <v>0</v>
      </c>
      <c r="AN1112" s="6">
        <v>0</v>
      </c>
      <c r="AO1112" s="6">
        <v>0</v>
      </c>
      <c r="AP1112" s="6">
        <v>1</v>
      </c>
      <c r="AR1112" s="6">
        <v>0</v>
      </c>
      <c r="AS1112" s="6">
        <v>0</v>
      </c>
      <c r="AT1112" s="6">
        <v>0</v>
      </c>
      <c r="AU1112" s="6">
        <v>0</v>
      </c>
      <c r="AV1112" s="6">
        <f>IF(Table3[[#This Row],[ShankDiameter]]&gt;0.5,0,2)</f>
        <v>2</v>
      </c>
      <c r="AW1112" s="6">
        <v>0</v>
      </c>
      <c r="AX1112" s="6">
        <v>0</v>
      </c>
      <c r="AY1112" s="6">
        <v>2</v>
      </c>
      <c r="AZ1112" s="6">
        <f>IF(Table3[[#This Row],[ShankDiameter]]=0.225,2,IF(Table3[[#This Row],[ShankDiameter]]=0.25,2,IF(Table3[[#This Row],[ShankDiameter]]=0.2875,2,0)))</f>
        <v>0</v>
      </c>
      <c r="BA1112" s="6">
        <v>0</v>
      </c>
      <c r="BB1112" s="6">
        <v>0</v>
      </c>
      <c r="BC1112" s="6">
        <v>0</v>
      </c>
      <c r="BD1112" s="6">
        <v>0</v>
      </c>
      <c r="BE1112" s="6">
        <v>0</v>
      </c>
      <c r="BF1112" s="6">
        <v>0</v>
      </c>
      <c r="BG1112" s="6">
        <v>0</v>
      </c>
      <c r="BH1112" s="6">
        <v>0</v>
      </c>
      <c r="BI1112" s="6">
        <v>0</v>
      </c>
      <c r="BJ1112" s="6">
        <v>0</v>
      </c>
      <c r="BK1112" s="6">
        <v>0</v>
      </c>
      <c r="BL1112" s="6">
        <v>0</v>
      </c>
      <c r="BM1112" s="6">
        <f>IF(Table3[[#This Row],[Type]]="EM",IF((Table3[[#This Row],[Diameter]]/2)-Table3[[#This Row],[CornerRadius]]-0.012&gt;0,(Table3[[#This Row],[Diameter]]/2)-Table3[[#This Row],[CornerRadius]]-0.012,0),)</f>
        <v>0</v>
      </c>
      <c r="BO1112" s="6" t="str">
        <f>IF(Table3[[#This Row],[ShoulderLength]]="","",IF(Table3[[#This Row],[ShoulderLength]]&lt;Table3[[#This Row],[LOC]],"FIX",""))</f>
        <v/>
      </c>
    </row>
    <row r="1113" spans="1:67" x14ac:dyDescent="0.25">
      <c r="A1113" s="7">
        <f>IF(Table3[[#This Row],[SoflexRule]]="",1,IF(Table3[[#This Row],[MinOHL]]="",1,IF(Table3[[#This Row],[Type]]="CT",1,IF(Table3[[#This Row],[I]]=1,0,1))))</f>
        <v>1</v>
      </c>
      <c r="B1113" s="6" t="s">
        <v>1922</v>
      </c>
      <c r="D1113" s="6" t="s">
        <v>1922</v>
      </c>
      <c r="E1113" s="6">
        <v>1110</v>
      </c>
      <c r="H1113" s="10" t="s">
        <v>1922</v>
      </c>
      <c r="I1113" s="11" t="s">
        <v>2071</v>
      </c>
      <c r="J1113" s="12" t="s">
        <v>2072</v>
      </c>
      <c r="K1113" s="11" t="str">
        <f>CONCATENATE(Table3[[#This Row],[Type]]," "&amp;TEXT(Table3[[#This Row],[Diameter]],".0000")&amp;""," "&amp;Table3[[#This Row],[NumFlutes]]&amp;"FL")</f>
        <v>RM .2040 6FL</v>
      </c>
      <c r="M1113" s="13">
        <v>0.20399999999999999</v>
      </c>
      <c r="N1113" s="13">
        <v>0.19500000000000001</v>
      </c>
      <c r="R1113" s="14">
        <f>IF(Table3[[#This Row],[ShoulderLenEnd]]="",0,90-(DEGREES(ATAN((Q1113-P1113)/((N1113-O1113)/2)))))</f>
        <v>0</v>
      </c>
      <c r="T1113" s="6">
        <v>6</v>
      </c>
      <c r="U1113" s="6">
        <v>5</v>
      </c>
      <c r="V1113" s="6">
        <v>1.25</v>
      </c>
      <c r="AA1113" s="13" t="str">
        <f t="shared" si="18"/>
        <v/>
      </c>
      <c r="AE1113" s="6" t="s">
        <v>49</v>
      </c>
      <c r="AF1113" s="6" t="s">
        <v>62</v>
      </c>
      <c r="AI1113" s="6">
        <v>0</v>
      </c>
      <c r="AJ1113" s="6">
        <v>1</v>
      </c>
      <c r="AK1113" s="6">
        <v>0</v>
      </c>
      <c r="AL1113" s="6">
        <v>0</v>
      </c>
      <c r="AM1113" s="6">
        <v>0</v>
      </c>
      <c r="AN1113" s="6">
        <v>0</v>
      </c>
      <c r="AO1113" s="6">
        <v>0</v>
      </c>
      <c r="AP1113" s="6">
        <v>1</v>
      </c>
      <c r="AR1113" s="6">
        <v>0</v>
      </c>
      <c r="AS1113" s="6">
        <v>0</v>
      </c>
      <c r="AT1113" s="6">
        <v>0</v>
      </c>
      <c r="AU1113" s="6">
        <v>0</v>
      </c>
      <c r="AV1113" s="6">
        <f>IF(Table3[[#This Row],[ShankDiameter]]&gt;0.5,0,2)</f>
        <v>2</v>
      </c>
      <c r="AW1113" s="6">
        <v>0</v>
      </c>
      <c r="AX1113" s="6">
        <v>0</v>
      </c>
      <c r="AY1113" s="6">
        <v>2</v>
      </c>
      <c r="AZ1113" s="6">
        <f>IF(Table3[[#This Row],[ShankDiameter]]=0.225,2,IF(Table3[[#This Row],[ShankDiameter]]=0.25,2,IF(Table3[[#This Row],[ShankDiameter]]=0.2875,2,0)))</f>
        <v>0</v>
      </c>
      <c r="BA1113" s="6">
        <v>0</v>
      </c>
      <c r="BB1113" s="6">
        <v>0</v>
      </c>
      <c r="BC1113" s="6">
        <v>0</v>
      </c>
      <c r="BD1113" s="6">
        <v>0</v>
      </c>
      <c r="BE1113" s="6">
        <v>0</v>
      </c>
      <c r="BF1113" s="6">
        <v>0</v>
      </c>
      <c r="BG1113" s="6">
        <v>0</v>
      </c>
      <c r="BH1113" s="6">
        <v>0</v>
      </c>
      <c r="BI1113" s="6">
        <v>0</v>
      </c>
      <c r="BJ1113" s="6">
        <v>0</v>
      </c>
      <c r="BK1113" s="6">
        <v>0</v>
      </c>
      <c r="BL1113" s="6">
        <v>0</v>
      </c>
      <c r="BM1113" s="6">
        <f>IF(Table3[[#This Row],[Type]]="EM",IF((Table3[[#This Row],[Diameter]]/2)-Table3[[#This Row],[CornerRadius]]-0.012&gt;0,(Table3[[#This Row],[Diameter]]/2)-Table3[[#This Row],[CornerRadius]]-0.012,0),)</f>
        <v>0</v>
      </c>
      <c r="BO1113" s="6" t="str">
        <f>IF(Table3[[#This Row],[ShoulderLength]]="","",IF(Table3[[#This Row],[ShoulderLength]]&lt;Table3[[#This Row],[LOC]],"FIX",""))</f>
        <v/>
      </c>
    </row>
    <row r="1114" spans="1:67" x14ac:dyDescent="0.25">
      <c r="A1114" s="7">
        <f>IF(Table3[[#This Row],[SoflexRule]]="",1,IF(Table3[[#This Row],[MinOHL]]="",1,IF(Table3[[#This Row],[Type]]="CT",1,IF(Table3[[#This Row],[I]]=1,0,1))))</f>
        <v>1</v>
      </c>
      <c r="B1114" s="6" t="s">
        <v>1922</v>
      </c>
      <c r="D1114" s="6" t="s">
        <v>1922</v>
      </c>
      <c r="E1114" s="6">
        <v>1111</v>
      </c>
      <c r="H1114" s="10" t="s">
        <v>1922</v>
      </c>
      <c r="I1114" s="11" t="s">
        <v>2073</v>
      </c>
      <c r="J1114" s="12" t="s">
        <v>2074</v>
      </c>
      <c r="K1114" s="11" t="str">
        <f>CONCATENATE(Table3[[#This Row],[Type]]," "&amp;TEXT(Table3[[#This Row],[Diameter]],".0000")&amp;""," "&amp;Table3[[#This Row],[NumFlutes]]&amp;"FL")</f>
        <v>RM .2090 6FL</v>
      </c>
      <c r="M1114" s="13">
        <v>0.20899999999999999</v>
      </c>
      <c r="N1114" s="13">
        <v>0.20200000000000001</v>
      </c>
      <c r="R1114" s="14">
        <f>IF(Table3[[#This Row],[ShoulderLenEnd]]="",0,90-(DEGREES(ATAN((Q1114-P1114)/((N1114-O1114)/2)))))</f>
        <v>0</v>
      </c>
      <c r="T1114" s="6">
        <v>6</v>
      </c>
      <c r="U1114" s="6">
        <v>5</v>
      </c>
      <c r="V1114" s="6">
        <v>1.25</v>
      </c>
      <c r="AA1114" s="13" t="str">
        <f t="shared" si="18"/>
        <v/>
      </c>
      <c r="AE1114" s="6" t="s">
        <v>49</v>
      </c>
      <c r="AF1114" s="6" t="s">
        <v>62</v>
      </c>
      <c r="AI1114" s="6">
        <v>0</v>
      </c>
      <c r="AJ1114" s="6">
        <v>1</v>
      </c>
      <c r="AK1114" s="6">
        <v>0</v>
      </c>
      <c r="AL1114" s="6">
        <v>0</v>
      </c>
      <c r="AM1114" s="6">
        <v>0</v>
      </c>
      <c r="AN1114" s="6">
        <v>0</v>
      </c>
      <c r="AO1114" s="6">
        <v>0</v>
      </c>
      <c r="AP1114" s="6">
        <v>1</v>
      </c>
      <c r="AR1114" s="6">
        <v>0</v>
      </c>
      <c r="AS1114" s="6">
        <v>0</v>
      </c>
      <c r="AT1114" s="6">
        <v>0</v>
      </c>
      <c r="AU1114" s="6">
        <v>0</v>
      </c>
      <c r="AV1114" s="6">
        <f>IF(Table3[[#This Row],[ShankDiameter]]&gt;0.5,0,2)</f>
        <v>2</v>
      </c>
      <c r="AW1114" s="6">
        <v>0</v>
      </c>
      <c r="AX1114" s="6">
        <v>0</v>
      </c>
      <c r="AY1114" s="6">
        <v>2</v>
      </c>
      <c r="AZ1114" s="6">
        <f>IF(Table3[[#This Row],[ShankDiameter]]=0.225,2,IF(Table3[[#This Row],[ShankDiameter]]=0.25,2,IF(Table3[[#This Row],[ShankDiameter]]=0.2875,2,0)))</f>
        <v>0</v>
      </c>
      <c r="BA1114" s="6">
        <v>0</v>
      </c>
      <c r="BB1114" s="6">
        <v>0</v>
      </c>
      <c r="BC1114" s="6">
        <v>0</v>
      </c>
      <c r="BD1114" s="6">
        <v>0</v>
      </c>
      <c r="BE1114" s="6">
        <v>0</v>
      </c>
      <c r="BF1114" s="6">
        <v>0</v>
      </c>
      <c r="BG1114" s="6">
        <v>0</v>
      </c>
      <c r="BH1114" s="6">
        <v>0</v>
      </c>
      <c r="BI1114" s="6">
        <v>0</v>
      </c>
      <c r="BJ1114" s="6">
        <v>0</v>
      </c>
      <c r="BK1114" s="6">
        <v>0</v>
      </c>
      <c r="BL1114" s="6">
        <v>0</v>
      </c>
      <c r="BM1114" s="6">
        <f>IF(Table3[[#This Row],[Type]]="EM",IF((Table3[[#This Row],[Diameter]]/2)-Table3[[#This Row],[CornerRadius]]-0.012&gt;0,(Table3[[#This Row],[Diameter]]/2)-Table3[[#This Row],[CornerRadius]]-0.012,0),)</f>
        <v>0</v>
      </c>
      <c r="BO1114" s="6" t="str">
        <f>IF(Table3[[#This Row],[ShoulderLength]]="","",IF(Table3[[#This Row],[ShoulderLength]]&lt;Table3[[#This Row],[LOC]],"FIX",""))</f>
        <v/>
      </c>
    </row>
    <row r="1115" spans="1:67" x14ac:dyDescent="0.25">
      <c r="A1115" s="7">
        <f>IF(Table3[[#This Row],[SoflexRule]]="",1,IF(Table3[[#This Row],[MinOHL]]="",1,IF(Table3[[#This Row],[Type]]="CT",1,IF(Table3[[#This Row],[I]]=1,0,1))))</f>
        <v>1</v>
      </c>
      <c r="B1115" s="6" t="s">
        <v>1922</v>
      </c>
      <c r="D1115" s="6" t="s">
        <v>1922</v>
      </c>
      <c r="E1115" s="6">
        <v>1112</v>
      </c>
      <c r="H1115" s="10" t="s">
        <v>1922</v>
      </c>
      <c r="I1115" s="11" t="s">
        <v>2075</v>
      </c>
      <c r="J1115" s="12">
        <v>27221900</v>
      </c>
      <c r="K1115" s="11" t="str">
        <f>CONCATENATE(Table3[[#This Row],[Type]]," "&amp;TEXT(Table3[[#This Row],[Diameter]],".0000")&amp;""," "&amp;Table3[[#This Row],[NumFlutes]]&amp;"FL")</f>
        <v>RM .2190 4FL</v>
      </c>
      <c r="M1115" s="13">
        <v>0.219</v>
      </c>
      <c r="N1115" s="13">
        <v>0.21299999999999999</v>
      </c>
      <c r="R1115" s="14">
        <f>IF(Table3[[#This Row],[ShoulderLenEnd]]="",0,90-(DEGREES(ATAN((Q1115-P1115)/((N1115-O1115)/2)))))</f>
        <v>0</v>
      </c>
      <c r="T1115" s="6">
        <v>4</v>
      </c>
      <c r="U1115" s="6">
        <v>3</v>
      </c>
      <c r="V1115" s="6">
        <v>1</v>
      </c>
      <c r="AA1115" s="13" t="str">
        <f t="shared" si="18"/>
        <v/>
      </c>
      <c r="AE1115" s="6" t="s">
        <v>44</v>
      </c>
      <c r="AF1115" s="6" t="s">
        <v>62</v>
      </c>
      <c r="AI1115" s="6">
        <v>0</v>
      </c>
      <c r="AJ1115" s="6">
        <v>1</v>
      </c>
      <c r="AK1115" s="6">
        <v>0</v>
      </c>
      <c r="AL1115" s="6">
        <v>0</v>
      </c>
      <c r="AM1115" s="6">
        <v>0</v>
      </c>
      <c r="AN1115" s="6">
        <v>0</v>
      </c>
      <c r="AO1115" s="6">
        <v>0</v>
      </c>
      <c r="AP1115" s="6">
        <v>1</v>
      </c>
      <c r="AR1115" s="6">
        <v>0</v>
      </c>
      <c r="AS1115" s="6">
        <v>0</v>
      </c>
      <c r="AT1115" s="6">
        <v>0</v>
      </c>
      <c r="AU1115" s="6">
        <v>0</v>
      </c>
      <c r="AV1115" s="6">
        <f>IF(Table3[[#This Row],[ShankDiameter]]&gt;0.5,0,2)</f>
        <v>2</v>
      </c>
      <c r="AW1115" s="6">
        <v>0</v>
      </c>
      <c r="AX1115" s="6">
        <v>0</v>
      </c>
      <c r="AY1115" s="6">
        <v>2</v>
      </c>
      <c r="AZ1115" s="6">
        <f>IF(Table3[[#This Row],[ShankDiameter]]=0.225,2,IF(Table3[[#This Row],[ShankDiameter]]=0.25,2,IF(Table3[[#This Row],[ShankDiameter]]=0.2875,2,0)))</f>
        <v>0</v>
      </c>
      <c r="BA1115" s="6">
        <v>0</v>
      </c>
      <c r="BB1115" s="6">
        <v>0</v>
      </c>
      <c r="BC1115" s="6">
        <v>0</v>
      </c>
      <c r="BD1115" s="6">
        <v>0</v>
      </c>
      <c r="BE1115" s="6">
        <v>0</v>
      </c>
      <c r="BF1115" s="6">
        <v>0</v>
      </c>
      <c r="BG1115" s="6">
        <v>0</v>
      </c>
      <c r="BH1115" s="6">
        <v>0</v>
      </c>
      <c r="BI1115" s="6">
        <v>0</v>
      </c>
      <c r="BJ1115" s="6">
        <v>0</v>
      </c>
      <c r="BK1115" s="6">
        <v>0</v>
      </c>
      <c r="BL1115" s="6">
        <v>0</v>
      </c>
      <c r="BM1115" s="6">
        <f>IF(Table3[[#This Row],[Type]]="EM",IF((Table3[[#This Row],[Diameter]]/2)-Table3[[#This Row],[CornerRadius]]-0.012&gt;0,(Table3[[#This Row],[Diameter]]/2)-Table3[[#This Row],[CornerRadius]]-0.012,0),)</f>
        <v>0</v>
      </c>
      <c r="BO1115" s="6" t="str">
        <f>IF(Table3[[#This Row],[ShoulderLength]]="","",IF(Table3[[#This Row],[ShoulderLength]]&lt;Table3[[#This Row],[LOC]],"FIX",""))</f>
        <v/>
      </c>
    </row>
    <row r="1116" spans="1:67" x14ac:dyDescent="0.25">
      <c r="A1116" s="7">
        <f>IF(Table3[[#This Row],[SoflexRule]]="",1,IF(Table3[[#This Row],[MinOHL]]="",1,IF(Table3[[#This Row],[Type]]="CT",1,IF(Table3[[#This Row],[I]]=1,0,1))))</f>
        <v>1</v>
      </c>
      <c r="B1116" s="6" t="s">
        <v>1922</v>
      </c>
      <c r="D1116" s="6" t="s">
        <v>1922</v>
      </c>
      <c r="E1116" s="6">
        <v>1113</v>
      </c>
      <c r="H1116" s="10" t="s">
        <v>1922</v>
      </c>
      <c r="I1116" s="11" t="s">
        <v>2076</v>
      </c>
      <c r="J1116" s="12" t="s">
        <v>2077</v>
      </c>
      <c r="K1116" s="11" t="str">
        <f>CONCATENATE(Table3[[#This Row],[Type]]," "&amp;TEXT(Table3[[#This Row],[Diameter]],".0000")&amp;""," "&amp;Table3[[#This Row],[NumFlutes]]&amp;"FL")</f>
        <v>RM .2280 6FL</v>
      </c>
      <c r="M1116" s="13">
        <v>0.22800000000000001</v>
      </c>
      <c r="N1116" s="13">
        <v>0.217</v>
      </c>
      <c r="R1116" s="14">
        <f>IF(Table3[[#This Row],[ShoulderLenEnd]]="",0,90-(DEGREES(ATAN((Q1116-P1116)/((N1116-O1116)/2)))))</f>
        <v>0</v>
      </c>
      <c r="T1116" s="6">
        <v>6</v>
      </c>
      <c r="U1116" s="6">
        <v>6</v>
      </c>
      <c r="V1116" s="6">
        <v>1.5</v>
      </c>
      <c r="AA1116" s="13" t="str">
        <f t="shared" si="18"/>
        <v/>
      </c>
      <c r="AE1116" s="6" t="s">
        <v>471</v>
      </c>
      <c r="AF1116" s="6" t="s">
        <v>62</v>
      </c>
      <c r="AI1116" s="6">
        <v>0</v>
      </c>
      <c r="AJ1116" s="6">
        <v>1</v>
      </c>
      <c r="AK1116" s="6">
        <v>0</v>
      </c>
      <c r="AL1116" s="6">
        <v>0</v>
      </c>
      <c r="AM1116" s="6">
        <v>0</v>
      </c>
      <c r="AN1116" s="6">
        <v>0</v>
      </c>
      <c r="AO1116" s="6">
        <v>0</v>
      </c>
      <c r="AP1116" s="6">
        <v>1</v>
      </c>
      <c r="AR1116" s="6">
        <v>0</v>
      </c>
      <c r="AS1116" s="6">
        <v>0</v>
      </c>
      <c r="AT1116" s="6">
        <v>0</v>
      </c>
      <c r="AU1116" s="6">
        <v>0</v>
      </c>
      <c r="AV1116" s="6">
        <f>IF(Table3[[#This Row],[ShankDiameter]]&gt;0.5,0,2)</f>
        <v>2</v>
      </c>
      <c r="AW1116" s="6">
        <v>0</v>
      </c>
      <c r="AX1116" s="6">
        <v>0</v>
      </c>
      <c r="AY1116" s="6">
        <v>2</v>
      </c>
      <c r="AZ1116" s="6">
        <f>IF(Table3[[#This Row],[ShankDiameter]]=0.225,2,IF(Table3[[#This Row],[ShankDiameter]]=0.25,2,IF(Table3[[#This Row],[ShankDiameter]]=0.2875,2,0)))</f>
        <v>0</v>
      </c>
      <c r="BA1116" s="6">
        <v>0</v>
      </c>
      <c r="BB1116" s="6">
        <v>0</v>
      </c>
      <c r="BC1116" s="6">
        <v>0</v>
      </c>
      <c r="BD1116" s="6">
        <v>0</v>
      </c>
      <c r="BE1116" s="6">
        <v>0</v>
      </c>
      <c r="BF1116" s="6">
        <v>0</v>
      </c>
      <c r="BG1116" s="6">
        <v>0</v>
      </c>
      <c r="BH1116" s="6">
        <v>0</v>
      </c>
      <c r="BI1116" s="6">
        <v>0</v>
      </c>
      <c r="BJ1116" s="6">
        <v>0</v>
      </c>
      <c r="BK1116" s="6">
        <v>0</v>
      </c>
      <c r="BL1116" s="6">
        <v>0</v>
      </c>
      <c r="BM1116" s="6">
        <f>IF(Table3[[#This Row],[Type]]="EM",IF((Table3[[#This Row],[Diameter]]/2)-Table3[[#This Row],[CornerRadius]]-0.012&gt;0,(Table3[[#This Row],[Diameter]]/2)-Table3[[#This Row],[CornerRadius]]-0.012,0),)</f>
        <v>0</v>
      </c>
      <c r="BO1116" s="6" t="str">
        <f>IF(Table3[[#This Row],[ShoulderLength]]="","",IF(Table3[[#This Row],[ShoulderLength]]&lt;Table3[[#This Row],[LOC]],"FIX",""))</f>
        <v/>
      </c>
    </row>
    <row r="1117" spans="1:67" x14ac:dyDescent="0.25">
      <c r="A1117" s="7">
        <f>IF(Table3[[#This Row],[SoflexRule]]="",1,IF(Table3[[#This Row],[MinOHL]]="",1,IF(Table3[[#This Row],[Type]]="CT",1,IF(Table3[[#This Row],[I]]=1,0,1))))</f>
        <v>1</v>
      </c>
      <c r="B1117" s="6" t="s">
        <v>1922</v>
      </c>
      <c r="D1117" s="6" t="s">
        <v>1922</v>
      </c>
      <c r="E1117" s="6">
        <v>1114</v>
      </c>
      <c r="H1117" s="10" t="s">
        <v>1922</v>
      </c>
      <c r="I1117" s="11" t="s">
        <v>2078</v>
      </c>
      <c r="J1117" s="12" t="s">
        <v>2079</v>
      </c>
      <c r="K1117" s="11" t="str">
        <f>CONCATENATE(Table3[[#This Row],[Type]]," "&amp;TEXT(Table3[[#This Row],[Diameter]],".0000")&amp;""," "&amp;Table3[[#This Row],[NumFlutes]]&amp;"FL")</f>
        <v>RM .2502 6FL</v>
      </c>
      <c r="M1117" s="13">
        <v>0.25019999999999998</v>
      </c>
      <c r="N1117" s="13">
        <v>0.22</v>
      </c>
      <c r="R1117" s="14">
        <f>IF(Table3[[#This Row],[ShoulderLenEnd]]="",0,90-(DEGREES(ATAN((Q1117-P1117)/((N1117-O1117)/2)))))</f>
        <v>0</v>
      </c>
      <c r="T1117" s="6">
        <v>6</v>
      </c>
      <c r="U1117" s="6">
        <v>3</v>
      </c>
      <c r="V1117" s="6">
        <v>1</v>
      </c>
      <c r="AA1117" s="13" t="str">
        <f t="shared" si="18"/>
        <v/>
      </c>
      <c r="AE1117" s="6" t="s">
        <v>44</v>
      </c>
      <c r="AF1117" s="6" t="s">
        <v>62</v>
      </c>
      <c r="AI1117" s="6">
        <v>0</v>
      </c>
      <c r="AJ1117" s="6">
        <v>1</v>
      </c>
      <c r="AK1117" s="6">
        <v>0</v>
      </c>
      <c r="AL1117" s="6">
        <v>0</v>
      </c>
      <c r="AM1117" s="6">
        <v>0</v>
      </c>
      <c r="AN1117" s="6">
        <v>0</v>
      </c>
      <c r="AO1117" s="6">
        <v>0</v>
      </c>
      <c r="AP1117" s="6">
        <v>1</v>
      </c>
      <c r="AR1117" s="6">
        <v>0</v>
      </c>
      <c r="AS1117" s="6">
        <v>0</v>
      </c>
      <c r="AT1117" s="6">
        <v>0</v>
      </c>
      <c r="AU1117" s="6">
        <v>0</v>
      </c>
      <c r="AV1117" s="6">
        <f>IF(Table3[[#This Row],[ShankDiameter]]&gt;0.5,0,2)</f>
        <v>2</v>
      </c>
      <c r="AW1117" s="6">
        <v>0</v>
      </c>
      <c r="AX1117" s="6">
        <v>0</v>
      </c>
      <c r="AY1117" s="6">
        <v>2</v>
      </c>
      <c r="AZ1117" s="6">
        <f>IF(Table3[[#This Row],[ShankDiameter]]=0.225,2,IF(Table3[[#This Row],[ShankDiameter]]=0.25,2,IF(Table3[[#This Row],[ShankDiameter]]=0.2875,2,0)))</f>
        <v>0</v>
      </c>
      <c r="BA1117" s="6">
        <v>0</v>
      </c>
      <c r="BB1117" s="6">
        <v>0</v>
      </c>
      <c r="BC1117" s="6">
        <v>0</v>
      </c>
      <c r="BD1117" s="6">
        <v>0</v>
      </c>
      <c r="BE1117" s="6">
        <v>0</v>
      </c>
      <c r="BF1117" s="6">
        <v>0</v>
      </c>
      <c r="BG1117" s="6">
        <v>0</v>
      </c>
      <c r="BH1117" s="6">
        <v>0</v>
      </c>
      <c r="BI1117" s="6">
        <v>0</v>
      </c>
      <c r="BJ1117" s="6">
        <v>0</v>
      </c>
      <c r="BK1117" s="6">
        <v>0</v>
      </c>
      <c r="BL1117" s="6">
        <v>0</v>
      </c>
      <c r="BM1117" s="6">
        <f>IF(Table3[[#This Row],[Type]]="EM",IF((Table3[[#This Row],[Diameter]]/2)-Table3[[#This Row],[CornerRadius]]-0.012&gt;0,(Table3[[#This Row],[Diameter]]/2)-Table3[[#This Row],[CornerRadius]]-0.012,0),)</f>
        <v>0</v>
      </c>
      <c r="BO1117" s="6" t="str">
        <f>IF(Table3[[#This Row],[ShoulderLength]]="","",IF(Table3[[#This Row],[ShoulderLength]]&lt;Table3[[#This Row],[LOC]],"FIX",""))</f>
        <v/>
      </c>
    </row>
    <row r="1118" spans="1:67" x14ac:dyDescent="0.25">
      <c r="A1118" s="7">
        <f>IF(Table3[[#This Row],[SoflexRule]]="",1,IF(Table3[[#This Row],[MinOHL]]="",1,IF(Table3[[#This Row],[Type]]="CT",1,IF(Table3[[#This Row],[I]]=1,0,1))))</f>
        <v>1</v>
      </c>
      <c r="B1118" s="6" t="s">
        <v>1922</v>
      </c>
      <c r="D1118" s="6" t="s">
        <v>1922</v>
      </c>
      <c r="E1118" s="6">
        <v>1115</v>
      </c>
      <c r="G1118" s="9" t="s">
        <v>74</v>
      </c>
      <c r="H1118" s="10" t="s">
        <v>1922</v>
      </c>
      <c r="I1118" s="11" t="s">
        <v>2080</v>
      </c>
      <c r="J1118" s="12">
        <v>14163</v>
      </c>
      <c r="K1118" s="11" t="str">
        <f>CONCATENATE(Table3[[#This Row],[Type]]," "&amp;TEXT(Table3[[#This Row],[Diameter]],".0000")&amp;""," "&amp;Table3[[#This Row],[NumFlutes]]&amp;"FL")</f>
        <v>RM .2505 6FL</v>
      </c>
      <c r="M1118" s="13">
        <v>0.2505</v>
      </c>
      <c r="N1118" s="13">
        <v>0.22</v>
      </c>
      <c r="O1118" s="6">
        <v>0.2505</v>
      </c>
      <c r="P1118" s="6">
        <v>0.99</v>
      </c>
      <c r="R1118" s="14">
        <f>IF(Table3[[#This Row],[ShoulderLenEnd]]="",0,90-(DEGREES(ATAN((Q1118-P1118)/((N1118-O1118)/2)))))</f>
        <v>0</v>
      </c>
      <c r="S1118" s="15">
        <v>1.33</v>
      </c>
      <c r="T1118" s="6">
        <v>6</v>
      </c>
      <c r="U1118" s="6">
        <v>3</v>
      </c>
      <c r="V1118" s="6">
        <v>1.32</v>
      </c>
      <c r="AA1118" s="13" t="str">
        <f t="shared" si="18"/>
        <v/>
      </c>
      <c r="AB1118" s="6">
        <v>0.2</v>
      </c>
      <c r="AC1118" s="6">
        <v>3.5000000000000003E-2</v>
      </c>
      <c r="AE1118" s="6" t="s">
        <v>44</v>
      </c>
      <c r="AF1118" s="6" t="s">
        <v>62</v>
      </c>
      <c r="AG1118" s="6" t="s">
        <v>76</v>
      </c>
      <c r="AI1118" s="6">
        <v>0</v>
      </c>
      <c r="AJ1118" s="6">
        <v>1</v>
      </c>
      <c r="AK1118" s="6">
        <v>0</v>
      </c>
      <c r="AL1118" s="6">
        <v>0</v>
      </c>
      <c r="AM1118" s="6">
        <v>0</v>
      </c>
      <c r="AN1118" s="6">
        <v>0</v>
      </c>
      <c r="AO1118" s="6">
        <v>0</v>
      </c>
      <c r="AP1118" s="6">
        <v>1</v>
      </c>
      <c r="AR1118" s="6">
        <v>0</v>
      </c>
      <c r="AS1118" s="6">
        <v>0</v>
      </c>
      <c r="AT1118" s="6">
        <v>0</v>
      </c>
      <c r="AU1118" s="6">
        <v>0</v>
      </c>
      <c r="AV1118" s="6">
        <f>IF(Table3[[#This Row],[ShankDiameter]]&gt;0.5,0,2)</f>
        <v>2</v>
      </c>
      <c r="AW1118" s="6">
        <v>0</v>
      </c>
      <c r="AX1118" s="6">
        <v>0</v>
      </c>
      <c r="AY1118" s="6">
        <v>2</v>
      </c>
      <c r="AZ1118" s="6">
        <f>IF(Table3[[#This Row],[ShankDiameter]]=0.225,2,IF(Table3[[#This Row],[ShankDiameter]]=0.25,2,IF(Table3[[#This Row],[ShankDiameter]]=0.2875,2,0)))</f>
        <v>0</v>
      </c>
      <c r="BA1118" s="6">
        <v>0</v>
      </c>
      <c r="BB1118" s="6">
        <v>0</v>
      </c>
      <c r="BC1118" s="6">
        <v>0</v>
      </c>
      <c r="BD1118" s="6">
        <v>0</v>
      </c>
      <c r="BE1118" s="6">
        <v>0</v>
      </c>
      <c r="BF1118" s="6">
        <v>0</v>
      </c>
      <c r="BG1118" s="6">
        <v>0</v>
      </c>
      <c r="BH1118" s="6">
        <v>0</v>
      </c>
      <c r="BI1118" s="6">
        <v>0</v>
      </c>
      <c r="BJ1118" s="6">
        <v>0</v>
      </c>
      <c r="BK1118" s="6">
        <v>0</v>
      </c>
      <c r="BL1118" s="6">
        <v>0</v>
      </c>
      <c r="BM1118" s="6">
        <f>IF(Table3[[#This Row],[Type]]="EM",IF((Table3[[#This Row],[Diameter]]/2)-Table3[[#This Row],[CornerRadius]]-0.012&gt;0,(Table3[[#This Row],[Diameter]]/2)-Table3[[#This Row],[CornerRadius]]-0.012,0),)</f>
        <v>0</v>
      </c>
      <c r="BO1118" s="6" t="str">
        <f>IF(Table3[[#This Row],[ShoulderLength]]="","",IF(Table3[[#This Row],[ShoulderLength]]&lt;Table3[[#This Row],[LOC]],"FIX",""))</f>
        <v>FIX</v>
      </c>
    </row>
    <row r="1119" spans="1:67" x14ac:dyDescent="0.25">
      <c r="A1119" s="7">
        <f>IF(Table3[[#This Row],[SoflexRule]]="",1,IF(Table3[[#This Row],[MinOHL]]="",1,IF(Table3[[#This Row],[Type]]="CT",1,IF(Table3[[#This Row],[I]]=1,0,1))))</f>
        <v>1</v>
      </c>
      <c r="B1119" s="6" t="s">
        <v>1922</v>
      </c>
      <c r="D1119" s="6" t="s">
        <v>1922</v>
      </c>
      <c r="E1119" s="6">
        <v>1116</v>
      </c>
      <c r="H1119" s="10" t="s">
        <v>1922</v>
      </c>
      <c r="I1119" s="11" t="s">
        <v>2081</v>
      </c>
      <c r="J1119" s="12" t="s">
        <v>1929</v>
      </c>
      <c r="K1119" s="11" t="str">
        <f>CONCATENATE(Table3[[#This Row],[Type]]," "&amp;TEXT(Table3[[#This Row],[Diameter]],".0000")&amp;""," "&amp;Table3[[#This Row],[NumFlutes]]&amp;"FL")</f>
        <v>RM .2330 6FL</v>
      </c>
      <c r="M1119" s="13">
        <v>0.23300000000000001</v>
      </c>
      <c r="N1119" s="13">
        <v>0.224</v>
      </c>
      <c r="R1119" s="14">
        <f>IF(Table3[[#This Row],[ShoulderLenEnd]]="",0,90-(DEGREES(ATAN((Q1119-P1119)/((N1119-O1119)/2)))))</f>
        <v>0</v>
      </c>
      <c r="T1119" s="6">
        <v>6</v>
      </c>
      <c r="U1119" s="6">
        <v>6</v>
      </c>
      <c r="V1119" s="6">
        <v>1.5</v>
      </c>
      <c r="AA1119" s="13" t="str">
        <f t="shared" si="18"/>
        <v/>
      </c>
      <c r="AE1119" s="6" t="s">
        <v>471</v>
      </c>
      <c r="AF1119" s="6" t="s">
        <v>62</v>
      </c>
      <c r="AI1119" s="6">
        <v>0</v>
      </c>
      <c r="AJ1119" s="6">
        <v>1</v>
      </c>
      <c r="AK1119" s="6">
        <v>0</v>
      </c>
      <c r="AL1119" s="6">
        <v>0</v>
      </c>
      <c r="AM1119" s="6">
        <v>0</v>
      </c>
      <c r="AN1119" s="6">
        <v>0</v>
      </c>
      <c r="AO1119" s="6">
        <v>0</v>
      </c>
      <c r="AP1119" s="6">
        <v>1</v>
      </c>
      <c r="AR1119" s="6">
        <v>0</v>
      </c>
      <c r="AS1119" s="6">
        <v>0</v>
      </c>
      <c r="AT1119" s="6">
        <v>0</v>
      </c>
      <c r="AU1119" s="6">
        <v>0</v>
      </c>
      <c r="AV1119" s="6">
        <f>IF(Table3[[#This Row],[ShankDiameter]]&gt;0.5,0,2)</f>
        <v>2</v>
      </c>
      <c r="AW1119" s="6">
        <v>0</v>
      </c>
      <c r="AX1119" s="6">
        <v>0</v>
      </c>
      <c r="AY1119" s="6">
        <v>2</v>
      </c>
      <c r="AZ1119" s="6">
        <f>IF(Table3[[#This Row],[ShankDiameter]]=0.225,2,IF(Table3[[#This Row],[ShankDiameter]]=0.25,2,IF(Table3[[#This Row],[ShankDiameter]]=0.2875,2,0)))</f>
        <v>0</v>
      </c>
      <c r="BA1119" s="6">
        <v>0</v>
      </c>
      <c r="BB1119" s="6">
        <v>0</v>
      </c>
      <c r="BC1119" s="6">
        <v>0</v>
      </c>
      <c r="BD1119" s="6">
        <v>0</v>
      </c>
      <c r="BE1119" s="6">
        <v>0</v>
      </c>
      <c r="BF1119" s="6">
        <v>0</v>
      </c>
      <c r="BG1119" s="6">
        <v>0</v>
      </c>
      <c r="BH1119" s="6">
        <v>0</v>
      </c>
      <c r="BI1119" s="6">
        <v>0</v>
      </c>
      <c r="BJ1119" s="6">
        <v>0</v>
      </c>
      <c r="BK1119" s="6">
        <v>0</v>
      </c>
      <c r="BL1119" s="6">
        <v>0</v>
      </c>
      <c r="BM1119" s="6">
        <f>IF(Table3[[#This Row],[Type]]="EM",IF((Table3[[#This Row],[Diameter]]/2)-Table3[[#This Row],[CornerRadius]]-0.012&gt;0,(Table3[[#This Row],[Diameter]]/2)-Table3[[#This Row],[CornerRadius]]-0.012,0),)</f>
        <v>0</v>
      </c>
      <c r="BO1119" s="6" t="str">
        <f>IF(Table3[[#This Row],[ShoulderLength]]="","",IF(Table3[[#This Row],[ShoulderLength]]&lt;Table3[[#This Row],[LOC]],"FIX",""))</f>
        <v/>
      </c>
    </row>
    <row r="1120" spans="1:67" x14ac:dyDescent="0.25">
      <c r="A1120" s="7">
        <f>IF(Table3[[#This Row],[SoflexRule]]="",1,IF(Table3[[#This Row],[MinOHL]]="",1,IF(Table3[[#This Row],[Type]]="CT",1,IF(Table3[[#This Row],[I]]=1,0,1))))</f>
        <v>1</v>
      </c>
      <c r="B1120" s="6" t="s">
        <v>1922</v>
      </c>
      <c r="D1120" s="6" t="s">
        <v>1922</v>
      </c>
      <c r="E1120" s="6">
        <v>1117</v>
      </c>
      <c r="H1120" s="10" t="s">
        <v>1922</v>
      </c>
      <c r="I1120" s="11" t="s">
        <v>2082</v>
      </c>
      <c r="J1120" s="12" t="s">
        <v>1929</v>
      </c>
      <c r="K1120" s="11" t="str">
        <f>CONCATENATE(Table3[[#This Row],[Type]]," "&amp;TEXT(Table3[[#This Row],[Diameter]],".0000")&amp;""," "&amp;Table3[[#This Row],[NumFlutes]]&amp;"FL")</f>
        <v>RM .2330 6FL</v>
      </c>
      <c r="M1120" s="13">
        <v>0.23300000000000001</v>
      </c>
      <c r="N1120" s="13">
        <v>0.224</v>
      </c>
      <c r="R1120" s="14">
        <f>IF(Table3[[#This Row],[ShoulderLenEnd]]="",0,90-(DEGREES(ATAN((Q1120-P1120)/((N1120-O1120)/2)))))</f>
        <v>0</v>
      </c>
      <c r="T1120" s="6">
        <v>6</v>
      </c>
      <c r="U1120" s="6">
        <v>6</v>
      </c>
      <c r="V1120" s="6">
        <v>1.5</v>
      </c>
      <c r="AA1120" s="13" t="str">
        <f t="shared" si="18"/>
        <v/>
      </c>
      <c r="AE1120" s="6" t="s">
        <v>49</v>
      </c>
      <c r="AF1120" s="6" t="s">
        <v>62</v>
      </c>
      <c r="AI1120" s="6">
        <v>0</v>
      </c>
      <c r="AJ1120" s="6">
        <v>1</v>
      </c>
      <c r="AK1120" s="6">
        <v>0</v>
      </c>
      <c r="AL1120" s="6">
        <v>0</v>
      </c>
      <c r="AM1120" s="6">
        <v>0</v>
      </c>
      <c r="AN1120" s="6">
        <v>0</v>
      </c>
      <c r="AO1120" s="6">
        <v>0</v>
      </c>
      <c r="AP1120" s="6">
        <v>1</v>
      </c>
      <c r="AR1120" s="6">
        <v>0</v>
      </c>
      <c r="AS1120" s="6">
        <v>0</v>
      </c>
      <c r="AT1120" s="6">
        <v>0</v>
      </c>
      <c r="AU1120" s="6">
        <v>0</v>
      </c>
      <c r="AV1120" s="6">
        <f>IF(Table3[[#This Row],[ShankDiameter]]&gt;0.5,0,2)</f>
        <v>2</v>
      </c>
      <c r="AW1120" s="6">
        <v>0</v>
      </c>
      <c r="AX1120" s="6">
        <v>0</v>
      </c>
      <c r="AY1120" s="6">
        <v>2</v>
      </c>
      <c r="AZ1120" s="6">
        <f>IF(Table3[[#This Row],[ShankDiameter]]=0.225,2,IF(Table3[[#This Row],[ShankDiameter]]=0.25,2,IF(Table3[[#This Row],[ShankDiameter]]=0.2875,2,0)))</f>
        <v>0</v>
      </c>
      <c r="BA1120" s="6">
        <v>0</v>
      </c>
      <c r="BB1120" s="6">
        <v>0</v>
      </c>
      <c r="BC1120" s="6">
        <v>0</v>
      </c>
      <c r="BD1120" s="6">
        <v>0</v>
      </c>
      <c r="BE1120" s="6">
        <v>0</v>
      </c>
      <c r="BF1120" s="6">
        <v>0</v>
      </c>
      <c r="BG1120" s="6">
        <v>0</v>
      </c>
      <c r="BH1120" s="6">
        <v>0</v>
      </c>
      <c r="BI1120" s="6">
        <v>0</v>
      </c>
      <c r="BJ1120" s="6">
        <v>0</v>
      </c>
      <c r="BK1120" s="6">
        <v>0</v>
      </c>
      <c r="BL1120" s="6">
        <v>0</v>
      </c>
      <c r="BM1120" s="6">
        <f>IF(Table3[[#This Row],[Type]]="EM",IF((Table3[[#This Row],[Diameter]]/2)-Table3[[#This Row],[CornerRadius]]-0.012&gt;0,(Table3[[#This Row],[Diameter]]/2)-Table3[[#This Row],[CornerRadius]]-0.012,0),)</f>
        <v>0</v>
      </c>
      <c r="BO1120" s="6" t="str">
        <f>IF(Table3[[#This Row],[ShoulderLength]]="","",IF(Table3[[#This Row],[ShoulderLength]]&lt;Table3[[#This Row],[LOC]],"FIX",""))</f>
        <v/>
      </c>
    </row>
    <row r="1121" spans="1:67" x14ac:dyDescent="0.25">
      <c r="A1121" s="7">
        <f>IF(Table3[[#This Row],[SoflexRule]]="",1,IF(Table3[[#This Row],[MinOHL]]="",1,IF(Table3[[#This Row],[Type]]="CT",1,IF(Table3[[#This Row],[I]]=1,0,1))))</f>
        <v>1</v>
      </c>
      <c r="B1121" s="6" t="s">
        <v>1922</v>
      </c>
      <c r="D1121" s="6" t="s">
        <v>1922</v>
      </c>
      <c r="E1121" s="6">
        <v>1118</v>
      </c>
      <c r="H1121" s="10" t="s">
        <v>1922</v>
      </c>
      <c r="I1121" s="11" t="s">
        <v>2083</v>
      </c>
      <c r="J1121" s="12" t="s">
        <v>2084</v>
      </c>
      <c r="K1121" s="11" t="str">
        <f>CONCATENATE(Table3[[#This Row],[Type]]," "&amp;TEXT(Table3[[#This Row],[Diameter]],".0000")&amp;""," "&amp;Table3[[#This Row],[NumFlutes]]&amp;"FL")</f>
        <v>RM .2360 6FL</v>
      </c>
      <c r="M1121" s="13">
        <v>0.23599999999999999</v>
      </c>
      <c r="N1121" s="13">
        <v>0.22600000000000001</v>
      </c>
      <c r="R1121" s="14">
        <f>IF(Table3[[#This Row],[ShoulderLenEnd]]="",0,90-(DEGREES(ATAN((Q1121-P1121)/((N1121-O1121)/2)))))</f>
        <v>0</v>
      </c>
      <c r="T1121" s="6">
        <v>6</v>
      </c>
      <c r="U1121" s="6">
        <v>6</v>
      </c>
      <c r="V1121" s="6">
        <v>1.5</v>
      </c>
      <c r="AA1121" s="13" t="str">
        <f t="shared" si="18"/>
        <v/>
      </c>
      <c r="AE1121" s="6" t="s">
        <v>49</v>
      </c>
      <c r="AF1121" s="6" t="s">
        <v>62</v>
      </c>
      <c r="AI1121" s="6">
        <v>0</v>
      </c>
      <c r="AJ1121" s="6">
        <v>1</v>
      </c>
      <c r="AK1121" s="6">
        <v>0</v>
      </c>
      <c r="AL1121" s="6">
        <v>0</v>
      </c>
      <c r="AM1121" s="6">
        <v>0</v>
      </c>
      <c r="AN1121" s="6">
        <v>0</v>
      </c>
      <c r="AO1121" s="6">
        <v>0</v>
      </c>
      <c r="AP1121" s="6">
        <v>1</v>
      </c>
      <c r="AR1121" s="6">
        <v>0</v>
      </c>
      <c r="AS1121" s="6">
        <v>0</v>
      </c>
      <c r="AT1121" s="6">
        <v>0</v>
      </c>
      <c r="AU1121" s="6">
        <v>0</v>
      </c>
      <c r="AV1121" s="6">
        <f>IF(Table3[[#This Row],[ShankDiameter]]&gt;0.5,0,2)</f>
        <v>2</v>
      </c>
      <c r="AW1121" s="6">
        <v>0</v>
      </c>
      <c r="AX1121" s="6">
        <v>0</v>
      </c>
      <c r="AY1121" s="6">
        <v>2</v>
      </c>
      <c r="AZ1121" s="6">
        <f>IF(Table3[[#This Row],[ShankDiameter]]=0.225,2,IF(Table3[[#This Row],[ShankDiameter]]=0.25,2,IF(Table3[[#This Row],[ShankDiameter]]=0.2875,2,0)))</f>
        <v>0</v>
      </c>
      <c r="BA1121" s="6">
        <v>0</v>
      </c>
      <c r="BB1121" s="6">
        <v>0</v>
      </c>
      <c r="BC1121" s="6">
        <v>0</v>
      </c>
      <c r="BD1121" s="6">
        <v>0</v>
      </c>
      <c r="BE1121" s="6">
        <v>0</v>
      </c>
      <c r="BF1121" s="6">
        <v>0</v>
      </c>
      <c r="BG1121" s="6">
        <v>0</v>
      </c>
      <c r="BH1121" s="6">
        <v>0</v>
      </c>
      <c r="BI1121" s="6">
        <v>0</v>
      </c>
      <c r="BJ1121" s="6">
        <v>0</v>
      </c>
      <c r="BK1121" s="6">
        <v>0</v>
      </c>
      <c r="BL1121" s="6">
        <v>0</v>
      </c>
      <c r="BM1121" s="6">
        <f>IF(Table3[[#This Row],[Type]]="EM",IF((Table3[[#This Row],[Diameter]]/2)-Table3[[#This Row],[CornerRadius]]-0.012&gt;0,(Table3[[#This Row],[Diameter]]/2)-Table3[[#This Row],[CornerRadius]]-0.012,0),)</f>
        <v>0</v>
      </c>
      <c r="BO1121" s="6" t="str">
        <f>IF(Table3[[#This Row],[ShoulderLength]]="","",IF(Table3[[#This Row],[ShoulderLength]]&lt;Table3[[#This Row],[LOC]],"FIX",""))</f>
        <v/>
      </c>
    </row>
    <row r="1122" spans="1:67" x14ac:dyDescent="0.25">
      <c r="A1122" s="7">
        <f>IF(Table3[[#This Row],[SoflexRule]]="",1,IF(Table3[[#This Row],[MinOHL]]="",1,IF(Table3[[#This Row],[Type]]="CT",1,IF(Table3[[#This Row],[I]]=1,0,1))))</f>
        <v>1</v>
      </c>
      <c r="B1122" s="6" t="s">
        <v>1922</v>
      </c>
      <c r="D1122" s="6" t="s">
        <v>1922</v>
      </c>
      <c r="E1122" s="6">
        <v>1119</v>
      </c>
      <c r="F1122" s="22"/>
      <c r="G1122" s="9" t="s">
        <v>74</v>
      </c>
      <c r="H1122" s="10" t="s">
        <v>1922</v>
      </c>
      <c r="I1122" s="11" t="s">
        <v>2085</v>
      </c>
      <c r="J1122" s="12">
        <v>27223350</v>
      </c>
      <c r="K1122" s="11" t="str">
        <f>CONCATENATE(Table3[[#This Row],[Type]]," "&amp;TEXT(Table3[[#This Row],[Diameter]],".0000")&amp;""," "&amp;Table3[[#This Row],[NumFlutes]]&amp;"FL")</f>
        <v>RM .2350 4FL</v>
      </c>
      <c r="M1122" s="13">
        <v>0.23499999999999999</v>
      </c>
      <c r="N1122" s="13">
        <v>0.22900000000000001</v>
      </c>
      <c r="O1122" s="6">
        <v>0.23499999999999999</v>
      </c>
      <c r="P1122" s="6">
        <v>1.0349999999999999</v>
      </c>
      <c r="R1122" s="14">
        <f>IF(Table3[[#This Row],[ShoulderLenEnd]]="",0,90-(DEGREES(ATAN((Q1122-P1122)/((N1122-O1122)/2)))))</f>
        <v>0</v>
      </c>
      <c r="S1122" s="15">
        <v>1.71</v>
      </c>
      <c r="T1122" s="6">
        <v>4</v>
      </c>
      <c r="U1122" s="6">
        <v>3</v>
      </c>
      <c r="V1122" s="6">
        <v>1.7</v>
      </c>
      <c r="AA1122" s="13" t="str">
        <f t="shared" si="18"/>
        <v/>
      </c>
      <c r="AB1122" s="6">
        <v>0.17499999999999999</v>
      </c>
      <c r="AC1122" s="6">
        <v>3.5000000000000003E-2</v>
      </c>
      <c r="AE1122" s="6" t="s">
        <v>44</v>
      </c>
      <c r="AF1122" s="6" t="s">
        <v>62</v>
      </c>
      <c r="AG1122" s="6" t="s">
        <v>495</v>
      </c>
      <c r="AI1122" s="6">
        <v>0</v>
      </c>
      <c r="AJ1122" s="6">
        <v>1</v>
      </c>
      <c r="AK1122" s="6">
        <v>0</v>
      </c>
      <c r="AL1122" s="6">
        <v>0</v>
      </c>
      <c r="AM1122" s="6">
        <v>0</v>
      </c>
      <c r="AN1122" s="6">
        <v>0</v>
      </c>
      <c r="AO1122" s="6">
        <v>0</v>
      </c>
      <c r="AP1122" s="6">
        <v>1</v>
      </c>
      <c r="AR1122" s="6">
        <v>0</v>
      </c>
      <c r="AS1122" s="6">
        <v>0</v>
      </c>
      <c r="AT1122" s="6">
        <v>0</v>
      </c>
      <c r="AU1122" s="6">
        <v>0</v>
      </c>
      <c r="AV1122" s="6">
        <f>IF(Table3[[#This Row],[ShankDiameter]]&gt;0.5,0,2)</f>
        <v>2</v>
      </c>
      <c r="AW1122" s="6">
        <v>0</v>
      </c>
      <c r="AX1122" s="6">
        <v>0</v>
      </c>
      <c r="AY1122" s="6">
        <v>2</v>
      </c>
      <c r="AZ1122" s="6">
        <f>IF(Table3[[#This Row],[ShankDiameter]]=0.225,2,IF(Table3[[#This Row],[ShankDiameter]]=0.25,2,IF(Table3[[#This Row],[ShankDiameter]]=0.2875,2,0)))</f>
        <v>0</v>
      </c>
      <c r="BA1122" s="6">
        <v>0</v>
      </c>
      <c r="BB1122" s="6">
        <v>0</v>
      </c>
      <c r="BC1122" s="6">
        <v>0</v>
      </c>
      <c r="BD1122" s="6">
        <v>0</v>
      </c>
      <c r="BE1122" s="6">
        <v>0</v>
      </c>
      <c r="BF1122" s="6">
        <v>0</v>
      </c>
      <c r="BG1122" s="6">
        <v>0</v>
      </c>
      <c r="BH1122" s="6">
        <v>0</v>
      </c>
      <c r="BI1122" s="6">
        <v>0</v>
      </c>
      <c r="BJ1122" s="6">
        <v>0</v>
      </c>
      <c r="BK1122" s="6">
        <v>0</v>
      </c>
      <c r="BL1122" s="6">
        <v>0</v>
      </c>
      <c r="BM1122" s="6">
        <f>IF(Table3[[#This Row],[Type]]="EM",IF((Table3[[#This Row],[Diameter]]/2)-Table3[[#This Row],[CornerRadius]]-0.012&gt;0,(Table3[[#This Row],[Diameter]]/2)-Table3[[#This Row],[CornerRadius]]-0.012,0),)</f>
        <v>0</v>
      </c>
      <c r="BO1122" s="6" t="str">
        <f>IF(Table3[[#This Row],[ShoulderLength]]="","",IF(Table3[[#This Row],[ShoulderLength]]&lt;Table3[[#This Row],[LOC]],"FIX",""))</f>
        <v>FIX</v>
      </c>
    </row>
    <row r="1123" spans="1:67" x14ac:dyDescent="0.25">
      <c r="A1123" s="7">
        <f>IF(Table3[[#This Row],[SoflexRule]]="",1,IF(Table3[[#This Row],[MinOHL]]="",1,IF(Table3[[#This Row],[Type]]="CT",1,IF(Table3[[#This Row],[I]]=1,0,1))))</f>
        <v>1</v>
      </c>
      <c r="B1123" s="6" t="s">
        <v>1922</v>
      </c>
      <c r="D1123" s="6" t="s">
        <v>1922</v>
      </c>
      <c r="E1123" s="6">
        <v>1120</v>
      </c>
      <c r="G1123" s="9" t="s">
        <v>74</v>
      </c>
      <c r="H1123" s="10" t="s">
        <v>1922</v>
      </c>
      <c r="I1123" s="11" t="s">
        <v>2086</v>
      </c>
      <c r="J1123" s="12" t="s">
        <v>2087</v>
      </c>
      <c r="K1123" s="11" t="str">
        <f>CONCATENATE(Table3[[#This Row],[Type]]," "&amp;TEXT(Table3[[#This Row],[Diameter]],".0000")&amp;""," "&amp;Table3[[#This Row],[NumFlutes]]&amp;"FL")</f>
        <v>RM .2420 6FL</v>
      </c>
      <c r="M1123" s="13">
        <v>0.24199999999999999</v>
      </c>
      <c r="N1123" s="13">
        <v>0.23</v>
      </c>
      <c r="O1123" s="6">
        <v>0.24199999999999999</v>
      </c>
      <c r="P1123" s="6">
        <v>1.5549999999999999</v>
      </c>
      <c r="R1123" s="14">
        <f>IF(Table3[[#This Row],[ShoulderLenEnd]]="",0,90-(DEGREES(ATAN((Q1123-P1123)/((N1123-O1123)/2)))))</f>
        <v>0</v>
      </c>
      <c r="S1123" s="15">
        <v>2.0499999999999998</v>
      </c>
      <c r="T1123" s="6">
        <v>6</v>
      </c>
      <c r="U1123" s="6">
        <v>6</v>
      </c>
      <c r="V1123" s="6">
        <v>1.5</v>
      </c>
      <c r="AA1123" s="13" t="str">
        <f t="shared" si="18"/>
        <v/>
      </c>
      <c r="AB1123" s="6">
        <v>0.2</v>
      </c>
      <c r="AC1123" s="6">
        <v>0.02</v>
      </c>
      <c r="AE1123" s="6" t="s">
        <v>49</v>
      </c>
      <c r="AF1123" s="6" t="s">
        <v>62</v>
      </c>
      <c r="AG1123" s="6" t="s">
        <v>2101</v>
      </c>
      <c r="AI1123" s="6">
        <v>0</v>
      </c>
      <c r="AJ1123" s="6">
        <v>1</v>
      </c>
      <c r="AK1123" s="6">
        <v>0</v>
      </c>
      <c r="AL1123" s="6">
        <v>0</v>
      </c>
      <c r="AM1123" s="6">
        <v>0</v>
      </c>
      <c r="AN1123" s="6">
        <v>0</v>
      </c>
      <c r="AO1123" s="6">
        <v>0</v>
      </c>
      <c r="AP1123" s="6">
        <v>1</v>
      </c>
      <c r="AR1123" s="6">
        <v>0</v>
      </c>
      <c r="AS1123" s="6">
        <v>0</v>
      </c>
      <c r="AT1123" s="6">
        <v>0</v>
      </c>
      <c r="AU1123" s="6">
        <v>0</v>
      </c>
      <c r="AV1123" s="6">
        <f>IF(Table3[[#This Row],[ShankDiameter]]&gt;0.5,0,2)</f>
        <v>2</v>
      </c>
      <c r="AW1123" s="6">
        <v>0</v>
      </c>
      <c r="AX1123" s="6">
        <v>0</v>
      </c>
      <c r="AY1123" s="6">
        <v>2</v>
      </c>
      <c r="AZ1123" s="6">
        <f>IF(Table3[[#This Row],[ShankDiameter]]=0.225,2,IF(Table3[[#This Row],[ShankDiameter]]=0.25,2,IF(Table3[[#This Row],[ShankDiameter]]=0.2875,2,0)))</f>
        <v>0</v>
      </c>
      <c r="BA1123" s="6">
        <v>0</v>
      </c>
      <c r="BB1123" s="6">
        <v>0</v>
      </c>
      <c r="BC1123" s="6">
        <v>0</v>
      </c>
      <c r="BD1123" s="6">
        <v>0</v>
      </c>
      <c r="BE1123" s="6">
        <v>0</v>
      </c>
      <c r="BF1123" s="6">
        <v>0</v>
      </c>
      <c r="BG1123" s="6">
        <v>0</v>
      </c>
      <c r="BH1123" s="6">
        <v>0</v>
      </c>
      <c r="BI1123" s="6">
        <v>0</v>
      </c>
      <c r="BJ1123" s="6">
        <v>0</v>
      </c>
      <c r="BK1123" s="6">
        <v>0</v>
      </c>
      <c r="BL1123" s="6">
        <v>0</v>
      </c>
      <c r="BM1123" s="6">
        <f>IF(Table3[[#This Row],[Type]]="EM",IF((Table3[[#This Row],[Diameter]]/2)-Table3[[#This Row],[CornerRadius]]-0.012&gt;0,(Table3[[#This Row],[Diameter]]/2)-Table3[[#This Row],[CornerRadius]]-0.012,0),)</f>
        <v>0</v>
      </c>
      <c r="BO1123" s="6" t="str">
        <f>IF(Table3[[#This Row],[ShoulderLength]]="","",IF(Table3[[#This Row],[ShoulderLength]]&lt;Table3[[#This Row],[LOC]],"FIX",""))</f>
        <v/>
      </c>
    </row>
    <row r="1124" spans="1:67" x14ac:dyDescent="0.25">
      <c r="A1124" s="7">
        <f>IF(Table3[[#This Row],[SoflexRule]]="",1,IF(Table3[[#This Row],[MinOHL]]="",1,IF(Table3[[#This Row],[Type]]="CT",1,IF(Table3[[#This Row],[I]]=1,0,1))))</f>
        <v>1</v>
      </c>
      <c r="B1124" s="6" t="s">
        <v>1922</v>
      </c>
      <c r="D1124" s="6" t="s">
        <v>1922</v>
      </c>
      <c r="E1124" s="6">
        <v>1121</v>
      </c>
      <c r="H1124" s="10" t="s">
        <v>1922</v>
      </c>
      <c r="I1124" s="11" t="s">
        <v>2088</v>
      </c>
      <c r="J1124" s="12" t="s">
        <v>1929</v>
      </c>
      <c r="K1124" s="11" t="str">
        <f>CONCATENATE(Table3[[#This Row],[Type]]," "&amp;TEXT(Table3[[#This Row],[Diameter]],".0000")&amp;""," "&amp;Table3[[#This Row],[NumFlutes]]&amp;"FL")</f>
        <v>RM .2350 6FL</v>
      </c>
      <c r="M1124" s="13">
        <v>0.23499999999999999</v>
      </c>
      <c r="N1124" s="13">
        <v>0.23200000000000001</v>
      </c>
      <c r="R1124" s="14">
        <f>IF(Table3[[#This Row],[ShoulderLenEnd]]="",0,90-(DEGREES(ATAN((Q1124-P1124)/((N1124-O1124)/2)))))</f>
        <v>0</v>
      </c>
      <c r="T1124" s="6">
        <v>6</v>
      </c>
      <c r="U1124" s="6">
        <v>6</v>
      </c>
      <c r="V1124" s="6">
        <v>1.5</v>
      </c>
      <c r="AA1124" s="13" t="str">
        <f t="shared" si="18"/>
        <v/>
      </c>
      <c r="AE1124" s="6" t="s">
        <v>49</v>
      </c>
      <c r="AF1124" s="6" t="s">
        <v>62</v>
      </c>
      <c r="AI1124" s="6">
        <v>0</v>
      </c>
      <c r="AJ1124" s="6">
        <v>1</v>
      </c>
      <c r="AK1124" s="6">
        <v>0</v>
      </c>
      <c r="AL1124" s="6">
        <v>0</v>
      </c>
      <c r="AM1124" s="6">
        <v>0</v>
      </c>
      <c r="AN1124" s="6">
        <v>0</v>
      </c>
      <c r="AO1124" s="6">
        <v>0</v>
      </c>
      <c r="AP1124" s="6">
        <v>1</v>
      </c>
      <c r="AR1124" s="6">
        <v>0</v>
      </c>
      <c r="AS1124" s="6">
        <v>0</v>
      </c>
      <c r="AT1124" s="6">
        <v>0</v>
      </c>
      <c r="AU1124" s="6">
        <v>0</v>
      </c>
      <c r="AV1124" s="6">
        <f>IF(Table3[[#This Row],[ShankDiameter]]&gt;0.5,0,2)</f>
        <v>2</v>
      </c>
      <c r="AW1124" s="6">
        <v>0</v>
      </c>
      <c r="AX1124" s="6">
        <v>0</v>
      </c>
      <c r="AY1124" s="6">
        <v>2</v>
      </c>
      <c r="AZ1124" s="6">
        <f>IF(Table3[[#This Row],[ShankDiameter]]=0.225,2,IF(Table3[[#This Row],[ShankDiameter]]=0.25,2,IF(Table3[[#This Row],[ShankDiameter]]=0.2875,2,0)))</f>
        <v>0</v>
      </c>
      <c r="BA1124" s="6">
        <v>0</v>
      </c>
      <c r="BB1124" s="6">
        <v>0</v>
      </c>
      <c r="BC1124" s="6">
        <v>0</v>
      </c>
      <c r="BD1124" s="6">
        <v>0</v>
      </c>
      <c r="BE1124" s="6">
        <v>0</v>
      </c>
      <c r="BF1124" s="6">
        <v>0</v>
      </c>
      <c r="BG1124" s="6">
        <v>0</v>
      </c>
      <c r="BH1124" s="6">
        <v>0</v>
      </c>
      <c r="BI1124" s="6">
        <v>0</v>
      </c>
      <c r="BJ1124" s="6">
        <v>0</v>
      </c>
      <c r="BK1124" s="6">
        <v>0</v>
      </c>
      <c r="BL1124" s="6">
        <v>0</v>
      </c>
      <c r="BM1124" s="6">
        <f>IF(Table3[[#This Row],[Type]]="EM",IF((Table3[[#This Row],[Diameter]]/2)-Table3[[#This Row],[CornerRadius]]-0.012&gt;0,(Table3[[#This Row],[Diameter]]/2)-Table3[[#This Row],[CornerRadius]]-0.012,0),)</f>
        <v>0</v>
      </c>
      <c r="BO1124" s="6" t="str">
        <f>IF(Table3[[#This Row],[ShoulderLength]]="","",IF(Table3[[#This Row],[ShoulderLength]]&lt;Table3[[#This Row],[LOC]],"FIX",""))</f>
        <v/>
      </c>
    </row>
    <row r="1125" spans="1:67" x14ac:dyDescent="0.25">
      <c r="A1125" s="7">
        <f>IF(Table3[[#This Row],[SoflexRule]]="",1,IF(Table3[[#This Row],[MinOHL]]="",1,IF(Table3[[#This Row],[Type]]="CT",1,IF(Table3[[#This Row],[I]]=1,0,1))))</f>
        <v>1</v>
      </c>
      <c r="B1125" s="6" t="s">
        <v>1922</v>
      </c>
      <c r="D1125" s="6" t="s">
        <v>1922</v>
      </c>
      <c r="E1125" s="6">
        <v>1122</v>
      </c>
      <c r="G1125" s="9" t="s">
        <v>74</v>
      </c>
      <c r="H1125" s="10" t="s">
        <v>1922</v>
      </c>
      <c r="I1125" s="11" t="s">
        <v>2089</v>
      </c>
      <c r="J1125" s="12" t="s">
        <v>2090</v>
      </c>
      <c r="K1125" s="11" t="str">
        <f>CONCATENATE(Table3[[#This Row],[Type]]," "&amp;TEXT(Table3[[#This Row],[Diameter]],".0000")&amp;""," "&amp;Table3[[#This Row],[NumFlutes]]&amp;"FL")</f>
        <v>RM .2380 6FL</v>
      </c>
      <c r="M1125" s="13">
        <v>0.23799999999999999</v>
      </c>
      <c r="N1125" s="13">
        <v>0.23200000000000001</v>
      </c>
      <c r="O1125" s="6">
        <v>0.23799999999999999</v>
      </c>
      <c r="P1125" s="6">
        <v>1.5</v>
      </c>
      <c r="R1125" s="14">
        <f>IF(Table3[[#This Row],[ShoulderLenEnd]]="",0,90-(DEGREES(ATAN((Q1125-P1125)/((N1125-O1125)/2)))))</f>
        <v>0</v>
      </c>
      <c r="S1125" s="15">
        <v>1.98</v>
      </c>
      <c r="T1125" s="6">
        <v>6</v>
      </c>
      <c r="U1125" s="6">
        <v>6</v>
      </c>
      <c r="V1125" s="6">
        <v>1.97</v>
      </c>
      <c r="AA1125" s="13" t="str">
        <f t="shared" si="18"/>
        <v/>
      </c>
      <c r="AB1125" s="6">
        <v>0.2</v>
      </c>
      <c r="AC1125" s="6">
        <v>3.5000000000000003E-2</v>
      </c>
      <c r="AE1125" s="6" t="s">
        <v>49</v>
      </c>
      <c r="AF1125" s="6" t="s">
        <v>62</v>
      </c>
      <c r="AI1125" s="6">
        <v>0</v>
      </c>
      <c r="AJ1125" s="6">
        <v>1</v>
      </c>
      <c r="AK1125" s="6">
        <v>0</v>
      </c>
      <c r="AL1125" s="6">
        <v>0</v>
      </c>
      <c r="AM1125" s="6">
        <v>0</v>
      </c>
      <c r="AN1125" s="6">
        <v>0</v>
      </c>
      <c r="AO1125" s="6">
        <v>0</v>
      </c>
      <c r="AP1125" s="6">
        <v>1</v>
      </c>
      <c r="AR1125" s="6">
        <v>0</v>
      </c>
      <c r="AS1125" s="6">
        <v>0</v>
      </c>
      <c r="AT1125" s="6">
        <v>0</v>
      </c>
      <c r="AU1125" s="6">
        <v>0</v>
      </c>
      <c r="AV1125" s="6">
        <f>IF(Table3[[#This Row],[ShankDiameter]]&gt;0.5,0,2)</f>
        <v>2</v>
      </c>
      <c r="AW1125" s="6">
        <v>0</v>
      </c>
      <c r="AX1125" s="6">
        <v>0</v>
      </c>
      <c r="AY1125" s="6">
        <v>2</v>
      </c>
      <c r="AZ1125" s="6">
        <f>IF(Table3[[#This Row],[ShankDiameter]]=0.225,2,IF(Table3[[#This Row],[ShankDiameter]]=0.25,2,IF(Table3[[#This Row],[ShankDiameter]]=0.2875,2,0)))</f>
        <v>0</v>
      </c>
      <c r="BA1125" s="6">
        <v>0</v>
      </c>
      <c r="BB1125" s="6">
        <v>0</v>
      </c>
      <c r="BC1125" s="6">
        <v>0</v>
      </c>
      <c r="BD1125" s="6">
        <v>0</v>
      </c>
      <c r="BE1125" s="6">
        <v>0</v>
      </c>
      <c r="BF1125" s="6">
        <v>0</v>
      </c>
      <c r="BG1125" s="6">
        <v>0</v>
      </c>
      <c r="BH1125" s="6">
        <v>0</v>
      </c>
      <c r="BI1125" s="6">
        <v>0</v>
      </c>
      <c r="BJ1125" s="6">
        <v>0</v>
      </c>
      <c r="BK1125" s="6">
        <v>0</v>
      </c>
      <c r="BL1125" s="6">
        <v>0</v>
      </c>
      <c r="BM1125" s="6">
        <f>IF(Table3[[#This Row],[Type]]="EM",IF((Table3[[#This Row],[Diameter]]/2)-Table3[[#This Row],[CornerRadius]]-0.012&gt;0,(Table3[[#This Row],[Diameter]]/2)-Table3[[#This Row],[CornerRadius]]-0.012,0),)</f>
        <v>0</v>
      </c>
      <c r="BO1125" s="6" t="str">
        <f>IF(Table3[[#This Row],[ShoulderLength]]="","",IF(Table3[[#This Row],[ShoulderLength]]&lt;Table3[[#This Row],[LOC]],"FIX",""))</f>
        <v>FIX</v>
      </c>
    </row>
    <row r="1126" spans="1:67" x14ac:dyDescent="0.25">
      <c r="A1126" s="7">
        <f>IF(Table3[[#This Row],[SoflexRule]]="",1,IF(Table3[[#This Row],[MinOHL]]="",1,IF(Table3[[#This Row],[Type]]="CT",1,IF(Table3[[#This Row],[I]]=1,0,1))))</f>
        <v>1</v>
      </c>
      <c r="B1126" s="6" t="s">
        <v>1922</v>
      </c>
      <c r="D1126" s="6" t="s">
        <v>1922</v>
      </c>
      <c r="E1126" s="6">
        <v>1123</v>
      </c>
      <c r="H1126" s="10" t="s">
        <v>1922</v>
      </c>
      <c r="I1126" s="11" t="s">
        <v>2091</v>
      </c>
      <c r="J1126" s="12" t="s">
        <v>2092</v>
      </c>
      <c r="K1126" s="11" t="str">
        <f>CONCATENATE(Table3[[#This Row],[Type]]," "&amp;TEXT(Table3[[#This Row],[Diameter]],".0000")&amp;""," "&amp;Table3[[#This Row],[NumFlutes]]&amp;"FL")</f>
        <v>RM .2440 6FL</v>
      </c>
      <c r="M1126" s="13">
        <v>0.24399999999999999</v>
      </c>
      <c r="N1126" s="13">
        <v>0.23300000000000001</v>
      </c>
      <c r="R1126" s="14">
        <f>IF(Table3[[#This Row],[ShoulderLenEnd]]="",0,90-(DEGREES(ATAN((Q1126-P1126)/((N1126-O1126)/2)))))</f>
        <v>0</v>
      </c>
      <c r="T1126" s="6">
        <v>6</v>
      </c>
      <c r="U1126" s="6">
        <v>6</v>
      </c>
      <c r="V1126" s="6">
        <v>1.5</v>
      </c>
      <c r="AA1126" s="13" t="str">
        <f t="shared" si="18"/>
        <v/>
      </c>
      <c r="AE1126" s="6" t="s">
        <v>49</v>
      </c>
      <c r="AF1126" s="6" t="s">
        <v>62</v>
      </c>
      <c r="AI1126" s="6">
        <v>0</v>
      </c>
      <c r="AJ1126" s="6">
        <v>1</v>
      </c>
      <c r="AK1126" s="6">
        <v>0</v>
      </c>
      <c r="AL1126" s="6">
        <v>0</v>
      </c>
      <c r="AM1126" s="6">
        <v>0</v>
      </c>
      <c r="AN1126" s="6">
        <v>0</v>
      </c>
      <c r="AO1126" s="6">
        <v>0</v>
      </c>
      <c r="AP1126" s="6">
        <v>1</v>
      </c>
      <c r="AR1126" s="6">
        <v>0</v>
      </c>
      <c r="AS1126" s="6">
        <v>0</v>
      </c>
      <c r="AT1126" s="6">
        <v>0</v>
      </c>
      <c r="AU1126" s="6">
        <v>0</v>
      </c>
      <c r="AV1126" s="6">
        <f>IF(Table3[[#This Row],[ShankDiameter]]&gt;0.5,0,2)</f>
        <v>2</v>
      </c>
      <c r="AW1126" s="6">
        <v>0</v>
      </c>
      <c r="AX1126" s="6">
        <v>0</v>
      </c>
      <c r="AY1126" s="6">
        <v>2</v>
      </c>
      <c r="AZ1126" s="6">
        <f>IF(Table3[[#This Row],[ShankDiameter]]=0.225,2,IF(Table3[[#This Row],[ShankDiameter]]=0.25,2,IF(Table3[[#This Row],[ShankDiameter]]=0.2875,2,0)))</f>
        <v>0</v>
      </c>
      <c r="BA1126" s="6">
        <v>0</v>
      </c>
      <c r="BB1126" s="6">
        <v>0</v>
      </c>
      <c r="BC1126" s="6">
        <v>0</v>
      </c>
      <c r="BD1126" s="6">
        <v>0</v>
      </c>
      <c r="BE1126" s="6">
        <v>0</v>
      </c>
      <c r="BF1126" s="6">
        <v>0</v>
      </c>
      <c r="BG1126" s="6">
        <v>0</v>
      </c>
      <c r="BH1126" s="6">
        <v>0</v>
      </c>
      <c r="BI1126" s="6">
        <v>0</v>
      </c>
      <c r="BJ1126" s="6">
        <v>0</v>
      </c>
      <c r="BK1126" s="6">
        <v>0</v>
      </c>
      <c r="BL1126" s="6">
        <v>0</v>
      </c>
      <c r="BM1126" s="6">
        <f>IF(Table3[[#This Row],[Type]]="EM",IF((Table3[[#This Row],[Diameter]]/2)-Table3[[#This Row],[CornerRadius]]-0.012&gt;0,(Table3[[#This Row],[Diameter]]/2)-Table3[[#This Row],[CornerRadius]]-0.012,0),)</f>
        <v>0</v>
      </c>
      <c r="BO1126" s="6" t="str">
        <f>IF(Table3[[#This Row],[ShoulderLength]]="","",IF(Table3[[#This Row],[ShoulderLength]]&lt;Table3[[#This Row],[LOC]],"FIX",""))</f>
        <v/>
      </c>
    </row>
    <row r="1127" spans="1:67" x14ac:dyDescent="0.25">
      <c r="A1127" s="7">
        <f>IF(Table3[[#This Row],[SoflexRule]]="",1,IF(Table3[[#This Row],[MinOHL]]="",1,IF(Table3[[#This Row],[Type]]="CT",1,IF(Table3[[#This Row],[I]]=1,0,1))))</f>
        <v>1</v>
      </c>
      <c r="B1127" s="6" t="s">
        <v>1922</v>
      </c>
      <c r="D1127" s="6" t="s">
        <v>1922</v>
      </c>
      <c r="E1127" s="6">
        <v>1124</v>
      </c>
      <c r="H1127" s="10" t="s">
        <v>1922</v>
      </c>
      <c r="I1127" s="11" t="s">
        <v>2093</v>
      </c>
      <c r="J1127" s="12">
        <v>27223900</v>
      </c>
      <c r="K1127" s="11" t="str">
        <f>CONCATENATE(Table3[[#This Row],[Type]]," "&amp;TEXT(Table3[[#This Row],[Diameter]],".0000")&amp;""," "&amp;Table3[[#This Row],[NumFlutes]]&amp;"FL")</f>
        <v>RM .2390 4FL</v>
      </c>
      <c r="M1127" s="13">
        <v>0.23899999999999999</v>
      </c>
      <c r="N1127" s="13">
        <v>0.23599999999999999</v>
      </c>
      <c r="R1127" s="14">
        <f>IF(Table3[[#This Row],[ShoulderLenEnd]]="",0,90-(DEGREES(ATAN((Q1127-P1127)/((N1127-O1127)/2)))))</f>
        <v>0</v>
      </c>
      <c r="T1127" s="6">
        <v>4</v>
      </c>
      <c r="U1127" s="6">
        <v>3</v>
      </c>
      <c r="V1127" s="6">
        <v>1</v>
      </c>
      <c r="AA1127" s="13" t="str">
        <f t="shared" si="18"/>
        <v/>
      </c>
      <c r="AE1127" s="6" t="s">
        <v>44</v>
      </c>
      <c r="AF1127" s="6" t="s">
        <v>62</v>
      </c>
      <c r="AI1127" s="6">
        <v>0</v>
      </c>
      <c r="AJ1127" s="6">
        <v>1</v>
      </c>
      <c r="AK1127" s="6">
        <v>0</v>
      </c>
      <c r="AL1127" s="6">
        <v>0</v>
      </c>
      <c r="AM1127" s="6">
        <v>0</v>
      </c>
      <c r="AN1127" s="6">
        <v>0</v>
      </c>
      <c r="AO1127" s="6">
        <v>0</v>
      </c>
      <c r="AP1127" s="6">
        <v>1</v>
      </c>
      <c r="AR1127" s="6">
        <v>0</v>
      </c>
      <c r="AS1127" s="6">
        <v>0</v>
      </c>
      <c r="AT1127" s="6">
        <v>0</v>
      </c>
      <c r="AU1127" s="6">
        <v>0</v>
      </c>
      <c r="AV1127" s="6">
        <f>IF(Table3[[#This Row],[ShankDiameter]]&gt;0.5,0,2)</f>
        <v>2</v>
      </c>
      <c r="AW1127" s="6">
        <v>0</v>
      </c>
      <c r="AX1127" s="6">
        <v>0</v>
      </c>
      <c r="AY1127" s="6">
        <v>2</v>
      </c>
      <c r="AZ1127" s="6">
        <f>IF(Table3[[#This Row],[ShankDiameter]]=0.225,2,IF(Table3[[#This Row],[ShankDiameter]]=0.25,2,IF(Table3[[#This Row],[ShankDiameter]]=0.2875,2,0)))</f>
        <v>0</v>
      </c>
      <c r="BA1127" s="6">
        <v>0</v>
      </c>
      <c r="BB1127" s="6">
        <v>0</v>
      </c>
      <c r="BC1127" s="6">
        <v>0</v>
      </c>
      <c r="BD1127" s="6">
        <v>0</v>
      </c>
      <c r="BE1127" s="6">
        <v>0</v>
      </c>
      <c r="BF1127" s="6">
        <v>0</v>
      </c>
      <c r="BG1127" s="6">
        <v>0</v>
      </c>
      <c r="BH1127" s="6">
        <v>0</v>
      </c>
      <c r="BI1127" s="6">
        <v>0</v>
      </c>
      <c r="BJ1127" s="6">
        <v>0</v>
      </c>
      <c r="BK1127" s="6">
        <v>0</v>
      </c>
      <c r="BL1127" s="6">
        <v>0</v>
      </c>
      <c r="BM1127" s="6">
        <f>IF(Table3[[#This Row],[Type]]="EM",IF((Table3[[#This Row],[Diameter]]/2)-Table3[[#This Row],[CornerRadius]]-0.012&gt;0,(Table3[[#This Row],[Diameter]]/2)-Table3[[#This Row],[CornerRadius]]-0.012,0),)</f>
        <v>0</v>
      </c>
      <c r="BO1127" s="6" t="str">
        <f>IF(Table3[[#This Row],[ShoulderLength]]="","",IF(Table3[[#This Row],[ShoulderLength]]&lt;Table3[[#This Row],[LOC]],"FIX",""))</f>
        <v/>
      </c>
    </row>
    <row r="1128" spans="1:67" x14ac:dyDescent="0.25">
      <c r="A1128" s="7">
        <f>IF(Table3[[#This Row],[SoflexRule]]="",1,IF(Table3[[#This Row],[MinOHL]]="",1,IF(Table3[[#This Row],[Type]]="CT",1,IF(Table3[[#This Row],[I]]=1,0,1))))</f>
        <v>1</v>
      </c>
      <c r="B1128" s="6" t="s">
        <v>1922</v>
      </c>
      <c r="D1128" s="6" t="s">
        <v>1922</v>
      </c>
      <c r="E1128" s="6">
        <v>1125</v>
      </c>
      <c r="H1128" s="10" t="s">
        <v>1922</v>
      </c>
      <c r="I1128" s="11" t="s">
        <v>2094</v>
      </c>
      <c r="J1128" s="12">
        <v>27224000</v>
      </c>
      <c r="K1128" s="11" t="str">
        <f>CONCATENATE(Table3[[#This Row],[Type]]," "&amp;TEXT(Table3[[#This Row],[Diameter]],".0000")&amp;""," "&amp;Table3[[#This Row],[NumFlutes]]&amp;"FL")</f>
        <v>RM .2400 4FL</v>
      </c>
      <c r="M1128" s="13">
        <v>0.24</v>
      </c>
      <c r="N1128" s="13">
        <v>0.23599999999999999</v>
      </c>
      <c r="R1128" s="14">
        <f>IF(Table3[[#This Row],[ShoulderLenEnd]]="",0,90-(DEGREES(ATAN((Q1128-P1128)/((N1128-O1128)/2)))))</f>
        <v>0</v>
      </c>
      <c r="T1128" s="6">
        <v>4</v>
      </c>
      <c r="U1128" s="6">
        <v>3</v>
      </c>
      <c r="V1128" s="6">
        <v>1</v>
      </c>
      <c r="AA1128" s="13" t="str">
        <f t="shared" si="18"/>
        <v/>
      </c>
      <c r="AE1128" s="6" t="s">
        <v>44</v>
      </c>
      <c r="AF1128" s="6" t="s">
        <v>62</v>
      </c>
      <c r="AI1128" s="6">
        <v>0</v>
      </c>
      <c r="AJ1128" s="6">
        <v>1</v>
      </c>
      <c r="AK1128" s="6">
        <v>0</v>
      </c>
      <c r="AL1128" s="6">
        <v>0</v>
      </c>
      <c r="AM1128" s="6">
        <v>0</v>
      </c>
      <c r="AN1128" s="6">
        <v>0</v>
      </c>
      <c r="AO1128" s="6">
        <v>0</v>
      </c>
      <c r="AP1128" s="6">
        <v>1</v>
      </c>
      <c r="AR1128" s="6">
        <v>0</v>
      </c>
      <c r="AS1128" s="6">
        <v>0</v>
      </c>
      <c r="AT1128" s="6">
        <v>0</v>
      </c>
      <c r="AU1128" s="6">
        <v>0</v>
      </c>
      <c r="AV1128" s="6">
        <f>IF(Table3[[#This Row],[ShankDiameter]]&gt;0.5,0,2)</f>
        <v>2</v>
      </c>
      <c r="AW1128" s="6">
        <v>0</v>
      </c>
      <c r="AX1128" s="6">
        <v>0</v>
      </c>
      <c r="AY1128" s="6">
        <v>2</v>
      </c>
      <c r="AZ1128" s="6">
        <f>IF(Table3[[#This Row],[ShankDiameter]]=0.225,2,IF(Table3[[#This Row],[ShankDiameter]]=0.25,2,IF(Table3[[#This Row],[ShankDiameter]]=0.2875,2,0)))</f>
        <v>0</v>
      </c>
      <c r="BA1128" s="6">
        <v>0</v>
      </c>
      <c r="BB1128" s="6">
        <v>0</v>
      </c>
      <c r="BC1128" s="6">
        <v>0</v>
      </c>
      <c r="BD1128" s="6">
        <v>0</v>
      </c>
      <c r="BE1128" s="6">
        <v>0</v>
      </c>
      <c r="BF1128" s="6">
        <v>0</v>
      </c>
      <c r="BG1128" s="6">
        <v>0</v>
      </c>
      <c r="BH1128" s="6">
        <v>0</v>
      </c>
      <c r="BI1128" s="6">
        <v>0</v>
      </c>
      <c r="BJ1128" s="6">
        <v>0</v>
      </c>
      <c r="BK1128" s="6">
        <v>0</v>
      </c>
      <c r="BL1128" s="6">
        <v>0</v>
      </c>
      <c r="BM1128" s="6">
        <f>IF(Table3[[#This Row],[Type]]="EM",IF((Table3[[#This Row],[Diameter]]/2)-Table3[[#This Row],[CornerRadius]]-0.012&gt;0,(Table3[[#This Row],[Diameter]]/2)-Table3[[#This Row],[CornerRadius]]-0.012,0),)</f>
        <v>0</v>
      </c>
      <c r="BO1128" s="6" t="str">
        <f>IF(Table3[[#This Row],[ShoulderLength]]="","",IF(Table3[[#This Row],[ShoulderLength]]&lt;Table3[[#This Row],[LOC]],"FIX",""))</f>
        <v/>
      </c>
    </row>
    <row r="1129" spans="1:67" x14ac:dyDescent="0.25">
      <c r="A1129" s="7">
        <f>IF(Table3[[#This Row],[SoflexRule]]="",1,IF(Table3[[#This Row],[MinOHL]]="",1,IF(Table3[[#This Row],[Type]]="CT",1,IF(Table3[[#This Row],[I]]=1,0,1))))</f>
        <v>1</v>
      </c>
      <c r="B1129" s="6" t="s">
        <v>1922</v>
      </c>
      <c r="D1129" s="6" t="s">
        <v>1922</v>
      </c>
      <c r="E1129" s="6">
        <v>1126</v>
      </c>
      <c r="H1129" s="10" t="s">
        <v>1922</v>
      </c>
      <c r="I1129" s="11" t="s">
        <v>2095</v>
      </c>
      <c r="J1129" s="12" t="s">
        <v>2096</v>
      </c>
      <c r="K1129" s="11" t="str">
        <f>CONCATENATE(Table3[[#This Row],[Type]]," "&amp;TEXT(Table3[[#This Row],[Diameter]],".0000")&amp;""," "&amp;Table3[[#This Row],[NumFlutes]]&amp;"FL")</f>
        <v>RM .2480 6FL</v>
      </c>
      <c r="M1129" s="13">
        <v>0.248</v>
      </c>
      <c r="N1129" s="13">
        <v>0.24</v>
      </c>
      <c r="R1129" s="14">
        <f>IF(Table3[[#This Row],[ShoulderLenEnd]]="",0,90-(DEGREES(ATAN((Q1129-P1129)/((N1129-O1129)/2)))))</f>
        <v>0</v>
      </c>
      <c r="T1129" s="6">
        <v>6</v>
      </c>
      <c r="U1129" s="6">
        <v>6</v>
      </c>
      <c r="V1129" s="6">
        <v>1.5</v>
      </c>
      <c r="AA1129" s="13" t="str">
        <f t="shared" si="18"/>
        <v/>
      </c>
      <c r="AE1129" s="6" t="s">
        <v>49</v>
      </c>
      <c r="AF1129" s="6" t="s">
        <v>62</v>
      </c>
      <c r="AI1129" s="6">
        <v>0</v>
      </c>
      <c r="AJ1129" s="6">
        <v>1</v>
      </c>
      <c r="AK1129" s="6">
        <v>0</v>
      </c>
      <c r="AL1129" s="6">
        <v>0</v>
      </c>
      <c r="AM1129" s="6">
        <v>0</v>
      </c>
      <c r="AN1129" s="6">
        <v>0</v>
      </c>
      <c r="AO1129" s="6">
        <v>0</v>
      </c>
      <c r="AP1129" s="6">
        <v>1</v>
      </c>
      <c r="AR1129" s="6">
        <v>0</v>
      </c>
      <c r="AS1129" s="6">
        <v>0</v>
      </c>
      <c r="AT1129" s="6">
        <v>0</v>
      </c>
      <c r="AU1129" s="6">
        <v>0</v>
      </c>
      <c r="AV1129" s="6">
        <f>IF(Table3[[#This Row],[ShankDiameter]]&gt;0.5,0,2)</f>
        <v>2</v>
      </c>
      <c r="AW1129" s="6">
        <v>0</v>
      </c>
      <c r="AX1129" s="6">
        <v>0</v>
      </c>
      <c r="AY1129" s="6">
        <v>2</v>
      </c>
      <c r="AZ1129" s="6">
        <f>IF(Table3[[#This Row],[ShankDiameter]]=0.225,2,IF(Table3[[#This Row],[ShankDiameter]]=0.25,2,IF(Table3[[#This Row],[ShankDiameter]]=0.2875,2,0)))</f>
        <v>0</v>
      </c>
      <c r="BA1129" s="6">
        <v>0</v>
      </c>
      <c r="BB1129" s="6">
        <v>0</v>
      </c>
      <c r="BC1129" s="6">
        <v>0</v>
      </c>
      <c r="BD1129" s="6">
        <v>0</v>
      </c>
      <c r="BE1129" s="6">
        <v>0</v>
      </c>
      <c r="BF1129" s="6">
        <v>0</v>
      </c>
      <c r="BG1129" s="6">
        <v>0</v>
      </c>
      <c r="BH1129" s="6">
        <v>0</v>
      </c>
      <c r="BI1129" s="6">
        <v>0</v>
      </c>
      <c r="BJ1129" s="6">
        <v>0</v>
      </c>
      <c r="BK1129" s="6">
        <v>0</v>
      </c>
      <c r="BL1129" s="6">
        <v>0</v>
      </c>
      <c r="BM1129" s="6">
        <f>IF(Table3[[#This Row],[Type]]="EM",IF((Table3[[#This Row],[Diameter]]/2)-Table3[[#This Row],[CornerRadius]]-0.012&gt;0,(Table3[[#This Row],[Diameter]]/2)-Table3[[#This Row],[CornerRadius]]-0.012,0),)</f>
        <v>0</v>
      </c>
      <c r="BO1129" s="6" t="str">
        <f>IF(Table3[[#This Row],[ShoulderLength]]="","",IF(Table3[[#This Row],[ShoulderLength]]&lt;Table3[[#This Row],[LOC]],"FIX",""))</f>
        <v/>
      </c>
    </row>
    <row r="1130" spans="1:67" x14ac:dyDescent="0.25">
      <c r="A1130" s="7">
        <f>IF(Table3[[#This Row],[SoflexRule]]="",1,IF(Table3[[#This Row],[MinOHL]]="",1,IF(Table3[[#This Row],[Type]]="CT",1,IF(Table3[[#This Row],[I]]=1,0,1))))</f>
        <v>1</v>
      </c>
      <c r="B1130" s="6" t="s">
        <v>1922</v>
      </c>
      <c r="D1130" s="6" t="s">
        <v>1922</v>
      </c>
      <c r="E1130" s="6">
        <v>1127</v>
      </c>
      <c r="H1130" s="10" t="s">
        <v>1922</v>
      </c>
      <c r="I1130" s="11" t="s">
        <v>2097</v>
      </c>
      <c r="J1130" s="12" t="s">
        <v>2098</v>
      </c>
      <c r="K1130" s="11" t="str">
        <f>CONCATENATE(Table3[[#This Row],[Type]]," "&amp;TEXT(Table3[[#This Row],[Diameter]],".0000")&amp;""," "&amp;Table3[[#This Row],[NumFlutes]]&amp;"FL")</f>
        <v>RM .2500 6FL</v>
      </c>
      <c r="M1130" s="13">
        <v>0.25</v>
      </c>
      <c r="N1130" s="13">
        <v>0.24</v>
      </c>
      <c r="R1130" s="14">
        <f>IF(Table3[[#This Row],[ShoulderLenEnd]]="",0,90-(DEGREES(ATAN((Q1130-P1130)/((N1130-O1130)/2)))))</f>
        <v>0</v>
      </c>
      <c r="T1130" s="6">
        <v>6</v>
      </c>
      <c r="U1130" s="6">
        <v>6</v>
      </c>
      <c r="V1130" s="6">
        <v>1.5</v>
      </c>
      <c r="AA1130" s="13" t="str">
        <f t="shared" si="18"/>
        <v/>
      </c>
      <c r="AE1130" s="6" t="s">
        <v>49</v>
      </c>
      <c r="AF1130" s="6" t="s">
        <v>62</v>
      </c>
      <c r="AI1130" s="6">
        <v>0</v>
      </c>
      <c r="AJ1130" s="6">
        <v>1</v>
      </c>
      <c r="AK1130" s="6">
        <v>0</v>
      </c>
      <c r="AL1130" s="6">
        <v>0</v>
      </c>
      <c r="AM1130" s="6">
        <v>0</v>
      </c>
      <c r="AN1130" s="6">
        <v>0</v>
      </c>
      <c r="AO1130" s="6">
        <v>0</v>
      </c>
      <c r="AP1130" s="6">
        <v>1</v>
      </c>
      <c r="AR1130" s="6">
        <v>0</v>
      </c>
      <c r="AS1130" s="6">
        <v>0</v>
      </c>
      <c r="AT1130" s="6">
        <v>0</v>
      </c>
      <c r="AU1130" s="6">
        <v>0</v>
      </c>
      <c r="AV1130" s="6">
        <f>IF(Table3[[#This Row],[ShankDiameter]]&gt;0.5,0,2)</f>
        <v>2</v>
      </c>
      <c r="AW1130" s="6">
        <v>0</v>
      </c>
      <c r="AX1130" s="6">
        <v>0</v>
      </c>
      <c r="AY1130" s="6">
        <v>2</v>
      </c>
      <c r="AZ1130" s="6">
        <f>IF(Table3[[#This Row],[ShankDiameter]]=0.225,2,IF(Table3[[#This Row],[ShankDiameter]]=0.25,2,IF(Table3[[#This Row],[ShankDiameter]]=0.2875,2,0)))</f>
        <v>0</v>
      </c>
      <c r="BA1130" s="6">
        <v>0</v>
      </c>
      <c r="BB1130" s="6">
        <v>0</v>
      </c>
      <c r="BC1130" s="6">
        <v>0</v>
      </c>
      <c r="BD1130" s="6">
        <v>0</v>
      </c>
      <c r="BE1130" s="6">
        <v>0</v>
      </c>
      <c r="BF1130" s="6">
        <v>0</v>
      </c>
      <c r="BG1130" s="6">
        <v>0</v>
      </c>
      <c r="BH1130" s="6">
        <v>0</v>
      </c>
      <c r="BI1130" s="6">
        <v>0</v>
      </c>
      <c r="BJ1130" s="6">
        <v>0</v>
      </c>
      <c r="BK1130" s="6">
        <v>0</v>
      </c>
      <c r="BL1130" s="6">
        <v>0</v>
      </c>
      <c r="BM1130" s="6">
        <f>IF(Table3[[#This Row],[Type]]="EM",IF((Table3[[#This Row],[Diameter]]/2)-Table3[[#This Row],[CornerRadius]]-0.012&gt;0,(Table3[[#This Row],[Diameter]]/2)-Table3[[#This Row],[CornerRadius]]-0.012,0),)</f>
        <v>0</v>
      </c>
      <c r="BO1130" s="6" t="str">
        <f>IF(Table3[[#This Row],[ShoulderLength]]="","",IF(Table3[[#This Row],[ShoulderLength]]&lt;Table3[[#This Row],[LOC]],"FIX",""))</f>
        <v/>
      </c>
    </row>
    <row r="1131" spans="1:67" x14ac:dyDescent="0.25">
      <c r="A1131" s="7">
        <f>IF(Table3[[#This Row],[SoflexRule]]="",1,IF(Table3[[#This Row],[MinOHL]]="",1,IF(Table3[[#This Row],[Type]]="CT",1,IF(Table3[[#This Row],[I]]=1,0,1))))</f>
        <v>1</v>
      </c>
      <c r="B1131" s="6" t="s">
        <v>1922</v>
      </c>
      <c r="D1131" s="6" t="s">
        <v>1922</v>
      </c>
      <c r="E1131" s="6">
        <v>1128</v>
      </c>
      <c r="H1131" s="10" t="s">
        <v>1922</v>
      </c>
      <c r="I1131" s="11" t="s">
        <v>2099</v>
      </c>
      <c r="J1131" s="12" t="s">
        <v>2100</v>
      </c>
      <c r="K1131" s="11" t="str">
        <f>CONCATENATE(Table3[[#This Row],[Type]]," "&amp;TEXT(Table3[[#This Row],[Diameter]],".0000")&amp;""," "&amp;Table3[[#This Row],[NumFlutes]]&amp;"FL")</f>
        <v>RM .2490 6FL</v>
      </c>
      <c r="M1131" s="13">
        <v>0.249</v>
      </c>
      <c r="N1131" s="13">
        <v>0.24</v>
      </c>
      <c r="R1131" s="14">
        <f>IF(Table3[[#This Row],[ShoulderLenEnd]]="",0,90-(DEGREES(ATAN((Q1131-P1131)/((N1131-O1131)/2)))))</f>
        <v>0</v>
      </c>
      <c r="T1131" s="6">
        <v>6</v>
      </c>
      <c r="U1131" s="6">
        <v>6</v>
      </c>
      <c r="V1131" s="6">
        <v>1.5</v>
      </c>
      <c r="AA1131" s="13" t="str">
        <f t="shared" si="18"/>
        <v/>
      </c>
      <c r="AE1131" s="6" t="s">
        <v>49</v>
      </c>
      <c r="AF1131" s="6" t="s">
        <v>62</v>
      </c>
      <c r="AG1131" s="6" t="s">
        <v>2101</v>
      </c>
      <c r="AI1131" s="6">
        <v>0</v>
      </c>
      <c r="AJ1131" s="6">
        <v>1</v>
      </c>
      <c r="AK1131" s="6">
        <v>0</v>
      </c>
      <c r="AL1131" s="6">
        <v>0</v>
      </c>
      <c r="AM1131" s="6">
        <v>0</v>
      </c>
      <c r="AN1131" s="6">
        <v>0</v>
      </c>
      <c r="AO1131" s="6">
        <v>0</v>
      </c>
      <c r="AP1131" s="6">
        <v>1</v>
      </c>
      <c r="AR1131" s="6">
        <v>0</v>
      </c>
      <c r="AS1131" s="6">
        <v>0</v>
      </c>
      <c r="AT1131" s="6">
        <v>0</v>
      </c>
      <c r="AU1131" s="6">
        <v>0</v>
      </c>
      <c r="AV1131" s="6">
        <f>IF(Table3[[#This Row],[ShankDiameter]]&gt;0.5,0,2)</f>
        <v>2</v>
      </c>
      <c r="AW1131" s="6">
        <v>0</v>
      </c>
      <c r="AX1131" s="6">
        <v>0</v>
      </c>
      <c r="AY1131" s="6">
        <v>2</v>
      </c>
      <c r="AZ1131" s="6">
        <f>IF(Table3[[#This Row],[ShankDiameter]]=0.225,2,IF(Table3[[#This Row],[ShankDiameter]]=0.25,2,IF(Table3[[#This Row],[ShankDiameter]]=0.2875,2,0)))</f>
        <v>0</v>
      </c>
      <c r="BA1131" s="6">
        <v>0</v>
      </c>
      <c r="BB1131" s="6">
        <v>0</v>
      </c>
      <c r="BC1131" s="6">
        <v>0</v>
      </c>
      <c r="BD1131" s="6">
        <v>0</v>
      </c>
      <c r="BE1131" s="6">
        <v>0</v>
      </c>
      <c r="BF1131" s="6">
        <v>0</v>
      </c>
      <c r="BG1131" s="6">
        <v>0</v>
      </c>
      <c r="BH1131" s="6">
        <v>0</v>
      </c>
      <c r="BI1131" s="6">
        <v>0</v>
      </c>
      <c r="BJ1131" s="6">
        <v>0</v>
      </c>
      <c r="BK1131" s="6">
        <v>0</v>
      </c>
      <c r="BL1131" s="6">
        <v>0</v>
      </c>
      <c r="BM1131" s="6">
        <f>IF(Table3[[#This Row],[Type]]="EM",IF((Table3[[#This Row],[Diameter]]/2)-Table3[[#This Row],[CornerRadius]]-0.012&gt;0,(Table3[[#This Row],[Diameter]]/2)-Table3[[#This Row],[CornerRadius]]-0.012,0),)</f>
        <v>0</v>
      </c>
      <c r="BO1131" s="6" t="str">
        <f>IF(Table3[[#This Row],[ShoulderLength]]="","",IF(Table3[[#This Row],[ShoulderLength]]&lt;Table3[[#This Row],[LOC]],"FIX",""))</f>
        <v/>
      </c>
    </row>
    <row r="1132" spans="1:67" x14ac:dyDescent="0.25">
      <c r="A1132" s="7">
        <f>IF(Table3[[#This Row],[SoflexRule]]="",1,IF(Table3[[#This Row],[MinOHL]]="",1,IF(Table3[[#This Row],[Type]]="CT",1,IF(Table3[[#This Row],[I]]=1,0,1))))</f>
        <v>1</v>
      </c>
      <c r="B1132" s="6" t="s">
        <v>1922</v>
      </c>
      <c r="D1132" s="6" t="s">
        <v>1922</v>
      </c>
      <c r="E1132" s="6">
        <v>1129</v>
      </c>
      <c r="H1132" s="10" t="s">
        <v>1922</v>
      </c>
      <c r="I1132" s="11" t="s">
        <v>2102</v>
      </c>
      <c r="J1132" s="12">
        <v>27224600</v>
      </c>
      <c r="K1132" s="11" t="str">
        <f>CONCATENATE(Table3[[#This Row],[Type]]," "&amp;TEXT(Table3[[#This Row],[Diameter]],".0000")&amp;""," "&amp;Table3[[#This Row],[NumFlutes]]&amp;"FL")</f>
        <v>RM .2460 4FL</v>
      </c>
      <c r="M1132" s="13">
        <v>0.246</v>
      </c>
      <c r="N1132" s="13">
        <v>0.24399999999999999</v>
      </c>
      <c r="O1132" s="6">
        <v>0.24399999999999999</v>
      </c>
      <c r="P1132" s="6">
        <v>1.151</v>
      </c>
      <c r="R1132" s="14">
        <f>IF(Table3[[#This Row],[ShoulderLenEnd]]="",0,90-(DEGREES(ATAN((Q1132-P1132)/((N1132-O1132)/2)))))</f>
        <v>0</v>
      </c>
      <c r="S1132" s="15">
        <v>1.85</v>
      </c>
      <c r="T1132" s="6">
        <v>4</v>
      </c>
      <c r="U1132" s="6">
        <v>3</v>
      </c>
      <c r="V1132" s="6">
        <v>1.1499999999999999</v>
      </c>
      <c r="AA1132" s="13" t="str">
        <f t="shared" si="18"/>
        <v/>
      </c>
      <c r="AB1132" s="6">
        <v>0.19</v>
      </c>
      <c r="AC1132" s="6">
        <v>3.5000000000000003E-2</v>
      </c>
      <c r="AE1132" s="6" t="s">
        <v>44</v>
      </c>
      <c r="AF1132" s="6" t="s">
        <v>62</v>
      </c>
      <c r="AG1132" s="6" t="s">
        <v>495</v>
      </c>
      <c r="AI1132" s="6">
        <v>0</v>
      </c>
      <c r="AJ1132" s="6">
        <v>1</v>
      </c>
      <c r="AK1132" s="6">
        <v>0</v>
      </c>
      <c r="AL1132" s="6">
        <v>0</v>
      </c>
      <c r="AM1132" s="6">
        <v>0</v>
      </c>
      <c r="AN1132" s="6">
        <v>0</v>
      </c>
      <c r="AO1132" s="6">
        <v>0</v>
      </c>
      <c r="AP1132" s="6">
        <v>1</v>
      </c>
      <c r="AR1132" s="6">
        <v>0</v>
      </c>
      <c r="AS1132" s="6">
        <v>0</v>
      </c>
      <c r="AT1132" s="6">
        <v>0</v>
      </c>
      <c r="AU1132" s="6">
        <v>0</v>
      </c>
      <c r="AV1132" s="6">
        <f>IF(Table3[[#This Row],[ShankDiameter]]&gt;0.5,0,2)</f>
        <v>2</v>
      </c>
      <c r="AW1132" s="6">
        <v>0</v>
      </c>
      <c r="AX1132" s="6">
        <v>0</v>
      </c>
      <c r="AY1132" s="6">
        <v>2</v>
      </c>
      <c r="AZ1132" s="6">
        <f>IF(Table3[[#This Row],[ShankDiameter]]=0.225,2,IF(Table3[[#This Row],[ShankDiameter]]=0.25,2,IF(Table3[[#This Row],[ShankDiameter]]=0.2875,2,0)))</f>
        <v>0</v>
      </c>
      <c r="BA1132" s="6">
        <v>0</v>
      </c>
      <c r="BB1132" s="6">
        <v>0</v>
      </c>
      <c r="BC1132" s="6">
        <v>0</v>
      </c>
      <c r="BD1132" s="6">
        <v>0</v>
      </c>
      <c r="BE1132" s="6">
        <v>0</v>
      </c>
      <c r="BF1132" s="6">
        <v>0</v>
      </c>
      <c r="BG1132" s="6">
        <v>0</v>
      </c>
      <c r="BH1132" s="6">
        <v>0</v>
      </c>
      <c r="BI1132" s="6">
        <v>0</v>
      </c>
      <c r="BJ1132" s="6">
        <v>0</v>
      </c>
      <c r="BK1132" s="6">
        <v>0</v>
      </c>
      <c r="BL1132" s="6">
        <v>0</v>
      </c>
      <c r="BM1132" s="6">
        <f>IF(Table3[[#This Row],[Type]]="EM",IF((Table3[[#This Row],[Diameter]]/2)-Table3[[#This Row],[CornerRadius]]-0.012&gt;0,(Table3[[#This Row],[Diameter]]/2)-Table3[[#This Row],[CornerRadius]]-0.012,0),)</f>
        <v>0</v>
      </c>
      <c r="BO1132" s="6" t="str">
        <f>IF(Table3[[#This Row],[ShoulderLength]]="","",IF(Table3[[#This Row],[ShoulderLength]]&lt;Table3[[#This Row],[LOC]],"FIX",""))</f>
        <v/>
      </c>
    </row>
    <row r="1133" spans="1:67" x14ac:dyDescent="0.25">
      <c r="A1133" s="7">
        <f>IF(Table3[[#This Row],[SoflexRule]]="",1,IF(Table3[[#This Row],[MinOHL]]="",1,IF(Table3[[#This Row],[Type]]="CT",1,IF(Table3[[#This Row],[I]]=1,0,1))))</f>
        <v>1</v>
      </c>
      <c r="B1133" s="6" t="s">
        <v>1922</v>
      </c>
      <c r="D1133" s="6" t="s">
        <v>1922</v>
      </c>
      <c r="E1133" s="6">
        <v>1130</v>
      </c>
      <c r="H1133" s="10" t="s">
        <v>1922</v>
      </c>
      <c r="I1133" s="11" t="s">
        <v>2103</v>
      </c>
      <c r="J1133" s="12">
        <v>27224650</v>
      </c>
      <c r="K1133" s="11" t="str">
        <f>CONCATENATE(Table3[[#This Row],[Type]]," "&amp;TEXT(Table3[[#This Row],[Diameter]],".0000")&amp;""," "&amp;Table3[[#This Row],[NumFlutes]]&amp;"FL")</f>
        <v>RM .2465 4FL</v>
      </c>
      <c r="M1133" s="13">
        <v>0.2465</v>
      </c>
      <c r="N1133" s="13">
        <v>0.24399999999999999</v>
      </c>
      <c r="R1133" s="14">
        <f>IF(Table3[[#This Row],[ShoulderLenEnd]]="",0,90-(DEGREES(ATAN((Q1133-P1133)/((N1133-O1133)/2)))))</f>
        <v>0</v>
      </c>
      <c r="T1133" s="6">
        <v>4</v>
      </c>
      <c r="U1133" s="6">
        <v>3</v>
      </c>
      <c r="V1133" s="6">
        <v>1.25</v>
      </c>
      <c r="AA1133" s="13" t="str">
        <f t="shared" si="18"/>
        <v/>
      </c>
      <c r="AE1133" s="6" t="s">
        <v>44</v>
      </c>
      <c r="AF1133" s="6" t="s">
        <v>62</v>
      </c>
      <c r="AI1133" s="6">
        <v>0</v>
      </c>
      <c r="AJ1133" s="6">
        <v>1</v>
      </c>
      <c r="AK1133" s="6">
        <v>0</v>
      </c>
      <c r="AL1133" s="6">
        <v>0</v>
      </c>
      <c r="AM1133" s="6">
        <v>0</v>
      </c>
      <c r="AN1133" s="6">
        <v>0</v>
      </c>
      <c r="AO1133" s="6">
        <v>0</v>
      </c>
      <c r="AP1133" s="6">
        <v>1</v>
      </c>
      <c r="AR1133" s="6">
        <v>0</v>
      </c>
      <c r="AS1133" s="6">
        <v>0</v>
      </c>
      <c r="AT1133" s="6">
        <v>0</v>
      </c>
      <c r="AU1133" s="6">
        <v>0</v>
      </c>
      <c r="AV1133" s="6">
        <f>IF(Table3[[#This Row],[ShankDiameter]]&gt;0.5,0,2)</f>
        <v>2</v>
      </c>
      <c r="AW1133" s="6">
        <v>0</v>
      </c>
      <c r="AX1133" s="6">
        <v>0</v>
      </c>
      <c r="AY1133" s="6">
        <v>2</v>
      </c>
      <c r="AZ1133" s="6">
        <f>IF(Table3[[#This Row],[ShankDiameter]]=0.225,2,IF(Table3[[#This Row],[ShankDiameter]]=0.25,2,IF(Table3[[#This Row],[ShankDiameter]]=0.2875,2,0)))</f>
        <v>0</v>
      </c>
      <c r="BA1133" s="6">
        <v>0</v>
      </c>
      <c r="BB1133" s="6">
        <v>0</v>
      </c>
      <c r="BC1133" s="6">
        <v>0</v>
      </c>
      <c r="BD1133" s="6">
        <v>0</v>
      </c>
      <c r="BE1133" s="6">
        <v>0</v>
      </c>
      <c r="BF1133" s="6">
        <v>0</v>
      </c>
      <c r="BG1133" s="6">
        <v>0</v>
      </c>
      <c r="BH1133" s="6">
        <v>0</v>
      </c>
      <c r="BI1133" s="6">
        <v>0</v>
      </c>
      <c r="BJ1133" s="6">
        <v>0</v>
      </c>
      <c r="BK1133" s="6">
        <v>0</v>
      </c>
      <c r="BL1133" s="6">
        <v>0</v>
      </c>
      <c r="BM1133" s="6">
        <f>IF(Table3[[#This Row],[Type]]="EM",IF((Table3[[#This Row],[Diameter]]/2)-Table3[[#This Row],[CornerRadius]]-0.012&gt;0,(Table3[[#This Row],[Diameter]]/2)-Table3[[#This Row],[CornerRadius]]-0.012,0),)</f>
        <v>0</v>
      </c>
      <c r="BO1133" s="6" t="str">
        <f>IF(Table3[[#This Row],[ShoulderLength]]="","",IF(Table3[[#This Row],[ShoulderLength]]&lt;Table3[[#This Row],[LOC]],"FIX",""))</f>
        <v/>
      </c>
    </row>
    <row r="1134" spans="1:67" x14ac:dyDescent="0.25">
      <c r="A1134" s="7">
        <f>IF(Table3[[#This Row],[SoflexRule]]="",1,IF(Table3[[#This Row],[MinOHL]]="",1,IF(Table3[[#This Row],[Type]]="CT",1,IF(Table3[[#This Row],[I]]=1,0,1))))</f>
        <v>1</v>
      </c>
      <c r="B1134" s="6" t="s">
        <v>1922</v>
      </c>
      <c r="D1134" s="6" t="s">
        <v>1922</v>
      </c>
      <c r="E1134" s="6">
        <v>1131</v>
      </c>
      <c r="H1134" s="10" t="s">
        <v>1922</v>
      </c>
      <c r="I1134" s="11" t="s">
        <v>2104</v>
      </c>
      <c r="J1134" s="12">
        <v>27224700</v>
      </c>
      <c r="K1134" s="11" t="str">
        <f>CONCATENATE(Table3[[#This Row],[Type]]," "&amp;TEXT(Table3[[#This Row],[Diameter]],".0000")&amp;""," "&amp;Table3[[#This Row],[NumFlutes]]&amp;"FL")</f>
        <v>RM .2470 4FL</v>
      </c>
      <c r="M1134" s="13">
        <v>0.247</v>
      </c>
      <c r="N1134" s="13">
        <v>0.24399999999999999</v>
      </c>
      <c r="R1134" s="14">
        <f>IF(Table3[[#This Row],[ShoulderLenEnd]]="",0,90-(DEGREES(ATAN((Q1134-P1134)/((N1134-O1134)/2)))))</f>
        <v>0</v>
      </c>
      <c r="T1134" s="6">
        <v>4</v>
      </c>
      <c r="U1134" s="6">
        <v>3</v>
      </c>
      <c r="V1134" s="6">
        <v>1.25</v>
      </c>
      <c r="AA1134" s="13" t="str">
        <f t="shared" si="18"/>
        <v/>
      </c>
      <c r="AE1134" s="6" t="s">
        <v>44</v>
      </c>
      <c r="AF1134" s="6" t="s">
        <v>62</v>
      </c>
      <c r="AI1134" s="6">
        <v>0</v>
      </c>
      <c r="AJ1134" s="6">
        <v>1</v>
      </c>
      <c r="AK1134" s="6">
        <v>0</v>
      </c>
      <c r="AL1134" s="6">
        <v>0</v>
      </c>
      <c r="AM1134" s="6">
        <v>0</v>
      </c>
      <c r="AN1134" s="6">
        <v>0</v>
      </c>
      <c r="AO1134" s="6">
        <v>0</v>
      </c>
      <c r="AP1134" s="6">
        <v>1</v>
      </c>
      <c r="AR1134" s="6">
        <v>0</v>
      </c>
      <c r="AS1134" s="6">
        <v>0</v>
      </c>
      <c r="AT1134" s="6">
        <v>0</v>
      </c>
      <c r="AU1134" s="6">
        <v>0</v>
      </c>
      <c r="AV1134" s="6">
        <f>IF(Table3[[#This Row],[ShankDiameter]]&gt;0.5,0,2)</f>
        <v>2</v>
      </c>
      <c r="AW1134" s="6">
        <v>0</v>
      </c>
      <c r="AX1134" s="6">
        <v>0</v>
      </c>
      <c r="AY1134" s="6">
        <v>2</v>
      </c>
      <c r="AZ1134" s="6">
        <f>IF(Table3[[#This Row],[ShankDiameter]]=0.225,2,IF(Table3[[#This Row],[ShankDiameter]]=0.25,2,IF(Table3[[#This Row],[ShankDiameter]]=0.2875,2,0)))</f>
        <v>0</v>
      </c>
      <c r="BA1134" s="6">
        <v>0</v>
      </c>
      <c r="BB1134" s="6">
        <v>0</v>
      </c>
      <c r="BC1134" s="6">
        <v>0</v>
      </c>
      <c r="BD1134" s="6">
        <v>0</v>
      </c>
      <c r="BE1134" s="6">
        <v>0</v>
      </c>
      <c r="BF1134" s="6">
        <v>0</v>
      </c>
      <c r="BG1134" s="6">
        <v>0</v>
      </c>
      <c r="BH1134" s="6">
        <v>0</v>
      </c>
      <c r="BI1134" s="6">
        <v>0</v>
      </c>
      <c r="BJ1134" s="6">
        <v>0</v>
      </c>
      <c r="BK1134" s="6">
        <v>0</v>
      </c>
      <c r="BL1134" s="6">
        <v>0</v>
      </c>
      <c r="BM1134" s="6">
        <f>IF(Table3[[#This Row],[Type]]="EM",IF((Table3[[#This Row],[Diameter]]/2)-Table3[[#This Row],[CornerRadius]]-0.012&gt;0,(Table3[[#This Row],[Diameter]]/2)-Table3[[#This Row],[CornerRadius]]-0.012,0),)</f>
        <v>0</v>
      </c>
      <c r="BO1134" s="6" t="str">
        <f>IF(Table3[[#This Row],[ShoulderLength]]="","",IF(Table3[[#This Row],[ShoulderLength]]&lt;Table3[[#This Row],[LOC]],"FIX",""))</f>
        <v/>
      </c>
    </row>
    <row r="1135" spans="1:67" x14ac:dyDescent="0.25">
      <c r="A1135" s="7">
        <f>IF(Table3[[#This Row],[SoflexRule]]="",1,IF(Table3[[#This Row],[MinOHL]]="",1,IF(Table3[[#This Row],[Type]]="CT",1,IF(Table3[[#This Row],[I]]=1,0,1))))</f>
        <v>1</v>
      </c>
      <c r="B1135" s="6" t="s">
        <v>1922</v>
      </c>
      <c r="D1135" s="6" t="s">
        <v>1922</v>
      </c>
      <c r="E1135" s="6">
        <v>1132</v>
      </c>
      <c r="H1135" s="10" t="s">
        <v>1922</v>
      </c>
      <c r="I1135" s="11" t="s">
        <v>2105</v>
      </c>
      <c r="J1135" s="12">
        <v>27224750</v>
      </c>
      <c r="K1135" s="11" t="str">
        <f>CONCATENATE(Table3[[#This Row],[Type]]," "&amp;TEXT(Table3[[#This Row],[Diameter]],".0000")&amp;""," "&amp;Table3[[#This Row],[NumFlutes]]&amp;"FL")</f>
        <v>RM .2475 4FL</v>
      </c>
      <c r="M1135" s="13">
        <v>0.2475</v>
      </c>
      <c r="N1135" s="13">
        <v>0.24399999999999999</v>
      </c>
      <c r="R1135" s="14">
        <f>IF(Table3[[#This Row],[ShoulderLenEnd]]="",0,90-(DEGREES(ATAN((Q1135-P1135)/((N1135-O1135)/2)))))</f>
        <v>0</v>
      </c>
      <c r="T1135" s="6">
        <v>4</v>
      </c>
      <c r="U1135" s="6">
        <v>3</v>
      </c>
      <c r="V1135" s="6">
        <v>1.25</v>
      </c>
      <c r="AA1135" s="13" t="str">
        <f t="shared" si="18"/>
        <v/>
      </c>
      <c r="AE1135" s="6" t="s">
        <v>44</v>
      </c>
      <c r="AF1135" s="6" t="s">
        <v>62</v>
      </c>
      <c r="AI1135" s="6">
        <v>0</v>
      </c>
      <c r="AJ1135" s="6">
        <v>1</v>
      </c>
      <c r="AK1135" s="6">
        <v>0</v>
      </c>
      <c r="AL1135" s="6">
        <v>0</v>
      </c>
      <c r="AM1135" s="6">
        <v>0</v>
      </c>
      <c r="AN1135" s="6">
        <v>0</v>
      </c>
      <c r="AO1135" s="6">
        <v>0</v>
      </c>
      <c r="AP1135" s="6">
        <v>1</v>
      </c>
      <c r="AR1135" s="6">
        <v>0</v>
      </c>
      <c r="AS1135" s="6">
        <v>0</v>
      </c>
      <c r="AT1135" s="6">
        <v>0</v>
      </c>
      <c r="AU1135" s="6">
        <v>0</v>
      </c>
      <c r="AV1135" s="6">
        <f>IF(Table3[[#This Row],[ShankDiameter]]&gt;0.5,0,2)</f>
        <v>2</v>
      </c>
      <c r="AW1135" s="6">
        <v>0</v>
      </c>
      <c r="AX1135" s="6">
        <v>0</v>
      </c>
      <c r="AY1135" s="6">
        <v>2</v>
      </c>
      <c r="AZ1135" s="6">
        <f>IF(Table3[[#This Row],[ShankDiameter]]=0.225,2,IF(Table3[[#This Row],[ShankDiameter]]=0.25,2,IF(Table3[[#This Row],[ShankDiameter]]=0.2875,2,0)))</f>
        <v>0</v>
      </c>
      <c r="BA1135" s="6">
        <v>0</v>
      </c>
      <c r="BB1135" s="6">
        <v>0</v>
      </c>
      <c r="BC1135" s="6">
        <v>0</v>
      </c>
      <c r="BD1135" s="6">
        <v>0</v>
      </c>
      <c r="BE1135" s="6">
        <v>0</v>
      </c>
      <c r="BF1135" s="6">
        <v>0</v>
      </c>
      <c r="BG1135" s="6">
        <v>0</v>
      </c>
      <c r="BH1135" s="6">
        <v>0</v>
      </c>
      <c r="BI1135" s="6">
        <v>0</v>
      </c>
      <c r="BJ1135" s="6">
        <v>0</v>
      </c>
      <c r="BK1135" s="6">
        <v>0</v>
      </c>
      <c r="BL1135" s="6">
        <v>0</v>
      </c>
      <c r="BM1135" s="6">
        <f>IF(Table3[[#This Row],[Type]]="EM",IF((Table3[[#This Row],[Diameter]]/2)-Table3[[#This Row],[CornerRadius]]-0.012&gt;0,(Table3[[#This Row],[Diameter]]/2)-Table3[[#This Row],[CornerRadius]]-0.012,0),)</f>
        <v>0</v>
      </c>
      <c r="BO1135" s="6" t="str">
        <f>IF(Table3[[#This Row],[ShoulderLength]]="","",IF(Table3[[#This Row],[ShoulderLength]]&lt;Table3[[#This Row],[LOC]],"FIX",""))</f>
        <v/>
      </c>
    </row>
    <row r="1136" spans="1:67" x14ac:dyDescent="0.25">
      <c r="A1136" s="7">
        <f>IF(Table3[[#This Row],[SoflexRule]]="",1,IF(Table3[[#This Row],[MinOHL]]="",1,IF(Table3[[#This Row],[Type]]="CT",1,IF(Table3[[#This Row],[I]]=1,0,1))))</f>
        <v>1</v>
      </c>
      <c r="B1136" s="6" t="s">
        <v>1922</v>
      </c>
      <c r="D1136" s="6" t="s">
        <v>1922</v>
      </c>
      <c r="E1136" s="6">
        <v>1133</v>
      </c>
      <c r="G1136" s="9" t="s">
        <v>74</v>
      </c>
      <c r="H1136" s="10" t="s">
        <v>1922</v>
      </c>
      <c r="I1136" s="11" t="s">
        <v>2106</v>
      </c>
      <c r="J1136" s="12">
        <v>27224900</v>
      </c>
      <c r="K1136" s="11" t="str">
        <f>CONCATENATE(Table3[[#This Row],[Type]]," "&amp;TEXT(Table3[[#This Row],[Diameter]],".0000")&amp;""," "&amp;Table3[[#This Row],[NumFlutes]]&amp;"FL")</f>
        <v>RM .2490 4FL</v>
      </c>
      <c r="M1136" s="13">
        <v>0.249</v>
      </c>
      <c r="N1136" s="13">
        <v>0.24399999999999999</v>
      </c>
      <c r="O1136" s="6">
        <v>0.249</v>
      </c>
      <c r="P1136" s="6">
        <v>1.075</v>
      </c>
      <c r="R1136" s="14">
        <f>IF(Table3[[#This Row],[ShoulderLenEnd]]="",0,90-(DEGREES(ATAN((Q1136-P1136)/((N1136-O1136)/2)))))</f>
        <v>0</v>
      </c>
      <c r="S1136" s="15">
        <v>1.7250000000000001</v>
      </c>
      <c r="T1136" s="6">
        <v>4</v>
      </c>
      <c r="U1136" s="6">
        <v>3</v>
      </c>
      <c r="V1136" s="6">
        <v>1.25</v>
      </c>
      <c r="AA1136" s="13" t="str">
        <f t="shared" si="18"/>
        <v/>
      </c>
      <c r="AB1136" s="6">
        <v>0.155</v>
      </c>
      <c r="AC1136" s="6">
        <v>4.4999999999999998E-2</v>
      </c>
      <c r="AE1136" s="6" t="s">
        <v>44</v>
      </c>
      <c r="AF1136" s="6" t="s">
        <v>62</v>
      </c>
      <c r="AI1136" s="6">
        <v>0</v>
      </c>
      <c r="AJ1136" s="6">
        <v>1</v>
      </c>
      <c r="AK1136" s="6">
        <v>0</v>
      </c>
      <c r="AL1136" s="6">
        <v>0</v>
      </c>
      <c r="AM1136" s="6">
        <v>0</v>
      </c>
      <c r="AN1136" s="6">
        <v>0</v>
      </c>
      <c r="AO1136" s="6">
        <v>0</v>
      </c>
      <c r="AP1136" s="6">
        <v>1</v>
      </c>
      <c r="AR1136" s="6">
        <v>0</v>
      </c>
      <c r="AS1136" s="6">
        <v>0</v>
      </c>
      <c r="AT1136" s="6">
        <v>0</v>
      </c>
      <c r="AU1136" s="6">
        <v>0</v>
      </c>
      <c r="AV1136" s="6">
        <f>IF(Table3[[#This Row],[ShankDiameter]]&gt;0.5,0,2)</f>
        <v>2</v>
      </c>
      <c r="AW1136" s="6">
        <v>0</v>
      </c>
      <c r="AX1136" s="6">
        <v>0</v>
      </c>
      <c r="AY1136" s="6">
        <v>2</v>
      </c>
      <c r="AZ1136" s="6">
        <f>IF(Table3[[#This Row],[ShankDiameter]]=0.225,2,IF(Table3[[#This Row],[ShankDiameter]]=0.25,2,IF(Table3[[#This Row],[ShankDiameter]]=0.2875,2,0)))</f>
        <v>0</v>
      </c>
      <c r="BA1136" s="6">
        <v>0</v>
      </c>
      <c r="BB1136" s="6">
        <v>0</v>
      </c>
      <c r="BC1136" s="6">
        <v>0</v>
      </c>
      <c r="BD1136" s="6">
        <v>0</v>
      </c>
      <c r="BE1136" s="6">
        <v>0</v>
      </c>
      <c r="BF1136" s="6">
        <v>0</v>
      </c>
      <c r="BG1136" s="6">
        <v>0</v>
      </c>
      <c r="BH1136" s="6">
        <v>0</v>
      </c>
      <c r="BI1136" s="6">
        <v>0</v>
      </c>
      <c r="BJ1136" s="6">
        <v>0</v>
      </c>
      <c r="BK1136" s="6">
        <v>0</v>
      </c>
      <c r="BL1136" s="6">
        <v>0</v>
      </c>
      <c r="BM1136" s="6">
        <f>IF(Table3[[#This Row],[Type]]="EM",IF((Table3[[#This Row],[Diameter]]/2)-Table3[[#This Row],[CornerRadius]]-0.012&gt;0,(Table3[[#This Row],[Diameter]]/2)-Table3[[#This Row],[CornerRadius]]-0.012,0),)</f>
        <v>0</v>
      </c>
      <c r="BO1136" s="6" t="str">
        <f>IF(Table3[[#This Row],[ShoulderLength]]="","",IF(Table3[[#This Row],[ShoulderLength]]&lt;Table3[[#This Row],[LOC]],"FIX",""))</f>
        <v>FIX</v>
      </c>
    </row>
    <row r="1137" spans="1:67" x14ac:dyDescent="0.25">
      <c r="A1137" s="7">
        <f>IF(Table3[[#This Row],[SoflexRule]]="",1,IF(Table3[[#This Row],[MinOHL]]="",1,IF(Table3[[#This Row],[Type]]="CT",1,IF(Table3[[#This Row],[I]]=1,0,1))))</f>
        <v>1</v>
      </c>
      <c r="B1137" s="6" t="s">
        <v>1922</v>
      </c>
      <c r="D1137" s="6" t="s">
        <v>1922</v>
      </c>
      <c r="E1137" s="6">
        <v>1134</v>
      </c>
      <c r="H1137" s="10" t="s">
        <v>1922</v>
      </c>
      <c r="I1137" s="11" t="s">
        <v>2107</v>
      </c>
      <c r="J1137" s="12">
        <v>27225100</v>
      </c>
      <c r="K1137" s="11" t="str">
        <f>CONCATENATE(Table3[[#This Row],[Type]]," "&amp;TEXT(Table3[[#This Row],[Diameter]],".0000")&amp;""," "&amp;Table3[[#This Row],[NumFlutes]]&amp;"FL")</f>
        <v>RM .2510 4FL</v>
      </c>
      <c r="M1137" s="13">
        <v>0.251</v>
      </c>
      <c r="N1137" s="13">
        <v>0.24399999999999999</v>
      </c>
      <c r="O1137" s="6">
        <v>0.24399999999999999</v>
      </c>
      <c r="P1137" s="6">
        <v>1.038</v>
      </c>
      <c r="R1137" s="14">
        <f>IF(Table3[[#This Row],[ShoulderLenEnd]]="",0,90-(DEGREES(ATAN((Q1137-P1137)/((N1137-O1137)/2)))))</f>
        <v>0</v>
      </c>
      <c r="S1137" s="15">
        <v>1.8</v>
      </c>
      <c r="T1137" s="6">
        <v>4</v>
      </c>
      <c r="U1137" s="6">
        <v>3</v>
      </c>
      <c r="V1137" s="6">
        <v>1</v>
      </c>
      <c r="AA1137" s="13" t="str">
        <f t="shared" si="18"/>
        <v/>
      </c>
      <c r="AB1137" s="6">
        <v>0.19</v>
      </c>
      <c r="AC1137" s="6">
        <v>4.4999999999999998E-2</v>
      </c>
      <c r="AE1137" s="6" t="s">
        <v>44</v>
      </c>
      <c r="AF1137" s="6" t="s">
        <v>62</v>
      </c>
      <c r="AG1137" s="6" t="s">
        <v>495</v>
      </c>
      <c r="AI1137" s="6">
        <v>0</v>
      </c>
      <c r="AJ1137" s="6">
        <v>1</v>
      </c>
      <c r="AK1137" s="6">
        <v>0</v>
      </c>
      <c r="AL1137" s="6">
        <v>0</v>
      </c>
      <c r="AM1137" s="6">
        <v>0</v>
      </c>
      <c r="AN1137" s="6">
        <v>1</v>
      </c>
      <c r="AO1137" s="6">
        <v>0</v>
      </c>
      <c r="AP1137" s="6">
        <v>1</v>
      </c>
      <c r="AR1137" s="6">
        <v>0</v>
      </c>
      <c r="AS1137" s="6">
        <v>0</v>
      </c>
      <c r="AT1137" s="6">
        <v>0</v>
      </c>
      <c r="AU1137" s="6">
        <v>0</v>
      </c>
      <c r="AV1137" s="6">
        <f>IF(Table3[[#This Row],[ShankDiameter]]&gt;0.5,0,2)</f>
        <v>2</v>
      </c>
      <c r="AW1137" s="6">
        <v>0</v>
      </c>
      <c r="AX1137" s="6">
        <v>0</v>
      </c>
      <c r="AY1137" s="6">
        <v>2</v>
      </c>
      <c r="AZ1137" s="6">
        <f>IF(Table3[[#This Row],[ShankDiameter]]=0.225,2,IF(Table3[[#This Row],[ShankDiameter]]=0.25,2,IF(Table3[[#This Row],[ShankDiameter]]=0.2875,2,0)))</f>
        <v>0</v>
      </c>
      <c r="BA1137" s="6">
        <v>0</v>
      </c>
      <c r="BB1137" s="6">
        <v>0</v>
      </c>
      <c r="BC1137" s="6">
        <v>0</v>
      </c>
      <c r="BD1137" s="6">
        <v>0</v>
      </c>
      <c r="BE1137" s="6">
        <v>0</v>
      </c>
      <c r="BF1137" s="6">
        <v>0</v>
      </c>
      <c r="BG1137" s="6">
        <v>0</v>
      </c>
      <c r="BH1137" s="6">
        <v>0</v>
      </c>
      <c r="BI1137" s="6">
        <v>0</v>
      </c>
      <c r="BJ1137" s="6">
        <v>0</v>
      </c>
      <c r="BK1137" s="6">
        <v>0</v>
      </c>
      <c r="BL1137" s="6">
        <v>0</v>
      </c>
      <c r="BM1137" s="6">
        <f>IF(Table3[[#This Row],[Type]]="EM",IF((Table3[[#This Row],[Diameter]]/2)-Table3[[#This Row],[CornerRadius]]-0.012&gt;0,(Table3[[#This Row],[Diameter]]/2)-Table3[[#This Row],[CornerRadius]]-0.012,0),)</f>
        <v>0</v>
      </c>
      <c r="BO1137" s="6" t="str">
        <f>IF(Table3[[#This Row],[ShoulderLength]]="","",IF(Table3[[#This Row],[ShoulderLength]]&lt;Table3[[#This Row],[LOC]],"FIX",""))</f>
        <v/>
      </c>
    </row>
    <row r="1138" spans="1:67" x14ac:dyDescent="0.25">
      <c r="A1138" s="7">
        <f>IF(Table3[[#This Row],[SoflexRule]]="",1,IF(Table3[[#This Row],[MinOHL]]="",1,IF(Table3[[#This Row],[Type]]="CT",1,IF(Table3[[#This Row],[I]]=1,0,1))))</f>
        <v>1</v>
      </c>
      <c r="B1138" s="6" t="s">
        <v>1922</v>
      </c>
      <c r="D1138" s="6" t="s">
        <v>1922</v>
      </c>
      <c r="E1138" s="6">
        <v>1135</v>
      </c>
      <c r="H1138" s="10" t="s">
        <v>1922</v>
      </c>
      <c r="I1138" s="11" t="s">
        <v>2108</v>
      </c>
      <c r="J1138" s="12">
        <v>27225150</v>
      </c>
      <c r="K1138" s="11" t="str">
        <f>CONCATENATE(Table3[[#This Row],[Type]]," "&amp;TEXT(Table3[[#This Row],[Diameter]],".0000")&amp;""," "&amp;Table3[[#This Row],[NumFlutes]]&amp;"FL")</f>
        <v>RM .2515 4FL</v>
      </c>
      <c r="M1138" s="13">
        <v>0.2515</v>
      </c>
      <c r="N1138" s="13">
        <v>0.24399999999999999</v>
      </c>
      <c r="R1138" s="14">
        <f>IF(Table3[[#This Row],[ShoulderLenEnd]]="",0,90-(DEGREES(ATAN((Q1138-P1138)/((N1138-O1138)/2)))))</f>
        <v>0</v>
      </c>
      <c r="T1138" s="6">
        <v>4</v>
      </c>
      <c r="U1138" s="6">
        <v>3</v>
      </c>
      <c r="V1138" s="6">
        <v>1</v>
      </c>
      <c r="AA1138" s="13" t="str">
        <f t="shared" si="18"/>
        <v/>
      </c>
      <c r="AE1138" s="6" t="s">
        <v>44</v>
      </c>
      <c r="AF1138" s="6" t="s">
        <v>62</v>
      </c>
      <c r="AI1138" s="6">
        <v>0</v>
      </c>
      <c r="AJ1138" s="6">
        <v>1</v>
      </c>
      <c r="AK1138" s="6">
        <v>0</v>
      </c>
      <c r="AL1138" s="6">
        <v>0</v>
      </c>
      <c r="AM1138" s="6">
        <v>0</v>
      </c>
      <c r="AN1138" s="6">
        <v>0</v>
      </c>
      <c r="AO1138" s="6">
        <v>0</v>
      </c>
      <c r="AP1138" s="6">
        <v>1</v>
      </c>
      <c r="AR1138" s="6">
        <v>0</v>
      </c>
      <c r="AS1138" s="6">
        <v>0</v>
      </c>
      <c r="AT1138" s="6">
        <v>0</v>
      </c>
      <c r="AU1138" s="6">
        <v>0</v>
      </c>
      <c r="AV1138" s="6">
        <f>IF(Table3[[#This Row],[ShankDiameter]]&gt;0.5,0,2)</f>
        <v>2</v>
      </c>
      <c r="AW1138" s="6">
        <v>0</v>
      </c>
      <c r="AX1138" s="6">
        <v>0</v>
      </c>
      <c r="AY1138" s="6">
        <v>2</v>
      </c>
      <c r="AZ1138" s="6">
        <f>IF(Table3[[#This Row],[ShankDiameter]]=0.225,2,IF(Table3[[#This Row],[ShankDiameter]]=0.25,2,IF(Table3[[#This Row],[ShankDiameter]]=0.2875,2,0)))</f>
        <v>0</v>
      </c>
      <c r="BA1138" s="6">
        <v>0</v>
      </c>
      <c r="BB1138" s="6">
        <v>0</v>
      </c>
      <c r="BC1138" s="6">
        <v>0</v>
      </c>
      <c r="BD1138" s="6">
        <v>0</v>
      </c>
      <c r="BE1138" s="6">
        <v>0</v>
      </c>
      <c r="BF1138" s="6">
        <v>0</v>
      </c>
      <c r="BG1138" s="6">
        <v>0</v>
      </c>
      <c r="BH1138" s="6">
        <v>0</v>
      </c>
      <c r="BI1138" s="6">
        <v>0</v>
      </c>
      <c r="BJ1138" s="6">
        <v>0</v>
      </c>
      <c r="BK1138" s="6">
        <v>0</v>
      </c>
      <c r="BL1138" s="6">
        <v>0</v>
      </c>
      <c r="BM1138" s="6">
        <f>IF(Table3[[#This Row],[Type]]="EM",IF((Table3[[#This Row],[Diameter]]/2)-Table3[[#This Row],[CornerRadius]]-0.012&gt;0,(Table3[[#This Row],[Diameter]]/2)-Table3[[#This Row],[CornerRadius]]-0.012,0),)</f>
        <v>0</v>
      </c>
      <c r="BO1138" s="6" t="str">
        <f>IF(Table3[[#This Row],[ShoulderLength]]="","",IF(Table3[[#This Row],[ShoulderLength]]&lt;Table3[[#This Row],[LOC]],"FIX",""))</f>
        <v/>
      </c>
    </row>
    <row r="1139" spans="1:67" x14ac:dyDescent="0.25">
      <c r="A1139" s="7">
        <f>IF(Table3[[#This Row],[SoflexRule]]="",1,IF(Table3[[#This Row],[MinOHL]]="",1,IF(Table3[[#This Row],[Type]]="CT",1,IF(Table3[[#This Row],[I]]=1,0,1))))</f>
        <v>1</v>
      </c>
      <c r="B1139" s="6" t="s">
        <v>1922</v>
      </c>
      <c r="D1139" s="6" t="s">
        <v>1922</v>
      </c>
      <c r="E1139" s="6">
        <v>1136</v>
      </c>
      <c r="H1139" s="10" t="s">
        <v>1922</v>
      </c>
      <c r="I1139" s="11" t="s">
        <v>2109</v>
      </c>
      <c r="J1139" s="12">
        <v>27225200</v>
      </c>
      <c r="K1139" s="11" t="str">
        <f>CONCATENATE(Table3[[#This Row],[Type]]," "&amp;TEXT(Table3[[#This Row],[Diameter]],".0000")&amp;""," "&amp;Table3[[#This Row],[NumFlutes]]&amp;"FL")</f>
        <v>RM .2520 4FL</v>
      </c>
      <c r="M1139" s="13">
        <v>0.252</v>
      </c>
      <c r="N1139" s="13">
        <v>0.24399999999999999</v>
      </c>
      <c r="R1139" s="14">
        <f>IF(Table3[[#This Row],[ShoulderLenEnd]]="",0,90-(DEGREES(ATAN((Q1139-P1139)/((N1139-O1139)/2)))))</f>
        <v>0</v>
      </c>
      <c r="T1139" s="6">
        <v>4</v>
      </c>
      <c r="U1139" s="6">
        <v>3</v>
      </c>
      <c r="V1139" s="6">
        <v>1</v>
      </c>
      <c r="AA1139" s="13" t="str">
        <f t="shared" si="18"/>
        <v/>
      </c>
      <c r="AE1139" s="6" t="s">
        <v>44</v>
      </c>
      <c r="AF1139" s="6" t="s">
        <v>62</v>
      </c>
      <c r="AI1139" s="6">
        <v>0</v>
      </c>
      <c r="AJ1139" s="6">
        <v>1</v>
      </c>
      <c r="AK1139" s="6">
        <v>0</v>
      </c>
      <c r="AL1139" s="6">
        <v>0</v>
      </c>
      <c r="AM1139" s="6">
        <v>0</v>
      </c>
      <c r="AN1139" s="6">
        <v>0</v>
      </c>
      <c r="AO1139" s="6">
        <v>0</v>
      </c>
      <c r="AP1139" s="6">
        <v>1</v>
      </c>
      <c r="AR1139" s="6">
        <v>0</v>
      </c>
      <c r="AS1139" s="6">
        <v>0</v>
      </c>
      <c r="AT1139" s="6">
        <v>0</v>
      </c>
      <c r="AU1139" s="6">
        <v>0</v>
      </c>
      <c r="AV1139" s="6">
        <f>IF(Table3[[#This Row],[ShankDiameter]]&gt;0.5,0,2)</f>
        <v>2</v>
      </c>
      <c r="AW1139" s="6">
        <v>0</v>
      </c>
      <c r="AX1139" s="6">
        <v>0</v>
      </c>
      <c r="AY1139" s="6">
        <v>2</v>
      </c>
      <c r="AZ1139" s="6">
        <f>IF(Table3[[#This Row],[ShankDiameter]]=0.225,2,IF(Table3[[#This Row],[ShankDiameter]]=0.25,2,IF(Table3[[#This Row],[ShankDiameter]]=0.2875,2,0)))</f>
        <v>0</v>
      </c>
      <c r="BA1139" s="6">
        <v>0</v>
      </c>
      <c r="BB1139" s="6">
        <v>0</v>
      </c>
      <c r="BC1139" s="6">
        <v>0</v>
      </c>
      <c r="BD1139" s="6">
        <v>0</v>
      </c>
      <c r="BE1139" s="6">
        <v>0</v>
      </c>
      <c r="BF1139" s="6">
        <v>0</v>
      </c>
      <c r="BG1139" s="6">
        <v>0</v>
      </c>
      <c r="BH1139" s="6">
        <v>0</v>
      </c>
      <c r="BI1139" s="6">
        <v>0</v>
      </c>
      <c r="BJ1139" s="6">
        <v>0</v>
      </c>
      <c r="BK1139" s="6">
        <v>0</v>
      </c>
      <c r="BL1139" s="6">
        <v>0</v>
      </c>
      <c r="BM1139" s="6">
        <f>IF(Table3[[#This Row],[Type]]="EM",IF((Table3[[#This Row],[Diameter]]/2)-Table3[[#This Row],[CornerRadius]]-0.012&gt;0,(Table3[[#This Row],[Diameter]]/2)-Table3[[#This Row],[CornerRadius]]-0.012,0),)</f>
        <v>0</v>
      </c>
      <c r="BO1139" s="6" t="str">
        <f>IF(Table3[[#This Row],[ShoulderLength]]="","",IF(Table3[[#This Row],[ShoulderLength]]&lt;Table3[[#This Row],[LOC]],"FIX",""))</f>
        <v/>
      </c>
    </row>
    <row r="1140" spans="1:67" x14ac:dyDescent="0.25">
      <c r="A1140" s="7">
        <f>IF(Table3[[#This Row],[SoflexRule]]="",1,IF(Table3[[#This Row],[MinOHL]]="",1,IF(Table3[[#This Row],[Type]]="CT",1,IF(Table3[[#This Row],[I]]=1,0,1))))</f>
        <v>1</v>
      </c>
      <c r="B1140" s="6" t="s">
        <v>1922</v>
      </c>
      <c r="D1140" s="6" t="s">
        <v>1922</v>
      </c>
      <c r="E1140" s="6">
        <v>1137</v>
      </c>
      <c r="H1140" s="10" t="s">
        <v>1922</v>
      </c>
      <c r="I1140" s="11" t="s">
        <v>2110</v>
      </c>
      <c r="J1140" s="12" t="s">
        <v>2111</v>
      </c>
      <c r="K1140" s="11" t="str">
        <f>CONCATENATE(Table3[[#This Row],[Type]]," "&amp;TEXT(Table3[[#This Row],[Diameter]],".0000")&amp;""," "&amp;Table3[[#This Row],[NumFlutes]]&amp;"FL")</f>
        <v>RM .2795 6FL</v>
      </c>
      <c r="M1140" s="13">
        <v>0.27950000000000003</v>
      </c>
      <c r="N1140" s="13">
        <v>0.248</v>
      </c>
      <c r="R1140" s="14">
        <f>IF(Table3[[#This Row],[ShoulderLenEnd]]="",0,90-(DEGREES(ATAN((Q1140-P1140)/((N1140-O1140)/2)))))</f>
        <v>0</v>
      </c>
      <c r="T1140" s="6">
        <v>6</v>
      </c>
      <c r="U1140" s="6">
        <v>6</v>
      </c>
      <c r="V1140" s="6">
        <v>1.5</v>
      </c>
      <c r="AA1140" s="13" t="str">
        <f t="shared" si="18"/>
        <v/>
      </c>
      <c r="AE1140" s="6" t="s">
        <v>49</v>
      </c>
      <c r="AF1140" s="6" t="s">
        <v>62</v>
      </c>
      <c r="AI1140" s="6">
        <v>0</v>
      </c>
      <c r="AJ1140" s="6">
        <v>1</v>
      </c>
      <c r="AK1140" s="6">
        <v>0</v>
      </c>
      <c r="AL1140" s="6">
        <v>0</v>
      </c>
      <c r="AM1140" s="6">
        <v>0</v>
      </c>
      <c r="AN1140" s="6">
        <v>0</v>
      </c>
      <c r="AO1140" s="6">
        <v>0</v>
      </c>
      <c r="AP1140" s="6">
        <v>1</v>
      </c>
      <c r="AR1140" s="6">
        <v>0</v>
      </c>
      <c r="AS1140" s="6">
        <v>0</v>
      </c>
      <c r="AT1140" s="6">
        <v>0</v>
      </c>
      <c r="AU1140" s="6">
        <v>0</v>
      </c>
      <c r="AV1140" s="6">
        <f>IF(Table3[[#This Row],[ShankDiameter]]&gt;0.5,0,2)</f>
        <v>2</v>
      </c>
      <c r="AW1140" s="6">
        <v>0</v>
      </c>
      <c r="AX1140" s="6">
        <v>0</v>
      </c>
      <c r="AY1140" s="6">
        <v>2</v>
      </c>
      <c r="AZ1140" s="6">
        <f>IF(Table3[[#This Row],[ShankDiameter]]=0.225,2,IF(Table3[[#This Row],[ShankDiameter]]=0.25,2,IF(Table3[[#This Row],[ShankDiameter]]=0.2875,2,0)))</f>
        <v>0</v>
      </c>
      <c r="BA1140" s="6">
        <v>0</v>
      </c>
      <c r="BB1140" s="6">
        <v>0</v>
      </c>
      <c r="BC1140" s="6">
        <v>0</v>
      </c>
      <c r="BD1140" s="6">
        <v>0</v>
      </c>
      <c r="BE1140" s="6">
        <v>0</v>
      </c>
      <c r="BF1140" s="6">
        <v>0</v>
      </c>
      <c r="BG1140" s="6">
        <v>0</v>
      </c>
      <c r="BH1140" s="6">
        <v>0</v>
      </c>
      <c r="BI1140" s="6">
        <v>0</v>
      </c>
      <c r="BJ1140" s="6">
        <v>0</v>
      </c>
      <c r="BK1140" s="6">
        <v>0</v>
      </c>
      <c r="BL1140" s="6">
        <v>0</v>
      </c>
      <c r="BM1140" s="6">
        <f>IF(Table3[[#This Row],[Type]]="EM",IF((Table3[[#This Row],[Diameter]]/2)-Table3[[#This Row],[CornerRadius]]-0.012&gt;0,(Table3[[#This Row],[Diameter]]/2)-Table3[[#This Row],[CornerRadius]]-0.012,0),)</f>
        <v>0</v>
      </c>
      <c r="BO1140" s="6" t="str">
        <f>IF(Table3[[#This Row],[ShoulderLength]]="","",IF(Table3[[#This Row],[ShoulderLength]]&lt;Table3[[#This Row],[LOC]],"FIX",""))</f>
        <v/>
      </c>
    </row>
    <row r="1141" spans="1:67" x14ac:dyDescent="0.25">
      <c r="A1141" s="7">
        <f>IF(Table3[[#This Row],[SoflexRule]]="",1,IF(Table3[[#This Row],[MinOHL]]="",1,IF(Table3[[#This Row],[Type]]="CT",1,IF(Table3[[#This Row],[I]]=1,0,1))))</f>
        <v>1</v>
      </c>
      <c r="B1141" s="6" t="s">
        <v>1922</v>
      </c>
      <c r="D1141" s="6" t="s">
        <v>1922</v>
      </c>
      <c r="E1141" s="6">
        <v>1138</v>
      </c>
      <c r="G1141" s="9" t="s">
        <v>74</v>
      </c>
      <c r="H1141" s="10" t="s">
        <v>1922</v>
      </c>
      <c r="I1141" s="11" t="s">
        <v>2112</v>
      </c>
      <c r="J1141" s="12">
        <v>27225600</v>
      </c>
      <c r="K1141" s="11" t="str">
        <f>CONCATENATE(Table3[[#This Row],[Type]]," "&amp;TEXT(Table3[[#This Row],[Diameter]],".0000")&amp;""," "&amp;Table3[[#This Row],[NumFlutes]]&amp;"FL")</f>
        <v>RM .2560 6FL</v>
      </c>
      <c r="M1141" s="13">
        <v>0.25600000000000001</v>
      </c>
      <c r="N1141" s="13">
        <v>0.252</v>
      </c>
      <c r="O1141" s="6">
        <v>0.25600000000000001</v>
      </c>
      <c r="P1141" s="6">
        <v>1.1850000000000001</v>
      </c>
      <c r="R1141" s="14">
        <f>IF(Table3[[#This Row],[ShoulderLenEnd]]="",0,90-(DEGREES(ATAN((Q1141-P1141)/((N1141-O1141)/2)))))</f>
        <v>0</v>
      </c>
      <c r="S1141" s="15">
        <v>1.89</v>
      </c>
      <c r="T1141" s="6">
        <v>6</v>
      </c>
      <c r="U1141" s="6">
        <v>3.25</v>
      </c>
      <c r="V1141" s="6">
        <v>1.88</v>
      </c>
      <c r="AA1141" s="13" t="str">
        <f t="shared" si="18"/>
        <v/>
      </c>
      <c r="AB1141" s="6">
        <v>0.2</v>
      </c>
      <c r="AC1141" s="6">
        <v>3.5000000000000003E-2</v>
      </c>
      <c r="AE1141" s="6" t="s">
        <v>44</v>
      </c>
      <c r="AF1141" s="6" t="s">
        <v>62</v>
      </c>
      <c r="AG1141" s="6" t="s">
        <v>495</v>
      </c>
      <c r="AI1141" s="6">
        <v>0</v>
      </c>
      <c r="AJ1141" s="6">
        <v>1</v>
      </c>
      <c r="AK1141" s="6">
        <v>0</v>
      </c>
      <c r="AL1141" s="6">
        <v>0</v>
      </c>
      <c r="AM1141" s="6">
        <v>0</v>
      </c>
      <c r="AN1141" s="6">
        <v>0</v>
      </c>
      <c r="AO1141" s="6">
        <v>0</v>
      </c>
      <c r="AP1141" s="6">
        <v>1</v>
      </c>
      <c r="AR1141" s="6">
        <v>0</v>
      </c>
      <c r="AS1141" s="6">
        <v>0</v>
      </c>
      <c r="AT1141" s="6">
        <v>0</v>
      </c>
      <c r="AU1141" s="6">
        <v>0</v>
      </c>
      <c r="AV1141" s="6">
        <f>IF(Table3[[#This Row],[ShankDiameter]]&gt;0.5,0,2)</f>
        <v>2</v>
      </c>
      <c r="AW1141" s="6">
        <v>0</v>
      </c>
      <c r="AX1141" s="6">
        <v>0</v>
      </c>
      <c r="AY1141" s="6">
        <v>2</v>
      </c>
      <c r="AZ1141" s="6">
        <f>IF(Table3[[#This Row],[ShankDiameter]]=0.225,2,IF(Table3[[#This Row],[ShankDiameter]]=0.25,2,IF(Table3[[#This Row],[ShankDiameter]]=0.2875,2,0)))</f>
        <v>0</v>
      </c>
      <c r="BA1141" s="6">
        <v>0</v>
      </c>
      <c r="BB1141" s="6">
        <v>0</v>
      </c>
      <c r="BC1141" s="6">
        <v>0</v>
      </c>
      <c r="BD1141" s="6">
        <v>0</v>
      </c>
      <c r="BE1141" s="6">
        <v>0</v>
      </c>
      <c r="BF1141" s="6">
        <v>0</v>
      </c>
      <c r="BG1141" s="6">
        <v>0</v>
      </c>
      <c r="BH1141" s="6">
        <v>0</v>
      </c>
      <c r="BI1141" s="6">
        <v>0</v>
      </c>
      <c r="BJ1141" s="6">
        <v>0</v>
      </c>
      <c r="BK1141" s="6">
        <v>0</v>
      </c>
      <c r="BL1141" s="6">
        <v>0</v>
      </c>
      <c r="BM1141" s="6">
        <f>IF(Table3[[#This Row],[Type]]="EM",IF((Table3[[#This Row],[Diameter]]/2)-Table3[[#This Row],[CornerRadius]]-0.012&gt;0,(Table3[[#This Row],[Diameter]]/2)-Table3[[#This Row],[CornerRadius]]-0.012,0),)</f>
        <v>0</v>
      </c>
      <c r="BO1141" s="6" t="str">
        <f>IF(Table3[[#This Row],[ShoulderLength]]="","",IF(Table3[[#This Row],[ShoulderLength]]&lt;Table3[[#This Row],[LOC]],"FIX",""))</f>
        <v>FIX</v>
      </c>
    </row>
    <row r="1142" spans="1:67" x14ac:dyDescent="0.25">
      <c r="A1142" s="7">
        <f>IF(Table3[[#This Row],[SoflexRule]]="",1,IF(Table3[[#This Row],[MinOHL]]="",1,IF(Table3[[#This Row],[Type]]="CT",1,IF(Table3[[#This Row],[I]]=1,0,1))))</f>
        <v>1</v>
      </c>
      <c r="B1142" s="6" t="s">
        <v>1922</v>
      </c>
      <c r="D1142" s="6" t="s">
        <v>1922</v>
      </c>
      <c r="E1142" s="6">
        <v>1139</v>
      </c>
      <c r="G1142" s="9" t="s">
        <v>74</v>
      </c>
      <c r="H1142" s="10" t="s">
        <v>1922</v>
      </c>
      <c r="I1142" s="11" t="s">
        <v>2113</v>
      </c>
      <c r="J1142" s="12">
        <v>27225800</v>
      </c>
      <c r="K1142" s="11" t="str">
        <f>CONCATENATE(Table3[[#This Row],[Type]]," "&amp;TEXT(Table3[[#This Row],[Diameter]],".0000")&amp;""," "&amp;Table3[[#This Row],[NumFlutes]]&amp;"FL")</f>
        <v>RM .2580 6FL</v>
      </c>
      <c r="M1142" s="13">
        <v>0.25800000000000001</v>
      </c>
      <c r="N1142" s="13">
        <v>0.252</v>
      </c>
      <c r="O1142" s="6">
        <v>0.25800000000000001</v>
      </c>
      <c r="P1142" s="6">
        <v>1.1950000000000001</v>
      </c>
      <c r="R1142" s="14">
        <f>IF(Table3[[#This Row],[ShoulderLenEnd]]="",0,90-(DEGREES(ATAN((Q1142-P1142)/((N1142-O1142)/2)))))</f>
        <v>0</v>
      </c>
      <c r="S1142" s="15">
        <v>1.87</v>
      </c>
      <c r="T1142" s="6">
        <v>6</v>
      </c>
      <c r="U1142" s="6">
        <v>3.25</v>
      </c>
      <c r="V1142" s="6">
        <v>1.25</v>
      </c>
      <c r="AA1142" s="13" t="str">
        <f t="shared" si="18"/>
        <v/>
      </c>
      <c r="AB1142" s="6">
        <v>0.2</v>
      </c>
      <c r="AC1142" s="6">
        <v>0.03</v>
      </c>
      <c r="AE1142" s="6" t="s">
        <v>44</v>
      </c>
      <c r="AF1142" s="6" t="s">
        <v>62</v>
      </c>
      <c r="AG1142" s="6" t="s">
        <v>495</v>
      </c>
      <c r="AI1142" s="6">
        <v>0</v>
      </c>
      <c r="AJ1142" s="6">
        <v>1</v>
      </c>
      <c r="AK1142" s="6">
        <v>0</v>
      </c>
      <c r="AL1142" s="6">
        <v>0</v>
      </c>
      <c r="AM1142" s="6">
        <v>0</v>
      </c>
      <c r="AN1142" s="6">
        <v>0</v>
      </c>
      <c r="AO1142" s="6">
        <v>0</v>
      </c>
      <c r="AP1142" s="6">
        <v>1</v>
      </c>
      <c r="AR1142" s="6">
        <v>0</v>
      </c>
      <c r="AS1142" s="6">
        <v>0</v>
      </c>
      <c r="AT1142" s="6">
        <v>0</v>
      </c>
      <c r="AU1142" s="6">
        <v>0</v>
      </c>
      <c r="AV1142" s="6">
        <f>IF(Table3[[#This Row],[ShankDiameter]]&gt;0.5,0,2)</f>
        <v>2</v>
      </c>
      <c r="AW1142" s="6">
        <v>0</v>
      </c>
      <c r="AX1142" s="6">
        <v>0</v>
      </c>
      <c r="AY1142" s="6">
        <v>2</v>
      </c>
      <c r="AZ1142" s="6">
        <f>IF(Table3[[#This Row],[ShankDiameter]]=0.225,2,IF(Table3[[#This Row],[ShankDiameter]]=0.25,2,IF(Table3[[#This Row],[ShankDiameter]]=0.2875,2,0)))</f>
        <v>0</v>
      </c>
      <c r="BA1142" s="6">
        <v>0</v>
      </c>
      <c r="BB1142" s="6">
        <v>0</v>
      </c>
      <c r="BC1142" s="6">
        <v>0</v>
      </c>
      <c r="BD1142" s="6">
        <v>0</v>
      </c>
      <c r="BE1142" s="6">
        <v>0</v>
      </c>
      <c r="BF1142" s="6">
        <v>0</v>
      </c>
      <c r="BG1142" s="6">
        <v>0</v>
      </c>
      <c r="BH1142" s="6">
        <v>0</v>
      </c>
      <c r="BI1142" s="6">
        <v>0</v>
      </c>
      <c r="BJ1142" s="6">
        <v>0</v>
      </c>
      <c r="BK1142" s="6">
        <v>0</v>
      </c>
      <c r="BL1142" s="6">
        <v>0</v>
      </c>
      <c r="BM1142" s="6">
        <f>IF(Table3[[#This Row],[Type]]="EM",IF((Table3[[#This Row],[Diameter]]/2)-Table3[[#This Row],[CornerRadius]]-0.012&gt;0,(Table3[[#This Row],[Diameter]]/2)-Table3[[#This Row],[CornerRadius]]-0.012,0),)</f>
        <v>0</v>
      </c>
      <c r="BO1142" s="6" t="str">
        <f>IF(Table3[[#This Row],[ShoulderLength]]="","",IF(Table3[[#This Row],[ShoulderLength]]&lt;Table3[[#This Row],[LOC]],"FIX",""))</f>
        <v>FIX</v>
      </c>
    </row>
    <row r="1143" spans="1:67" x14ac:dyDescent="0.25">
      <c r="A1143" s="7">
        <f>IF(Table3[[#This Row],[SoflexRule]]="",1,IF(Table3[[#This Row],[MinOHL]]="",1,IF(Table3[[#This Row],[Type]]="CT",1,IF(Table3[[#This Row],[I]]=1,0,1))))</f>
        <v>1</v>
      </c>
      <c r="B1143" s="6" t="s">
        <v>1922</v>
      </c>
      <c r="D1143" s="6" t="s">
        <v>1922</v>
      </c>
      <c r="E1143" s="6">
        <v>1140</v>
      </c>
      <c r="H1143" s="10" t="s">
        <v>1922</v>
      </c>
      <c r="I1143" s="11" t="s">
        <v>2114</v>
      </c>
      <c r="J1143" s="12">
        <v>27227600</v>
      </c>
      <c r="K1143" s="11" t="str">
        <f>CONCATENATE(Table3[[#This Row],[Type]]," "&amp;TEXT(Table3[[#This Row],[Diameter]],".0000")&amp;""," "&amp;Table3[[#This Row],[NumFlutes]]&amp;"FL")</f>
        <v>RM .2760 6FL</v>
      </c>
      <c r="M1143" s="13">
        <v>0.27600000000000002</v>
      </c>
      <c r="N1143" s="13">
        <v>0.27</v>
      </c>
      <c r="R1143" s="14">
        <f>IF(Table3[[#This Row],[ShoulderLenEnd]]="",0,90-(DEGREES(ATAN((Q1143-P1143)/((N1143-O1143)/2)))))</f>
        <v>0</v>
      </c>
      <c r="T1143" s="6">
        <v>6</v>
      </c>
      <c r="U1143" s="6">
        <v>3.25</v>
      </c>
      <c r="V1143" s="6">
        <v>1.25</v>
      </c>
      <c r="AA1143" s="13" t="str">
        <f t="shared" si="18"/>
        <v/>
      </c>
      <c r="AE1143" s="6" t="s">
        <v>44</v>
      </c>
      <c r="AF1143" s="6" t="s">
        <v>62</v>
      </c>
      <c r="AI1143" s="6">
        <v>0</v>
      </c>
      <c r="AJ1143" s="6">
        <v>1</v>
      </c>
      <c r="AK1143" s="6">
        <v>0</v>
      </c>
      <c r="AL1143" s="6">
        <v>0</v>
      </c>
      <c r="AM1143" s="6">
        <v>0</v>
      </c>
      <c r="AN1143" s="6">
        <v>0</v>
      </c>
      <c r="AO1143" s="6">
        <v>0</v>
      </c>
      <c r="AP1143" s="6">
        <v>1</v>
      </c>
      <c r="AR1143" s="6">
        <v>0</v>
      </c>
      <c r="AS1143" s="6">
        <v>0</v>
      </c>
      <c r="AT1143" s="6">
        <v>0</v>
      </c>
      <c r="AU1143" s="6">
        <v>0</v>
      </c>
      <c r="AV1143" s="6">
        <f>IF(Table3[[#This Row],[ShankDiameter]]&gt;0.5,0,2)</f>
        <v>2</v>
      </c>
      <c r="AW1143" s="6">
        <v>0</v>
      </c>
      <c r="AX1143" s="6">
        <v>0</v>
      </c>
      <c r="AY1143" s="6">
        <v>2</v>
      </c>
      <c r="AZ1143" s="6">
        <f>IF(Table3[[#This Row],[ShankDiameter]]=0.225,2,IF(Table3[[#This Row],[ShankDiameter]]=0.25,2,IF(Table3[[#This Row],[ShankDiameter]]=0.2875,2,0)))</f>
        <v>0</v>
      </c>
      <c r="BA1143" s="6">
        <v>0</v>
      </c>
      <c r="BB1143" s="6">
        <v>0</v>
      </c>
      <c r="BC1143" s="6">
        <v>0</v>
      </c>
      <c r="BD1143" s="6">
        <v>0</v>
      </c>
      <c r="BE1143" s="6">
        <v>0</v>
      </c>
      <c r="BF1143" s="6">
        <v>0</v>
      </c>
      <c r="BG1143" s="6">
        <v>0</v>
      </c>
      <c r="BH1143" s="6">
        <v>0</v>
      </c>
      <c r="BI1143" s="6">
        <v>0</v>
      </c>
      <c r="BJ1143" s="6">
        <v>0</v>
      </c>
      <c r="BK1143" s="6">
        <v>0</v>
      </c>
      <c r="BL1143" s="6">
        <v>0</v>
      </c>
      <c r="BM1143" s="6">
        <f>IF(Table3[[#This Row],[Type]]="EM",IF((Table3[[#This Row],[Diameter]]/2)-Table3[[#This Row],[CornerRadius]]-0.012&gt;0,(Table3[[#This Row],[Diameter]]/2)-Table3[[#This Row],[CornerRadius]]-0.012,0),)</f>
        <v>0</v>
      </c>
      <c r="BO1143" s="6" t="str">
        <f>IF(Table3[[#This Row],[ShoulderLength]]="","",IF(Table3[[#This Row],[ShoulderLength]]&lt;Table3[[#This Row],[LOC]],"FIX",""))</f>
        <v/>
      </c>
    </row>
    <row r="1144" spans="1:67" x14ac:dyDescent="0.25">
      <c r="A1144" s="7">
        <f>IF(Table3[[#This Row],[SoflexRule]]="",1,IF(Table3[[#This Row],[MinOHL]]="",1,IF(Table3[[#This Row],[Type]]="CT",1,IF(Table3[[#This Row],[I]]=1,0,1))))</f>
        <v>1</v>
      </c>
      <c r="B1144" s="6" t="s">
        <v>1922</v>
      </c>
      <c r="D1144" s="6" t="s">
        <v>1922</v>
      </c>
      <c r="E1144" s="6">
        <v>1141</v>
      </c>
      <c r="H1144" s="10" t="s">
        <v>1922</v>
      </c>
      <c r="I1144" s="11" t="s">
        <v>2115</v>
      </c>
      <c r="J1144" s="12" t="s">
        <v>2116</v>
      </c>
      <c r="K1144" s="11" t="str">
        <f>CONCATENATE(Table3[[#This Row],[Type]]," "&amp;TEXT(Table3[[#This Row],[Diameter]],".0000")&amp;""," "&amp;Table3[[#This Row],[NumFlutes]]&amp;"FL")</f>
        <v>RM .3125 6FL</v>
      </c>
      <c r="M1144" s="13">
        <v>0.3125</v>
      </c>
      <c r="N1144" s="13">
        <v>0.27900000000000003</v>
      </c>
      <c r="R1144" s="14">
        <f>IF(Table3[[#This Row],[ShoulderLenEnd]]="",0,90-(DEGREES(ATAN((Q1144-P1144)/((N1144-O1144)/2)))))</f>
        <v>0</v>
      </c>
      <c r="T1144" s="6">
        <v>6</v>
      </c>
      <c r="U1144" s="6">
        <v>6</v>
      </c>
      <c r="V1144" s="6">
        <v>1.5</v>
      </c>
      <c r="AA1144" s="13" t="str">
        <f t="shared" si="18"/>
        <v/>
      </c>
      <c r="AE1144" s="6" t="s">
        <v>49</v>
      </c>
      <c r="AF1144" s="6" t="s">
        <v>62</v>
      </c>
      <c r="AI1144" s="6">
        <v>0</v>
      </c>
      <c r="AJ1144" s="6">
        <v>1</v>
      </c>
      <c r="AK1144" s="6">
        <v>0</v>
      </c>
      <c r="AL1144" s="6">
        <v>0</v>
      </c>
      <c r="AM1144" s="6">
        <v>0</v>
      </c>
      <c r="AN1144" s="6">
        <v>0</v>
      </c>
      <c r="AO1144" s="6">
        <v>0</v>
      </c>
      <c r="AP1144" s="6">
        <v>1</v>
      </c>
      <c r="AR1144" s="6">
        <v>0</v>
      </c>
      <c r="AS1144" s="6">
        <v>0</v>
      </c>
      <c r="AT1144" s="6">
        <v>0</v>
      </c>
      <c r="AU1144" s="6">
        <v>0</v>
      </c>
      <c r="AV1144" s="6">
        <f>IF(Table3[[#This Row],[ShankDiameter]]&gt;0.5,0,2)</f>
        <v>2</v>
      </c>
      <c r="AW1144" s="6">
        <v>0</v>
      </c>
      <c r="AX1144" s="6">
        <v>0</v>
      </c>
      <c r="AY1144" s="6">
        <v>2</v>
      </c>
      <c r="AZ1144" s="6">
        <f>IF(Table3[[#This Row],[ShankDiameter]]=0.225,2,IF(Table3[[#This Row],[ShankDiameter]]=0.25,2,IF(Table3[[#This Row],[ShankDiameter]]=0.2875,2,0)))</f>
        <v>0</v>
      </c>
      <c r="BA1144" s="6">
        <v>0</v>
      </c>
      <c r="BB1144" s="6">
        <v>0</v>
      </c>
      <c r="BC1144" s="6">
        <v>0</v>
      </c>
      <c r="BD1144" s="6">
        <v>0</v>
      </c>
      <c r="BE1144" s="6">
        <v>0</v>
      </c>
      <c r="BF1144" s="6">
        <v>0</v>
      </c>
      <c r="BG1144" s="6">
        <v>0</v>
      </c>
      <c r="BH1144" s="6">
        <v>0</v>
      </c>
      <c r="BI1144" s="6">
        <v>0</v>
      </c>
      <c r="BJ1144" s="6">
        <v>0</v>
      </c>
      <c r="BK1144" s="6">
        <v>0</v>
      </c>
      <c r="BL1144" s="6">
        <v>0</v>
      </c>
      <c r="BM1144" s="6">
        <f>IF(Table3[[#This Row],[Type]]="EM",IF((Table3[[#This Row],[Diameter]]/2)-Table3[[#This Row],[CornerRadius]]-0.012&gt;0,(Table3[[#This Row],[Diameter]]/2)-Table3[[#This Row],[CornerRadius]]-0.012,0),)</f>
        <v>0</v>
      </c>
      <c r="BO1144" s="6" t="str">
        <f>IF(Table3[[#This Row],[ShoulderLength]]="","",IF(Table3[[#This Row],[ShoulderLength]]&lt;Table3[[#This Row],[LOC]],"FIX",""))</f>
        <v/>
      </c>
    </row>
    <row r="1145" spans="1:67" x14ac:dyDescent="0.25">
      <c r="A1145" s="7">
        <f>IF(Table3[[#This Row],[SoflexRule]]="",1,IF(Table3[[#This Row],[MinOHL]]="",1,IF(Table3[[#This Row],[Type]]="CT",1,IF(Table3[[#This Row],[I]]=1,0,1))))</f>
        <v>1</v>
      </c>
      <c r="B1145" s="6" t="s">
        <v>1922</v>
      </c>
      <c r="D1145" s="6" t="s">
        <v>1922</v>
      </c>
      <c r="E1145" s="6">
        <v>1142</v>
      </c>
      <c r="H1145" s="10" t="s">
        <v>1922</v>
      </c>
      <c r="I1145" s="11" t="s">
        <v>2117</v>
      </c>
      <c r="J1145" s="12" t="s">
        <v>1929</v>
      </c>
      <c r="K1145" s="11" t="str">
        <f>CONCATENATE(Table3[[#This Row],[Type]]," "&amp;TEXT(Table3[[#This Row],[Diameter]],".0000")&amp;""," "&amp;Table3[[#This Row],[NumFlutes]]&amp;"FL")</f>
        <v>RM .3137 6FL</v>
      </c>
      <c r="M1145" s="13">
        <v>0.31369999999999998</v>
      </c>
      <c r="N1145" s="13">
        <v>0.28000000000000003</v>
      </c>
      <c r="R1145" s="14">
        <f>IF(Table3[[#This Row],[ShoulderLenEnd]]="",0,90-(DEGREES(ATAN((Q1145-P1145)/((N1145-O1145)/2)))))</f>
        <v>0</v>
      </c>
      <c r="T1145" s="6">
        <v>6</v>
      </c>
      <c r="U1145" s="6">
        <v>6</v>
      </c>
      <c r="V1145" s="6">
        <v>1.5</v>
      </c>
      <c r="AA1145" s="13" t="str">
        <f t="shared" si="18"/>
        <v/>
      </c>
      <c r="AE1145" s="6" t="s">
        <v>49</v>
      </c>
      <c r="AF1145" s="6" t="s">
        <v>62</v>
      </c>
      <c r="AI1145" s="6">
        <v>0</v>
      </c>
      <c r="AJ1145" s="6">
        <v>1</v>
      </c>
      <c r="AK1145" s="6">
        <v>0</v>
      </c>
      <c r="AL1145" s="6">
        <v>0</v>
      </c>
      <c r="AM1145" s="6">
        <v>0</v>
      </c>
      <c r="AN1145" s="6">
        <v>0</v>
      </c>
      <c r="AO1145" s="6">
        <v>0</v>
      </c>
      <c r="AP1145" s="6">
        <v>1</v>
      </c>
      <c r="AR1145" s="6">
        <v>0</v>
      </c>
      <c r="AS1145" s="6">
        <v>0</v>
      </c>
      <c r="AT1145" s="6">
        <v>0</v>
      </c>
      <c r="AU1145" s="6">
        <v>0</v>
      </c>
      <c r="AV1145" s="6">
        <f>IF(Table3[[#This Row],[ShankDiameter]]&gt;0.5,0,2)</f>
        <v>2</v>
      </c>
      <c r="AW1145" s="6">
        <v>0</v>
      </c>
      <c r="AX1145" s="6">
        <v>0</v>
      </c>
      <c r="AY1145" s="6">
        <v>2</v>
      </c>
      <c r="AZ1145" s="6">
        <f>IF(Table3[[#This Row],[ShankDiameter]]=0.225,2,IF(Table3[[#This Row],[ShankDiameter]]=0.25,2,IF(Table3[[#This Row],[ShankDiameter]]=0.2875,2,0)))</f>
        <v>0</v>
      </c>
      <c r="BA1145" s="6">
        <v>0</v>
      </c>
      <c r="BB1145" s="6">
        <v>0</v>
      </c>
      <c r="BC1145" s="6">
        <v>0</v>
      </c>
      <c r="BD1145" s="6">
        <v>0</v>
      </c>
      <c r="BE1145" s="6">
        <v>0</v>
      </c>
      <c r="BF1145" s="6">
        <v>0</v>
      </c>
      <c r="BG1145" s="6">
        <v>0</v>
      </c>
      <c r="BH1145" s="6">
        <v>0</v>
      </c>
      <c r="BI1145" s="6">
        <v>0</v>
      </c>
      <c r="BJ1145" s="6">
        <v>0</v>
      </c>
      <c r="BK1145" s="6">
        <v>0</v>
      </c>
      <c r="BL1145" s="6">
        <v>0</v>
      </c>
      <c r="BM1145" s="6">
        <f>IF(Table3[[#This Row],[Type]]="EM",IF((Table3[[#This Row],[Diameter]]/2)-Table3[[#This Row],[CornerRadius]]-0.012&gt;0,(Table3[[#This Row],[Diameter]]/2)-Table3[[#This Row],[CornerRadius]]-0.012,0),)</f>
        <v>0</v>
      </c>
      <c r="BO1145" s="6" t="str">
        <f>IF(Table3[[#This Row],[ShoulderLength]]="","",IF(Table3[[#This Row],[ShoulderLength]]&lt;Table3[[#This Row],[LOC]],"FIX",""))</f>
        <v/>
      </c>
    </row>
    <row r="1146" spans="1:67" x14ac:dyDescent="0.25">
      <c r="A1146" s="7">
        <f>IF(Table3[[#This Row],[SoflexRule]]="",1,IF(Table3[[#This Row],[MinOHL]]="",1,IF(Table3[[#This Row],[Type]]="CT",1,IF(Table3[[#This Row],[I]]=1,0,1))))</f>
        <v>1</v>
      </c>
      <c r="B1146" s="6" t="s">
        <v>1922</v>
      </c>
      <c r="D1146" s="6" t="s">
        <v>1922</v>
      </c>
      <c r="E1146" s="6">
        <v>1143</v>
      </c>
      <c r="H1146" s="10" t="s">
        <v>1922</v>
      </c>
      <c r="I1146" s="11" t="s">
        <v>2118</v>
      </c>
      <c r="J1146" s="12" t="s">
        <v>2119</v>
      </c>
      <c r="K1146" s="11" t="str">
        <f>CONCATENATE(Table3[[#This Row],[Type]]," "&amp;TEXT(Table3[[#This Row],[Diameter]],".0000")&amp;""," "&amp;Table3[[#This Row],[NumFlutes]]&amp;"FL")</f>
        <v>RM .3160 6FL</v>
      </c>
      <c r="M1146" s="13">
        <v>0.316</v>
      </c>
      <c r="N1146" s="13">
        <v>0.28000000000000003</v>
      </c>
      <c r="R1146" s="14">
        <f>IF(Table3[[#This Row],[ShoulderLenEnd]]="",0,90-(DEGREES(ATAN((Q1146-P1146)/((N1146-O1146)/2)))))</f>
        <v>0</v>
      </c>
      <c r="T1146" s="6">
        <v>6</v>
      </c>
      <c r="U1146" s="6">
        <v>6</v>
      </c>
      <c r="V1146" s="6">
        <v>1.5</v>
      </c>
      <c r="AA1146" s="13" t="str">
        <f t="shared" si="18"/>
        <v/>
      </c>
      <c r="AE1146" s="6" t="s">
        <v>49</v>
      </c>
      <c r="AF1146" s="6" t="s">
        <v>62</v>
      </c>
      <c r="AI1146" s="6">
        <v>0</v>
      </c>
      <c r="AJ1146" s="6">
        <v>1</v>
      </c>
      <c r="AK1146" s="6">
        <v>0</v>
      </c>
      <c r="AL1146" s="6">
        <v>0</v>
      </c>
      <c r="AM1146" s="6">
        <v>0</v>
      </c>
      <c r="AN1146" s="6">
        <v>0</v>
      </c>
      <c r="AO1146" s="6">
        <v>0</v>
      </c>
      <c r="AP1146" s="6">
        <v>1</v>
      </c>
      <c r="AR1146" s="6">
        <v>0</v>
      </c>
      <c r="AS1146" s="6">
        <v>0</v>
      </c>
      <c r="AT1146" s="6">
        <v>0</v>
      </c>
      <c r="AU1146" s="6">
        <v>0</v>
      </c>
      <c r="AV1146" s="6">
        <f>IF(Table3[[#This Row],[ShankDiameter]]&gt;0.5,0,2)</f>
        <v>2</v>
      </c>
      <c r="AW1146" s="6">
        <v>0</v>
      </c>
      <c r="AX1146" s="6">
        <v>0</v>
      </c>
      <c r="AY1146" s="6">
        <v>2</v>
      </c>
      <c r="AZ1146" s="6">
        <f>IF(Table3[[#This Row],[ShankDiameter]]=0.225,2,IF(Table3[[#This Row],[ShankDiameter]]=0.25,2,IF(Table3[[#This Row],[ShankDiameter]]=0.2875,2,0)))</f>
        <v>0</v>
      </c>
      <c r="BA1146" s="6">
        <v>0</v>
      </c>
      <c r="BB1146" s="6">
        <v>0</v>
      </c>
      <c r="BC1146" s="6">
        <v>0</v>
      </c>
      <c r="BD1146" s="6">
        <v>0</v>
      </c>
      <c r="BE1146" s="6">
        <v>0</v>
      </c>
      <c r="BF1146" s="6">
        <v>0</v>
      </c>
      <c r="BG1146" s="6">
        <v>0</v>
      </c>
      <c r="BH1146" s="6">
        <v>0</v>
      </c>
      <c r="BI1146" s="6">
        <v>0</v>
      </c>
      <c r="BJ1146" s="6">
        <v>0</v>
      </c>
      <c r="BK1146" s="6">
        <v>0</v>
      </c>
      <c r="BL1146" s="6">
        <v>0</v>
      </c>
      <c r="BM1146" s="6">
        <f>IF(Table3[[#This Row],[Type]]="EM",IF((Table3[[#This Row],[Diameter]]/2)-Table3[[#This Row],[CornerRadius]]-0.012&gt;0,(Table3[[#This Row],[Diameter]]/2)-Table3[[#This Row],[CornerRadius]]-0.012,0),)</f>
        <v>0</v>
      </c>
      <c r="BO1146" s="6" t="str">
        <f>IF(Table3[[#This Row],[ShoulderLength]]="","",IF(Table3[[#This Row],[ShoulderLength]]&lt;Table3[[#This Row],[LOC]],"FIX",""))</f>
        <v/>
      </c>
    </row>
    <row r="1147" spans="1:67" x14ac:dyDescent="0.25">
      <c r="A1147" s="7">
        <f>IF(Table3[[#This Row],[SoflexRule]]="",1,IF(Table3[[#This Row],[MinOHL]]="",1,IF(Table3[[#This Row],[Type]]="CT",1,IF(Table3[[#This Row],[I]]=1,0,1))))</f>
        <v>1</v>
      </c>
      <c r="B1147" s="6" t="s">
        <v>1922</v>
      </c>
      <c r="D1147" s="6" t="s">
        <v>1922</v>
      </c>
      <c r="E1147" s="6">
        <v>1144</v>
      </c>
      <c r="H1147" s="10" t="s">
        <v>1922</v>
      </c>
      <c r="I1147" s="11" t="s">
        <v>2120</v>
      </c>
      <c r="J1147" s="12" t="s">
        <v>1929</v>
      </c>
      <c r="K1147" s="11" t="str">
        <f>CONCATENATE(Table3[[#This Row],[Type]]," "&amp;TEXT(Table3[[#This Row],[Diameter]],".0000")&amp;""," "&amp;Table3[[#This Row],[NumFlutes]]&amp;"FL")</f>
        <v>RM .3278 6FL</v>
      </c>
      <c r="M1147" s="13">
        <v>0.32779999999999998</v>
      </c>
      <c r="N1147" s="13">
        <v>0.28000000000000003</v>
      </c>
      <c r="R1147" s="14">
        <f>IF(Table3[[#This Row],[ShoulderLenEnd]]="",0,90-(DEGREES(ATAN((Q1147-P1147)/((N1147-O1147)/2)))))</f>
        <v>0</v>
      </c>
      <c r="T1147" s="6">
        <v>6</v>
      </c>
      <c r="U1147" s="6">
        <v>6</v>
      </c>
      <c r="V1147" s="6">
        <v>1.5</v>
      </c>
      <c r="AA1147" s="13" t="str">
        <f t="shared" si="18"/>
        <v/>
      </c>
      <c r="AE1147" s="6" t="s">
        <v>49</v>
      </c>
      <c r="AF1147" s="6" t="s">
        <v>62</v>
      </c>
      <c r="AI1147" s="6">
        <v>0</v>
      </c>
      <c r="AJ1147" s="6">
        <v>1</v>
      </c>
      <c r="AK1147" s="6">
        <v>0</v>
      </c>
      <c r="AL1147" s="6">
        <v>0</v>
      </c>
      <c r="AM1147" s="6">
        <v>0</v>
      </c>
      <c r="AN1147" s="6">
        <v>0</v>
      </c>
      <c r="AO1147" s="6">
        <v>0</v>
      </c>
      <c r="AP1147" s="6">
        <v>1</v>
      </c>
      <c r="AR1147" s="6">
        <v>0</v>
      </c>
      <c r="AS1147" s="6">
        <v>0</v>
      </c>
      <c r="AT1147" s="6">
        <v>0</v>
      </c>
      <c r="AU1147" s="6">
        <v>0</v>
      </c>
      <c r="AV1147" s="6">
        <f>IF(Table3[[#This Row],[ShankDiameter]]&gt;0.5,0,2)</f>
        <v>2</v>
      </c>
      <c r="AW1147" s="6">
        <v>0</v>
      </c>
      <c r="AX1147" s="6">
        <v>0</v>
      </c>
      <c r="AY1147" s="6">
        <v>2</v>
      </c>
      <c r="AZ1147" s="6">
        <f>IF(Table3[[#This Row],[ShankDiameter]]=0.225,2,IF(Table3[[#This Row],[ShankDiameter]]=0.25,2,IF(Table3[[#This Row],[ShankDiameter]]=0.2875,2,0)))</f>
        <v>0</v>
      </c>
      <c r="BA1147" s="6">
        <v>0</v>
      </c>
      <c r="BB1147" s="6">
        <v>0</v>
      </c>
      <c r="BC1147" s="6">
        <v>0</v>
      </c>
      <c r="BD1147" s="6">
        <v>0</v>
      </c>
      <c r="BE1147" s="6">
        <v>0</v>
      </c>
      <c r="BF1147" s="6">
        <v>0</v>
      </c>
      <c r="BG1147" s="6">
        <v>0</v>
      </c>
      <c r="BH1147" s="6">
        <v>0</v>
      </c>
      <c r="BI1147" s="6">
        <v>0</v>
      </c>
      <c r="BJ1147" s="6">
        <v>0</v>
      </c>
      <c r="BK1147" s="6">
        <v>0</v>
      </c>
      <c r="BL1147" s="6">
        <v>0</v>
      </c>
      <c r="BM1147" s="6">
        <f>IF(Table3[[#This Row],[Type]]="EM",IF((Table3[[#This Row],[Diameter]]/2)-Table3[[#This Row],[CornerRadius]]-0.012&gt;0,(Table3[[#This Row],[Diameter]]/2)-Table3[[#This Row],[CornerRadius]]-0.012,0),)</f>
        <v>0</v>
      </c>
      <c r="BO1147" s="6" t="str">
        <f>IF(Table3[[#This Row],[ShoulderLength]]="","",IF(Table3[[#This Row],[ShoulderLength]]&lt;Table3[[#This Row],[LOC]],"FIX",""))</f>
        <v/>
      </c>
    </row>
    <row r="1148" spans="1:67" x14ac:dyDescent="0.25">
      <c r="A1148" s="7">
        <f>IF(Table3[[#This Row],[SoflexRule]]="",1,IF(Table3[[#This Row],[MinOHL]]="",1,IF(Table3[[#This Row],[Type]]="CT",1,IF(Table3[[#This Row],[I]]=1,0,1))))</f>
        <v>1</v>
      </c>
      <c r="B1148" s="6" t="s">
        <v>1922</v>
      </c>
      <c r="D1148" s="6" t="s">
        <v>1922</v>
      </c>
      <c r="E1148" s="6">
        <v>1145</v>
      </c>
      <c r="H1148" s="10" t="s">
        <v>1922</v>
      </c>
      <c r="I1148" s="11" t="s">
        <v>2121</v>
      </c>
      <c r="J1148" s="12" t="s">
        <v>1929</v>
      </c>
      <c r="K1148" s="11" t="str">
        <f>CONCATENATE(Table3[[#This Row],[Type]]," "&amp;TEXT(Table3[[#This Row],[Diameter]],".0000")&amp;""," "&amp;Table3[[#This Row],[NumFlutes]]&amp;"FL")</f>
        <v>RM .3281 6FL</v>
      </c>
      <c r="M1148" s="13">
        <v>0.3281</v>
      </c>
      <c r="N1148" s="13">
        <v>0.28000000000000003</v>
      </c>
      <c r="R1148" s="14">
        <f>IF(Table3[[#This Row],[ShoulderLenEnd]]="",0,90-(DEGREES(ATAN((Q1148-P1148)/((N1148-O1148)/2)))))</f>
        <v>0</v>
      </c>
      <c r="T1148" s="6">
        <v>6</v>
      </c>
      <c r="U1148" s="6">
        <v>6</v>
      </c>
      <c r="V1148" s="6">
        <v>1.5</v>
      </c>
      <c r="AA1148" s="13" t="str">
        <f t="shared" si="18"/>
        <v/>
      </c>
      <c r="AE1148" s="6" t="s">
        <v>49</v>
      </c>
      <c r="AF1148" s="6" t="s">
        <v>62</v>
      </c>
      <c r="AI1148" s="6">
        <v>0</v>
      </c>
      <c r="AJ1148" s="6">
        <v>1</v>
      </c>
      <c r="AK1148" s="6">
        <v>0</v>
      </c>
      <c r="AL1148" s="6">
        <v>0</v>
      </c>
      <c r="AM1148" s="6">
        <v>0</v>
      </c>
      <c r="AN1148" s="6">
        <v>0</v>
      </c>
      <c r="AO1148" s="6">
        <v>0</v>
      </c>
      <c r="AP1148" s="6">
        <v>1</v>
      </c>
      <c r="AR1148" s="6">
        <v>0</v>
      </c>
      <c r="AS1148" s="6">
        <v>0</v>
      </c>
      <c r="AT1148" s="6">
        <v>0</v>
      </c>
      <c r="AU1148" s="6">
        <v>0</v>
      </c>
      <c r="AV1148" s="6">
        <f>IF(Table3[[#This Row],[ShankDiameter]]&gt;0.5,0,2)</f>
        <v>2</v>
      </c>
      <c r="AW1148" s="6">
        <v>0</v>
      </c>
      <c r="AX1148" s="6">
        <v>0</v>
      </c>
      <c r="AY1148" s="6">
        <v>2</v>
      </c>
      <c r="AZ1148" s="6">
        <f>IF(Table3[[#This Row],[ShankDiameter]]=0.225,2,IF(Table3[[#This Row],[ShankDiameter]]=0.25,2,IF(Table3[[#This Row],[ShankDiameter]]=0.2875,2,0)))</f>
        <v>0</v>
      </c>
      <c r="BA1148" s="6">
        <v>0</v>
      </c>
      <c r="BB1148" s="6">
        <v>0</v>
      </c>
      <c r="BC1148" s="6">
        <v>0</v>
      </c>
      <c r="BD1148" s="6">
        <v>0</v>
      </c>
      <c r="BE1148" s="6">
        <v>0</v>
      </c>
      <c r="BF1148" s="6">
        <v>0</v>
      </c>
      <c r="BG1148" s="6">
        <v>0</v>
      </c>
      <c r="BH1148" s="6">
        <v>0</v>
      </c>
      <c r="BI1148" s="6">
        <v>0</v>
      </c>
      <c r="BJ1148" s="6">
        <v>0</v>
      </c>
      <c r="BK1148" s="6">
        <v>0</v>
      </c>
      <c r="BL1148" s="6">
        <v>0</v>
      </c>
      <c r="BM1148" s="6">
        <f>IF(Table3[[#This Row],[Type]]="EM",IF((Table3[[#This Row],[Diameter]]/2)-Table3[[#This Row],[CornerRadius]]-0.012&gt;0,(Table3[[#This Row],[Diameter]]/2)-Table3[[#This Row],[CornerRadius]]-0.012,0),)</f>
        <v>0</v>
      </c>
      <c r="BO1148" s="6" t="str">
        <f>IF(Table3[[#This Row],[ShoulderLength]]="","",IF(Table3[[#This Row],[ShoulderLength]]&lt;Table3[[#This Row],[LOC]],"FIX",""))</f>
        <v/>
      </c>
    </row>
    <row r="1149" spans="1:67" x14ac:dyDescent="0.25">
      <c r="A1149" s="7">
        <f>IF(Table3[[#This Row],[SoflexRule]]="",1,IF(Table3[[#This Row],[MinOHL]]="",1,IF(Table3[[#This Row],[Type]]="CT",1,IF(Table3[[#This Row],[I]]=1,0,1))))</f>
        <v>1</v>
      </c>
      <c r="B1149" s="6" t="s">
        <v>1922</v>
      </c>
      <c r="D1149" s="6" t="s">
        <v>1922</v>
      </c>
      <c r="E1149" s="6">
        <v>1146</v>
      </c>
      <c r="H1149" s="10" t="s">
        <v>1922</v>
      </c>
      <c r="I1149" s="11" t="s">
        <v>2122</v>
      </c>
      <c r="J1149" s="12">
        <v>2723100</v>
      </c>
      <c r="K1149" s="11" t="str">
        <f>CONCATENATE(Table3[[#This Row],[Type]]," "&amp;TEXT(Table3[[#This Row],[Diameter]],".0000")&amp;""," "&amp;Table3[[#This Row],[NumFlutes]]&amp;"FL")</f>
        <v>RM .3130 6FL</v>
      </c>
      <c r="M1149" s="13">
        <v>0.313</v>
      </c>
      <c r="N1149" s="13">
        <v>0.3</v>
      </c>
      <c r="R1149" s="14">
        <f>IF(Table3[[#This Row],[ShoulderLenEnd]]="",0,90-(DEGREES(ATAN((Q1149-P1149)/((N1149-O1149)/2)))))</f>
        <v>0</v>
      </c>
      <c r="T1149" s="6">
        <v>6</v>
      </c>
      <c r="U1149" s="6">
        <v>3.25</v>
      </c>
      <c r="V1149" s="6">
        <v>1.1499999999999999</v>
      </c>
      <c r="AA1149" s="13" t="str">
        <f t="shared" si="18"/>
        <v/>
      </c>
      <c r="AE1149" s="6" t="s">
        <v>44</v>
      </c>
      <c r="AF1149" s="6" t="s">
        <v>62</v>
      </c>
      <c r="AI1149" s="6">
        <v>0</v>
      </c>
      <c r="AJ1149" s="6">
        <v>1</v>
      </c>
      <c r="AK1149" s="6">
        <v>0</v>
      </c>
      <c r="AL1149" s="6">
        <v>0</v>
      </c>
      <c r="AM1149" s="6">
        <v>0</v>
      </c>
      <c r="AN1149" s="6">
        <v>0</v>
      </c>
      <c r="AO1149" s="6">
        <v>0</v>
      </c>
      <c r="AP1149" s="6">
        <v>1</v>
      </c>
      <c r="AR1149" s="6">
        <v>0</v>
      </c>
      <c r="AS1149" s="6">
        <v>0</v>
      </c>
      <c r="AT1149" s="6">
        <v>0</v>
      </c>
      <c r="AU1149" s="6">
        <v>0</v>
      </c>
      <c r="AV1149" s="6">
        <f>IF(Table3[[#This Row],[ShankDiameter]]&gt;0.5,0,2)</f>
        <v>2</v>
      </c>
      <c r="AW1149" s="6">
        <v>0</v>
      </c>
      <c r="AX1149" s="6">
        <v>0</v>
      </c>
      <c r="AY1149" s="6">
        <v>2</v>
      </c>
      <c r="AZ1149" s="6">
        <f>IF(Table3[[#This Row],[ShankDiameter]]=0.225,2,IF(Table3[[#This Row],[ShankDiameter]]=0.25,2,IF(Table3[[#This Row],[ShankDiameter]]=0.2875,2,0)))</f>
        <v>0</v>
      </c>
      <c r="BA1149" s="6">
        <v>0</v>
      </c>
      <c r="BB1149" s="6">
        <v>0</v>
      </c>
      <c r="BC1149" s="6">
        <v>0</v>
      </c>
      <c r="BD1149" s="6">
        <v>0</v>
      </c>
      <c r="BE1149" s="6">
        <v>0</v>
      </c>
      <c r="BF1149" s="6">
        <v>0</v>
      </c>
      <c r="BG1149" s="6">
        <v>0</v>
      </c>
      <c r="BH1149" s="6">
        <v>0</v>
      </c>
      <c r="BI1149" s="6">
        <v>0</v>
      </c>
      <c r="BJ1149" s="6">
        <v>0</v>
      </c>
      <c r="BK1149" s="6">
        <v>0</v>
      </c>
      <c r="BL1149" s="6">
        <v>0</v>
      </c>
      <c r="BM1149" s="6">
        <f>IF(Table3[[#This Row],[Type]]="EM",IF((Table3[[#This Row],[Diameter]]/2)-Table3[[#This Row],[CornerRadius]]-0.012&gt;0,(Table3[[#This Row],[Diameter]]/2)-Table3[[#This Row],[CornerRadius]]-0.012,0),)</f>
        <v>0</v>
      </c>
      <c r="BO1149" s="6" t="str">
        <f>IF(Table3[[#This Row],[ShoulderLength]]="","",IF(Table3[[#This Row],[ShoulderLength]]&lt;Table3[[#This Row],[LOC]],"FIX",""))</f>
        <v/>
      </c>
    </row>
    <row r="1150" spans="1:67" x14ac:dyDescent="0.25">
      <c r="A1150" s="7">
        <f>IF(Table3[[#This Row],[SoflexRule]]="",1,IF(Table3[[#This Row],[MinOHL]]="",1,IF(Table3[[#This Row],[Type]]="CT",1,IF(Table3[[#This Row],[I]]=1,0,1))))</f>
        <v>1</v>
      </c>
      <c r="B1150" s="6" t="s">
        <v>1922</v>
      </c>
      <c r="D1150" s="6" t="s">
        <v>1922</v>
      </c>
      <c r="E1150" s="6">
        <v>1147</v>
      </c>
      <c r="H1150" s="10" t="s">
        <v>1922</v>
      </c>
      <c r="I1150" s="11" t="s">
        <v>2123</v>
      </c>
      <c r="J1150" s="12" t="s">
        <v>2124</v>
      </c>
      <c r="K1150" s="11" t="str">
        <f>CONCATENATE(Table3[[#This Row],[Type]]," "&amp;TEXT(Table3[[#This Row],[Diameter]],".0000")&amp;""," "&amp;Table3[[#This Row],[NumFlutes]]&amp;"FL")</f>
        <v>RM .3655 6FL</v>
      </c>
      <c r="M1150" s="13">
        <v>0.36549999999999999</v>
      </c>
      <c r="N1150" s="13">
        <v>0.311</v>
      </c>
      <c r="R1150" s="14">
        <f>IF(Table3[[#This Row],[ShoulderLenEnd]]="",0,90-(DEGREES(ATAN((Q1150-P1150)/((N1150-O1150)/2)))))</f>
        <v>0</v>
      </c>
      <c r="T1150" s="6">
        <v>6</v>
      </c>
      <c r="U1150" s="6">
        <v>7</v>
      </c>
      <c r="V1150" s="6">
        <v>1.75</v>
      </c>
      <c r="AA1150" s="13" t="str">
        <f t="shared" si="18"/>
        <v/>
      </c>
      <c r="AE1150" s="6" t="s">
        <v>49</v>
      </c>
      <c r="AF1150" s="6" t="s">
        <v>62</v>
      </c>
      <c r="AI1150" s="6">
        <v>0</v>
      </c>
      <c r="AJ1150" s="6">
        <v>1</v>
      </c>
      <c r="AK1150" s="6">
        <v>0</v>
      </c>
      <c r="AL1150" s="6">
        <v>0</v>
      </c>
      <c r="AM1150" s="6">
        <v>0</v>
      </c>
      <c r="AN1150" s="6">
        <v>0</v>
      </c>
      <c r="AO1150" s="6">
        <v>0</v>
      </c>
      <c r="AP1150" s="6">
        <v>1</v>
      </c>
      <c r="AR1150" s="6">
        <v>0</v>
      </c>
      <c r="AS1150" s="6">
        <v>0</v>
      </c>
      <c r="AT1150" s="6">
        <v>0</v>
      </c>
      <c r="AU1150" s="6">
        <v>0</v>
      </c>
      <c r="AV1150" s="6">
        <f>IF(Table3[[#This Row],[ShankDiameter]]&gt;0.5,0,2)</f>
        <v>2</v>
      </c>
      <c r="AW1150" s="6">
        <v>0</v>
      </c>
      <c r="AX1150" s="6">
        <v>0</v>
      </c>
      <c r="AY1150" s="6">
        <v>2</v>
      </c>
      <c r="AZ1150" s="6">
        <f>IF(Table3[[#This Row],[ShankDiameter]]=0.225,2,IF(Table3[[#This Row],[ShankDiameter]]=0.25,2,IF(Table3[[#This Row],[ShankDiameter]]=0.2875,2,0)))</f>
        <v>0</v>
      </c>
      <c r="BA1150" s="6">
        <v>0</v>
      </c>
      <c r="BB1150" s="6">
        <v>0</v>
      </c>
      <c r="BC1150" s="6">
        <v>0</v>
      </c>
      <c r="BD1150" s="6">
        <v>0</v>
      </c>
      <c r="BE1150" s="6">
        <v>0</v>
      </c>
      <c r="BF1150" s="6">
        <v>0</v>
      </c>
      <c r="BG1150" s="6">
        <v>0</v>
      </c>
      <c r="BH1150" s="6">
        <v>0</v>
      </c>
      <c r="BI1150" s="6">
        <v>0</v>
      </c>
      <c r="BJ1150" s="6">
        <v>0</v>
      </c>
      <c r="BK1150" s="6">
        <v>0</v>
      </c>
      <c r="BL1150" s="6">
        <v>0</v>
      </c>
      <c r="BM1150" s="6">
        <f>IF(Table3[[#This Row],[Type]]="EM",IF((Table3[[#This Row],[Diameter]]/2)-Table3[[#This Row],[CornerRadius]]-0.012&gt;0,(Table3[[#This Row],[Diameter]]/2)-Table3[[#This Row],[CornerRadius]]-0.012,0),)</f>
        <v>0</v>
      </c>
      <c r="BO1150" s="6" t="str">
        <f>IF(Table3[[#This Row],[ShoulderLength]]="","",IF(Table3[[#This Row],[ShoulderLength]]&lt;Table3[[#This Row],[LOC]],"FIX",""))</f>
        <v/>
      </c>
    </row>
    <row r="1151" spans="1:67" x14ac:dyDescent="0.25">
      <c r="A1151" s="7">
        <f>IF(Table3[[#This Row],[SoflexRule]]="",1,IF(Table3[[#This Row],[MinOHL]]="",1,IF(Table3[[#This Row],[Type]]="CT",1,IF(Table3[[#This Row],[I]]=1,0,1))))</f>
        <v>1</v>
      </c>
      <c r="B1151" s="6" t="s">
        <v>1922</v>
      </c>
      <c r="D1151" s="6" t="s">
        <v>1922</v>
      </c>
      <c r="E1151" s="6">
        <v>1148</v>
      </c>
      <c r="H1151" s="10" t="s">
        <v>1922</v>
      </c>
      <c r="I1151" s="11" t="s">
        <v>2125</v>
      </c>
      <c r="J1151" s="12" t="s">
        <v>2126</v>
      </c>
      <c r="K1151" s="11" t="str">
        <f>CONCATENATE(Table3[[#This Row],[Type]]," "&amp;TEXT(Table3[[#This Row],[Diameter]],".0000")&amp;""," "&amp;Table3[[#This Row],[NumFlutes]]&amp;"FL")</f>
        <v>RM .3750 6FL</v>
      </c>
      <c r="M1151" s="13">
        <v>0.375</v>
      </c>
      <c r="N1151" s="13">
        <v>0.311</v>
      </c>
      <c r="R1151" s="14">
        <f>IF(Table3[[#This Row],[ShoulderLenEnd]]="",0,90-(DEGREES(ATAN((Q1151-P1151)/((N1151-O1151)/2)))))</f>
        <v>0</v>
      </c>
      <c r="T1151" s="6">
        <v>6</v>
      </c>
      <c r="U1151" s="6">
        <v>7</v>
      </c>
      <c r="V1151" s="6">
        <v>1.75</v>
      </c>
      <c r="AA1151" s="13" t="str">
        <f t="shared" si="18"/>
        <v/>
      </c>
      <c r="AE1151" s="6" t="s">
        <v>49</v>
      </c>
      <c r="AF1151" s="6" t="s">
        <v>62</v>
      </c>
      <c r="AI1151" s="6">
        <v>0</v>
      </c>
      <c r="AJ1151" s="6">
        <v>1</v>
      </c>
      <c r="AK1151" s="6">
        <v>0</v>
      </c>
      <c r="AL1151" s="6">
        <v>0</v>
      </c>
      <c r="AM1151" s="6">
        <v>0</v>
      </c>
      <c r="AN1151" s="6">
        <v>0</v>
      </c>
      <c r="AO1151" s="6">
        <v>0</v>
      </c>
      <c r="AP1151" s="6">
        <v>1</v>
      </c>
      <c r="AR1151" s="6">
        <v>0</v>
      </c>
      <c r="AS1151" s="6">
        <v>0</v>
      </c>
      <c r="AT1151" s="6">
        <v>0</v>
      </c>
      <c r="AU1151" s="6">
        <v>0</v>
      </c>
      <c r="AV1151" s="6">
        <f>IF(Table3[[#This Row],[ShankDiameter]]&gt;0.5,0,2)</f>
        <v>2</v>
      </c>
      <c r="AW1151" s="6">
        <v>0</v>
      </c>
      <c r="AX1151" s="6">
        <v>0</v>
      </c>
      <c r="AY1151" s="6">
        <v>2</v>
      </c>
      <c r="AZ1151" s="6">
        <f>IF(Table3[[#This Row],[ShankDiameter]]=0.225,2,IF(Table3[[#This Row],[ShankDiameter]]=0.25,2,IF(Table3[[#This Row],[ShankDiameter]]=0.2875,2,0)))</f>
        <v>0</v>
      </c>
      <c r="BA1151" s="6">
        <v>0</v>
      </c>
      <c r="BB1151" s="6">
        <v>0</v>
      </c>
      <c r="BC1151" s="6">
        <v>0</v>
      </c>
      <c r="BD1151" s="6">
        <v>0</v>
      </c>
      <c r="BE1151" s="6">
        <v>0</v>
      </c>
      <c r="BF1151" s="6">
        <v>0</v>
      </c>
      <c r="BG1151" s="6">
        <v>0</v>
      </c>
      <c r="BH1151" s="6">
        <v>0</v>
      </c>
      <c r="BI1151" s="6">
        <v>0</v>
      </c>
      <c r="BJ1151" s="6">
        <v>0</v>
      </c>
      <c r="BK1151" s="6">
        <v>0</v>
      </c>
      <c r="BL1151" s="6">
        <v>0</v>
      </c>
      <c r="BM1151" s="6">
        <f>IF(Table3[[#This Row],[Type]]="EM",IF((Table3[[#This Row],[Diameter]]/2)-Table3[[#This Row],[CornerRadius]]-0.012&gt;0,(Table3[[#This Row],[Diameter]]/2)-Table3[[#This Row],[CornerRadius]]-0.012,0),)</f>
        <v>0</v>
      </c>
      <c r="BO1151" s="6" t="str">
        <f>IF(Table3[[#This Row],[ShoulderLength]]="","",IF(Table3[[#This Row],[ShoulderLength]]&lt;Table3[[#This Row],[LOC]],"FIX",""))</f>
        <v/>
      </c>
    </row>
    <row r="1152" spans="1:67" x14ac:dyDescent="0.25">
      <c r="A1152" s="7">
        <f>IF(Table3[[#This Row],[SoflexRule]]="",1,IF(Table3[[#This Row],[MinOHL]]="",1,IF(Table3[[#This Row],[Type]]="CT",1,IF(Table3[[#This Row],[I]]=1,0,1))))</f>
        <v>1</v>
      </c>
      <c r="B1152" s="6" t="s">
        <v>1922</v>
      </c>
      <c r="D1152" s="6" t="s">
        <v>1922</v>
      </c>
      <c r="E1152" s="6">
        <v>1149</v>
      </c>
      <c r="H1152" s="10" t="s">
        <v>1922</v>
      </c>
      <c r="I1152" s="11" t="s">
        <v>2127</v>
      </c>
      <c r="J1152" s="12" t="s">
        <v>2128</v>
      </c>
      <c r="K1152" s="11" t="str">
        <f>CONCATENATE(Table3[[#This Row],[Type]]," "&amp;TEXT(Table3[[#This Row],[Diameter]],".0000")&amp;""," "&amp;Table3[[#This Row],[NumFlutes]]&amp;"FL")</f>
        <v>RM .3760 6FL</v>
      </c>
      <c r="M1152" s="13">
        <v>0.376</v>
      </c>
      <c r="N1152" s="13">
        <v>0.311</v>
      </c>
      <c r="R1152" s="14">
        <f>IF(Table3[[#This Row],[ShoulderLenEnd]]="",0,90-(DEGREES(ATAN((Q1152-P1152)/((N1152-O1152)/2)))))</f>
        <v>0</v>
      </c>
      <c r="T1152" s="6">
        <v>6</v>
      </c>
      <c r="U1152" s="6">
        <v>7</v>
      </c>
      <c r="V1152" s="6">
        <v>1.75</v>
      </c>
      <c r="AA1152" s="13" t="str">
        <f t="shared" si="18"/>
        <v/>
      </c>
      <c r="AE1152" s="6" t="s">
        <v>49</v>
      </c>
      <c r="AF1152" s="6" t="s">
        <v>62</v>
      </c>
      <c r="AI1152" s="6">
        <v>0</v>
      </c>
      <c r="AJ1152" s="6">
        <v>1</v>
      </c>
      <c r="AK1152" s="6">
        <v>0</v>
      </c>
      <c r="AL1152" s="6">
        <v>0</v>
      </c>
      <c r="AM1152" s="6">
        <v>0</v>
      </c>
      <c r="AN1152" s="6">
        <v>0</v>
      </c>
      <c r="AO1152" s="6">
        <v>0</v>
      </c>
      <c r="AP1152" s="6">
        <v>1</v>
      </c>
      <c r="AR1152" s="6">
        <v>0</v>
      </c>
      <c r="AS1152" s="6">
        <v>0</v>
      </c>
      <c r="AT1152" s="6">
        <v>0</v>
      </c>
      <c r="AU1152" s="6">
        <v>0</v>
      </c>
      <c r="AV1152" s="6">
        <f>IF(Table3[[#This Row],[ShankDiameter]]&gt;0.5,0,2)</f>
        <v>2</v>
      </c>
      <c r="AW1152" s="6">
        <v>0</v>
      </c>
      <c r="AX1152" s="6">
        <v>0</v>
      </c>
      <c r="AY1152" s="6">
        <v>2</v>
      </c>
      <c r="AZ1152" s="6">
        <f>IF(Table3[[#This Row],[ShankDiameter]]=0.225,2,IF(Table3[[#This Row],[ShankDiameter]]=0.25,2,IF(Table3[[#This Row],[ShankDiameter]]=0.2875,2,0)))</f>
        <v>0</v>
      </c>
      <c r="BA1152" s="6">
        <v>0</v>
      </c>
      <c r="BB1152" s="6">
        <v>0</v>
      </c>
      <c r="BC1152" s="6">
        <v>0</v>
      </c>
      <c r="BD1152" s="6">
        <v>0</v>
      </c>
      <c r="BE1152" s="6">
        <v>0</v>
      </c>
      <c r="BF1152" s="6">
        <v>0</v>
      </c>
      <c r="BG1152" s="6">
        <v>0</v>
      </c>
      <c r="BH1152" s="6">
        <v>0</v>
      </c>
      <c r="BI1152" s="6">
        <v>0</v>
      </c>
      <c r="BJ1152" s="6">
        <v>0</v>
      </c>
      <c r="BK1152" s="6">
        <v>0</v>
      </c>
      <c r="BL1152" s="6">
        <v>0</v>
      </c>
      <c r="BM1152" s="6">
        <f>IF(Table3[[#This Row],[Type]]="EM",IF((Table3[[#This Row],[Diameter]]/2)-Table3[[#This Row],[CornerRadius]]-0.012&gt;0,(Table3[[#This Row],[Diameter]]/2)-Table3[[#This Row],[CornerRadius]]-0.012,0),)</f>
        <v>0</v>
      </c>
      <c r="BO1152" s="6" t="str">
        <f>IF(Table3[[#This Row],[ShoulderLength]]="","",IF(Table3[[#This Row],[ShoulderLength]]&lt;Table3[[#This Row],[LOC]],"FIX",""))</f>
        <v/>
      </c>
    </row>
    <row r="1153" spans="1:67" x14ac:dyDescent="0.25">
      <c r="A1153" s="7">
        <f>IF(Table3[[#This Row],[SoflexRule]]="",1,IF(Table3[[#This Row],[MinOHL]]="",1,IF(Table3[[#This Row],[Type]]="CT",1,IF(Table3[[#This Row],[I]]=1,0,1))))</f>
        <v>1</v>
      </c>
      <c r="B1153" s="6" t="s">
        <v>1922</v>
      </c>
      <c r="D1153" s="6" t="s">
        <v>1922</v>
      </c>
      <c r="E1153" s="6">
        <v>1150</v>
      </c>
      <c r="G1153" s="9" t="s">
        <v>74</v>
      </c>
      <c r="H1153" s="10" t="s">
        <v>1922</v>
      </c>
      <c r="I1153" s="11" t="s">
        <v>2129</v>
      </c>
      <c r="J1153" s="12">
        <v>28541</v>
      </c>
      <c r="K1153" s="11" t="str">
        <f>CONCATENATE(Table3[[#This Row],[Type]]," "&amp;TEXT(Table3[[#This Row],[Diameter]],".0000")&amp;""," "&amp;Table3[[#This Row],[NumFlutes]]&amp;"FL")</f>
        <v>RM .0625 6FL</v>
      </c>
      <c r="M1153" s="13">
        <v>6.25E-2</v>
      </c>
      <c r="N1153" s="13">
        <v>0.312</v>
      </c>
      <c r="R1153" s="14">
        <f>IF(Table3[[#This Row],[ShoulderLenEnd]]="",0,90-(DEGREES(ATAN((Q1153-P1153)/((N1153-O1153)/2)))))</f>
        <v>0</v>
      </c>
      <c r="T1153" s="6">
        <v>6</v>
      </c>
      <c r="U1153" s="6">
        <v>2</v>
      </c>
      <c r="V1153" s="6">
        <v>0.75</v>
      </c>
      <c r="AA1153" s="13" t="str">
        <f t="shared" si="18"/>
        <v/>
      </c>
      <c r="AE1153" s="6" t="s">
        <v>49</v>
      </c>
      <c r="AF1153" s="6" t="s">
        <v>62</v>
      </c>
      <c r="AI1153" s="6">
        <v>0</v>
      </c>
      <c r="AJ1153" s="6">
        <v>1</v>
      </c>
      <c r="AK1153" s="6">
        <v>0</v>
      </c>
      <c r="AL1153" s="6">
        <v>0</v>
      </c>
      <c r="AM1153" s="6">
        <v>0</v>
      </c>
      <c r="AN1153" s="6">
        <v>0</v>
      </c>
      <c r="AO1153" s="6">
        <v>0</v>
      </c>
      <c r="AP1153" s="6">
        <v>1</v>
      </c>
      <c r="AR1153" s="6">
        <v>0</v>
      </c>
      <c r="AS1153" s="6">
        <v>0</v>
      </c>
      <c r="AT1153" s="6">
        <v>0</v>
      </c>
      <c r="AU1153" s="6">
        <v>0</v>
      </c>
      <c r="AV1153" s="6">
        <f>IF(Table3[[#This Row],[ShankDiameter]]&gt;0.5,0,2)</f>
        <v>2</v>
      </c>
      <c r="AW1153" s="6">
        <v>0</v>
      </c>
      <c r="AX1153" s="6">
        <v>0</v>
      </c>
      <c r="AY1153" s="6">
        <v>2</v>
      </c>
      <c r="AZ1153" s="6">
        <f>IF(Table3[[#This Row],[ShankDiameter]]=0.225,2,IF(Table3[[#This Row],[ShankDiameter]]=0.25,2,IF(Table3[[#This Row],[ShankDiameter]]=0.2875,2,0)))</f>
        <v>0</v>
      </c>
      <c r="BA1153" s="6">
        <v>0</v>
      </c>
      <c r="BB1153" s="6">
        <v>0</v>
      </c>
      <c r="BC1153" s="6">
        <v>0</v>
      </c>
      <c r="BD1153" s="6">
        <v>0</v>
      </c>
      <c r="BE1153" s="6">
        <v>0</v>
      </c>
      <c r="BF1153" s="6">
        <v>0</v>
      </c>
      <c r="BG1153" s="6">
        <v>0</v>
      </c>
      <c r="BH1153" s="6">
        <v>0</v>
      </c>
      <c r="BI1153" s="6">
        <v>0</v>
      </c>
      <c r="BJ1153" s="6">
        <v>0</v>
      </c>
      <c r="BK1153" s="6">
        <v>0</v>
      </c>
      <c r="BL1153" s="6">
        <v>0</v>
      </c>
      <c r="BM1153" s="6">
        <f>IF(Table3[[#This Row],[Type]]="EM",IF((Table3[[#This Row],[Diameter]]/2)-Table3[[#This Row],[CornerRadius]]-0.012&gt;0,(Table3[[#This Row],[Diameter]]/2)-Table3[[#This Row],[CornerRadius]]-0.012,0),)</f>
        <v>0</v>
      </c>
      <c r="BO1153" s="6" t="str">
        <f>IF(Table3[[#This Row],[ShoulderLength]]="","",IF(Table3[[#This Row],[ShoulderLength]]&lt;Table3[[#This Row],[LOC]],"FIX",""))</f>
        <v/>
      </c>
    </row>
    <row r="1154" spans="1:67" x14ac:dyDescent="0.25">
      <c r="A1154" s="7">
        <f>IF(Table3[[#This Row],[SoflexRule]]="",1,IF(Table3[[#This Row],[MinOHL]]="",1,IF(Table3[[#This Row],[Type]]="CT",1,IF(Table3[[#This Row],[I]]=1,0,1))))</f>
        <v>1</v>
      </c>
      <c r="B1154" s="6" t="s">
        <v>1922</v>
      </c>
      <c r="D1154" s="6" t="s">
        <v>1922</v>
      </c>
      <c r="E1154" s="6">
        <v>1151</v>
      </c>
      <c r="H1154" s="10" t="s">
        <v>1922</v>
      </c>
      <c r="I1154" s="11" t="s">
        <v>2130</v>
      </c>
      <c r="J1154" s="12" t="s">
        <v>2131</v>
      </c>
      <c r="K1154" s="11" t="str">
        <f>CONCATENATE(Table3[[#This Row],[Type]]," "&amp;TEXT(Table3[[#This Row],[Diameter]],".0000")&amp;""," "&amp;Table3[[#This Row],[NumFlutes]]&amp;"FL")</f>
        <v>RM .4375 6FL</v>
      </c>
      <c r="M1154" s="13">
        <v>0.4375</v>
      </c>
      <c r="N1154" s="13">
        <v>0.40600000000000003</v>
      </c>
      <c r="R1154" s="14">
        <f>IF(Table3[[#This Row],[ShoulderLenEnd]]="",0,90-(DEGREES(ATAN((Q1154-P1154)/((N1154-O1154)/2)))))</f>
        <v>0</v>
      </c>
      <c r="T1154" s="6">
        <v>6</v>
      </c>
      <c r="U1154" s="6">
        <v>7</v>
      </c>
      <c r="V1154" s="6">
        <v>1.75</v>
      </c>
      <c r="AA1154" s="13" t="str">
        <f t="shared" si="18"/>
        <v/>
      </c>
      <c r="AE1154" s="6" t="s">
        <v>44</v>
      </c>
      <c r="AF1154" s="6" t="s">
        <v>62</v>
      </c>
      <c r="AI1154" s="6">
        <v>0</v>
      </c>
      <c r="AJ1154" s="6">
        <v>1</v>
      </c>
      <c r="AK1154" s="6">
        <v>0</v>
      </c>
      <c r="AL1154" s="6">
        <v>0</v>
      </c>
      <c r="AM1154" s="6">
        <v>0</v>
      </c>
      <c r="AN1154" s="6">
        <v>0</v>
      </c>
      <c r="AO1154" s="6">
        <v>0</v>
      </c>
      <c r="AP1154" s="6">
        <v>1</v>
      </c>
      <c r="AR1154" s="6">
        <v>0</v>
      </c>
      <c r="AS1154" s="6">
        <v>0</v>
      </c>
      <c r="AT1154" s="6">
        <v>0</v>
      </c>
      <c r="AU1154" s="6">
        <v>0</v>
      </c>
      <c r="AV1154" s="6">
        <f>IF(Table3[[#This Row],[ShankDiameter]]&gt;0.5,0,2)</f>
        <v>2</v>
      </c>
      <c r="AW1154" s="6">
        <v>0</v>
      </c>
      <c r="AX1154" s="6">
        <v>0</v>
      </c>
      <c r="AY1154" s="6">
        <v>2</v>
      </c>
      <c r="AZ1154" s="6">
        <f>IF(Table3[[#This Row],[ShankDiameter]]=0.225,2,IF(Table3[[#This Row],[ShankDiameter]]=0.25,2,IF(Table3[[#This Row],[ShankDiameter]]=0.2875,2,0)))</f>
        <v>0</v>
      </c>
      <c r="BA1154" s="6">
        <v>0</v>
      </c>
      <c r="BB1154" s="6">
        <v>0</v>
      </c>
      <c r="BC1154" s="6">
        <v>0</v>
      </c>
      <c r="BD1154" s="6">
        <v>0</v>
      </c>
      <c r="BE1154" s="6">
        <v>0</v>
      </c>
      <c r="BF1154" s="6">
        <v>0</v>
      </c>
      <c r="BG1154" s="6">
        <v>0</v>
      </c>
      <c r="BH1154" s="6">
        <v>0</v>
      </c>
      <c r="BI1154" s="6">
        <v>0</v>
      </c>
      <c r="BJ1154" s="6">
        <v>0</v>
      </c>
      <c r="BK1154" s="6">
        <v>0</v>
      </c>
      <c r="BL1154" s="6">
        <v>0</v>
      </c>
      <c r="BM1154" s="6">
        <f>IF(Table3[[#This Row],[Type]]="EM",IF((Table3[[#This Row],[Diameter]]/2)-Table3[[#This Row],[CornerRadius]]-0.012&gt;0,(Table3[[#This Row],[Diameter]]/2)-Table3[[#This Row],[CornerRadius]]-0.012,0),)</f>
        <v>0</v>
      </c>
      <c r="BO1154" s="6" t="str">
        <f>IF(Table3[[#This Row],[ShoulderLength]]="","",IF(Table3[[#This Row],[ShoulderLength]]&lt;Table3[[#This Row],[LOC]],"FIX",""))</f>
        <v/>
      </c>
    </row>
    <row r="1155" spans="1:67" x14ac:dyDescent="0.25">
      <c r="A1155" s="7">
        <f>IF(Table3[[#This Row],[SoflexRule]]="",1,IF(Table3[[#This Row],[MinOHL]]="",1,IF(Table3[[#This Row],[Type]]="CT",1,IF(Table3[[#This Row],[I]]=1,0,1))))</f>
        <v>1</v>
      </c>
      <c r="B1155" s="6" t="s">
        <v>1922</v>
      </c>
      <c r="D1155" s="6" t="s">
        <v>1922</v>
      </c>
      <c r="E1155" s="6">
        <v>1152</v>
      </c>
      <c r="H1155" s="10" t="s">
        <v>1922</v>
      </c>
      <c r="I1155" s="11" t="s">
        <v>2132</v>
      </c>
      <c r="J1155" s="12" t="s">
        <v>2133</v>
      </c>
      <c r="K1155" s="11" t="str">
        <f>CONCATENATE(Table3[[#This Row],[Type]]," "&amp;TEXT(Table3[[#This Row],[Diameter]],".0000")&amp;""," "&amp;Table3[[#This Row],[NumFlutes]]&amp;"FL")</f>
        <v>RM .5188 6FL</v>
      </c>
      <c r="M1155" s="13">
        <v>0.51880000000000004</v>
      </c>
      <c r="N1155" s="13">
        <v>0.435</v>
      </c>
      <c r="R1155" s="14">
        <f>IF(Table3[[#This Row],[ShoulderLenEnd]]="",0,90-(DEGREES(ATAN((Q1155-P1155)/((N1155-O1155)/2)))))</f>
        <v>0</v>
      </c>
      <c r="T1155" s="6">
        <v>6</v>
      </c>
      <c r="U1155" s="6">
        <v>7.5</v>
      </c>
      <c r="V1155" s="6">
        <v>2</v>
      </c>
      <c r="AA1155" s="13" t="str">
        <f t="shared" si="18"/>
        <v/>
      </c>
      <c r="AE1155" s="6" t="s">
        <v>49</v>
      </c>
      <c r="AF1155" s="6" t="s">
        <v>62</v>
      </c>
      <c r="AI1155" s="6">
        <v>0</v>
      </c>
      <c r="AJ1155" s="6">
        <v>1</v>
      </c>
      <c r="AK1155" s="6">
        <v>0</v>
      </c>
      <c r="AL1155" s="6">
        <v>0</v>
      </c>
      <c r="AM1155" s="6">
        <v>0</v>
      </c>
      <c r="AN1155" s="6">
        <v>0</v>
      </c>
      <c r="AO1155" s="6">
        <v>0</v>
      </c>
      <c r="AP1155" s="6">
        <v>1</v>
      </c>
      <c r="AR1155" s="6">
        <v>0</v>
      </c>
      <c r="AS1155" s="6">
        <v>0</v>
      </c>
      <c r="AT1155" s="6">
        <v>0</v>
      </c>
      <c r="AU1155" s="6">
        <v>0</v>
      </c>
      <c r="AV1155" s="6">
        <f>IF(Table3[[#This Row],[ShankDiameter]]&gt;0.5,0,2)</f>
        <v>2</v>
      </c>
      <c r="AW1155" s="6">
        <v>0</v>
      </c>
      <c r="AX1155" s="6">
        <v>0</v>
      </c>
      <c r="AY1155" s="6">
        <v>2</v>
      </c>
      <c r="AZ1155" s="6">
        <f>IF(Table3[[#This Row],[ShankDiameter]]=0.225,2,IF(Table3[[#This Row],[ShankDiameter]]=0.25,2,IF(Table3[[#This Row],[ShankDiameter]]=0.2875,2,0)))</f>
        <v>0</v>
      </c>
      <c r="BA1155" s="6">
        <v>0</v>
      </c>
      <c r="BB1155" s="6">
        <v>0</v>
      </c>
      <c r="BC1155" s="6">
        <v>0</v>
      </c>
      <c r="BD1155" s="6">
        <v>0</v>
      </c>
      <c r="BE1155" s="6">
        <v>0</v>
      </c>
      <c r="BF1155" s="6">
        <v>0</v>
      </c>
      <c r="BG1155" s="6">
        <v>0</v>
      </c>
      <c r="BH1155" s="6">
        <v>0</v>
      </c>
      <c r="BI1155" s="6">
        <v>0</v>
      </c>
      <c r="BJ1155" s="6">
        <v>0</v>
      </c>
      <c r="BK1155" s="6">
        <v>0</v>
      </c>
      <c r="BL1155" s="6">
        <v>0</v>
      </c>
      <c r="BM1155" s="6">
        <f>IF(Table3[[#This Row],[Type]]="EM",IF((Table3[[#This Row],[Diameter]]/2)-Table3[[#This Row],[CornerRadius]]-0.012&gt;0,(Table3[[#This Row],[Diameter]]/2)-Table3[[#This Row],[CornerRadius]]-0.012,0),)</f>
        <v>0</v>
      </c>
      <c r="BO1155" s="6" t="str">
        <f>IF(Table3[[#This Row],[ShoulderLength]]="","",IF(Table3[[#This Row],[ShoulderLength]]&lt;Table3[[#This Row],[LOC]],"FIX",""))</f>
        <v/>
      </c>
    </row>
    <row r="1156" spans="1:67" x14ac:dyDescent="0.25">
      <c r="A1156" s="7">
        <f>IF(Table3[[#This Row],[SoflexRule]]="",1,IF(Table3[[#This Row],[MinOHL]]="",1,IF(Table3[[#This Row],[Type]]="CT",1,IF(Table3[[#This Row],[I]]=1,0,1))))</f>
        <v>1</v>
      </c>
      <c r="B1156" s="6" t="s">
        <v>1922</v>
      </c>
      <c r="D1156" s="6" t="s">
        <v>1922</v>
      </c>
      <c r="E1156" s="6">
        <v>1153</v>
      </c>
      <c r="H1156" s="10" t="s">
        <v>1922</v>
      </c>
      <c r="I1156" s="11" t="s">
        <v>2134</v>
      </c>
      <c r="J1156" s="12" t="s">
        <v>2135</v>
      </c>
      <c r="K1156" s="11" t="str">
        <f>CONCATENATE(Table3[[#This Row],[Type]]," "&amp;TEXT(Table3[[#This Row],[Diameter]],".0000")&amp;""," "&amp;Table3[[#This Row],[NumFlutes]]&amp;"FL")</f>
        <v>RM .1250 6FL</v>
      </c>
      <c r="M1156" s="13">
        <v>0.125</v>
      </c>
      <c r="N1156" s="13">
        <v>0.4375</v>
      </c>
      <c r="R1156" s="14">
        <f>IF(Table3[[#This Row],[ShoulderLenEnd]]="",0,90-(DEGREES(ATAN((Q1156-P1156)/((N1156-O1156)/2)))))</f>
        <v>0</v>
      </c>
      <c r="T1156" s="6">
        <v>6</v>
      </c>
      <c r="U1156" s="6">
        <v>2</v>
      </c>
      <c r="V1156" s="6">
        <v>0.75</v>
      </c>
      <c r="AA1156" s="13" t="str">
        <f t="shared" si="18"/>
        <v/>
      </c>
      <c r="AE1156" s="6" t="s">
        <v>49</v>
      </c>
      <c r="AF1156" s="6" t="s">
        <v>62</v>
      </c>
      <c r="AI1156" s="6">
        <v>0</v>
      </c>
      <c r="AJ1156" s="6">
        <v>1</v>
      </c>
      <c r="AK1156" s="6">
        <v>0</v>
      </c>
      <c r="AL1156" s="6">
        <v>0</v>
      </c>
      <c r="AM1156" s="6">
        <v>0</v>
      </c>
      <c r="AN1156" s="6">
        <v>0</v>
      </c>
      <c r="AO1156" s="6">
        <v>0</v>
      </c>
      <c r="AP1156" s="6">
        <v>1</v>
      </c>
      <c r="AR1156" s="6">
        <v>0</v>
      </c>
      <c r="AS1156" s="6">
        <v>0</v>
      </c>
      <c r="AT1156" s="6">
        <v>0</v>
      </c>
      <c r="AU1156" s="6">
        <v>0</v>
      </c>
      <c r="AV1156" s="6">
        <f>IF(Table3[[#This Row],[ShankDiameter]]&gt;0.5,0,2)</f>
        <v>2</v>
      </c>
      <c r="AW1156" s="6">
        <v>0</v>
      </c>
      <c r="AX1156" s="6">
        <v>0</v>
      </c>
      <c r="AY1156" s="6">
        <v>2</v>
      </c>
      <c r="AZ1156" s="6">
        <f>IF(Table3[[#This Row],[ShankDiameter]]=0.225,2,IF(Table3[[#This Row],[ShankDiameter]]=0.25,2,IF(Table3[[#This Row],[ShankDiameter]]=0.2875,2,0)))</f>
        <v>0</v>
      </c>
      <c r="BA1156" s="6">
        <v>0</v>
      </c>
      <c r="BB1156" s="6">
        <v>0</v>
      </c>
      <c r="BC1156" s="6">
        <v>0</v>
      </c>
      <c r="BD1156" s="6">
        <v>0</v>
      </c>
      <c r="BE1156" s="6">
        <v>0</v>
      </c>
      <c r="BF1156" s="6">
        <v>0</v>
      </c>
      <c r="BG1156" s="6">
        <v>0</v>
      </c>
      <c r="BH1156" s="6">
        <v>0</v>
      </c>
      <c r="BI1156" s="6">
        <v>0</v>
      </c>
      <c r="BJ1156" s="6">
        <v>0</v>
      </c>
      <c r="BK1156" s="6">
        <v>0</v>
      </c>
      <c r="BL1156" s="6">
        <v>0</v>
      </c>
      <c r="BM1156" s="6">
        <f>IF(Table3[[#This Row],[Type]]="EM",IF((Table3[[#This Row],[Diameter]]/2)-Table3[[#This Row],[CornerRadius]]-0.012&gt;0,(Table3[[#This Row],[Diameter]]/2)-Table3[[#This Row],[CornerRadius]]-0.012,0),)</f>
        <v>0</v>
      </c>
      <c r="BO1156" s="6" t="str">
        <f>IF(Table3[[#This Row],[ShoulderLength]]="","",IF(Table3[[#This Row],[ShoulderLength]]&lt;Table3[[#This Row],[LOC]],"FIX",""))</f>
        <v/>
      </c>
    </row>
    <row r="1157" spans="1:67" x14ac:dyDescent="0.25">
      <c r="A1157" s="7">
        <f>IF(Table3[[#This Row],[SoflexRule]]="",1,IF(Table3[[#This Row],[MinOHL]]="",1,IF(Table3[[#This Row],[Type]]="CT",1,IF(Table3[[#This Row],[I]]=1,0,1))))</f>
        <v>1</v>
      </c>
      <c r="B1157" s="6" t="s">
        <v>1922</v>
      </c>
      <c r="D1157" s="6" t="s">
        <v>1922</v>
      </c>
      <c r="E1157" s="6">
        <v>1154</v>
      </c>
      <c r="F1157" s="22"/>
      <c r="H1157" s="10" t="s">
        <v>1922</v>
      </c>
      <c r="I1157" s="11" t="s">
        <v>2136</v>
      </c>
      <c r="J1157" s="12" t="s">
        <v>2137</v>
      </c>
      <c r="K1157" s="11" t="str">
        <f>CONCATENATE(Table3[[#This Row],[Type]]," "&amp;TEXT(Table3[[#This Row],[Diameter]],".0000")&amp;""," "&amp;Table3[[#This Row],[NumFlutes]]&amp;"FL")</f>
        <v>RM .3160 6FL</v>
      </c>
      <c r="M1157" s="13">
        <v>0.316</v>
      </c>
      <c r="N1157" s="13">
        <v>0.4375</v>
      </c>
      <c r="R1157" s="14">
        <f>IF(Table3[[#This Row],[ShoulderLenEnd]]="",0,90-(DEGREES(ATAN((Q1157-P1157)/((N1157-O1157)/2)))))</f>
        <v>0</v>
      </c>
      <c r="T1157" s="6">
        <v>6</v>
      </c>
      <c r="U1157" s="6">
        <v>6</v>
      </c>
      <c r="V1157" s="6">
        <v>0.85</v>
      </c>
      <c r="AA1157" s="13" t="str">
        <f t="shared" si="18"/>
        <v/>
      </c>
      <c r="AE1157" s="6" t="s">
        <v>49</v>
      </c>
      <c r="AF1157" s="6" t="s">
        <v>62</v>
      </c>
      <c r="AG1157" s="6" t="s">
        <v>2138</v>
      </c>
      <c r="AI1157" s="6">
        <v>0</v>
      </c>
      <c r="AJ1157" s="6">
        <v>1</v>
      </c>
      <c r="AK1157" s="6">
        <v>0</v>
      </c>
      <c r="AL1157" s="6">
        <v>0</v>
      </c>
      <c r="AM1157" s="6">
        <v>0</v>
      </c>
      <c r="AN1157" s="6">
        <v>0</v>
      </c>
      <c r="AO1157" s="6">
        <v>0</v>
      </c>
      <c r="AP1157" s="6">
        <v>1</v>
      </c>
      <c r="AR1157" s="6">
        <v>0</v>
      </c>
      <c r="AS1157" s="6">
        <v>0</v>
      </c>
      <c r="AT1157" s="6">
        <v>0</v>
      </c>
      <c r="AU1157" s="6">
        <v>0</v>
      </c>
      <c r="AV1157" s="6">
        <f>IF(Table3[[#This Row],[ShankDiameter]]&gt;0.5,0,2)</f>
        <v>2</v>
      </c>
      <c r="AW1157" s="6">
        <v>0</v>
      </c>
      <c r="AX1157" s="6">
        <v>0</v>
      </c>
      <c r="AY1157" s="6">
        <v>2</v>
      </c>
      <c r="AZ1157" s="6">
        <f>IF(Table3[[#This Row],[ShankDiameter]]=0.225,2,IF(Table3[[#This Row],[ShankDiameter]]=0.25,2,IF(Table3[[#This Row],[ShankDiameter]]=0.2875,2,0)))</f>
        <v>0</v>
      </c>
      <c r="BA1157" s="6">
        <v>0</v>
      </c>
      <c r="BB1157" s="6">
        <v>0</v>
      </c>
      <c r="BC1157" s="6">
        <v>0</v>
      </c>
      <c r="BD1157" s="6">
        <v>0</v>
      </c>
      <c r="BE1157" s="6">
        <v>0</v>
      </c>
      <c r="BF1157" s="6">
        <v>0</v>
      </c>
      <c r="BG1157" s="6">
        <v>0</v>
      </c>
      <c r="BH1157" s="6">
        <v>0</v>
      </c>
      <c r="BI1157" s="6">
        <v>0</v>
      </c>
      <c r="BJ1157" s="6">
        <v>0</v>
      </c>
      <c r="BK1157" s="6">
        <v>0</v>
      </c>
      <c r="BL1157" s="6">
        <v>0</v>
      </c>
      <c r="BM1157" s="6">
        <f>IF(Table3[[#This Row],[Type]]="EM",IF((Table3[[#This Row],[Diameter]]/2)-Table3[[#This Row],[CornerRadius]]-0.012&gt;0,(Table3[[#This Row],[Diameter]]/2)-Table3[[#This Row],[CornerRadius]]-0.012,0),)</f>
        <v>0</v>
      </c>
      <c r="BO1157" s="6" t="str">
        <f>IF(Table3[[#This Row],[ShoulderLength]]="","",IF(Table3[[#This Row],[ShoulderLength]]&lt;Table3[[#This Row],[LOC]],"FIX",""))</f>
        <v/>
      </c>
    </row>
    <row r="1158" spans="1:67" x14ac:dyDescent="0.25">
      <c r="A1158" s="7">
        <f>IF(Table3[[#This Row],[SoflexRule]]="",1,IF(Table3[[#This Row],[MinOHL]]="",1,IF(Table3[[#This Row],[Type]]="CT",1,IF(Table3[[#This Row],[I]]=1,0,1))))</f>
        <v>1</v>
      </c>
      <c r="B1158" s="6" t="s">
        <v>1922</v>
      </c>
      <c r="D1158" s="6" t="s">
        <v>1922</v>
      </c>
      <c r="E1158" s="6">
        <v>1155</v>
      </c>
      <c r="F1158" s="22"/>
      <c r="G1158" s="23"/>
      <c r="H1158" s="10" t="s">
        <v>1922</v>
      </c>
      <c r="I1158" s="11" t="s">
        <v>2139</v>
      </c>
      <c r="J1158" s="12" t="s">
        <v>2140</v>
      </c>
      <c r="K1158" s="11" t="str">
        <f>CONCATENATE(Table3[[#This Row],[Type]]," "&amp;TEXT(Table3[[#This Row],[Diameter]],".0000")&amp;""," "&amp;Table3[[#This Row],[NumFlutes]]&amp;"FL")</f>
        <v>RM .2470 FL</v>
      </c>
      <c r="M1158" s="13">
        <v>0.247</v>
      </c>
      <c r="R1158" s="14">
        <f>IF(Table3[[#This Row],[ShoulderLenEnd]]="",0,90-(DEGREES(ATAN((Q1158-P1158)/((N1158-O1158)/2)))))</f>
        <v>0</v>
      </c>
      <c r="AA1158" s="13" t="str">
        <f t="shared" si="18"/>
        <v/>
      </c>
      <c r="AE1158" s="6" t="s">
        <v>49</v>
      </c>
      <c r="AF1158" s="6" t="s">
        <v>62</v>
      </c>
      <c r="AI1158" s="6">
        <v>0</v>
      </c>
      <c r="AJ1158" s="6">
        <v>1</v>
      </c>
      <c r="AK1158" s="6">
        <v>0</v>
      </c>
      <c r="AL1158" s="6">
        <v>0</v>
      </c>
      <c r="AM1158" s="6">
        <v>0</v>
      </c>
      <c r="AN1158" s="6">
        <v>0</v>
      </c>
      <c r="AO1158" s="6">
        <v>0</v>
      </c>
      <c r="AP1158" s="6">
        <v>1</v>
      </c>
      <c r="AR1158" s="6">
        <v>0</v>
      </c>
      <c r="AS1158" s="6">
        <v>0</v>
      </c>
      <c r="AT1158" s="6">
        <v>0</v>
      </c>
      <c r="AU1158" s="6">
        <v>0</v>
      </c>
      <c r="AV1158" s="6">
        <f>IF(Table3[[#This Row],[ShankDiameter]]&gt;0.5,0,2)</f>
        <v>2</v>
      </c>
      <c r="AW1158" s="6">
        <v>0</v>
      </c>
      <c r="AX1158" s="6">
        <v>0</v>
      </c>
      <c r="AY1158" s="6">
        <v>2</v>
      </c>
      <c r="AZ1158" s="6">
        <f>IF(Table3[[#This Row],[ShankDiameter]]=0.225,2,IF(Table3[[#This Row],[ShankDiameter]]=0.25,2,IF(Table3[[#This Row],[ShankDiameter]]=0.2875,2,0)))</f>
        <v>0</v>
      </c>
      <c r="BA1158" s="6">
        <v>0</v>
      </c>
      <c r="BB1158" s="6">
        <v>0</v>
      </c>
      <c r="BC1158" s="6">
        <v>0</v>
      </c>
      <c r="BD1158" s="6">
        <v>0</v>
      </c>
      <c r="BE1158" s="6">
        <v>0</v>
      </c>
      <c r="BF1158" s="6">
        <v>0</v>
      </c>
      <c r="BG1158" s="6">
        <v>0</v>
      </c>
      <c r="BH1158" s="6">
        <v>0</v>
      </c>
      <c r="BI1158" s="6">
        <v>0</v>
      </c>
      <c r="BJ1158" s="6">
        <v>0</v>
      </c>
      <c r="BK1158" s="6">
        <v>0</v>
      </c>
      <c r="BL1158" s="6">
        <v>0</v>
      </c>
      <c r="BM1158" s="6">
        <f>IF(Table3[[#This Row],[Type]]="EM",IF((Table3[[#This Row],[Diameter]]/2)-Table3[[#This Row],[CornerRadius]]-0.012&gt;0,(Table3[[#This Row],[Diameter]]/2)-Table3[[#This Row],[CornerRadius]]-0.012,0),)</f>
        <v>0</v>
      </c>
      <c r="BO1158" s="6" t="str">
        <f>IF(Table3[[#This Row],[ShoulderLength]]="","",IF(Table3[[#This Row],[ShoulderLength]]&lt;Table3[[#This Row],[LOC]],"FIX",""))</f>
        <v/>
      </c>
    </row>
    <row r="1159" spans="1:67" x14ac:dyDescent="0.25">
      <c r="A1159" s="7">
        <f>IF(Table3[[#This Row],[SoflexRule]]="",1,IF(Table3[[#This Row],[MinOHL]]="",1,IF(Table3[[#This Row],[Type]]="CT",1,IF(Table3[[#This Row],[I]]=1,0,1))))</f>
        <v>1</v>
      </c>
      <c r="B1159" s="6" t="s">
        <v>1922</v>
      </c>
      <c r="D1159" s="6" t="s">
        <v>1922</v>
      </c>
      <c r="E1159" s="6">
        <v>1156</v>
      </c>
      <c r="F1159" s="22"/>
      <c r="H1159" s="10" t="s">
        <v>1922</v>
      </c>
      <c r="I1159" s="11" t="s">
        <v>2141</v>
      </c>
      <c r="J1159" s="12" t="s">
        <v>2142</v>
      </c>
      <c r="K1159" s="11" t="str">
        <f>CONCATENATE(Table3[[#This Row],[Type]]," "&amp;TEXT(Table3[[#This Row],[Diameter]],".0000")&amp;""," "&amp;Table3[[#This Row],[NumFlutes]]&amp;"FL")</f>
        <v>RM .2498 FL</v>
      </c>
      <c r="M1159" s="13">
        <v>0.24979999999999999</v>
      </c>
      <c r="R1159" s="14">
        <f>IF(Table3[[#This Row],[ShoulderLenEnd]]="",0,90-(DEGREES(ATAN((Q1159-P1159)/((N1159-O1159)/2)))))</f>
        <v>0</v>
      </c>
      <c r="AA1159" s="13" t="str">
        <f t="shared" si="18"/>
        <v/>
      </c>
      <c r="AE1159" s="6" t="s">
        <v>44</v>
      </c>
      <c r="AF1159" s="6" t="s">
        <v>62</v>
      </c>
      <c r="AG1159" s="6" t="s">
        <v>1836</v>
      </c>
      <c r="AI1159" s="6">
        <v>0</v>
      </c>
      <c r="AJ1159" s="6">
        <v>1</v>
      </c>
      <c r="AK1159" s="6">
        <v>0</v>
      </c>
      <c r="AL1159" s="6">
        <v>0</v>
      </c>
      <c r="AM1159" s="6">
        <v>0</v>
      </c>
      <c r="AN1159" s="6">
        <v>0</v>
      </c>
      <c r="AO1159" s="6">
        <v>0</v>
      </c>
      <c r="AP1159" s="6">
        <v>1</v>
      </c>
      <c r="AR1159" s="6">
        <v>0</v>
      </c>
      <c r="AS1159" s="6">
        <v>0</v>
      </c>
      <c r="AT1159" s="6">
        <v>0</v>
      </c>
      <c r="AU1159" s="6">
        <v>0</v>
      </c>
      <c r="AV1159" s="6">
        <f>IF(Table3[[#This Row],[ShankDiameter]]&gt;0.5,0,2)</f>
        <v>2</v>
      </c>
      <c r="AW1159" s="6">
        <v>0</v>
      </c>
      <c r="AX1159" s="6">
        <v>0</v>
      </c>
      <c r="AY1159" s="6">
        <v>2</v>
      </c>
      <c r="AZ1159" s="6">
        <f>IF(Table3[[#This Row],[ShankDiameter]]=0.225,2,IF(Table3[[#This Row],[ShankDiameter]]=0.25,2,IF(Table3[[#This Row],[ShankDiameter]]=0.2875,2,0)))</f>
        <v>0</v>
      </c>
      <c r="BA1159" s="6">
        <v>0</v>
      </c>
      <c r="BB1159" s="6">
        <v>0</v>
      </c>
      <c r="BC1159" s="6">
        <v>0</v>
      </c>
      <c r="BD1159" s="6">
        <v>0</v>
      </c>
      <c r="BE1159" s="6">
        <v>0</v>
      </c>
      <c r="BF1159" s="6">
        <v>0</v>
      </c>
      <c r="BG1159" s="6">
        <v>0</v>
      </c>
      <c r="BH1159" s="6">
        <v>0</v>
      </c>
      <c r="BI1159" s="6">
        <v>0</v>
      </c>
      <c r="BJ1159" s="6">
        <v>0</v>
      </c>
      <c r="BK1159" s="6">
        <v>0</v>
      </c>
      <c r="BL1159" s="6">
        <v>0</v>
      </c>
      <c r="BM1159" s="6">
        <f>IF(Table3[[#This Row],[Type]]="EM",IF((Table3[[#This Row],[Diameter]]/2)-Table3[[#This Row],[CornerRadius]]-0.012&gt;0,(Table3[[#This Row],[Diameter]]/2)-Table3[[#This Row],[CornerRadius]]-0.012,0),)</f>
        <v>0</v>
      </c>
      <c r="BO1159" s="6" t="str">
        <f>IF(Table3[[#This Row],[ShoulderLength]]="","",IF(Table3[[#This Row],[ShoulderLength]]&lt;Table3[[#This Row],[LOC]],"FIX",""))</f>
        <v/>
      </c>
    </row>
    <row r="1160" spans="1:67" x14ac:dyDescent="0.25">
      <c r="A1160" s="7">
        <f>IF(Table3[[#This Row],[SoflexRule]]="",1,IF(Table3[[#This Row],[MinOHL]]="",1,IF(Table3[[#This Row],[Type]]="CT",1,IF(Table3[[#This Row],[I]]=1,0,1))))</f>
        <v>1</v>
      </c>
      <c r="B1160" s="6" t="s">
        <v>529</v>
      </c>
      <c r="D1160" s="6" t="s">
        <v>529</v>
      </c>
      <c r="E1160" s="6">
        <v>1157</v>
      </c>
      <c r="G1160" s="9" t="s">
        <v>74</v>
      </c>
      <c r="H1160" s="10" t="s">
        <v>529</v>
      </c>
      <c r="I1160" s="11" t="s">
        <v>2143</v>
      </c>
      <c r="J1160" s="12">
        <v>1415001608</v>
      </c>
      <c r="K1160" s="11" t="str">
        <f>CONCATENATE(Table3[[#This Row],[Type]]," "&amp;TEXT(Table3[[#This Row],[Diameter]],".0000")&amp;""," "&amp;Table3[[#This Row],[NumFlutes]]&amp;"FL")</f>
        <v>RT .1378 2FL</v>
      </c>
      <c r="L1160" s="17" t="s">
        <v>2144</v>
      </c>
      <c r="M1160" s="13">
        <v>0.13780000000000001</v>
      </c>
      <c r="N1160" s="13">
        <v>0.14000000000000001</v>
      </c>
      <c r="O1160" s="6">
        <v>0.106</v>
      </c>
      <c r="P1160" s="6">
        <v>0.7</v>
      </c>
      <c r="Q1160" s="6">
        <v>0.9</v>
      </c>
      <c r="R1160" s="14">
        <f>IF(Table3[[#This Row],[ShoulderLenEnd]]="",0,90-(DEGREES(ATAN((Q1160-P1160)/((N1160-O1160)/2)))))</f>
        <v>4.858462919034281</v>
      </c>
      <c r="S1160" s="15">
        <v>0.92500000000000004</v>
      </c>
      <c r="T1160" s="6">
        <v>2</v>
      </c>
      <c r="U1160" s="6">
        <v>2</v>
      </c>
      <c r="V1160" s="6">
        <v>0.68899999999999995</v>
      </c>
      <c r="X1160" s="13">
        <v>2.3599999999999999E-2</v>
      </c>
      <c r="Y1160" s="6" t="s">
        <v>580</v>
      </c>
      <c r="AA1160" s="13" t="str">
        <f t="shared" si="18"/>
        <v/>
      </c>
      <c r="AB1160" s="6">
        <v>7.0000000000000007E-2</v>
      </c>
      <c r="AC1160" s="6">
        <v>5.5E-2</v>
      </c>
      <c r="AE1160" s="6" t="s">
        <v>49</v>
      </c>
      <c r="AF1160" s="6" t="s">
        <v>432</v>
      </c>
      <c r="AG1160" s="6" t="s">
        <v>90</v>
      </c>
      <c r="AI1160" s="6">
        <v>0</v>
      </c>
      <c r="AJ1160" s="6">
        <v>1</v>
      </c>
      <c r="AK1160" s="6">
        <v>1</v>
      </c>
      <c r="AL1160" s="6">
        <v>1</v>
      </c>
      <c r="AM1160" s="6">
        <v>0</v>
      </c>
      <c r="AN1160" s="6">
        <v>0</v>
      </c>
      <c r="AO1160" s="6">
        <v>0</v>
      </c>
      <c r="AP1160" s="6">
        <v>1</v>
      </c>
      <c r="AR1160" s="6">
        <v>0</v>
      </c>
      <c r="AS1160" s="6">
        <v>0</v>
      </c>
      <c r="AT1160" s="6">
        <v>0</v>
      </c>
      <c r="AU1160" s="6">
        <v>0</v>
      </c>
      <c r="AV1160" s="6">
        <f>IF(Table3[[#This Row],[ShankDiameter]]&gt;0.5,0,2)</f>
        <v>2</v>
      </c>
      <c r="AW1160" s="6">
        <v>0</v>
      </c>
      <c r="AX1160" s="6">
        <v>0</v>
      </c>
      <c r="AY1160" s="6">
        <v>2</v>
      </c>
      <c r="AZ1160" s="6">
        <f>IF(Table3[[#This Row],[ShankDiameter]]=0.225,2,IF(Table3[[#This Row],[ShankDiameter]]=0.25,2,IF(Table3[[#This Row],[ShankDiameter]]=0.2875,2,0)))</f>
        <v>0</v>
      </c>
      <c r="BA1160" s="6">
        <v>0</v>
      </c>
      <c r="BB1160" s="6">
        <v>0</v>
      </c>
      <c r="BC1160" s="6">
        <v>0</v>
      </c>
      <c r="BD1160" s="6">
        <v>0</v>
      </c>
      <c r="BE1160" s="6">
        <v>0</v>
      </c>
      <c r="BF1160" s="6">
        <v>0</v>
      </c>
      <c r="BG1160" s="6">
        <v>0</v>
      </c>
      <c r="BH1160" s="6">
        <v>0</v>
      </c>
      <c r="BI1160" s="6">
        <v>0</v>
      </c>
      <c r="BJ1160" s="6">
        <v>0</v>
      </c>
      <c r="BK1160" s="6">
        <v>0</v>
      </c>
      <c r="BL1160" s="6">
        <v>0</v>
      </c>
      <c r="BM1160" s="6">
        <f>IF(Table3[[#This Row],[Type]]="EM",IF((Table3[[#This Row],[Diameter]]/2)-Table3[[#This Row],[CornerRadius]]-0.012&gt;0,(Table3[[#This Row],[Diameter]]/2)-Table3[[#This Row],[CornerRadius]]-0.012,0),)</f>
        <v>0</v>
      </c>
      <c r="BO1160" s="6" t="str">
        <f>IF(Table3[[#This Row],[ShoulderLength]]="","",IF(Table3[[#This Row],[ShoulderLength]]&lt;Table3[[#This Row],[LOC]],"FIX",""))</f>
        <v/>
      </c>
    </row>
    <row r="1161" spans="1:67" x14ac:dyDescent="0.25">
      <c r="A1161" s="7">
        <f>IF(Table3[[#This Row],[SoflexRule]]="",1,IF(Table3[[#This Row],[MinOHL]]="",1,IF(Table3[[#This Row],[Type]]="CT",1,IF(Table3[[#This Row],[I]]=1,0,1))))</f>
        <v>1</v>
      </c>
      <c r="B1161" s="6" t="s">
        <v>529</v>
      </c>
      <c r="D1161" s="6" t="s">
        <v>529</v>
      </c>
      <c r="E1161" s="6">
        <v>1158</v>
      </c>
      <c r="G1161" s="9" t="s">
        <v>74</v>
      </c>
      <c r="H1161" s="10" t="s">
        <v>529</v>
      </c>
      <c r="I1161" s="11" t="s">
        <v>2145</v>
      </c>
      <c r="J1161" s="12">
        <v>1410101508</v>
      </c>
      <c r="K1161" s="11" t="str">
        <f>CONCATENATE(Table3[[#This Row],[Type]]," "&amp;TEXT(Table3[[#This Row],[Diameter]],".0000")&amp;""," "&amp;Table3[[#This Row],[NumFlutes]]&amp;"FL")</f>
        <v>RT .1181 1FL</v>
      </c>
      <c r="L1161" s="17" t="s">
        <v>2146</v>
      </c>
      <c r="M1161" s="13">
        <v>0.1181</v>
      </c>
      <c r="N1161" s="13">
        <v>0.14000000000000001</v>
      </c>
      <c r="O1161" s="6">
        <v>8.8999999999999996E-2</v>
      </c>
      <c r="P1161" s="6">
        <v>0.64</v>
      </c>
      <c r="Q1161" s="6">
        <v>0.86</v>
      </c>
      <c r="R1161" s="14">
        <f>IF(Table3[[#This Row],[ShoulderLenEnd]]="",0,90-(DEGREES(ATAN((Q1161-P1161)/((N1161-O1161)/2)))))</f>
        <v>6.6115982949937404</v>
      </c>
      <c r="S1161" s="15">
        <v>0.88500000000000001</v>
      </c>
      <c r="T1161" s="6">
        <v>1</v>
      </c>
      <c r="U1161" s="6">
        <v>1.9370000000000001</v>
      </c>
      <c r="V1161" s="6">
        <v>0.626</v>
      </c>
      <c r="X1161" s="13">
        <v>1.9699999999999999E-2</v>
      </c>
      <c r="Y1161" s="6" t="s">
        <v>596</v>
      </c>
      <c r="AA1161" s="13" t="str">
        <f t="shared" si="18"/>
        <v/>
      </c>
      <c r="AB1161" s="6">
        <v>0.06</v>
      </c>
      <c r="AC1161" s="6">
        <v>4.4999999999999998E-2</v>
      </c>
      <c r="AE1161" s="6" t="s">
        <v>49</v>
      </c>
      <c r="AF1161" s="6" t="s">
        <v>432</v>
      </c>
      <c r="AG1161" s="6" t="s">
        <v>90</v>
      </c>
      <c r="AI1161" s="6">
        <v>0</v>
      </c>
      <c r="AJ1161" s="6">
        <v>1</v>
      </c>
      <c r="AK1161" s="6">
        <v>1</v>
      </c>
      <c r="AL1161" s="6">
        <v>1</v>
      </c>
      <c r="AM1161" s="6">
        <v>0</v>
      </c>
      <c r="AN1161" s="6">
        <v>0</v>
      </c>
      <c r="AO1161" s="6">
        <v>0</v>
      </c>
      <c r="AP1161" s="6">
        <v>1</v>
      </c>
      <c r="AR1161" s="6">
        <v>0</v>
      </c>
      <c r="AS1161" s="6">
        <v>0</v>
      </c>
      <c r="AT1161" s="6">
        <v>0</v>
      </c>
      <c r="AU1161" s="6">
        <v>0</v>
      </c>
      <c r="AV1161" s="6">
        <f>IF(Table3[[#This Row],[ShankDiameter]]&gt;0.5,0,2)</f>
        <v>2</v>
      </c>
      <c r="AW1161" s="6">
        <v>0</v>
      </c>
      <c r="AX1161" s="6">
        <v>0</v>
      </c>
      <c r="AY1161" s="6">
        <v>2</v>
      </c>
      <c r="AZ1161" s="6">
        <f>IF(Table3[[#This Row],[ShankDiameter]]=0.225,2,IF(Table3[[#This Row],[ShankDiameter]]=0.25,2,IF(Table3[[#This Row],[ShankDiameter]]=0.2875,2,0)))</f>
        <v>0</v>
      </c>
      <c r="BA1161" s="6">
        <v>0</v>
      </c>
      <c r="BB1161" s="6">
        <v>0</v>
      </c>
      <c r="BC1161" s="6">
        <v>0</v>
      </c>
      <c r="BD1161" s="6">
        <v>0</v>
      </c>
      <c r="BE1161" s="6">
        <v>0</v>
      </c>
      <c r="BF1161" s="6">
        <v>0</v>
      </c>
      <c r="BG1161" s="6">
        <v>0</v>
      </c>
      <c r="BH1161" s="6">
        <v>0</v>
      </c>
      <c r="BI1161" s="6">
        <v>0</v>
      </c>
      <c r="BJ1161" s="6">
        <v>0</v>
      </c>
      <c r="BK1161" s="6">
        <v>0</v>
      </c>
      <c r="BL1161" s="6">
        <v>0</v>
      </c>
      <c r="BM1161" s="6">
        <f>IF(Table3[[#This Row],[Type]]="EM",IF((Table3[[#This Row],[Diameter]]/2)-Table3[[#This Row],[CornerRadius]]-0.012&gt;0,(Table3[[#This Row],[Diameter]]/2)-Table3[[#This Row],[CornerRadius]]-0.012,0),)</f>
        <v>0</v>
      </c>
      <c r="BO1161" s="6" t="str">
        <f>IF(Table3[[#This Row],[ShoulderLength]]="","",IF(Table3[[#This Row],[ShoulderLength]]&lt;Table3[[#This Row],[LOC]],"FIX",""))</f>
        <v/>
      </c>
    </row>
    <row r="1162" spans="1:67" x14ac:dyDescent="0.25">
      <c r="A1162" s="7">
        <f>IF(Table3[[#This Row],[SoflexRule]]="",1,IF(Table3[[#This Row],[MinOHL]]="",1,IF(Table3[[#This Row],[Type]]="CT",1,IF(Table3[[#This Row],[I]]=1,0,1))))</f>
        <v>1</v>
      </c>
      <c r="B1162" s="6" t="s">
        <v>529</v>
      </c>
      <c r="D1162" s="6" t="s">
        <v>529</v>
      </c>
      <c r="E1162" s="6">
        <v>1159</v>
      </c>
      <c r="G1162" s="9" t="s">
        <v>74</v>
      </c>
      <c r="H1162" s="10" t="s">
        <v>529</v>
      </c>
      <c r="I1162" s="11" t="s">
        <v>2147</v>
      </c>
      <c r="J1162" s="12">
        <v>1410100508</v>
      </c>
      <c r="K1162" s="11" t="str">
        <f>CONCATENATE(Table3[[#This Row],[Type]]," "&amp;TEXT(Table3[[#This Row],[Diameter]],".0000")&amp;""," "&amp;Table3[[#This Row],[NumFlutes]]&amp;"FL")</f>
        <v>RT .0787 1FL</v>
      </c>
      <c r="L1162" s="17" t="s">
        <v>2148</v>
      </c>
      <c r="M1162" s="13">
        <v>7.8700000000000006E-2</v>
      </c>
      <c r="N1162" s="13">
        <v>0.14000000000000001</v>
      </c>
      <c r="O1162" s="6">
        <v>8.1000000000000003E-2</v>
      </c>
      <c r="P1162" s="6">
        <v>0.52500000000000002</v>
      </c>
      <c r="Q1162" s="6">
        <v>0.67</v>
      </c>
      <c r="R1162" s="14">
        <f>IF(Table3[[#This Row],[ShoulderLenEnd]]="",0,90-(DEGREES(ATAN((Q1162-P1162)/((N1162-O1162)/2)))))</f>
        <v>11.499778629857232</v>
      </c>
      <c r="S1162" s="15">
        <v>0.7</v>
      </c>
      <c r="T1162" s="6">
        <v>1</v>
      </c>
      <c r="U1162" s="6">
        <v>1.752</v>
      </c>
      <c r="V1162" s="6">
        <v>0.47639999999999999</v>
      </c>
      <c r="X1162" s="13">
        <v>1.5699999999999999E-2</v>
      </c>
      <c r="Y1162" s="6" t="s">
        <v>596</v>
      </c>
      <c r="AA1162" s="13" t="str">
        <f t="shared" si="18"/>
        <v/>
      </c>
      <c r="AB1162" s="6">
        <v>3.5000000000000003E-2</v>
      </c>
      <c r="AC1162" s="6">
        <v>3.5000000000000003E-2</v>
      </c>
      <c r="AE1162" s="6" t="s">
        <v>49</v>
      </c>
      <c r="AF1162" s="6" t="s">
        <v>432</v>
      </c>
      <c r="AG1162" s="6" t="s">
        <v>90</v>
      </c>
      <c r="AI1162" s="6">
        <v>0</v>
      </c>
      <c r="AJ1162" s="6">
        <v>1</v>
      </c>
      <c r="AK1162" s="6">
        <v>1</v>
      </c>
      <c r="AL1162" s="6">
        <v>1</v>
      </c>
      <c r="AM1162" s="6">
        <v>0</v>
      </c>
      <c r="AN1162" s="6">
        <v>0</v>
      </c>
      <c r="AO1162" s="6">
        <v>0</v>
      </c>
      <c r="AP1162" s="6">
        <v>1</v>
      </c>
      <c r="AR1162" s="6">
        <v>0</v>
      </c>
      <c r="AS1162" s="6">
        <v>0</v>
      </c>
      <c r="AT1162" s="6">
        <v>0</v>
      </c>
      <c r="AU1162" s="6">
        <v>0</v>
      </c>
      <c r="AV1162" s="6">
        <f>IF(Table3[[#This Row],[ShankDiameter]]&gt;0.5,0,2)</f>
        <v>2</v>
      </c>
      <c r="AW1162" s="6">
        <v>0</v>
      </c>
      <c r="AX1162" s="6">
        <v>0</v>
      </c>
      <c r="AY1162" s="6">
        <v>2</v>
      </c>
      <c r="AZ1162" s="6">
        <f>IF(Table3[[#This Row],[ShankDiameter]]=0.225,2,IF(Table3[[#This Row],[ShankDiameter]]=0.25,2,IF(Table3[[#This Row],[ShankDiameter]]=0.2875,2,0)))</f>
        <v>0</v>
      </c>
      <c r="BA1162" s="6">
        <v>0</v>
      </c>
      <c r="BB1162" s="6">
        <v>0</v>
      </c>
      <c r="BC1162" s="6">
        <v>0</v>
      </c>
      <c r="BD1162" s="6">
        <v>0</v>
      </c>
      <c r="BE1162" s="6">
        <v>0</v>
      </c>
      <c r="BF1162" s="6">
        <v>0</v>
      </c>
      <c r="BG1162" s="6">
        <v>0</v>
      </c>
      <c r="BH1162" s="6">
        <v>0</v>
      </c>
      <c r="BI1162" s="6">
        <v>0</v>
      </c>
      <c r="BJ1162" s="6">
        <v>0</v>
      </c>
      <c r="BK1162" s="6">
        <v>0</v>
      </c>
      <c r="BL1162" s="6">
        <v>0</v>
      </c>
      <c r="BM1162" s="6">
        <f>IF(Table3[[#This Row],[Type]]="EM",IF((Table3[[#This Row],[Diameter]]/2)-Table3[[#This Row],[CornerRadius]]-0.012&gt;0,(Table3[[#This Row],[Diameter]]/2)-Table3[[#This Row],[CornerRadius]]-0.012,0),)</f>
        <v>0</v>
      </c>
      <c r="BO1162" s="6" t="str">
        <f>IF(Table3[[#This Row],[ShoulderLength]]="","",IF(Table3[[#This Row],[ShoulderLength]]&lt;Table3[[#This Row],[LOC]],"FIX",""))</f>
        <v/>
      </c>
    </row>
    <row r="1163" spans="1:67" x14ac:dyDescent="0.25">
      <c r="A1163" s="7">
        <f>IF(Table3[[#This Row],[SoflexRule]]="",1,IF(Table3[[#This Row],[MinOHL]]="",1,IF(Table3[[#This Row],[Type]]="CT",1,IF(Table3[[#This Row],[I]]=1,0,1))))</f>
        <v>1</v>
      </c>
      <c r="B1163" s="6" t="s">
        <v>529</v>
      </c>
      <c r="D1163" s="6" t="s">
        <v>529</v>
      </c>
      <c r="E1163" s="6">
        <v>1160</v>
      </c>
      <c r="G1163" s="9" t="s">
        <v>74</v>
      </c>
      <c r="H1163" s="10" t="s">
        <v>529</v>
      </c>
      <c r="I1163" s="11" t="s">
        <v>2149</v>
      </c>
      <c r="J1163" s="12">
        <v>1410100000</v>
      </c>
      <c r="K1163" s="11" t="str">
        <f>CONCATENATE(Table3[[#This Row],[Type]]," "&amp;TEXT(Table3[[#This Row],[Diameter]],".0000")&amp;""," "&amp;Table3[[#This Row],[NumFlutes]]&amp;"FL")</f>
        <v>RT .0630 1FL</v>
      </c>
      <c r="L1163" s="17" t="s">
        <v>2150</v>
      </c>
      <c r="M1163" s="13">
        <v>6.3E-2</v>
      </c>
      <c r="N1163" s="13">
        <v>0.14000000000000001</v>
      </c>
      <c r="O1163" s="6">
        <v>6.3E-2</v>
      </c>
      <c r="P1163" s="6">
        <v>0.34</v>
      </c>
      <c r="Q1163" s="6">
        <v>0.53</v>
      </c>
      <c r="R1163" s="14">
        <f>IF(Table3[[#This Row],[ShoulderLenEnd]]="",0,90-(DEGREES(ATAN((Q1163-P1163)/((N1163-O1163)/2)))))</f>
        <v>11.454838031313656</v>
      </c>
      <c r="S1163" s="15">
        <v>0.55500000000000005</v>
      </c>
      <c r="T1163" s="6">
        <v>1</v>
      </c>
      <c r="U1163" s="6">
        <v>1.6259999999999999</v>
      </c>
      <c r="V1163" s="6">
        <v>0.33</v>
      </c>
      <c r="X1163" s="13">
        <v>1.38E-2</v>
      </c>
      <c r="Y1163" s="6" t="s">
        <v>570</v>
      </c>
      <c r="AA1163" s="13" t="str">
        <f t="shared" si="18"/>
        <v/>
      </c>
      <c r="AB1163" s="6">
        <v>0.03</v>
      </c>
      <c r="AC1163" s="6">
        <v>0.04</v>
      </c>
      <c r="AE1163" s="6" t="s">
        <v>49</v>
      </c>
      <c r="AF1163" s="6" t="s">
        <v>432</v>
      </c>
      <c r="AG1163" s="6" t="s">
        <v>90</v>
      </c>
      <c r="AI1163" s="6">
        <v>0</v>
      </c>
      <c r="AJ1163" s="6">
        <v>1</v>
      </c>
      <c r="AK1163" s="6">
        <v>1</v>
      </c>
      <c r="AL1163" s="6">
        <v>1</v>
      </c>
      <c r="AM1163" s="6">
        <v>0</v>
      </c>
      <c r="AN1163" s="6">
        <v>0</v>
      </c>
      <c r="AO1163" s="6">
        <v>1</v>
      </c>
      <c r="AP1163" s="6">
        <v>1</v>
      </c>
      <c r="AR1163" s="6">
        <v>0</v>
      </c>
      <c r="AS1163" s="6">
        <v>0</v>
      </c>
      <c r="AT1163" s="6">
        <v>0</v>
      </c>
      <c r="AU1163" s="6">
        <v>0</v>
      </c>
      <c r="AV1163" s="6">
        <f>IF(Table3[[#This Row],[ShankDiameter]]&gt;0.5,0,2)</f>
        <v>2</v>
      </c>
      <c r="AW1163" s="6">
        <v>0</v>
      </c>
      <c r="AX1163" s="6">
        <v>0</v>
      </c>
      <c r="AY1163" s="6">
        <v>2</v>
      </c>
      <c r="AZ1163" s="6">
        <f>IF(Table3[[#This Row],[ShankDiameter]]=0.225,2,IF(Table3[[#This Row],[ShankDiameter]]=0.25,2,IF(Table3[[#This Row],[ShankDiameter]]=0.2875,2,0)))</f>
        <v>0</v>
      </c>
      <c r="BA1163" s="6">
        <v>0</v>
      </c>
      <c r="BB1163" s="6">
        <v>0</v>
      </c>
      <c r="BC1163" s="6">
        <v>0</v>
      </c>
      <c r="BD1163" s="6">
        <v>0</v>
      </c>
      <c r="BE1163" s="6">
        <v>0</v>
      </c>
      <c r="BF1163" s="6">
        <v>0</v>
      </c>
      <c r="BG1163" s="6">
        <v>0</v>
      </c>
      <c r="BH1163" s="6">
        <v>0</v>
      </c>
      <c r="BI1163" s="6">
        <v>0</v>
      </c>
      <c r="BJ1163" s="6">
        <v>0</v>
      </c>
      <c r="BK1163" s="6">
        <v>0</v>
      </c>
      <c r="BL1163" s="6">
        <v>0</v>
      </c>
      <c r="BM1163" s="6">
        <f>IF(Table3[[#This Row],[Type]]="EM",IF((Table3[[#This Row],[Diameter]]/2)-Table3[[#This Row],[CornerRadius]]-0.012&gt;0,(Table3[[#This Row],[Diameter]]/2)-Table3[[#This Row],[CornerRadius]]-0.012,0),)</f>
        <v>0</v>
      </c>
      <c r="BO1163" s="6" t="str">
        <f>IF(Table3[[#This Row],[ShoulderLength]]="","",IF(Table3[[#This Row],[ShoulderLength]]&lt;Table3[[#This Row],[LOC]],"FIX",""))</f>
        <v/>
      </c>
    </row>
    <row r="1164" spans="1:67" x14ac:dyDescent="0.25">
      <c r="A1164" s="7">
        <f>IF(Table3[[#This Row],[SoflexRule]]="",1,IF(Table3[[#This Row],[MinOHL]]="",1,IF(Table3[[#This Row],[Type]]="CT",1,IF(Table3[[#This Row],[I]]=1,0,1))))</f>
        <v>1</v>
      </c>
      <c r="B1164" s="6" t="s">
        <v>529</v>
      </c>
      <c r="D1164" s="6" t="s">
        <v>529</v>
      </c>
      <c r="E1164" s="6">
        <v>1161</v>
      </c>
      <c r="G1164" s="9" t="s">
        <v>74</v>
      </c>
      <c r="H1164" s="10" t="s">
        <v>529</v>
      </c>
      <c r="I1164" s="11" t="s">
        <v>2151</v>
      </c>
      <c r="K1164" s="11" t="str">
        <f>CONCATENATE(Table3[[#This Row],[Type]]," "&amp;TEXT(Table3[[#This Row],[Diameter]],".0000")&amp;""," "&amp;Table3[[#This Row],[NumFlutes]]&amp;"FL")</f>
        <v>RT .0460 1FL</v>
      </c>
      <c r="L1164" s="17" t="s">
        <v>534</v>
      </c>
      <c r="M1164" s="13">
        <v>4.5999999999999999E-2</v>
      </c>
      <c r="N1164" s="13">
        <v>0.14000000000000001</v>
      </c>
      <c r="O1164" s="6">
        <v>6.4000000000000001E-2</v>
      </c>
      <c r="P1164" s="6">
        <v>0.47</v>
      </c>
      <c r="Q1164" s="6">
        <v>0.6</v>
      </c>
      <c r="R1164" s="14">
        <f>IF(Table3[[#This Row],[ShoulderLenEnd]]="",0,90-(DEGREES(ATAN((Q1164-P1164)/((N1164-O1164)/2)))))</f>
        <v>16.294047456598904</v>
      </c>
      <c r="S1164" s="15">
        <v>0.625</v>
      </c>
      <c r="T1164" s="6">
        <v>1</v>
      </c>
      <c r="U1164" s="6">
        <v>1.7</v>
      </c>
      <c r="V1164" s="6">
        <v>0.27500000000000002</v>
      </c>
      <c r="X1164" s="13">
        <v>1.11E-2</v>
      </c>
      <c r="Y1164" s="6" t="s">
        <v>531</v>
      </c>
      <c r="AA1164" s="13" t="str">
        <f t="shared" si="18"/>
        <v/>
      </c>
      <c r="AB1164" s="6">
        <v>1.7999999999999999E-2</v>
      </c>
      <c r="AC1164" s="6">
        <v>3.5000000000000003E-2</v>
      </c>
      <c r="AE1164" s="6" t="s">
        <v>49</v>
      </c>
      <c r="AF1164" s="6" t="s">
        <v>119</v>
      </c>
      <c r="AG1164" s="6" t="s">
        <v>90</v>
      </c>
      <c r="AI1164" s="6">
        <v>0</v>
      </c>
      <c r="AJ1164" s="6">
        <v>1</v>
      </c>
      <c r="AK1164" s="6">
        <v>1</v>
      </c>
      <c r="AL1164" s="6">
        <v>1</v>
      </c>
      <c r="AM1164" s="6">
        <v>0</v>
      </c>
      <c r="AN1164" s="6">
        <v>0</v>
      </c>
      <c r="AO1164" s="6">
        <v>0</v>
      </c>
      <c r="AP1164" s="6">
        <v>1</v>
      </c>
      <c r="AR1164" s="6">
        <v>0</v>
      </c>
      <c r="AS1164" s="6">
        <v>0</v>
      </c>
      <c r="AT1164" s="6">
        <v>0</v>
      </c>
      <c r="AU1164" s="6">
        <v>0</v>
      </c>
      <c r="AV1164" s="6">
        <f>IF(Table3[[#This Row],[ShankDiameter]]&gt;0.5,0,2)</f>
        <v>2</v>
      </c>
      <c r="AW1164" s="6">
        <v>0</v>
      </c>
      <c r="AX1164" s="6">
        <v>0</v>
      </c>
      <c r="AY1164" s="6">
        <v>2</v>
      </c>
      <c r="AZ1164" s="6">
        <f>IF(Table3[[#This Row],[ShankDiameter]]=0.225,2,IF(Table3[[#This Row],[ShankDiameter]]=0.25,2,IF(Table3[[#This Row],[ShankDiameter]]=0.2875,2,0)))</f>
        <v>0</v>
      </c>
      <c r="BA1164" s="6">
        <v>0</v>
      </c>
      <c r="BB1164" s="6">
        <v>0</v>
      </c>
      <c r="BC1164" s="6">
        <v>0</v>
      </c>
      <c r="BD1164" s="6">
        <v>0</v>
      </c>
      <c r="BE1164" s="6">
        <v>0</v>
      </c>
      <c r="BF1164" s="6">
        <v>0</v>
      </c>
      <c r="BG1164" s="6">
        <v>0</v>
      </c>
      <c r="BH1164" s="6">
        <v>0</v>
      </c>
      <c r="BI1164" s="6">
        <v>0</v>
      </c>
      <c r="BJ1164" s="6">
        <v>0</v>
      </c>
      <c r="BK1164" s="6">
        <v>0</v>
      </c>
      <c r="BL1164" s="6">
        <v>0</v>
      </c>
      <c r="BM1164" s="6">
        <f>IF(Table3[[#This Row],[Type]]="EM",IF((Table3[[#This Row],[Diameter]]/2)-Table3[[#This Row],[CornerRadius]]-0.012&gt;0,(Table3[[#This Row],[Diameter]]/2)-Table3[[#This Row],[CornerRadius]]-0.012,0),)</f>
        <v>0</v>
      </c>
      <c r="BO1164" s="6" t="str">
        <f>IF(Table3[[#This Row],[ShoulderLength]]="","",IF(Table3[[#This Row],[ShoulderLength]]&lt;Table3[[#This Row],[LOC]],"FIX",""))</f>
        <v/>
      </c>
    </row>
    <row r="1165" spans="1:67" x14ac:dyDescent="0.25">
      <c r="A1165" s="7">
        <f>IF(Table3[[#This Row],[SoflexRule]]="",1,IF(Table3[[#This Row],[MinOHL]]="",1,IF(Table3[[#This Row],[Type]]="CT",1,IF(Table3[[#This Row],[I]]=1,0,1))))</f>
        <v>1</v>
      </c>
      <c r="B1165" s="6" t="s">
        <v>529</v>
      </c>
      <c r="D1165" s="6" t="s">
        <v>529</v>
      </c>
      <c r="E1165" s="6">
        <v>1162</v>
      </c>
      <c r="G1165" s="9" t="s">
        <v>74</v>
      </c>
      <c r="H1165" s="10" t="s">
        <v>529</v>
      </c>
      <c r="I1165" s="11" t="s">
        <v>2152</v>
      </c>
      <c r="K1165" s="11" t="str">
        <f>CONCATENATE(Table3[[#This Row],[Type]]," "&amp;TEXT(Table3[[#This Row],[Diameter]],".0000")&amp;""," "&amp;Table3[[#This Row],[NumFlutes]]&amp;"FL")</f>
        <v>RT .0460 1FL</v>
      </c>
      <c r="L1165" s="17" t="s">
        <v>534</v>
      </c>
      <c r="M1165" s="13">
        <v>4.5999999999999999E-2</v>
      </c>
      <c r="N1165" s="13">
        <v>0.14000000000000001</v>
      </c>
      <c r="O1165" s="6">
        <v>4.9000000000000002E-2</v>
      </c>
      <c r="P1165" s="6">
        <v>0.38500000000000001</v>
      </c>
      <c r="Q1165" s="6">
        <v>0.51500000000000001</v>
      </c>
      <c r="R1165" s="14">
        <f>IF(Table3[[#This Row],[ShoulderLenEnd]]="",0,90-(DEGREES(ATAN((Q1165-P1165)/((N1165-O1165)/2)))))</f>
        <v>19.290046219188724</v>
      </c>
      <c r="S1165" s="15">
        <v>0.54</v>
      </c>
      <c r="T1165" s="6">
        <v>1</v>
      </c>
      <c r="U1165" s="6">
        <v>1.675</v>
      </c>
      <c r="V1165" s="6">
        <v>0.34</v>
      </c>
      <c r="X1165" s="13">
        <v>1.11E-2</v>
      </c>
      <c r="Y1165" s="6" t="s">
        <v>2153</v>
      </c>
      <c r="AA1165" s="13" t="str">
        <f t="shared" si="18"/>
        <v/>
      </c>
      <c r="AB1165" s="6">
        <v>5.0000000000000001E-3</v>
      </c>
      <c r="AC1165" s="6">
        <v>2.5000000000000001E-2</v>
      </c>
      <c r="AE1165" s="6" t="s">
        <v>49</v>
      </c>
      <c r="AF1165" s="6" t="s">
        <v>62</v>
      </c>
      <c r="AG1165" s="6" t="s">
        <v>2154</v>
      </c>
      <c r="AI1165" s="6">
        <v>0</v>
      </c>
      <c r="AJ1165" s="6">
        <v>1</v>
      </c>
      <c r="AK1165" s="6">
        <v>1</v>
      </c>
      <c r="AL1165" s="6">
        <v>1</v>
      </c>
      <c r="AM1165" s="6">
        <v>0</v>
      </c>
      <c r="AN1165" s="6">
        <v>0</v>
      </c>
      <c r="AO1165" s="6">
        <v>0</v>
      </c>
      <c r="AP1165" s="6">
        <v>1</v>
      </c>
      <c r="AR1165" s="6">
        <v>0</v>
      </c>
      <c r="AS1165" s="6">
        <v>0</v>
      </c>
      <c r="AT1165" s="6">
        <v>0</v>
      </c>
      <c r="AU1165" s="6">
        <v>0</v>
      </c>
      <c r="AV1165" s="6">
        <f>IF(Table3[[#This Row],[ShankDiameter]]&gt;0.5,0,2)</f>
        <v>2</v>
      </c>
      <c r="AW1165" s="6">
        <v>0</v>
      </c>
      <c r="AX1165" s="6">
        <v>0</v>
      </c>
      <c r="AY1165" s="6">
        <v>2</v>
      </c>
      <c r="AZ1165" s="6">
        <f>IF(Table3[[#This Row],[ShankDiameter]]=0.225,2,IF(Table3[[#This Row],[ShankDiameter]]=0.25,2,IF(Table3[[#This Row],[ShankDiameter]]=0.2875,2,0)))</f>
        <v>0</v>
      </c>
      <c r="BA1165" s="6">
        <v>0</v>
      </c>
      <c r="BB1165" s="6">
        <v>0</v>
      </c>
      <c r="BC1165" s="6">
        <v>0</v>
      </c>
      <c r="BD1165" s="6">
        <v>0</v>
      </c>
      <c r="BE1165" s="6">
        <v>0</v>
      </c>
      <c r="BF1165" s="6">
        <v>0</v>
      </c>
      <c r="BG1165" s="6">
        <v>0</v>
      </c>
      <c r="BH1165" s="6">
        <v>0</v>
      </c>
      <c r="BI1165" s="6">
        <v>0</v>
      </c>
      <c r="BJ1165" s="6">
        <v>0</v>
      </c>
      <c r="BK1165" s="6">
        <v>0</v>
      </c>
      <c r="BL1165" s="6">
        <v>0</v>
      </c>
      <c r="BM1165" s="6">
        <f>IF(Table3[[#This Row],[Type]]="EM",IF((Table3[[#This Row],[Diameter]]/2)-Table3[[#This Row],[CornerRadius]]-0.012&gt;0,(Table3[[#This Row],[Diameter]]/2)-Table3[[#This Row],[CornerRadius]]-0.012,0),)</f>
        <v>0</v>
      </c>
      <c r="BO1165" s="6" t="str">
        <f>IF(Table3[[#This Row],[ShoulderLength]]="","",IF(Table3[[#This Row],[ShoulderLength]]&lt;Table3[[#This Row],[LOC]],"FIX",""))</f>
        <v/>
      </c>
    </row>
    <row r="1166" spans="1:67" x14ac:dyDescent="0.25">
      <c r="A1166" s="7">
        <f>IF(Table3[[#This Row],[SoflexRule]]="",1,IF(Table3[[#This Row],[MinOHL]]="",1,IF(Table3[[#This Row],[Type]]="CT",1,IF(Table3[[#This Row],[I]]=1,0,1))))</f>
        <v>1</v>
      </c>
      <c r="B1166" s="6" t="s">
        <v>529</v>
      </c>
      <c r="D1166" s="6" t="s">
        <v>529</v>
      </c>
      <c r="E1166" s="6">
        <v>1163</v>
      </c>
      <c r="G1166" s="9" t="s">
        <v>74</v>
      </c>
      <c r="H1166" s="10" t="s">
        <v>529</v>
      </c>
      <c r="I1166" s="11" t="s">
        <v>2155</v>
      </c>
      <c r="K1166" s="11" t="str">
        <f>CONCATENATE(Table3[[#This Row],[Type]]," "&amp;TEXT(Table3[[#This Row],[Diameter]],".0000")&amp;""," "&amp;Table3[[#This Row],[NumFlutes]]&amp;"FL")</f>
        <v>RT .1024 1FL</v>
      </c>
      <c r="L1166" s="17" t="s">
        <v>2156</v>
      </c>
      <c r="M1166" s="13">
        <v>0.1024</v>
      </c>
      <c r="N1166" s="13">
        <v>0.14099999999999999</v>
      </c>
      <c r="O1166" s="6">
        <v>0.106</v>
      </c>
      <c r="P1166" s="6">
        <v>0.48499999999999999</v>
      </c>
      <c r="Q1166" s="6">
        <v>0.63500000000000001</v>
      </c>
      <c r="R1166" s="14">
        <f>IF(Table3[[#This Row],[ShoulderLenEnd]]="",0,90-(DEGREES(ATAN((Q1166-P1166)/((N1166-O1166)/2)))))</f>
        <v>6.6544250460065939</v>
      </c>
      <c r="S1166" s="15">
        <v>0.67</v>
      </c>
      <c r="T1166" s="6">
        <v>1</v>
      </c>
      <c r="U1166" s="6">
        <v>1.8129999999999999</v>
      </c>
      <c r="V1166" s="6">
        <v>0.48499999999999999</v>
      </c>
      <c r="X1166" s="13">
        <v>1.77E-2</v>
      </c>
      <c r="Y1166" s="6" t="s">
        <v>2157</v>
      </c>
      <c r="AA1166" s="13" t="str">
        <f t="shared" si="18"/>
        <v/>
      </c>
      <c r="AB1166" s="6">
        <v>0.06</v>
      </c>
      <c r="AC1166" s="6">
        <v>0.05</v>
      </c>
      <c r="AE1166" s="6" t="s">
        <v>118</v>
      </c>
      <c r="AF1166" s="6" t="s">
        <v>119</v>
      </c>
      <c r="AI1166" s="6">
        <v>0</v>
      </c>
      <c r="AJ1166" s="6">
        <v>1</v>
      </c>
      <c r="AK1166" s="6">
        <v>1</v>
      </c>
      <c r="AL1166" s="6">
        <v>1</v>
      </c>
      <c r="AM1166" s="6">
        <v>0</v>
      </c>
      <c r="AN1166" s="6">
        <v>0</v>
      </c>
      <c r="AO1166" s="6">
        <v>0</v>
      </c>
      <c r="AP1166" s="6">
        <v>1</v>
      </c>
      <c r="AR1166" s="6">
        <v>0</v>
      </c>
      <c r="AS1166" s="6">
        <v>0</v>
      </c>
      <c r="AT1166" s="6">
        <v>0</v>
      </c>
      <c r="AU1166" s="6">
        <v>0</v>
      </c>
      <c r="AV1166" s="6">
        <f>IF(Table3[[#This Row],[ShankDiameter]]&gt;0.5,0,2)</f>
        <v>2</v>
      </c>
      <c r="AW1166" s="6">
        <v>0</v>
      </c>
      <c r="AX1166" s="6">
        <v>0</v>
      </c>
      <c r="AY1166" s="6">
        <v>2</v>
      </c>
      <c r="AZ1166" s="6">
        <f>IF(Table3[[#This Row],[ShankDiameter]]=0.225,2,IF(Table3[[#This Row],[ShankDiameter]]=0.25,2,IF(Table3[[#This Row],[ShankDiameter]]=0.2875,2,0)))</f>
        <v>0</v>
      </c>
      <c r="BA1166" s="6">
        <v>0</v>
      </c>
      <c r="BB1166" s="6">
        <v>0</v>
      </c>
      <c r="BC1166" s="6">
        <v>0</v>
      </c>
      <c r="BD1166" s="6">
        <v>0</v>
      </c>
      <c r="BE1166" s="6">
        <v>0</v>
      </c>
      <c r="BF1166" s="6">
        <v>0</v>
      </c>
      <c r="BG1166" s="6">
        <v>0</v>
      </c>
      <c r="BH1166" s="6">
        <v>0</v>
      </c>
      <c r="BI1166" s="6">
        <v>0</v>
      </c>
      <c r="BJ1166" s="6">
        <v>0</v>
      </c>
      <c r="BK1166" s="6">
        <v>0</v>
      </c>
      <c r="BL1166" s="6">
        <v>0</v>
      </c>
      <c r="BM1166" s="6">
        <f>IF(Table3[[#This Row],[Type]]="EM",IF((Table3[[#This Row],[Diameter]]/2)-Table3[[#This Row],[CornerRadius]]-0.012&gt;0,(Table3[[#This Row],[Diameter]]/2)-Table3[[#This Row],[CornerRadius]]-0.012,0),)</f>
        <v>0</v>
      </c>
      <c r="BO1166" s="6" t="str">
        <f>IF(Table3[[#This Row],[ShoulderLength]]="","",IF(Table3[[#This Row],[ShoulderLength]]&lt;Table3[[#This Row],[LOC]],"FIX",""))</f>
        <v/>
      </c>
    </row>
    <row r="1167" spans="1:67" x14ac:dyDescent="0.25">
      <c r="A1167" s="7">
        <f>IF(Table3[[#This Row],[SoflexRule]]="",1,IF(Table3[[#This Row],[MinOHL]]="",1,IF(Table3[[#This Row],[Type]]="CT",1,IF(Table3[[#This Row],[I]]=1,0,1))))</f>
        <v>1</v>
      </c>
      <c r="B1167" s="6" t="s">
        <v>529</v>
      </c>
      <c r="D1167" s="6" t="s">
        <v>529</v>
      </c>
      <c r="E1167" s="6">
        <v>1164</v>
      </c>
      <c r="G1167" s="9" t="s">
        <v>74</v>
      </c>
      <c r="H1167" s="10" t="s">
        <v>529</v>
      </c>
      <c r="I1167" s="11" t="s">
        <v>2158</v>
      </c>
      <c r="J1167" s="12">
        <v>1400100008</v>
      </c>
      <c r="K1167" s="11" t="str">
        <f>CONCATENATE(Table3[[#This Row],[Type]]," "&amp;TEXT(Table3[[#This Row],[Diameter]],".0000")&amp;""," "&amp;Table3[[#This Row],[NumFlutes]]&amp;"FL")</f>
        <v>RT .0600 1FL</v>
      </c>
      <c r="L1167" s="17" t="s">
        <v>544</v>
      </c>
      <c r="M1167" s="13">
        <v>0.06</v>
      </c>
      <c r="N1167" s="13">
        <v>0.14099999999999999</v>
      </c>
      <c r="O1167" s="6">
        <v>6.0999999999999999E-2</v>
      </c>
      <c r="P1167" s="6">
        <v>0.35</v>
      </c>
      <c r="Q1167" s="6">
        <v>0.54</v>
      </c>
      <c r="R1167" s="14">
        <f>IF(Table3[[#This Row],[ShoulderLenEnd]]="",0,90-(DEGREES(ATAN((Q1167-P1167)/((N1167-O1167)/2)))))</f>
        <v>11.88865803962797</v>
      </c>
      <c r="S1167" s="15">
        <v>0.56399999999999995</v>
      </c>
      <c r="T1167" s="6">
        <v>1</v>
      </c>
      <c r="U1167" s="6">
        <v>1.62</v>
      </c>
      <c r="V1167" s="6">
        <v>0.31900000000000001</v>
      </c>
      <c r="X1167" s="13">
        <v>1.2500000000000001E-2</v>
      </c>
      <c r="Y1167" s="6" t="s">
        <v>531</v>
      </c>
      <c r="AA1167" s="13" t="str">
        <f t="shared" si="18"/>
        <v/>
      </c>
      <c r="AB1167" s="6">
        <v>0.03</v>
      </c>
      <c r="AC1167" s="6">
        <v>0.03</v>
      </c>
      <c r="AE1167" s="6" t="s">
        <v>471</v>
      </c>
      <c r="AF1167" s="6" t="s">
        <v>432</v>
      </c>
      <c r="AI1167" s="6">
        <v>0</v>
      </c>
      <c r="AJ1167" s="6">
        <v>1</v>
      </c>
      <c r="AK1167" s="6">
        <v>1</v>
      </c>
      <c r="AL1167" s="6">
        <v>1</v>
      </c>
      <c r="AM1167" s="6">
        <v>0</v>
      </c>
      <c r="AN1167" s="6">
        <v>0</v>
      </c>
      <c r="AO1167" s="6">
        <v>0</v>
      </c>
      <c r="AP1167" s="6">
        <v>1</v>
      </c>
      <c r="AR1167" s="6">
        <v>0</v>
      </c>
      <c r="AS1167" s="6">
        <v>0</v>
      </c>
      <c r="AT1167" s="6">
        <v>0</v>
      </c>
      <c r="AU1167" s="6">
        <v>0</v>
      </c>
      <c r="AV1167" s="6">
        <f>IF(Table3[[#This Row],[ShankDiameter]]&gt;0.5,0,2)</f>
        <v>2</v>
      </c>
      <c r="AW1167" s="6">
        <v>0</v>
      </c>
      <c r="AX1167" s="6">
        <v>0</v>
      </c>
      <c r="AY1167" s="6">
        <v>2</v>
      </c>
      <c r="AZ1167" s="6">
        <f>IF(Table3[[#This Row],[ShankDiameter]]=0.225,2,IF(Table3[[#This Row],[ShankDiameter]]=0.25,2,IF(Table3[[#This Row],[ShankDiameter]]=0.2875,2,0)))</f>
        <v>0</v>
      </c>
      <c r="BA1167" s="6">
        <v>0</v>
      </c>
      <c r="BB1167" s="6">
        <v>0</v>
      </c>
      <c r="BC1167" s="6">
        <v>0</v>
      </c>
      <c r="BD1167" s="6">
        <v>0</v>
      </c>
      <c r="BE1167" s="6">
        <v>0</v>
      </c>
      <c r="BF1167" s="6">
        <v>0</v>
      </c>
      <c r="BG1167" s="6">
        <v>0</v>
      </c>
      <c r="BH1167" s="6">
        <v>0</v>
      </c>
      <c r="BI1167" s="6">
        <v>0</v>
      </c>
      <c r="BJ1167" s="6">
        <v>0</v>
      </c>
      <c r="BK1167" s="6">
        <v>0</v>
      </c>
      <c r="BL1167" s="6">
        <v>0</v>
      </c>
      <c r="BM1167" s="6">
        <f>IF(Table3[[#This Row],[Type]]="EM",IF((Table3[[#This Row],[Diameter]]/2)-Table3[[#This Row],[CornerRadius]]-0.012&gt;0,(Table3[[#This Row],[Diameter]]/2)-Table3[[#This Row],[CornerRadius]]-0.012,0),)</f>
        <v>0</v>
      </c>
      <c r="BO1167" s="6" t="str">
        <f>IF(Table3[[#This Row],[ShoulderLength]]="","",IF(Table3[[#This Row],[ShoulderLength]]&lt;Table3[[#This Row],[LOC]],"FIX",""))</f>
        <v/>
      </c>
    </row>
    <row r="1168" spans="1:67" x14ac:dyDescent="0.25">
      <c r="A1168" s="7">
        <f>IF(Table3[[#This Row],[SoflexRule]]="",1,IF(Table3[[#This Row],[MinOHL]]="",1,IF(Table3[[#This Row],[Type]]="CT",1,IF(Table3[[#This Row],[I]]=1,0,1))))</f>
        <v>1</v>
      </c>
      <c r="B1168" s="6" t="s">
        <v>529</v>
      </c>
      <c r="D1168" s="6" t="s">
        <v>529</v>
      </c>
      <c r="E1168" s="6">
        <v>1165</v>
      </c>
      <c r="G1168" s="9" t="s">
        <v>74</v>
      </c>
      <c r="H1168" s="10" t="s">
        <v>529</v>
      </c>
      <c r="I1168" s="11" t="s">
        <v>2159</v>
      </c>
      <c r="J1168" s="12">
        <v>1400100608</v>
      </c>
      <c r="K1168" s="11" t="str">
        <f>CONCATENATE(Table3[[#This Row],[Type]]," "&amp;TEXT(Table3[[#This Row],[Diameter]],".0000")&amp;""," "&amp;Table3[[#This Row],[NumFlutes]]&amp;"FL")</f>
        <v>RT .0600 1FL</v>
      </c>
      <c r="L1168" s="17" t="s">
        <v>544</v>
      </c>
      <c r="M1168" s="13">
        <v>0.06</v>
      </c>
      <c r="N1168" s="13">
        <v>0.14099999999999999</v>
      </c>
      <c r="O1168" s="6">
        <v>6.4000000000000001E-2</v>
      </c>
      <c r="P1168" s="6">
        <v>0.33500000000000002</v>
      </c>
      <c r="Q1168" s="6">
        <v>0.53500000000000003</v>
      </c>
      <c r="R1168" s="14">
        <f>IF(Table3[[#This Row],[ShoulderLenEnd]]="",0,90-(DEGREES(ATAN((Q1168-P1168)/((N1168-O1168)/2)))))</f>
        <v>10.896152141141116</v>
      </c>
      <c r="S1168" s="15">
        <v>0.56000000000000005</v>
      </c>
      <c r="T1168" s="6">
        <v>1</v>
      </c>
      <c r="U1168" s="6">
        <v>1.62</v>
      </c>
      <c r="V1168" s="6">
        <v>0.317</v>
      </c>
      <c r="X1168" s="13">
        <v>1.2500000000000001E-2</v>
      </c>
      <c r="Y1168" s="6" t="s">
        <v>559</v>
      </c>
      <c r="AA1168" s="13" t="str">
        <f t="shared" si="18"/>
        <v/>
      </c>
      <c r="AB1168" s="6">
        <v>0.03</v>
      </c>
      <c r="AC1168" s="6">
        <v>0.03</v>
      </c>
      <c r="AE1168" s="6" t="s">
        <v>471</v>
      </c>
      <c r="AF1168" s="6" t="s">
        <v>432</v>
      </c>
      <c r="AI1168" s="6">
        <v>0</v>
      </c>
      <c r="AJ1168" s="6">
        <v>1</v>
      </c>
      <c r="AK1168" s="6">
        <v>1</v>
      </c>
      <c r="AL1168" s="6">
        <v>1</v>
      </c>
      <c r="AM1168" s="6">
        <v>0</v>
      </c>
      <c r="AN1168" s="6">
        <v>0</v>
      </c>
      <c r="AO1168" s="6">
        <v>0</v>
      </c>
      <c r="AP1168" s="6">
        <v>1</v>
      </c>
      <c r="AR1168" s="6">
        <v>0</v>
      </c>
      <c r="AS1168" s="6">
        <v>0</v>
      </c>
      <c r="AT1168" s="6">
        <v>0</v>
      </c>
      <c r="AU1168" s="6">
        <v>0</v>
      </c>
      <c r="AV1168" s="6">
        <f>IF(Table3[[#This Row],[ShankDiameter]]&gt;0.5,0,2)</f>
        <v>2</v>
      </c>
      <c r="AW1168" s="6">
        <v>0</v>
      </c>
      <c r="AX1168" s="6">
        <v>0</v>
      </c>
      <c r="AY1168" s="6">
        <v>2</v>
      </c>
      <c r="AZ1168" s="6">
        <f>IF(Table3[[#This Row],[ShankDiameter]]=0.225,2,IF(Table3[[#This Row],[ShankDiameter]]=0.25,2,IF(Table3[[#This Row],[ShankDiameter]]=0.2875,2,0)))</f>
        <v>0</v>
      </c>
      <c r="BA1168" s="6">
        <v>0</v>
      </c>
      <c r="BB1168" s="6">
        <v>0</v>
      </c>
      <c r="BC1168" s="6">
        <v>0</v>
      </c>
      <c r="BD1168" s="6">
        <v>0</v>
      </c>
      <c r="BE1168" s="6">
        <v>0</v>
      </c>
      <c r="BF1168" s="6">
        <v>0</v>
      </c>
      <c r="BG1168" s="6">
        <v>0</v>
      </c>
      <c r="BH1168" s="6">
        <v>0</v>
      </c>
      <c r="BI1168" s="6">
        <v>0</v>
      </c>
      <c r="BJ1168" s="6">
        <v>0</v>
      </c>
      <c r="BK1168" s="6">
        <v>0</v>
      </c>
      <c r="BL1168" s="6">
        <v>0</v>
      </c>
      <c r="BM1168" s="6">
        <f>IF(Table3[[#This Row],[Type]]="EM",IF((Table3[[#This Row],[Diameter]]/2)-Table3[[#This Row],[CornerRadius]]-0.012&gt;0,(Table3[[#This Row],[Diameter]]/2)-Table3[[#This Row],[CornerRadius]]-0.012,0),)</f>
        <v>0</v>
      </c>
      <c r="BO1168" s="6" t="str">
        <f>IF(Table3[[#This Row],[ShoulderLength]]="","",IF(Table3[[#This Row],[ShoulderLength]]&lt;Table3[[#This Row],[LOC]],"FIX",""))</f>
        <v/>
      </c>
    </row>
    <row r="1169" spans="1:67" x14ac:dyDescent="0.25">
      <c r="A1169" s="7">
        <f>IF(Table3[[#This Row],[SoflexRule]]="",1,IF(Table3[[#This Row],[MinOHL]]="",1,IF(Table3[[#This Row],[Type]]="CT",1,IF(Table3[[#This Row],[I]]=1,0,1))))</f>
        <v>1</v>
      </c>
      <c r="B1169" s="6" t="s">
        <v>529</v>
      </c>
      <c r="D1169" s="6" t="s">
        <v>529</v>
      </c>
      <c r="E1169" s="6">
        <v>1166</v>
      </c>
      <c r="G1169" s="9" t="s">
        <v>74</v>
      </c>
      <c r="H1169" s="10" t="s">
        <v>529</v>
      </c>
      <c r="I1169" s="11" t="s">
        <v>2160</v>
      </c>
      <c r="J1169" s="12">
        <v>1400100701</v>
      </c>
      <c r="K1169" s="11" t="str">
        <f>CONCATENATE(Table3[[#This Row],[Type]]," "&amp;TEXT(Table3[[#This Row],[Diameter]],".0000")&amp;""," "&amp;Table3[[#This Row],[NumFlutes]]&amp;"FL")</f>
        <v>RT .0600 1FL</v>
      </c>
      <c r="L1169" s="17" t="s">
        <v>544</v>
      </c>
      <c r="M1169" s="13">
        <v>0.06</v>
      </c>
      <c r="N1169" s="13">
        <v>0.14099999999999999</v>
      </c>
      <c r="O1169" s="6">
        <v>6.4000000000000001E-2</v>
      </c>
      <c r="P1169" s="6">
        <v>0.32500000000000001</v>
      </c>
      <c r="Q1169" s="6">
        <v>0.53</v>
      </c>
      <c r="R1169" s="14">
        <f>IF(Table3[[#This Row],[ShoulderLenEnd]]="",0,90-(DEGREES(ATAN((Q1169-P1169)/((N1169-O1169)/2)))))</f>
        <v>10.636529308803219</v>
      </c>
      <c r="S1169" s="15">
        <v>0.55500000000000005</v>
      </c>
      <c r="T1169" s="6">
        <v>1</v>
      </c>
      <c r="U1169" s="6">
        <v>1.62</v>
      </c>
      <c r="V1169" s="6">
        <v>0.317</v>
      </c>
      <c r="X1169" s="13">
        <v>1.2500000000000001E-2</v>
      </c>
      <c r="Y1169" s="6" t="s">
        <v>562</v>
      </c>
      <c r="AA1169" s="13" t="str">
        <f t="shared" si="18"/>
        <v/>
      </c>
      <c r="AB1169" s="6">
        <v>0.03</v>
      </c>
      <c r="AC1169" s="6">
        <v>0.03</v>
      </c>
      <c r="AE1169" s="6" t="s">
        <v>471</v>
      </c>
      <c r="AF1169" s="6" t="s">
        <v>545</v>
      </c>
      <c r="AI1169" s="6">
        <v>0</v>
      </c>
      <c r="AJ1169" s="6">
        <v>1</v>
      </c>
      <c r="AK1169" s="6">
        <v>1</v>
      </c>
      <c r="AL1169" s="6">
        <v>1</v>
      </c>
      <c r="AM1169" s="6">
        <v>0</v>
      </c>
      <c r="AN1169" s="6">
        <v>0</v>
      </c>
      <c r="AO1169" s="6">
        <v>0</v>
      </c>
      <c r="AP1169" s="6">
        <v>1</v>
      </c>
      <c r="AR1169" s="6">
        <v>0</v>
      </c>
      <c r="AS1169" s="6">
        <v>0</v>
      </c>
      <c r="AT1169" s="6">
        <v>0</v>
      </c>
      <c r="AU1169" s="6">
        <v>0</v>
      </c>
      <c r="AV1169" s="6">
        <f>IF(Table3[[#This Row],[ShankDiameter]]&gt;0.5,0,2)</f>
        <v>2</v>
      </c>
      <c r="AW1169" s="6">
        <v>0</v>
      </c>
      <c r="AX1169" s="6">
        <v>0</v>
      </c>
      <c r="AY1169" s="6">
        <v>2</v>
      </c>
      <c r="AZ1169" s="6">
        <f>IF(Table3[[#This Row],[ShankDiameter]]=0.225,2,IF(Table3[[#This Row],[ShankDiameter]]=0.25,2,IF(Table3[[#This Row],[ShankDiameter]]=0.2875,2,0)))</f>
        <v>0</v>
      </c>
      <c r="BA1169" s="6">
        <v>0</v>
      </c>
      <c r="BB1169" s="6">
        <v>0</v>
      </c>
      <c r="BC1169" s="6">
        <v>0</v>
      </c>
      <c r="BD1169" s="6">
        <v>0</v>
      </c>
      <c r="BE1169" s="6">
        <v>0</v>
      </c>
      <c r="BF1169" s="6">
        <v>0</v>
      </c>
      <c r="BG1169" s="6">
        <v>0</v>
      </c>
      <c r="BH1169" s="6">
        <v>0</v>
      </c>
      <c r="BI1169" s="6">
        <v>0</v>
      </c>
      <c r="BJ1169" s="6">
        <v>0</v>
      </c>
      <c r="BK1169" s="6">
        <v>0</v>
      </c>
      <c r="BL1169" s="6">
        <v>0</v>
      </c>
      <c r="BM1169" s="6">
        <f>IF(Table3[[#This Row],[Type]]="EM",IF((Table3[[#This Row],[Diameter]]/2)-Table3[[#This Row],[CornerRadius]]-0.012&gt;0,(Table3[[#This Row],[Diameter]]/2)-Table3[[#This Row],[CornerRadius]]-0.012,0),)</f>
        <v>0</v>
      </c>
      <c r="BO1169" s="6" t="str">
        <f>IF(Table3[[#This Row],[ShoulderLength]]="","",IF(Table3[[#This Row],[ShoulderLength]]&lt;Table3[[#This Row],[LOC]],"FIX",""))</f>
        <v/>
      </c>
    </row>
    <row r="1170" spans="1:67" x14ac:dyDescent="0.25">
      <c r="A1170" s="7">
        <f>IF(Table3[[#This Row],[SoflexRule]]="",1,IF(Table3[[#This Row],[MinOHL]]="",1,IF(Table3[[#This Row],[Type]]="CT",1,IF(Table3[[#This Row],[I]]=1,0,1))))</f>
        <v>1</v>
      </c>
      <c r="B1170" s="6" t="s">
        <v>529</v>
      </c>
      <c r="D1170" s="6" t="s">
        <v>529</v>
      </c>
      <c r="E1170" s="6">
        <v>1167</v>
      </c>
      <c r="G1170" s="9" t="s">
        <v>74</v>
      </c>
      <c r="H1170" s="10" t="s">
        <v>529</v>
      </c>
      <c r="I1170" s="11" t="s">
        <v>2161</v>
      </c>
      <c r="J1170" s="12">
        <v>1400102308</v>
      </c>
      <c r="K1170" s="11" t="str">
        <f>CONCATENATE(Table3[[#This Row],[Type]]," "&amp;TEXT(Table3[[#This Row],[Diameter]],".0000")&amp;""," "&amp;Table3[[#This Row],[NumFlutes]]&amp;"FL")</f>
        <v>RT .0860 1FL</v>
      </c>
      <c r="L1170" s="17" t="s">
        <v>542</v>
      </c>
      <c r="M1170" s="13">
        <v>8.5999999999999993E-2</v>
      </c>
      <c r="N1170" s="13">
        <v>0.14099999999999999</v>
      </c>
      <c r="O1170" s="6">
        <v>8.7999999999999995E-2</v>
      </c>
      <c r="P1170" s="6">
        <v>0.46</v>
      </c>
      <c r="Q1170" s="6">
        <v>0.67500000000000004</v>
      </c>
      <c r="R1170" s="14">
        <f>IF(Table3[[#This Row],[ShoulderLenEnd]]="",0,90-(DEGREES(ATAN((Q1170-P1170)/((N1170-O1170)/2)))))</f>
        <v>7.0265982730446126</v>
      </c>
      <c r="S1170" s="15">
        <v>0.7</v>
      </c>
      <c r="T1170" s="6">
        <v>1</v>
      </c>
      <c r="U1170" s="6">
        <v>1.75</v>
      </c>
      <c r="V1170" s="6">
        <v>0.437</v>
      </c>
      <c r="X1170" s="13">
        <v>1.7899999999999999E-2</v>
      </c>
      <c r="Y1170" s="6" t="s">
        <v>549</v>
      </c>
      <c r="AA1170" s="13" t="str">
        <f t="shared" si="18"/>
        <v/>
      </c>
      <c r="AB1170" s="6">
        <v>4.4999999999999998E-2</v>
      </c>
      <c r="AC1170" s="6">
        <v>0.04</v>
      </c>
      <c r="AE1170" s="6" t="s">
        <v>471</v>
      </c>
      <c r="AF1170" s="6" t="s">
        <v>432</v>
      </c>
      <c r="AI1170" s="6">
        <v>0</v>
      </c>
      <c r="AJ1170" s="6">
        <v>1</v>
      </c>
      <c r="AK1170" s="6">
        <v>1</v>
      </c>
      <c r="AL1170" s="6">
        <v>1</v>
      </c>
      <c r="AM1170" s="6">
        <v>0</v>
      </c>
      <c r="AN1170" s="6">
        <v>0</v>
      </c>
      <c r="AO1170" s="6">
        <v>0</v>
      </c>
      <c r="AP1170" s="6">
        <v>1</v>
      </c>
      <c r="AR1170" s="6">
        <v>0</v>
      </c>
      <c r="AS1170" s="6">
        <v>0</v>
      </c>
      <c r="AT1170" s="6">
        <v>0</v>
      </c>
      <c r="AU1170" s="6">
        <v>0</v>
      </c>
      <c r="AV1170" s="6">
        <f>IF(Table3[[#This Row],[ShankDiameter]]&gt;0.5,0,2)</f>
        <v>2</v>
      </c>
      <c r="AW1170" s="6">
        <v>0</v>
      </c>
      <c r="AX1170" s="6">
        <v>0</v>
      </c>
      <c r="AY1170" s="6">
        <v>2</v>
      </c>
      <c r="AZ1170" s="6">
        <f>IF(Table3[[#This Row],[ShankDiameter]]=0.225,2,IF(Table3[[#This Row],[ShankDiameter]]=0.25,2,IF(Table3[[#This Row],[ShankDiameter]]=0.2875,2,0)))</f>
        <v>0</v>
      </c>
      <c r="BA1170" s="6">
        <v>0</v>
      </c>
      <c r="BB1170" s="6">
        <v>0</v>
      </c>
      <c r="BC1170" s="6">
        <v>0</v>
      </c>
      <c r="BD1170" s="6">
        <v>0</v>
      </c>
      <c r="BE1170" s="6">
        <v>0</v>
      </c>
      <c r="BF1170" s="6">
        <v>0</v>
      </c>
      <c r="BG1170" s="6">
        <v>0</v>
      </c>
      <c r="BH1170" s="6">
        <v>0</v>
      </c>
      <c r="BI1170" s="6">
        <v>0</v>
      </c>
      <c r="BJ1170" s="6">
        <v>0</v>
      </c>
      <c r="BK1170" s="6">
        <v>0</v>
      </c>
      <c r="BL1170" s="6">
        <v>0</v>
      </c>
      <c r="BM1170" s="6">
        <f>IF(Table3[[#This Row],[Type]]="EM",IF((Table3[[#This Row],[Diameter]]/2)-Table3[[#This Row],[CornerRadius]]-0.012&gt;0,(Table3[[#This Row],[Diameter]]/2)-Table3[[#This Row],[CornerRadius]]-0.012,0),)</f>
        <v>0</v>
      </c>
      <c r="BO1170" s="6" t="str">
        <f>IF(Table3[[#This Row],[ShoulderLength]]="","",IF(Table3[[#This Row],[ShoulderLength]]&lt;Table3[[#This Row],[LOC]],"FIX",""))</f>
        <v/>
      </c>
    </row>
    <row r="1171" spans="1:67" x14ac:dyDescent="0.25">
      <c r="A1171" s="7">
        <f>IF(Table3[[#This Row],[SoflexRule]]="",1,IF(Table3[[#This Row],[MinOHL]]="",1,IF(Table3[[#This Row],[Type]]="CT",1,IF(Table3[[#This Row],[I]]=1,0,1))))</f>
        <v>1</v>
      </c>
      <c r="B1171" s="6" t="s">
        <v>529</v>
      </c>
      <c r="D1171" s="6" t="s">
        <v>529</v>
      </c>
      <c r="E1171" s="6">
        <v>1168</v>
      </c>
      <c r="G1171" s="9" t="s">
        <v>74</v>
      </c>
      <c r="H1171" s="10" t="s">
        <v>529</v>
      </c>
      <c r="I1171" s="11" t="s">
        <v>2162</v>
      </c>
      <c r="J1171" s="12">
        <v>1400103000</v>
      </c>
      <c r="K1171" s="11" t="str">
        <f>CONCATENATE(Table3[[#This Row],[Type]]," "&amp;TEXT(Table3[[#This Row],[Diameter]],".0000")&amp;""," "&amp;Table3[[#This Row],[NumFlutes]]&amp;"FL")</f>
        <v>RT .0860 1FL</v>
      </c>
      <c r="L1171" s="17" t="s">
        <v>542</v>
      </c>
      <c r="M1171" s="13">
        <v>8.5999999999999993E-2</v>
      </c>
      <c r="N1171" s="13">
        <v>0.14099999999999999</v>
      </c>
      <c r="O1171" s="6">
        <v>8.8999999999999996E-2</v>
      </c>
      <c r="P1171" s="6">
        <v>0.46</v>
      </c>
      <c r="Q1171" s="6">
        <v>0.64</v>
      </c>
      <c r="R1171" s="14">
        <f>IF(Table3[[#This Row],[ShoulderLenEnd]]="",0,90-(DEGREES(ATAN((Q1171-P1171)/((N1171-O1171)/2)))))</f>
        <v>8.2192092488990482</v>
      </c>
      <c r="S1171" s="15">
        <v>0.66500000000000004</v>
      </c>
      <c r="T1171" s="6">
        <v>1</v>
      </c>
      <c r="U1171" s="6">
        <v>1.75</v>
      </c>
      <c r="V1171" s="6">
        <v>0.437</v>
      </c>
      <c r="X1171" s="13">
        <v>1.7899999999999999E-2</v>
      </c>
      <c r="Y1171" s="6" t="s">
        <v>562</v>
      </c>
      <c r="AA1171" s="13" t="str">
        <f t="shared" ref="AA1171:AA1226" si="19">IF(Z1171 &lt; 1, "", (M1171/2)/TAN(RADIANS(Z1171/2)))</f>
        <v/>
      </c>
      <c r="AB1171" s="6">
        <v>4.4999999999999998E-2</v>
      </c>
      <c r="AC1171" s="6">
        <v>0.04</v>
      </c>
      <c r="AE1171" s="6" t="s">
        <v>471</v>
      </c>
      <c r="AF1171" s="6" t="s">
        <v>62</v>
      </c>
      <c r="AG1171" s="6" t="s">
        <v>90</v>
      </c>
      <c r="AI1171" s="6">
        <v>0</v>
      </c>
      <c r="AJ1171" s="6">
        <v>1</v>
      </c>
      <c r="AK1171" s="6">
        <v>1</v>
      </c>
      <c r="AL1171" s="6">
        <v>1</v>
      </c>
      <c r="AM1171" s="6">
        <v>0</v>
      </c>
      <c r="AN1171" s="6">
        <v>0</v>
      </c>
      <c r="AO1171" s="6">
        <v>0</v>
      </c>
      <c r="AP1171" s="6">
        <v>1</v>
      </c>
      <c r="AR1171" s="6">
        <v>0</v>
      </c>
      <c r="AS1171" s="6">
        <v>0</v>
      </c>
      <c r="AT1171" s="6">
        <v>0</v>
      </c>
      <c r="AU1171" s="6">
        <v>0</v>
      </c>
      <c r="AV1171" s="6">
        <f>IF(Table3[[#This Row],[ShankDiameter]]&gt;0.5,0,2)</f>
        <v>2</v>
      </c>
      <c r="AW1171" s="6">
        <v>0</v>
      </c>
      <c r="AX1171" s="6">
        <v>0</v>
      </c>
      <c r="AY1171" s="6">
        <v>2</v>
      </c>
      <c r="AZ1171" s="6">
        <f>IF(Table3[[#This Row],[ShankDiameter]]=0.225,2,IF(Table3[[#This Row],[ShankDiameter]]=0.25,2,IF(Table3[[#This Row],[ShankDiameter]]=0.2875,2,0)))</f>
        <v>0</v>
      </c>
      <c r="BA1171" s="6">
        <v>0</v>
      </c>
      <c r="BB1171" s="6">
        <v>0</v>
      </c>
      <c r="BC1171" s="6">
        <v>0</v>
      </c>
      <c r="BD1171" s="6">
        <v>0</v>
      </c>
      <c r="BE1171" s="6">
        <v>0</v>
      </c>
      <c r="BF1171" s="6">
        <v>0</v>
      </c>
      <c r="BG1171" s="6">
        <v>0</v>
      </c>
      <c r="BH1171" s="6">
        <v>0</v>
      </c>
      <c r="BI1171" s="6">
        <v>0</v>
      </c>
      <c r="BJ1171" s="6">
        <v>0</v>
      </c>
      <c r="BK1171" s="6">
        <v>0</v>
      </c>
      <c r="BL1171" s="6">
        <v>0</v>
      </c>
      <c r="BM1171" s="6">
        <f>IF(Table3[[#This Row],[Type]]="EM",IF((Table3[[#This Row],[Diameter]]/2)-Table3[[#This Row],[CornerRadius]]-0.012&gt;0,(Table3[[#This Row],[Diameter]]/2)-Table3[[#This Row],[CornerRadius]]-0.012,0),)</f>
        <v>0</v>
      </c>
      <c r="BO1171" s="6" t="str">
        <f>IF(Table3[[#This Row],[ShoulderLength]]="","",IF(Table3[[#This Row],[ShoulderLength]]&lt;Table3[[#This Row],[LOC]],"FIX",""))</f>
        <v/>
      </c>
    </row>
    <row r="1172" spans="1:67" x14ac:dyDescent="0.25">
      <c r="A1172" s="7">
        <f>IF(Table3[[#This Row],[SoflexRule]]="",1,IF(Table3[[#This Row],[MinOHL]]="",1,IF(Table3[[#This Row],[Type]]="CT",1,IF(Table3[[#This Row],[I]]=1,0,1))))</f>
        <v>1</v>
      </c>
      <c r="B1172" s="6" t="s">
        <v>529</v>
      </c>
      <c r="D1172" s="6" t="s">
        <v>529</v>
      </c>
      <c r="E1172" s="6">
        <v>1169</v>
      </c>
      <c r="G1172" s="9" t="s">
        <v>74</v>
      </c>
      <c r="H1172" s="10" t="s">
        <v>529</v>
      </c>
      <c r="I1172" s="11" t="s">
        <v>2163</v>
      </c>
      <c r="J1172" s="12">
        <v>1405002308</v>
      </c>
      <c r="K1172" s="11" t="str">
        <f>CONCATENATE(Table3[[#This Row],[Type]]," "&amp;TEXT(Table3[[#This Row],[Diameter]],".0000")&amp;""," "&amp;Table3[[#This Row],[NumFlutes]]&amp;"FL")</f>
        <v>RT .1120 1FL</v>
      </c>
      <c r="L1172" s="17" t="s">
        <v>2164</v>
      </c>
      <c r="M1172" s="13">
        <v>0.112</v>
      </c>
      <c r="N1172" s="13">
        <v>0.14099999999999999</v>
      </c>
      <c r="O1172" s="6">
        <v>8.1000000000000003E-2</v>
      </c>
      <c r="P1172" s="6">
        <v>0.59</v>
      </c>
      <c r="Q1172" s="6">
        <v>0.8</v>
      </c>
      <c r="R1172" s="14">
        <f>IF(Table3[[#This Row],[ShoulderLenEnd]]="",0,90-(DEGREES(ATAN((Q1172-P1172)/((N1172-O1172)/2)))))</f>
        <v>8.1301023541559658</v>
      </c>
      <c r="S1172" s="15">
        <v>0.82499999999999996</v>
      </c>
      <c r="T1172" s="6">
        <v>1</v>
      </c>
      <c r="U1172" s="6">
        <v>1.87</v>
      </c>
      <c r="V1172" s="6">
        <v>0.313</v>
      </c>
      <c r="X1172" s="13">
        <v>2.5000000000000001E-2</v>
      </c>
      <c r="Y1172" s="6" t="s">
        <v>549</v>
      </c>
      <c r="AA1172" s="13" t="str">
        <f t="shared" si="19"/>
        <v/>
      </c>
      <c r="AB1172" s="6">
        <v>0.05</v>
      </c>
      <c r="AC1172" s="6">
        <v>6.5000000000000002E-2</v>
      </c>
      <c r="AE1172" s="6" t="s">
        <v>118</v>
      </c>
      <c r="AF1172" s="6" t="s">
        <v>1270</v>
      </c>
      <c r="AG1172" s="6" t="s">
        <v>90</v>
      </c>
      <c r="AI1172" s="6">
        <v>0</v>
      </c>
      <c r="AJ1172" s="6">
        <v>1</v>
      </c>
      <c r="AK1172" s="6">
        <v>1</v>
      </c>
      <c r="AL1172" s="6">
        <v>1</v>
      </c>
      <c r="AM1172" s="6">
        <v>0</v>
      </c>
      <c r="AN1172" s="6">
        <v>0</v>
      </c>
      <c r="AO1172" s="6">
        <v>0</v>
      </c>
      <c r="AP1172" s="6">
        <v>1</v>
      </c>
      <c r="AR1172" s="6">
        <v>0</v>
      </c>
      <c r="AS1172" s="6">
        <v>0</v>
      </c>
      <c r="AT1172" s="6">
        <v>0</v>
      </c>
      <c r="AU1172" s="6">
        <v>0</v>
      </c>
      <c r="AV1172" s="6">
        <f>IF(Table3[[#This Row],[ShankDiameter]]&gt;0.5,0,2)</f>
        <v>2</v>
      </c>
      <c r="AW1172" s="6">
        <v>0</v>
      </c>
      <c r="AX1172" s="6">
        <v>0</v>
      </c>
      <c r="AY1172" s="6">
        <v>2</v>
      </c>
      <c r="AZ1172" s="6">
        <f>IF(Table3[[#This Row],[ShankDiameter]]=0.225,2,IF(Table3[[#This Row],[ShankDiameter]]=0.25,2,IF(Table3[[#This Row],[ShankDiameter]]=0.2875,2,0)))</f>
        <v>0</v>
      </c>
      <c r="BA1172" s="6">
        <v>0</v>
      </c>
      <c r="BB1172" s="6">
        <v>0</v>
      </c>
      <c r="BC1172" s="6">
        <v>0</v>
      </c>
      <c r="BD1172" s="6">
        <v>0</v>
      </c>
      <c r="BE1172" s="6">
        <v>0</v>
      </c>
      <c r="BF1172" s="6">
        <v>0</v>
      </c>
      <c r="BG1172" s="6">
        <v>0</v>
      </c>
      <c r="BH1172" s="6">
        <v>0</v>
      </c>
      <c r="BI1172" s="6">
        <v>0</v>
      </c>
      <c r="BJ1172" s="6">
        <v>0</v>
      </c>
      <c r="BK1172" s="6">
        <v>0</v>
      </c>
      <c r="BL1172" s="6">
        <v>0</v>
      </c>
      <c r="BM1172" s="6">
        <f>IF(Table3[[#This Row],[Type]]="EM",IF((Table3[[#This Row],[Diameter]]/2)-Table3[[#This Row],[CornerRadius]]-0.012&gt;0,(Table3[[#This Row],[Diameter]]/2)-Table3[[#This Row],[CornerRadius]]-0.012,0),)</f>
        <v>0</v>
      </c>
      <c r="BO1172" s="6" t="str">
        <f>IF(Table3[[#This Row],[ShoulderLength]]="","",IF(Table3[[#This Row],[ShoulderLength]]&lt;Table3[[#This Row],[LOC]],"FIX",""))</f>
        <v/>
      </c>
    </row>
    <row r="1173" spans="1:67" x14ac:dyDescent="0.25">
      <c r="A1173" s="7">
        <f>IF(Table3[[#This Row],[SoflexRule]]="",1,IF(Table3[[#This Row],[MinOHL]]="",1,IF(Table3[[#This Row],[Type]]="CT",1,IF(Table3[[#This Row],[I]]=1,0,1))))</f>
        <v>1</v>
      </c>
      <c r="B1173" s="6" t="s">
        <v>529</v>
      </c>
      <c r="D1173" s="6" t="s">
        <v>529</v>
      </c>
      <c r="E1173" s="6">
        <v>1170</v>
      </c>
      <c r="G1173" s="9" t="s">
        <v>74</v>
      </c>
      <c r="H1173" s="10" t="s">
        <v>529</v>
      </c>
      <c r="I1173" s="11" t="s">
        <v>2165</v>
      </c>
      <c r="J1173" s="12">
        <v>1400105108</v>
      </c>
      <c r="K1173" s="11" t="str">
        <f>CONCATENATE(Table3[[#This Row],[Type]]," "&amp;TEXT(Table3[[#This Row],[Diameter]],".0000")&amp;""," "&amp;Table3[[#This Row],[NumFlutes]]&amp;"FL")</f>
        <v>RT .1120 1FL</v>
      </c>
      <c r="L1173" s="17" t="s">
        <v>2164</v>
      </c>
      <c r="M1173" s="13">
        <v>0.112</v>
      </c>
      <c r="N1173" s="13">
        <v>0.14099999999999999</v>
      </c>
      <c r="O1173" s="6">
        <v>8.1000000000000003E-2</v>
      </c>
      <c r="P1173" s="6">
        <v>0.59</v>
      </c>
      <c r="Q1173" s="6">
        <v>0.8</v>
      </c>
      <c r="R1173" s="14">
        <f>IF(Table3[[#This Row],[ShoulderLenEnd]]="",0,90-(DEGREES(ATAN((Q1173-P1173)/((N1173-O1173)/2)))))</f>
        <v>8.1301023541559658</v>
      </c>
      <c r="S1173" s="15">
        <v>0.82499999999999996</v>
      </c>
      <c r="T1173" s="6">
        <v>1</v>
      </c>
      <c r="U1173" s="6">
        <v>1.87</v>
      </c>
      <c r="V1173" s="6">
        <v>0.29899999999999999</v>
      </c>
      <c r="X1173" s="13">
        <v>2.5000000000000001E-2</v>
      </c>
      <c r="Y1173" s="6" t="s">
        <v>2166</v>
      </c>
      <c r="AA1173" s="13" t="str">
        <f t="shared" si="19"/>
        <v/>
      </c>
      <c r="AB1173" s="6">
        <v>0.05</v>
      </c>
      <c r="AC1173" s="6">
        <v>6.5000000000000002E-2</v>
      </c>
      <c r="AE1173" s="6" t="s">
        <v>471</v>
      </c>
      <c r="AF1173" s="6" t="s">
        <v>432</v>
      </c>
      <c r="AG1173" s="6" t="s">
        <v>90</v>
      </c>
      <c r="AI1173" s="6">
        <v>0</v>
      </c>
      <c r="AJ1173" s="6">
        <v>1</v>
      </c>
      <c r="AK1173" s="6">
        <v>1</v>
      </c>
      <c r="AL1173" s="6">
        <v>1</v>
      </c>
      <c r="AM1173" s="6">
        <v>0</v>
      </c>
      <c r="AN1173" s="6">
        <v>0</v>
      </c>
      <c r="AO1173" s="6">
        <v>0</v>
      </c>
      <c r="AP1173" s="6">
        <v>1</v>
      </c>
      <c r="AR1173" s="6">
        <v>0</v>
      </c>
      <c r="AS1173" s="6">
        <v>0</v>
      </c>
      <c r="AT1173" s="6">
        <v>0</v>
      </c>
      <c r="AU1173" s="6">
        <v>0</v>
      </c>
      <c r="AV1173" s="6">
        <f>IF(Table3[[#This Row],[ShankDiameter]]&gt;0.5,0,2)</f>
        <v>2</v>
      </c>
      <c r="AW1173" s="6">
        <v>0</v>
      </c>
      <c r="AX1173" s="6">
        <v>0</v>
      </c>
      <c r="AY1173" s="6">
        <v>2</v>
      </c>
      <c r="AZ1173" s="6">
        <f>IF(Table3[[#This Row],[ShankDiameter]]=0.225,2,IF(Table3[[#This Row],[ShankDiameter]]=0.25,2,IF(Table3[[#This Row],[ShankDiameter]]=0.2875,2,0)))</f>
        <v>0</v>
      </c>
      <c r="BA1173" s="6">
        <v>0</v>
      </c>
      <c r="BB1173" s="6">
        <v>0</v>
      </c>
      <c r="BC1173" s="6">
        <v>0</v>
      </c>
      <c r="BD1173" s="6">
        <v>0</v>
      </c>
      <c r="BE1173" s="6">
        <v>0</v>
      </c>
      <c r="BF1173" s="6">
        <v>0</v>
      </c>
      <c r="BG1173" s="6">
        <v>0</v>
      </c>
      <c r="BH1173" s="6">
        <v>0</v>
      </c>
      <c r="BI1173" s="6">
        <v>0</v>
      </c>
      <c r="BJ1173" s="6">
        <v>0</v>
      </c>
      <c r="BK1173" s="6">
        <v>0</v>
      </c>
      <c r="BL1173" s="6">
        <v>0</v>
      </c>
      <c r="BM1173" s="6">
        <f>IF(Table3[[#This Row],[Type]]="EM",IF((Table3[[#This Row],[Diameter]]/2)-Table3[[#This Row],[CornerRadius]]-0.012&gt;0,(Table3[[#This Row],[Diameter]]/2)-Table3[[#This Row],[CornerRadius]]-0.012,0),)</f>
        <v>0</v>
      </c>
      <c r="BO1173" s="6" t="str">
        <f>IF(Table3[[#This Row],[ShoulderLength]]="","",IF(Table3[[#This Row],[ShoulderLength]]&lt;Table3[[#This Row],[LOC]],"FIX",""))</f>
        <v/>
      </c>
    </row>
    <row r="1174" spans="1:67" x14ac:dyDescent="0.25">
      <c r="A1174" s="7">
        <f>IF(Table3[[#This Row],[SoflexRule]]="",1,IF(Table3[[#This Row],[MinOHL]]="",1,IF(Table3[[#This Row],[Type]]="CT",1,IF(Table3[[#This Row],[I]]=1,0,1))))</f>
        <v>1</v>
      </c>
      <c r="B1174" s="6" t="s">
        <v>529</v>
      </c>
      <c r="D1174" s="6" t="s">
        <v>529</v>
      </c>
      <c r="E1174" s="6">
        <v>1171</v>
      </c>
      <c r="G1174" s="9" t="s">
        <v>74</v>
      </c>
      <c r="H1174" s="10" t="s">
        <v>529</v>
      </c>
      <c r="I1174" s="11" t="s">
        <v>2167</v>
      </c>
      <c r="J1174" s="12">
        <v>1405003608</v>
      </c>
      <c r="K1174" s="11" t="str">
        <f>CONCATENATE(Table3[[#This Row],[Type]]," "&amp;TEXT(Table3[[#This Row],[Diameter]],".0000")&amp;""," "&amp;Table3[[#This Row],[NumFlutes]]&amp;"FL")</f>
        <v>RT .1380 1FL</v>
      </c>
      <c r="L1174" s="17" t="s">
        <v>552</v>
      </c>
      <c r="M1174" s="13">
        <v>0.13800000000000001</v>
      </c>
      <c r="N1174" s="13">
        <v>0.14099999999999999</v>
      </c>
      <c r="O1174" s="6">
        <v>8.1000000000000003E-2</v>
      </c>
      <c r="P1174" s="6">
        <v>0.47</v>
      </c>
      <c r="Q1174" s="6">
        <v>0.67500000000000004</v>
      </c>
      <c r="R1174" s="14">
        <f>IF(Table3[[#This Row],[ShoulderLenEnd]]="",0,90-(DEGREES(ATAN((Q1174-P1174)/((N1174-O1174)/2)))))</f>
        <v>8.325650330426825</v>
      </c>
      <c r="S1174" s="15">
        <v>0.7</v>
      </c>
      <c r="T1174" s="6">
        <v>1</v>
      </c>
      <c r="U1174" s="6">
        <v>2</v>
      </c>
      <c r="V1174" s="6">
        <v>0.39300000000000002</v>
      </c>
      <c r="X1174" s="13">
        <v>3.1300000000000001E-2</v>
      </c>
      <c r="Y1174" s="6" t="s">
        <v>570</v>
      </c>
      <c r="AA1174" s="13" t="str">
        <f t="shared" si="19"/>
        <v/>
      </c>
      <c r="AB1174" s="6">
        <v>0.04</v>
      </c>
      <c r="AC1174" s="6">
        <v>0.04</v>
      </c>
      <c r="AE1174" s="6" t="s">
        <v>118</v>
      </c>
      <c r="AF1174" s="6" t="s">
        <v>1270</v>
      </c>
      <c r="AG1174" s="6" t="s">
        <v>90</v>
      </c>
      <c r="AI1174" s="6">
        <v>0</v>
      </c>
      <c r="AJ1174" s="6">
        <v>1</v>
      </c>
      <c r="AK1174" s="6">
        <v>1</v>
      </c>
      <c r="AL1174" s="6">
        <v>1</v>
      </c>
      <c r="AM1174" s="6">
        <v>0</v>
      </c>
      <c r="AN1174" s="6">
        <v>0</v>
      </c>
      <c r="AO1174" s="6">
        <v>0</v>
      </c>
      <c r="AP1174" s="6">
        <v>1</v>
      </c>
      <c r="AR1174" s="6">
        <v>0</v>
      </c>
      <c r="AS1174" s="6">
        <v>0</v>
      </c>
      <c r="AT1174" s="6">
        <v>0</v>
      </c>
      <c r="AU1174" s="6">
        <v>0</v>
      </c>
      <c r="AV1174" s="6">
        <f>IF(Table3[[#This Row],[ShankDiameter]]&gt;0.5,0,2)</f>
        <v>2</v>
      </c>
      <c r="AW1174" s="6">
        <v>0</v>
      </c>
      <c r="AX1174" s="6">
        <v>0</v>
      </c>
      <c r="AY1174" s="6">
        <v>2</v>
      </c>
      <c r="AZ1174" s="6">
        <f>IF(Table3[[#This Row],[ShankDiameter]]=0.225,2,IF(Table3[[#This Row],[ShankDiameter]]=0.25,2,IF(Table3[[#This Row],[ShankDiameter]]=0.2875,2,0)))</f>
        <v>0</v>
      </c>
      <c r="BA1174" s="6">
        <v>0</v>
      </c>
      <c r="BB1174" s="6">
        <v>0</v>
      </c>
      <c r="BC1174" s="6">
        <v>0</v>
      </c>
      <c r="BD1174" s="6">
        <v>0</v>
      </c>
      <c r="BE1174" s="6">
        <v>0</v>
      </c>
      <c r="BF1174" s="6">
        <v>0</v>
      </c>
      <c r="BG1174" s="6">
        <v>0</v>
      </c>
      <c r="BH1174" s="6">
        <v>0</v>
      </c>
      <c r="BI1174" s="6">
        <v>0</v>
      </c>
      <c r="BJ1174" s="6">
        <v>0</v>
      </c>
      <c r="BK1174" s="6">
        <v>0</v>
      </c>
      <c r="BL1174" s="6">
        <v>0</v>
      </c>
      <c r="BM1174" s="6">
        <f>IF(Table3[[#This Row],[Type]]="EM",IF((Table3[[#This Row],[Diameter]]/2)-Table3[[#This Row],[CornerRadius]]-0.012&gt;0,(Table3[[#This Row],[Diameter]]/2)-Table3[[#This Row],[CornerRadius]]-0.012,0),)</f>
        <v>0</v>
      </c>
      <c r="BO1174" s="6" t="str">
        <f>IF(Table3[[#This Row],[ShoulderLength]]="","",IF(Table3[[#This Row],[ShoulderLength]]&lt;Table3[[#This Row],[LOC]],"FIX",""))</f>
        <v/>
      </c>
    </row>
    <row r="1175" spans="1:67" x14ac:dyDescent="0.25">
      <c r="A1175" s="7">
        <f>IF(Table3[[#This Row],[SoflexRule]]="",1,IF(Table3[[#This Row],[MinOHL]]="",1,IF(Table3[[#This Row],[Type]]="CT",1,IF(Table3[[#This Row],[I]]=1,0,1))))</f>
        <v>1</v>
      </c>
      <c r="B1175" s="6" t="s">
        <v>529</v>
      </c>
      <c r="D1175" s="6" t="s">
        <v>529</v>
      </c>
      <c r="E1175" s="6">
        <v>1172</v>
      </c>
      <c r="H1175" s="10" t="s">
        <v>529</v>
      </c>
      <c r="I1175" s="11" t="s">
        <v>2168</v>
      </c>
      <c r="J1175" s="12">
        <v>1400110208</v>
      </c>
      <c r="K1175" s="11" t="str">
        <f>CONCATENATE(Table3[[#This Row],[Type]]," "&amp;TEXT(Table3[[#This Row],[Diameter]],".0000")&amp;""," "&amp;Table3[[#This Row],[NumFlutes]]&amp;"FL")</f>
        <v>RT .1380 1FL</v>
      </c>
      <c r="L1175" s="17" t="s">
        <v>552</v>
      </c>
      <c r="M1175" s="13">
        <v>0.13800000000000001</v>
      </c>
      <c r="N1175" s="13">
        <v>0.14099999999999999</v>
      </c>
      <c r="R1175" s="14">
        <f>IF(Table3[[#This Row],[ShoulderLenEnd]]="",0,90-(DEGREES(ATAN((Q1175-P1175)/((N1175-O1175)/2)))))</f>
        <v>0</v>
      </c>
      <c r="T1175" s="6">
        <v>1</v>
      </c>
      <c r="U1175" s="6">
        <v>2</v>
      </c>
      <c r="V1175" s="6">
        <v>0.39800000000000002</v>
      </c>
      <c r="X1175" s="13">
        <v>3.1300000000000001E-2</v>
      </c>
      <c r="Y1175" s="6" t="s">
        <v>2166</v>
      </c>
      <c r="AA1175" s="13" t="str">
        <f t="shared" si="19"/>
        <v/>
      </c>
      <c r="AE1175" s="6" t="s">
        <v>471</v>
      </c>
      <c r="AF1175" s="6" t="s">
        <v>432</v>
      </c>
      <c r="AG1175" s="6" t="s">
        <v>90</v>
      </c>
      <c r="AI1175" s="6">
        <v>0</v>
      </c>
      <c r="AJ1175" s="6">
        <v>1</v>
      </c>
      <c r="AK1175" s="6">
        <v>1</v>
      </c>
      <c r="AL1175" s="6">
        <v>1</v>
      </c>
      <c r="AM1175" s="6">
        <v>0</v>
      </c>
      <c r="AN1175" s="6">
        <v>0</v>
      </c>
      <c r="AO1175" s="6">
        <v>0</v>
      </c>
      <c r="AP1175" s="6">
        <v>1</v>
      </c>
      <c r="AR1175" s="6">
        <v>0</v>
      </c>
      <c r="AS1175" s="6">
        <v>0</v>
      </c>
      <c r="AT1175" s="6">
        <v>0</v>
      </c>
      <c r="AU1175" s="6">
        <v>0</v>
      </c>
      <c r="AV1175" s="6">
        <f>IF(Table3[[#This Row],[ShankDiameter]]&gt;0.5,0,2)</f>
        <v>2</v>
      </c>
      <c r="AW1175" s="6">
        <v>0</v>
      </c>
      <c r="AX1175" s="6">
        <v>0</v>
      </c>
      <c r="AY1175" s="6">
        <v>2</v>
      </c>
      <c r="AZ1175" s="6">
        <f>IF(Table3[[#This Row],[ShankDiameter]]=0.225,2,IF(Table3[[#This Row],[ShankDiameter]]=0.25,2,IF(Table3[[#This Row],[ShankDiameter]]=0.2875,2,0)))</f>
        <v>0</v>
      </c>
      <c r="BA1175" s="6">
        <v>0</v>
      </c>
      <c r="BB1175" s="6">
        <v>0</v>
      </c>
      <c r="BC1175" s="6">
        <v>0</v>
      </c>
      <c r="BD1175" s="6">
        <v>0</v>
      </c>
      <c r="BE1175" s="6">
        <v>0</v>
      </c>
      <c r="BF1175" s="6">
        <v>0</v>
      </c>
      <c r="BG1175" s="6">
        <v>0</v>
      </c>
      <c r="BH1175" s="6">
        <v>0</v>
      </c>
      <c r="BI1175" s="6">
        <v>0</v>
      </c>
      <c r="BJ1175" s="6">
        <v>0</v>
      </c>
      <c r="BK1175" s="6">
        <v>0</v>
      </c>
      <c r="BL1175" s="6">
        <v>0</v>
      </c>
      <c r="BM1175" s="6">
        <f>IF(Table3[[#This Row],[Type]]="EM",IF((Table3[[#This Row],[Diameter]]/2)-Table3[[#This Row],[CornerRadius]]-0.012&gt;0,(Table3[[#This Row],[Diameter]]/2)-Table3[[#This Row],[CornerRadius]]-0.012,0),)</f>
        <v>0</v>
      </c>
      <c r="BO1175" s="6" t="str">
        <f>IF(Table3[[#This Row],[ShoulderLength]]="","",IF(Table3[[#This Row],[ShoulderLength]]&lt;Table3[[#This Row],[LOC]],"FIX",""))</f>
        <v/>
      </c>
    </row>
    <row r="1176" spans="1:67" x14ac:dyDescent="0.25">
      <c r="A1176" s="7">
        <f>IF(Table3[[#This Row],[SoflexRule]]="",1,IF(Table3[[#This Row],[MinOHL]]="",1,IF(Table3[[#This Row],[Type]]="CT",1,IF(Table3[[#This Row],[I]]=1,0,1))))</f>
        <v>1</v>
      </c>
      <c r="B1176" s="6" t="s">
        <v>529</v>
      </c>
      <c r="D1176" s="6" t="s">
        <v>529</v>
      </c>
      <c r="E1176" s="6">
        <v>1173</v>
      </c>
      <c r="G1176" s="9" t="s">
        <v>74</v>
      </c>
      <c r="H1176" s="10" t="s">
        <v>529</v>
      </c>
      <c r="I1176" s="11" t="s">
        <v>2169</v>
      </c>
      <c r="J1176" s="12">
        <v>1400110708</v>
      </c>
      <c r="K1176" s="11" t="str">
        <f>CONCATENATE(Table3[[#This Row],[Type]]," "&amp;TEXT(Table3[[#This Row],[Diameter]],".0000")&amp;""," "&amp;Table3[[#This Row],[NumFlutes]]&amp;"FL")</f>
        <v>RT .1380 1FL</v>
      </c>
      <c r="L1176" s="17" t="s">
        <v>552</v>
      </c>
      <c r="M1176" s="13">
        <v>0.13800000000000001</v>
      </c>
      <c r="N1176" s="13">
        <v>0.14099999999999999</v>
      </c>
      <c r="O1176" s="6">
        <v>9.7000000000000003E-2</v>
      </c>
      <c r="P1176" s="6">
        <v>0.70499999999999996</v>
      </c>
      <c r="Q1176" s="6">
        <v>0.91500000000000004</v>
      </c>
      <c r="R1176" s="14">
        <f>IF(Table3[[#This Row],[ShoulderLenEnd]]="",0,90-(DEGREES(ATAN((Q1176-P1176)/((N1176-O1176)/2)))))</f>
        <v>5.9805995247634485</v>
      </c>
      <c r="S1176" s="15">
        <v>0.94</v>
      </c>
      <c r="T1176" s="6">
        <v>1</v>
      </c>
      <c r="U1176" s="6">
        <v>2</v>
      </c>
      <c r="V1176" s="6">
        <v>0.39300000000000002</v>
      </c>
      <c r="X1176" s="13">
        <v>3.1300000000000001E-2</v>
      </c>
      <c r="Y1176" s="6" t="s">
        <v>559</v>
      </c>
      <c r="AA1176" s="13" t="str">
        <f t="shared" si="19"/>
        <v/>
      </c>
      <c r="AB1176" s="6">
        <v>7.0000000000000007E-2</v>
      </c>
      <c r="AC1176" s="6">
        <v>0.1</v>
      </c>
      <c r="AE1176" s="6" t="s">
        <v>471</v>
      </c>
      <c r="AF1176" s="6" t="s">
        <v>432</v>
      </c>
      <c r="AG1176" s="6" t="s">
        <v>90</v>
      </c>
      <c r="AI1176" s="6">
        <v>0</v>
      </c>
      <c r="AJ1176" s="6">
        <v>1</v>
      </c>
      <c r="AK1176" s="6">
        <v>1</v>
      </c>
      <c r="AL1176" s="6">
        <v>1</v>
      </c>
      <c r="AM1176" s="6">
        <v>0</v>
      </c>
      <c r="AN1176" s="6">
        <v>0</v>
      </c>
      <c r="AO1176" s="6">
        <v>0</v>
      </c>
      <c r="AP1176" s="6">
        <v>1</v>
      </c>
      <c r="AR1176" s="6">
        <v>0</v>
      </c>
      <c r="AS1176" s="6">
        <v>0</v>
      </c>
      <c r="AT1176" s="6">
        <v>0</v>
      </c>
      <c r="AU1176" s="6">
        <v>0</v>
      </c>
      <c r="AV1176" s="6">
        <f>IF(Table3[[#This Row],[ShankDiameter]]&gt;0.5,0,2)</f>
        <v>2</v>
      </c>
      <c r="AW1176" s="6">
        <v>0</v>
      </c>
      <c r="AX1176" s="6">
        <v>0</v>
      </c>
      <c r="AY1176" s="6">
        <v>2</v>
      </c>
      <c r="AZ1176" s="6">
        <f>IF(Table3[[#This Row],[ShankDiameter]]=0.225,2,IF(Table3[[#This Row],[ShankDiameter]]=0.25,2,IF(Table3[[#This Row],[ShankDiameter]]=0.2875,2,0)))</f>
        <v>0</v>
      </c>
      <c r="BA1176" s="6">
        <v>0</v>
      </c>
      <c r="BB1176" s="6">
        <v>0</v>
      </c>
      <c r="BC1176" s="6">
        <v>0</v>
      </c>
      <c r="BD1176" s="6">
        <v>0</v>
      </c>
      <c r="BE1176" s="6">
        <v>0</v>
      </c>
      <c r="BF1176" s="6">
        <v>0</v>
      </c>
      <c r="BG1176" s="6">
        <v>0</v>
      </c>
      <c r="BH1176" s="6">
        <v>0</v>
      </c>
      <c r="BI1176" s="6">
        <v>0</v>
      </c>
      <c r="BJ1176" s="6">
        <v>0</v>
      </c>
      <c r="BK1176" s="6">
        <v>0</v>
      </c>
      <c r="BL1176" s="6">
        <v>0</v>
      </c>
      <c r="BM1176" s="6">
        <f>IF(Table3[[#This Row],[Type]]="EM",IF((Table3[[#This Row],[Diameter]]/2)-Table3[[#This Row],[CornerRadius]]-0.012&gt;0,(Table3[[#This Row],[Diameter]]/2)-Table3[[#This Row],[CornerRadius]]-0.012,0),)</f>
        <v>0</v>
      </c>
      <c r="BO1176" s="6" t="str">
        <f>IF(Table3[[#This Row],[ShoulderLength]]="","",IF(Table3[[#This Row],[ShoulderLength]]&lt;Table3[[#This Row],[LOC]],"FIX",""))</f>
        <v/>
      </c>
    </row>
    <row r="1177" spans="1:67" x14ac:dyDescent="0.25">
      <c r="A1177" s="7">
        <f>IF(Table3[[#This Row],[SoflexRule]]="",1,IF(Table3[[#This Row],[MinOHL]]="",1,IF(Table3[[#This Row],[Type]]="CT",1,IF(Table3[[#This Row],[I]]=1,0,1))))</f>
        <v>1</v>
      </c>
      <c r="B1177" s="6" t="s">
        <v>529</v>
      </c>
      <c r="D1177" s="6" t="s">
        <v>529</v>
      </c>
      <c r="E1177" s="6">
        <v>1174</v>
      </c>
      <c r="G1177" s="9" t="s">
        <v>74</v>
      </c>
      <c r="H1177" s="10" t="s">
        <v>529</v>
      </c>
      <c r="I1177" s="11" t="s">
        <v>2170</v>
      </c>
      <c r="J1177" s="12">
        <v>1400101500</v>
      </c>
      <c r="K1177" s="11" t="str">
        <f>CONCATENATE(Table3[[#This Row],[Type]]," "&amp;TEXT(Table3[[#This Row],[Diameter]],".0000")&amp;""," "&amp;Table3[[#This Row],[NumFlutes]]&amp;"FL")</f>
        <v>RT .0730 1FL</v>
      </c>
      <c r="L1177" s="17" t="s">
        <v>2171</v>
      </c>
      <c r="M1177" s="13">
        <v>7.2999999999999995E-2</v>
      </c>
      <c r="N1177" s="13">
        <v>0.14099999999999999</v>
      </c>
      <c r="O1177" s="6">
        <v>7.3999999999999996E-2</v>
      </c>
      <c r="P1177" s="6">
        <v>0.4</v>
      </c>
      <c r="Q1177" s="6">
        <v>0.6</v>
      </c>
      <c r="R1177" s="14">
        <f>IF(Table3[[#This Row],[ShoulderLenEnd]]="",0,90-(DEGREES(ATAN((Q1177-P1177)/((N1177-O1177)/2)))))</f>
        <v>9.5087719582978565</v>
      </c>
      <c r="S1177" s="15">
        <v>0.625</v>
      </c>
      <c r="T1177" s="6">
        <v>1</v>
      </c>
      <c r="U1177" s="6">
        <v>1.68</v>
      </c>
      <c r="V1177" s="6">
        <v>0.374</v>
      </c>
      <c r="X1177" s="13">
        <v>1.3899999999999999E-2</v>
      </c>
      <c r="Y1177" s="6" t="s">
        <v>549</v>
      </c>
      <c r="AA1177" s="13" t="str">
        <f t="shared" si="19"/>
        <v/>
      </c>
      <c r="AB1177" s="6">
        <v>0.04</v>
      </c>
      <c r="AC1177" s="6">
        <v>0.03</v>
      </c>
      <c r="AE1177" s="6" t="s">
        <v>49</v>
      </c>
      <c r="AF1177" s="6" t="s">
        <v>62</v>
      </c>
      <c r="AI1177" s="6">
        <v>0</v>
      </c>
      <c r="AJ1177" s="6">
        <v>1</v>
      </c>
      <c r="AK1177" s="6">
        <v>1</v>
      </c>
      <c r="AL1177" s="6">
        <v>1</v>
      </c>
      <c r="AM1177" s="6">
        <v>0</v>
      </c>
      <c r="AN1177" s="6">
        <v>0</v>
      </c>
      <c r="AO1177" s="6">
        <v>0</v>
      </c>
      <c r="AP1177" s="6">
        <v>1</v>
      </c>
      <c r="AR1177" s="6">
        <v>0</v>
      </c>
      <c r="AS1177" s="6">
        <v>0</v>
      </c>
      <c r="AT1177" s="6">
        <v>0</v>
      </c>
      <c r="AU1177" s="6">
        <v>0</v>
      </c>
      <c r="AV1177" s="6">
        <f>IF(Table3[[#This Row],[ShankDiameter]]&gt;0.5,0,2)</f>
        <v>2</v>
      </c>
      <c r="AW1177" s="6">
        <v>0</v>
      </c>
      <c r="AX1177" s="6">
        <v>0</v>
      </c>
      <c r="AY1177" s="6">
        <v>2</v>
      </c>
      <c r="AZ1177" s="6">
        <f>IF(Table3[[#This Row],[ShankDiameter]]=0.225,2,IF(Table3[[#This Row],[ShankDiameter]]=0.25,2,IF(Table3[[#This Row],[ShankDiameter]]=0.2875,2,0)))</f>
        <v>0</v>
      </c>
      <c r="BA1177" s="6">
        <v>0</v>
      </c>
      <c r="BB1177" s="6">
        <v>0</v>
      </c>
      <c r="BC1177" s="6">
        <v>0</v>
      </c>
      <c r="BD1177" s="6">
        <v>0</v>
      </c>
      <c r="BE1177" s="6">
        <v>0</v>
      </c>
      <c r="BF1177" s="6">
        <v>0</v>
      </c>
      <c r="BG1177" s="6">
        <v>0</v>
      </c>
      <c r="BH1177" s="6">
        <v>0</v>
      </c>
      <c r="BI1177" s="6">
        <v>0</v>
      </c>
      <c r="BJ1177" s="6">
        <v>0</v>
      </c>
      <c r="BK1177" s="6">
        <v>0</v>
      </c>
      <c r="BL1177" s="6">
        <v>0</v>
      </c>
      <c r="BM1177" s="6">
        <f>IF(Table3[[#This Row],[Type]]="EM",IF((Table3[[#This Row],[Diameter]]/2)-Table3[[#This Row],[CornerRadius]]-0.012&gt;0,(Table3[[#This Row],[Diameter]]/2)-Table3[[#This Row],[CornerRadius]]-0.012,0),)</f>
        <v>0</v>
      </c>
      <c r="BO1177" s="6" t="str">
        <f>IF(Table3[[#This Row],[ShoulderLength]]="","",IF(Table3[[#This Row],[ShoulderLength]]&lt;Table3[[#This Row],[LOC]],"FIX",""))</f>
        <v/>
      </c>
    </row>
    <row r="1178" spans="1:67" x14ac:dyDescent="0.25">
      <c r="A1178" s="7">
        <f>IF(Table3[[#This Row],[SoflexRule]]="",1,IF(Table3[[#This Row],[MinOHL]]="",1,IF(Table3[[#This Row],[Type]]="CT",1,IF(Table3[[#This Row],[I]]=1,0,1))))</f>
        <v>1</v>
      </c>
      <c r="B1178" s="6" t="s">
        <v>529</v>
      </c>
      <c r="D1178" s="6" t="s">
        <v>529</v>
      </c>
      <c r="E1178" s="6">
        <v>1175</v>
      </c>
      <c r="G1178" s="9" t="s">
        <v>74</v>
      </c>
      <c r="H1178" s="10" t="s">
        <v>529</v>
      </c>
      <c r="I1178" s="11" t="s">
        <v>2172</v>
      </c>
      <c r="K1178" s="11" t="str">
        <f>CONCATENATE(Table3[[#This Row],[Type]]," "&amp;TEXT(Table3[[#This Row],[Diameter]],".0000")&amp;""," "&amp;Table3[[#This Row],[NumFlutes]]&amp;"FL")</f>
        <v>RT .0860 1FL</v>
      </c>
      <c r="L1178" s="17" t="s">
        <v>542</v>
      </c>
      <c r="M1178" s="13">
        <v>8.5999999999999993E-2</v>
      </c>
      <c r="N1178" s="13">
        <v>0.14099999999999999</v>
      </c>
      <c r="O1178" s="6">
        <v>8.7999999999999995E-2</v>
      </c>
      <c r="P1178" s="6">
        <v>0.45</v>
      </c>
      <c r="Q1178" s="6">
        <v>0.52500000000000002</v>
      </c>
      <c r="R1178" s="14">
        <f>IF(Table3[[#This Row],[ShoulderLenEnd]]="",0,90-(DEGREES(ATAN((Q1178-P1178)/((N1178-O1178)/2)))))</f>
        <v>19.460012435286075</v>
      </c>
      <c r="S1178" s="15">
        <v>0.55000000000000004</v>
      </c>
      <c r="T1178" s="6">
        <v>1</v>
      </c>
      <c r="U1178" s="6">
        <v>3</v>
      </c>
      <c r="V1178" s="6">
        <v>0.438</v>
      </c>
      <c r="X1178" s="13">
        <v>1.7899999999999999E-2</v>
      </c>
      <c r="Y1178" s="6" t="s">
        <v>531</v>
      </c>
      <c r="AA1178" s="13" t="str">
        <f t="shared" si="19"/>
        <v/>
      </c>
      <c r="AB1178" s="6">
        <v>4.4999999999999998E-2</v>
      </c>
      <c r="AC1178" s="6">
        <v>4.4999999999999998E-2</v>
      </c>
      <c r="AE1178" s="6" t="s">
        <v>49</v>
      </c>
      <c r="AF1178" s="6" t="s">
        <v>62</v>
      </c>
      <c r="AG1178" s="6" t="s">
        <v>574</v>
      </c>
      <c r="AI1178" s="6">
        <v>0</v>
      </c>
      <c r="AJ1178" s="6">
        <v>1</v>
      </c>
      <c r="AK1178" s="6">
        <v>1</v>
      </c>
      <c r="AL1178" s="6">
        <v>1</v>
      </c>
      <c r="AM1178" s="6">
        <v>0</v>
      </c>
      <c r="AN1178" s="6">
        <v>0</v>
      </c>
      <c r="AO1178" s="6">
        <v>0</v>
      </c>
      <c r="AP1178" s="6">
        <v>1</v>
      </c>
      <c r="AR1178" s="6">
        <v>0</v>
      </c>
      <c r="AS1178" s="6">
        <v>0</v>
      </c>
      <c r="AT1178" s="6">
        <v>0</v>
      </c>
      <c r="AU1178" s="6">
        <v>0</v>
      </c>
      <c r="AV1178" s="6">
        <f>IF(Table3[[#This Row],[ShankDiameter]]&gt;0.5,0,2)</f>
        <v>2</v>
      </c>
      <c r="AW1178" s="6">
        <v>0</v>
      </c>
      <c r="AX1178" s="6">
        <v>0</v>
      </c>
      <c r="AY1178" s="6">
        <v>2</v>
      </c>
      <c r="AZ1178" s="6">
        <f>IF(Table3[[#This Row],[ShankDiameter]]=0.225,2,IF(Table3[[#This Row],[ShankDiameter]]=0.25,2,IF(Table3[[#This Row],[ShankDiameter]]=0.2875,2,0)))</f>
        <v>0</v>
      </c>
      <c r="BA1178" s="6">
        <v>0</v>
      </c>
      <c r="BB1178" s="6">
        <v>0</v>
      </c>
      <c r="BC1178" s="6">
        <v>0</v>
      </c>
      <c r="BD1178" s="6">
        <v>0</v>
      </c>
      <c r="BE1178" s="6">
        <v>0</v>
      </c>
      <c r="BF1178" s="6">
        <v>0</v>
      </c>
      <c r="BG1178" s="6">
        <v>0</v>
      </c>
      <c r="BH1178" s="6">
        <v>0</v>
      </c>
      <c r="BI1178" s="6">
        <v>0</v>
      </c>
      <c r="BJ1178" s="6">
        <v>0</v>
      </c>
      <c r="BK1178" s="6">
        <v>0</v>
      </c>
      <c r="BL1178" s="6">
        <v>0</v>
      </c>
      <c r="BM1178" s="6">
        <f>IF(Table3[[#This Row],[Type]]="EM",IF((Table3[[#This Row],[Diameter]]/2)-Table3[[#This Row],[CornerRadius]]-0.012&gt;0,(Table3[[#This Row],[Diameter]]/2)-Table3[[#This Row],[CornerRadius]]-0.012,0),)</f>
        <v>0</v>
      </c>
      <c r="BO1178" s="6" t="str">
        <f>IF(Table3[[#This Row],[ShoulderLength]]="","",IF(Table3[[#This Row],[ShoulderLength]]&lt;Table3[[#This Row],[LOC]],"FIX",""))</f>
        <v/>
      </c>
    </row>
    <row r="1179" spans="1:67" x14ac:dyDescent="0.25">
      <c r="A1179" s="7">
        <f>IF(Table3[[#This Row],[SoflexRule]]="",1,IF(Table3[[#This Row],[MinOHL]]="",1,IF(Table3[[#This Row],[Type]]="CT",1,IF(Table3[[#This Row],[I]]=1,0,1))))</f>
        <v>1</v>
      </c>
      <c r="B1179" s="6" t="s">
        <v>529</v>
      </c>
      <c r="D1179" s="6" t="s">
        <v>529</v>
      </c>
      <c r="E1179" s="6">
        <v>1176</v>
      </c>
      <c r="G1179" s="9" t="s">
        <v>74</v>
      </c>
      <c r="H1179" s="10" t="s">
        <v>529</v>
      </c>
      <c r="I1179" s="11" t="s">
        <v>2173</v>
      </c>
      <c r="J1179" s="12">
        <v>1400105705</v>
      </c>
      <c r="K1179" s="11" t="str">
        <f>CONCATENATE(Table3[[#This Row],[Type]]," "&amp;TEXT(Table3[[#This Row],[Diameter]],".0000")&amp;""," "&amp;Table3[[#This Row],[NumFlutes]]&amp;"FL")</f>
        <v>RT .1120 1FL</v>
      </c>
      <c r="L1179" s="17" t="s">
        <v>2164</v>
      </c>
      <c r="M1179" s="13">
        <v>0.112</v>
      </c>
      <c r="N1179" s="13">
        <v>0.14099999999999999</v>
      </c>
      <c r="O1179" s="6">
        <v>8.1000000000000003E-2</v>
      </c>
      <c r="P1179" s="6">
        <v>0.57499999999999996</v>
      </c>
      <c r="Q1179" s="6">
        <v>0.8</v>
      </c>
      <c r="R1179" s="14">
        <f>IF(Table3[[#This Row],[ShoulderLenEnd]]="",0,90-(DEGREES(ATAN((Q1179-P1179)/((N1179-O1179)/2)))))</f>
        <v>7.5946433685914343</v>
      </c>
      <c r="S1179" s="15">
        <v>0.82499999999999996</v>
      </c>
      <c r="T1179" s="6">
        <v>1</v>
      </c>
      <c r="U1179" s="6">
        <v>1.75</v>
      </c>
      <c r="V1179" s="6">
        <v>0.437</v>
      </c>
      <c r="X1179" s="13">
        <v>2.5000000000000001E-2</v>
      </c>
      <c r="Y1179" s="6" t="s">
        <v>562</v>
      </c>
      <c r="AA1179" s="13" t="str">
        <f t="shared" si="19"/>
        <v/>
      </c>
      <c r="AB1179" s="6">
        <v>5.5E-2</v>
      </c>
      <c r="AC1179" s="6">
        <v>6.5000000000000002E-2</v>
      </c>
      <c r="AE1179" s="6" t="s">
        <v>49</v>
      </c>
      <c r="AF1179" s="6" t="s">
        <v>62</v>
      </c>
      <c r="AG1179" s="6" t="s">
        <v>90</v>
      </c>
      <c r="AI1179" s="6">
        <v>0</v>
      </c>
      <c r="AJ1179" s="6">
        <v>1</v>
      </c>
      <c r="AK1179" s="6">
        <v>1</v>
      </c>
      <c r="AL1179" s="6">
        <v>1</v>
      </c>
      <c r="AM1179" s="6">
        <v>0</v>
      </c>
      <c r="AN1179" s="6">
        <v>0</v>
      </c>
      <c r="AO1179" s="6">
        <v>0</v>
      </c>
      <c r="AP1179" s="6">
        <v>1</v>
      </c>
      <c r="AR1179" s="6">
        <v>0</v>
      </c>
      <c r="AS1179" s="6">
        <v>0</v>
      </c>
      <c r="AT1179" s="6">
        <v>0</v>
      </c>
      <c r="AU1179" s="6">
        <v>0</v>
      </c>
      <c r="AV1179" s="6">
        <f>IF(Table3[[#This Row],[ShankDiameter]]&gt;0.5,0,2)</f>
        <v>2</v>
      </c>
      <c r="AW1179" s="6">
        <v>0</v>
      </c>
      <c r="AX1179" s="6">
        <v>0</v>
      </c>
      <c r="AY1179" s="6">
        <v>2</v>
      </c>
      <c r="AZ1179" s="6">
        <f>IF(Table3[[#This Row],[ShankDiameter]]=0.225,2,IF(Table3[[#This Row],[ShankDiameter]]=0.25,2,IF(Table3[[#This Row],[ShankDiameter]]=0.2875,2,0)))</f>
        <v>0</v>
      </c>
      <c r="BA1179" s="6">
        <v>0</v>
      </c>
      <c r="BB1179" s="6">
        <v>0</v>
      </c>
      <c r="BC1179" s="6">
        <v>0</v>
      </c>
      <c r="BD1179" s="6">
        <v>0</v>
      </c>
      <c r="BE1179" s="6">
        <v>0</v>
      </c>
      <c r="BF1179" s="6">
        <v>0</v>
      </c>
      <c r="BG1179" s="6">
        <v>0</v>
      </c>
      <c r="BH1179" s="6">
        <v>0</v>
      </c>
      <c r="BI1179" s="6">
        <v>0</v>
      </c>
      <c r="BJ1179" s="6">
        <v>0</v>
      </c>
      <c r="BK1179" s="6">
        <v>0</v>
      </c>
      <c r="BL1179" s="6">
        <v>0</v>
      </c>
      <c r="BM1179" s="6">
        <f>IF(Table3[[#This Row],[Type]]="EM",IF((Table3[[#This Row],[Diameter]]/2)-Table3[[#This Row],[CornerRadius]]-0.012&gt;0,(Table3[[#This Row],[Diameter]]/2)-Table3[[#This Row],[CornerRadius]]-0.012,0),)</f>
        <v>0</v>
      </c>
      <c r="BO1179" s="6" t="str">
        <f>IF(Table3[[#This Row],[ShoulderLength]]="","",IF(Table3[[#This Row],[ShoulderLength]]&lt;Table3[[#This Row],[LOC]],"FIX",""))</f>
        <v/>
      </c>
    </row>
    <row r="1180" spans="1:67" x14ac:dyDescent="0.25">
      <c r="A1180" s="7">
        <f>IF(Table3[[#This Row],[SoflexRule]]="",1,IF(Table3[[#This Row],[MinOHL]]="",1,IF(Table3[[#This Row],[Type]]="CT",1,IF(Table3[[#This Row],[I]]=1,0,1))))</f>
        <v>1</v>
      </c>
      <c r="B1180" s="6" t="s">
        <v>529</v>
      </c>
      <c r="D1180" s="6" t="s">
        <v>529</v>
      </c>
      <c r="E1180" s="6">
        <v>1177</v>
      </c>
      <c r="G1180" s="9" t="s">
        <v>74</v>
      </c>
      <c r="H1180" s="10" t="s">
        <v>529</v>
      </c>
      <c r="I1180" s="11" t="s">
        <v>2174</v>
      </c>
      <c r="J1180" s="12">
        <v>1410102508</v>
      </c>
      <c r="K1180" s="11" t="str">
        <f>CONCATENATE(Table3[[#This Row],[Type]]," "&amp;TEXT(Table3[[#This Row],[Diameter]],".0000")&amp;""," "&amp;Table3[[#This Row],[NumFlutes]]&amp;"FL")</f>
        <v>RT .1575 1FL</v>
      </c>
      <c r="L1180" s="17" t="s">
        <v>2175</v>
      </c>
      <c r="M1180" s="13">
        <v>0.1575</v>
      </c>
      <c r="N1180" s="13">
        <v>0.16700000000000001</v>
      </c>
      <c r="O1180" s="6">
        <v>0.11700000000000001</v>
      </c>
      <c r="P1180" s="6">
        <v>0.8</v>
      </c>
      <c r="Q1180" s="6">
        <v>0.98499999999999999</v>
      </c>
      <c r="R1180" s="14">
        <f>IF(Table3[[#This Row],[ShoulderLenEnd]]="",0,90-(DEGREES(ATAN((Q1180-P1180)/((N1180-O1180)/2)))))</f>
        <v>7.6960517220165769</v>
      </c>
      <c r="S1180" s="15">
        <v>1.01</v>
      </c>
      <c r="T1180" s="6">
        <v>1</v>
      </c>
      <c r="U1180" s="6">
        <v>2.1259999999999999</v>
      </c>
      <c r="V1180" s="6">
        <v>0.752</v>
      </c>
      <c r="X1180" s="13">
        <v>2.76E-2</v>
      </c>
      <c r="Y1180" s="6" t="s">
        <v>2157</v>
      </c>
      <c r="AA1180" s="13" t="str">
        <f t="shared" si="19"/>
        <v/>
      </c>
      <c r="AB1180" s="6">
        <v>0.08</v>
      </c>
      <c r="AC1180" s="6">
        <v>5.5E-2</v>
      </c>
      <c r="AE1180" s="6" t="s">
        <v>49</v>
      </c>
      <c r="AF1180" s="6" t="s">
        <v>432</v>
      </c>
      <c r="AG1180" s="6" t="s">
        <v>90</v>
      </c>
      <c r="AI1180" s="6">
        <v>0</v>
      </c>
      <c r="AJ1180" s="6">
        <v>1</v>
      </c>
      <c r="AK1180" s="6">
        <v>1</v>
      </c>
      <c r="AL1180" s="6">
        <v>1</v>
      </c>
      <c r="AM1180" s="6">
        <v>0</v>
      </c>
      <c r="AN1180" s="6">
        <v>0</v>
      </c>
      <c r="AO1180" s="6">
        <v>0</v>
      </c>
      <c r="AP1180" s="6">
        <v>1</v>
      </c>
      <c r="AR1180" s="6">
        <v>0</v>
      </c>
      <c r="AS1180" s="6">
        <v>0</v>
      </c>
      <c r="AT1180" s="6">
        <v>0</v>
      </c>
      <c r="AU1180" s="6">
        <v>0</v>
      </c>
      <c r="AV1180" s="6">
        <f>IF(Table3[[#This Row],[ShankDiameter]]&gt;0.5,0,2)</f>
        <v>2</v>
      </c>
      <c r="AW1180" s="6">
        <v>0</v>
      </c>
      <c r="AX1180" s="6">
        <v>0</v>
      </c>
      <c r="AY1180" s="6">
        <v>2</v>
      </c>
      <c r="AZ1180" s="6">
        <f>IF(Table3[[#This Row],[ShankDiameter]]=0.225,2,IF(Table3[[#This Row],[ShankDiameter]]=0.25,2,IF(Table3[[#This Row],[ShankDiameter]]=0.2875,2,0)))</f>
        <v>0</v>
      </c>
      <c r="BA1180" s="6">
        <v>0</v>
      </c>
      <c r="BB1180" s="6">
        <v>0</v>
      </c>
      <c r="BC1180" s="6">
        <v>0</v>
      </c>
      <c r="BD1180" s="6">
        <v>0</v>
      </c>
      <c r="BE1180" s="6">
        <v>0</v>
      </c>
      <c r="BF1180" s="6">
        <v>0</v>
      </c>
      <c r="BG1180" s="6">
        <v>0</v>
      </c>
      <c r="BH1180" s="6">
        <v>0</v>
      </c>
      <c r="BI1180" s="6">
        <v>0</v>
      </c>
      <c r="BJ1180" s="6">
        <v>0</v>
      </c>
      <c r="BK1180" s="6">
        <v>0</v>
      </c>
      <c r="BL1180" s="6">
        <v>0</v>
      </c>
      <c r="BM1180" s="6">
        <f>IF(Table3[[#This Row],[Type]]="EM",IF((Table3[[#This Row],[Diameter]]/2)-Table3[[#This Row],[CornerRadius]]-0.012&gt;0,(Table3[[#This Row],[Diameter]]/2)-Table3[[#This Row],[CornerRadius]]-0.012,0),)</f>
        <v>0</v>
      </c>
      <c r="BO1180" s="6" t="str">
        <f>IF(Table3[[#This Row],[ShoulderLength]]="","",IF(Table3[[#This Row],[ShoulderLength]]&lt;Table3[[#This Row],[LOC]],"FIX",""))</f>
        <v/>
      </c>
    </row>
    <row r="1181" spans="1:67" x14ac:dyDescent="0.25">
      <c r="A1181" s="7">
        <f>IF(Table3[[#This Row],[SoflexRule]]="",1,IF(Table3[[#This Row],[MinOHL]]="",1,IF(Table3[[#This Row],[Type]]="CT",1,IF(Table3[[#This Row],[I]]=1,0,1))))</f>
        <v>1</v>
      </c>
      <c r="B1181" s="6" t="s">
        <v>529</v>
      </c>
      <c r="D1181" s="6" t="s">
        <v>529</v>
      </c>
      <c r="E1181" s="6">
        <v>1178</v>
      </c>
      <c r="G1181" s="9" t="s">
        <v>74</v>
      </c>
      <c r="H1181" s="10" t="s">
        <v>529</v>
      </c>
      <c r="I1181" s="11" t="s">
        <v>2176</v>
      </c>
      <c r="J1181" s="12">
        <v>1635004054</v>
      </c>
      <c r="K1181" s="11" t="str">
        <f>CONCATENATE(Table3[[#This Row],[Type]]," "&amp;TEXT(Table3[[#This Row],[Diameter]],".0000")&amp;""," "&amp;Table3[[#This Row],[NumFlutes]]&amp;"FL")</f>
        <v>RT .1575 1FL</v>
      </c>
      <c r="L1181" s="17" t="s">
        <v>2177</v>
      </c>
      <c r="M1181" s="13">
        <v>0.1575</v>
      </c>
      <c r="N1181" s="13">
        <v>0.16700000000000001</v>
      </c>
      <c r="O1181" s="6">
        <v>0.11799999999999999</v>
      </c>
      <c r="P1181" s="6">
        <v>0.85</v>
      </c>
      <c r="Q1181" s="6">
        <v>1.0349999999999999</v>
      </c>
      <c r="R1181" s="14">
        <f>IF(Table3[[#This Row],[ShoulderLenEnd]]="",0,90-(DEGREES(ATAN((Q1181-P1181)/((N1181-O1181)/2)))))</f>
        <v>7.5439211974286593</v>
      </c>
      <c r="S1181" s="15">
        <v>1.07</v>
      </c>
      <c r="T1181" s="6">
        <v>1</v>
      </c>
      <c r="U1181" s="6">
        <v>2.48</v>
      </c>
      <c r="V1181" s="6">
        <v>0.82679999999999998</v>
      </c>
      <c r="X1181" s="13">
        <v>1.9699999999999999E-2</v>
      </c>
      <c r="Y1181" s="6" t="s">
        <v>580</v>
      </c>
      <c r="AA1181" s="13" t="str">
        <f t="shared" si="19"/>
        <v/>
      </c>
      <c r="AB1181" s="6">
        <v>0.11799999999999999</v>
      </c>
      <c r="AC1181" s="6">
        <v>0.05</v>
      </c>
      <c r="AE1181" s="6" t="s">
        <v>49</v>
      </c>
      <c r="AF1181" s="6" t="s">
        <v>432</v>
      </c>
      <c r="AG1181" s="6" t="s">
        <v>90</v>
      </c>
      <c r="AI1181" s="6">
        <v>0</v>
      </c>
      <c r="AJ1181" s="6">
        <v>1</v>
      </c>
      <c r="AK1181" s="6">
        <v>1</v>
      </c>
      <c r="AL1181" s="6">
        <v>1</v>
      </c>
      <c r="AM1181" s="6">
        <v>0</v>
      </c>
      <c r="AN1181" s="6">
        <v>0</v>
      </c>
      <c r="AO1181" s="6">
        <v>0</v>
      </c>
      <c r="AP1181" s="6">
        <v>1</v>
      </c>
      <c r="AR1181" s="6">
        <v>0</v>
      </c>
      <c r="AS1181" s="6">
        <v>0</v>
      </c>
      <c r="AT1181" s="6">
        <v>0</v>
      </c>
      <c r="AU1181" s="6">
        <v>0</v>
      </c>
      <c r="AV1181" s="6">
        <f>IF(Table3[[#This Row],[ShankDiameter]]&gt;0.5,0,2)</f>
        <v>2</v>
      </c>
      <c r="AW1181" s="6">
        <v>0</v>
      </c>
      <c r="AX1181" s="6">
        <v>0</v>
      </c>
      <c r="AY1181" s="6">
        <v>2</v>
      </c>
      <c r="AZ1181" s="6">
        <f>IF(Table3[[#This Row],[ShankDiameter]]=0.225,2,IF(Table3[[#This Row],[ShankDiameter]]=0.25,2,IF(Table3[[#This Row],[ShankDiameter]]=0.2875,2,0)))</f>
        <v>0</v>
      </c>
      <c r="BA1181" s="6">
        <v>0</v>
      </c>
      <c r="BB1181" s="6">
        <v>0</v>
      </c>
      <c r="BC1181" s="6">
        <v>0</v>
      </c>
      <c r="BD1181" s="6">
        <v>0</v>
      </c>
      <c r="BE1181" s="6">
        <v>0</v>
      </c>
      <c r="BF1181" s="6">
        <v>0</v>
      </c>
      <c r="BG1181" s="6">
        <v>0</v>
      </c>
      <c r="BH1181" s="6">
        <v>0</v>
      </c>
      <c r="BI1181" s="6">
        <v>0</v>
      </c>
      <c r="BJ1181" s="6">
        <v>0</v>
      </c>
      <c r="BK1181" s="6">
        <v>0</v>
      </c>
      <c r="BL1181" s="6">
        <v>0</v>
      </c>
      <c r="BM1181" s="6">
        <f>IF(Table3[[#This Row],[Type]]="EM",IF((Table3[[#This Row],[Diameter]]/2)-Table3[[#This Row],[CornerRadius]]-0.012&gt;0,(Table3[[#This Row],[Diameter]]/2)-Table3[[#This Row],[CornerRadius]]-0.012,0),)</f>
        <v>0</v>
      </c>
      <c r="BO1181" s="6" t="str">
        <f>IF(Table3[[#This Row],[ShoulderLength]]="","",IF(Table3[[#This Row],[ShoulderLength]]&lt;Table3[[#This Row],[LOC]],"FIX",""))</f>
        <v/>
      </c>
    </row>
    <row r="1182" spans="1:67" x14ac:dyDescent="0.25">
      <c r="A1182" s="7">
        <v>1</v>
      </c>
      <c r="B1182" s="6" t="s">
        <v>529</v>
      </c>
      <c r="D1182" s="6" t="s">
        <v>529</v>
      </c>
      <c r="E1182" s="6">
        <v>1179</v>
      </c>
      <c r="G1182" s="9" t="s">
        <v>74</v>
      </c>
      <c r="H1182" s="10" t="s">
        <v>529</v>
      </c>
      <c r="I1182" s="11" t="s">
        <v>2178</v>
      </c>
      <c r="J1182" s="12">
        <v>1405004408</v>
      </c>
      <c r="K1182" s="11" t="str">
        <f>CONCATENATE(Table3[[#This Row],[Type]]," "&amp;TEXT(Table3[[#This Row],[Diameter]],".0000")&amp;""," "&amp;Table3[[#This Row],[NumFlutes]]&amp;"FL")</f>
        <v>RT .1640 1FL</v>
      </c>
      <c r="L1182" s="17" t="s">
        <v>2179</v>
      </c>
      <c r="M1182" s="13">
        <v>0.16400000000000001</v>
      </c>
      <c r="N1182" s="13">
        <v>0.16800000000000001</v>
      </c>
      <c r="O1182" s="6">
        <v>0.124</v>
      </c>
      <c r="P1182" s="6">
        <v>0.77</v>
      </c>
      <c r="Q1182" s="6">
        <v>0.97</v>
      </c>
      <c r="R1182" s="14">
        <f>IF(Table3[[#This Row],[ShoulderLenEnd]]="",0,90-(DEGREES(ATAN((Q1182-P1182)/((N1182-O1182)/2)))))</f>
        <v>6.2772984895975554</v>
      </c>
      <c r="S1182" s="15">
        <v>1</v>
      </c>
      <c r="T1182" s="6">
        <v>1</v>
      </c>
      <c r="U1182" s="6">
        <v>2.12</v>
      </c>
      <c r="V1182" s="6">
        <v>0.39500000000000002</v>
      </c>
      <c r="X1182" s="13">
        <v>3.1300000000000001E-2</v>
      </c>
      <c r="Y1182" s="6" t="s">
        <v>549</v>
      </c>
      <c r="AA1182" s="13" t="str">
        <f t="shared" si="19"/>
        <v/>
      </c>
      <c r="AB1182" s="6">
        <v>0.09</v>
      </c>
      <c r="AC1182" s="6">
        <v>0.08</v>
      </c>
      <c r="AE1182" s="6" t="s">
        <v>118</v>
      </c>
      <c r="AF1182" s="6" t="s">
        <v>432</v>
      </c>
      <c r="AG1182" s="6" t="s">
        <v>90</v>
      </c>
      <c r="AI1182" s="6">
        <v>0</v>
      </c>
      <c r="AJ1182" s="6">
        <v>1</v>
      </c>
      <c r="AK1182" s="6">
        <v>1</v>
      </c>
      <c r="AL1182" s="6">
        <v>1</v>
      </c>
      <c r="AM1182" s="6">
        <v>0</v>
      </c>
      <c r="AN1182" s="6">
        <v>0</v>
      </c>
      <c r="AO1182" s="6">
        <v>0</v>
      </c>
      <c r="AP1182" s="6">
        <v>1</v>
      </c>
      <c r="AR1182" s="6">
        <v>0</v>
      </c>
      <c r="AS1182" s="6">
        <v>0</v>
      </c>
      <c r="AT1182" s="6">
        <v>0</v>
      </c>
      <c r="AU1182" s="6">
        <v>0</v>
      </c>
      <c r="AV1182" s="6">
        <v>1</v>
      </c>
      <c r="AW1182" s="6">
        <v>0</v>
      </c>
      <c r="AX1182" s="6">
        <v>0</v>
      </c>
      <c r="AY1182" s="6">
        <v>1</v>
      </c>
      <c r="AZ1182" s="6">
        <f>IF(Table3[[#This Row],[ShankDiameter]]=0.225,2,IF(Table3[[#This Row],[ShankDiameter]]=0.25,2,IF(Table3[[#This Row],[ShankDiameter]]=0.2875,2,0)))</f>
        <v>0</v>
      </c>
      <c r="BA1182" s="6">
        <v>0</v>
      </c>
      <c r="BB1182" s="6">
        <v>0</v>
      </c>
      <c r="BC1182" s="6">
        <v>0</v>
      </c>
      <c r="BD1182" s="6">
        <v>0</v>
      </c>
      <c r="BE1182" s="6">
        <v>0</v>
      </c>
      <c r="BF1182" s="6">
        <v>0</v>
      </c>
      <c r="BG1182" s="6">
        <v>0</v>
      </c>
      <c r="BH1182" s="6">
        <v>0</v>
      </c>
      <c r="BI1182" s="6">
        <v>0</v>
      </c>
      <c r="BJ1182" s="6">
        <v>0</v>
      </c>
      <c r="BK1182" s="6">
        <v>0</v>
      </c>
      <c r="BL1182" s="6">
        <v>0</v>
      </c>
      <c r="BM1182" s="6">
        <f>IF(Table3[[#This Row],[Type]]="EM",IF((Table3[[#This Row],[Diameter]]/2)-Table3[[#This Row],[CornerRadius]]-0.012&gt;0,(Table3[[#This Row],[Diameter]]/2)-Table3[[#This Row],[CornerRadius]]-0.012,0),)</f>
        <v>0</v>
      </c>
      <c r="BO1182" s="6" t="str">
        <f>IF(Table3[[#This Row],[ShoulderLength]]="","",IF(Table3[[#This Row],[ShoulderLength]]&lt;Table3[[#This Row],[LOC]],"FIX",""))</f>
        <v/>
      </c>
    </row>
    <row r="1183" spans="1:67" x14ac:dyDescent="0.25">
      <c r="A1183" s="7">
        <v>1</v>
      </c>
      <c r="B1183" s="6" t="s">
        <v>529</v>
      </c>
      <c r="D1183" s="6" t="s">
        <v>529</v>
      </c>
      <c r="E1183" s="6">
        <v>1180</v>
      </c>
      <c r="G1183" s="9" t="s">
        <v>74</v>
      </c>
      <c r="H1183" s="10" t="s">
        <v>529</v>
      </c>
      <c r="I1183" s="11" t="s">
        <v>2180</v>
      </c>
      <c r="J1183" s="12">
        <v>1400114108</v>
      </c>
      <c r="K1183" s="11" t="str">
        <f>CONCATENATE(Table3[[#This Row],[Type]]," "&amp;TEXT(Table3[[#This Row],[Diameter]],".0000")&amp;""," "&amp;Table3[[#This Row],[NumFlutes]]&amp;"FL")</f>
        <v>RT .1640 1FL</v>
      </c>
      <c r="L1183" s="17" t="s">
        <v>2179</v>
      </c>
      <c r="M1183" s="13">
        <v>0.16400000000000001</v>
      </c>
      <c r="N1183" s="13">
        <v>0.16800000000000001</v>
      </c>
      <c r="O1183" s="6">
        <v>0.125</v>
      </c>
      <c r="P1183" s="6">
        <v>0.77500000000000002</v>
      </c>
      <c r="Q1183" s="6">
        <v>0.98</v>
      </c>
      <c r="R1183" s="14">
        <f>IF(Table3[[#This Row],[ShoulderLenEnd]]="",0,90-(DEGREES(ATAN((Q1183-P1183)/((N1183-O1183)/2)))))</f>
        <v>5.9871817662519788</v>
      </c>
      <c r="S1183" s="15">
        <v>1.0049999999999999</v>
      </c>
      <c r="T1183" s="6">
        <v>1</v>
      </c>
      <c r="U1183" s="6">
        <v>2.12</v>
      </c>
      <c r="V1183" s="6">
        <v>0.4</v>
      </c>
      <c r="X1183" s="13">
        <v>3.1300000000000001E-2</v>
      </c>
      <c r="Y1183" s="6" t="s">
        <v>2166</v>
      </c>
      <c r="AA1183" s="13" t="str">
        <f t="shared" si="19"/>
        <v/>
      </c>
      <c r="AB1183" s="6">
        <v>7.4999999999999997E-2</v>
      </c>
      <c r="AC1183" s="6">
        <v>6.5000000000000002E-2</v>
      </c>
      <c r="AE1183" s="6" t="s">
        <v>471</v>
      </c>
      <c r="AF1183" s="6" t="s">
        <v>432</v>
      </c>
      <c r="AG1183" s="6" t="s">
        <v>90</v>
      </c>
      <c r="AI1183" s="6">
        <v>0</v>
      </c>
      <c r="AJ1183" s="6">
        <v>1</v>
      </c>
      <c r="AK1183" s="6">
        <v>1</v>
      </c>
      <c r="AL1183" s="6">
        <v>1</v>
      </c>
      <c r="AM1183" s="6">
        <v>0</v>
      </c>
      <c r="AN1183" s="6">
        <v>0</v>
      </c>
      <c r="AO1183" s="6">
        <v>0</v>
      </c>
      <c r="AP1183" s="6">
        <v>1</v>
      </c>
      <c r="AR1183" s="6">
        <v>0</v>
      </c>
      <c r="AS1183" s="6">
        <v>0</v>
      </c>
      <c r="AT1183" s="6">
        <v>0</v>
      </c>
      <c r="AU1183" s="6">
        <v>0</v>
      </c>
      <c r="AV1183" s="6">
        <v>1</v>
      </c>
      <c r="AW1183" s="6">
        <v>0</v>
      </c>
      <c r="AX1183" s="6">
        <v>0</v>
      </c>
      <c r="AY1183" s="6">
        <v>1</v>
      </c>
      <c r="AZ1183" s="6">
        <f>IF(Table3[[#This Row],[ShankDiameter]]=0.225,2,IF(Table3[[#This Row],[ShankDiameter]]=0.25,2,IF(Table3[[#This Row],[ShankDiameter]]=0.2875,2,0)))</f>
        <v>0</v>
      </c>
      <c r="BA1183" s="6">
        <v>0</v>
      </c>
      <c r="BB1183" s="6">
        <v>0</v>
      </c>
      <c r="BC1183" s="6">
        <v>0</v>
      </c>
      <c r="BD1183" s="6">
        <v>0</v>
      </c>
      <c r="BE1183" s="6">
        <v>0</v>
      </c>
      <c r="BF1183" s="6">
        <v>0</v>
      </c>
      <c r="BG1183" s="6">
        <v>0</v>
      </c>
      <c r="BH1183" s="6">
        <v>0</v>
      </c>
      <c r="BI1183" s="6">
        <v>0</v>
      </c>
      <c r="BJ1183" s="6">
        <v>0</v>
      </c>
      <c r="BK1183" s="6">
        <v>0</v>
      </c>
      <c r="BL1183" s="6">
        <v>0</v>
      </c>
      <c r="BM1183" s="6">
        <f>IF(Table3[[#This Row],[Type]]="EM",IF((Table3[[#This Row],[Diameter]]/2)-Table3[[#This Row],[CornerRadius]]-0.012&gt;0,(Table3[[#This Row],[Diameter]]/2)-Table3[[#This Row],[CornerRadius]]-0.012,0),)</f>
        <v>0</v>
      </c>
      <c r="BO1183" s="6" t="str">
        <f>IF(Table3[[#This Row],[ShoulderLength]]="","",IF(Table3[[#This Row],[ShoulderLength]]&lt;Table3[[#This Row],[LOC]],"FIX",""))</f>
        <v/>
      </c>
    </row>
    <row r="1184" spans="1:67" x14ac:dyDescent="0.25">
      <c r="A1184" s="7">
        <f>IF(Table3[[#This Row],[SoflexRule]]="",1,IF(Table3[[#This Row],[MinOHL]]="",1,IF(Table3[[#This Row],[Type]]="CT",1,IF(Table3[[#This Row],[I]]=1,0,1))))</f>
        <v>1</v>
      </c>
      <c r="B1184" s="6" t="s">
        <v>529</v>
      </c>
      <c r="D1184" s="6" t="s">
        <v>529</v>
      </c>
      <c r="E1184" s="6">
        <v>1181</v>
      </c>
      <c r="G1184" s="9" t="s">
        <v>74</v>
      </c>
      <c r="H1184" s="10" t="s">
        <v>529</v>
      </c>
      <c r="I1184" s="11" t="s">
        <v>2181</v>
      </c>
      <c r="J1184" s="12">
        <v>1400114608</v>
      </c>
      <c r="K1184" s="11" t="str">
        <f>CONCATENATE(Table3[[#This Row],[Type]]," "&amp;TEXT(Table3[[#This Row],[Diameter]],".0000")&amp;""," "&amp;Table3[[#This Row],[NumFlutes]]&amp;"FL")</f>
        <v>RT .1640 1FL</v>
      </c>
      <c r="L1184" s="17" t="s">
        <v>2179</v>
      </c>
      <c r="M1184" s="13">
        <v>0.16400000000000001</v>
      </c>
      <c r="N1184" s="13">
        <v>0.16800000000000001</v>
      </c>
      <c r="O1184" s="6">
        <v>0.125</v>
      </c>
      <c r="P1184" s="6">
        <v>0.75</v>
      </c>
      <c r="Q1184" s="6">
        <v>0.97</v>
      </c>
      <c r="R1184" s="14">
        <f>IF(Table3[[#This Row],[ShoulderLenEnd]]="",0,90-(DEGREES(ATAN((Q1184-P1184)/((N1184-O1184)/2)))))</f>
        <v>5.5816359401918163</v>
      </c>
      <c r="S1184" s="15">
        <v>1</v>
      </c>
      <c r="T1184" s="6">
        <v>1</v>
      </c>
      <c r="U1184" s="6">
        <v>2.12</v>
      </c>
      <c r="V1184" s="6">
        <v>0.39500000000000002</v>
      </c>
      <c r="X1184" s="13">
        <v>3.1300000000000001E-2</v>
      </c>
      <c r="Y1184" s="6" t="s">
        <v>559</v>
      </c>
      <c r="AA1184" s="13" t="str">
        <f t="shared" si="19"/>
        <v/>
      </c>
      <c r="AB1184" s="6">
        <v>0.1</v>
      </c>
      <c r="AC1184" s="6">
        <v>0.08</v>
      </c>
      <c r="AE1184" s="6" t="s">
        <v>471</v>
      </c>
      <c r="AF1184" s="6" t="s">
        <v>119</v>
      </c>
      <c r="AG1184" s="6" t="s">
        <v>90</v>
      </c>
      <c r="AI1184" s="6">
        <v>0</v>
      </c>
      <c r="AJ1184" s="6">
        <v>1</v>
      </c>
      <c r="AK1184" s="6">
        <v>1</v>
      </c>
      <c r="AL1184" s="6">
        <v>1</v>
      </c>
      <c r="AM1184" s="6">
        <v>0</v>
      </c>
      <c r="AN1184" s="6">
        <v>0</v>
      </c>
      <c r="AO1184" s="6">
        <v>0</v>
      </c>
      <c r="AP1184" s="6">
        <v>1</v>
      </c>
      <c r="AR1184" s="6">
        <v>0</v>
      </c>
      <c r="AS1184" s="6">
        <v>0</v>
      </c>
      <c r="AT1184" s="6">
        <v>0</v>
      </c>
      <c r="AU1184" s="6">
        <v>0</v>
      </c>
      <c r="AV1184" s="6">
        <f>IF(Table3[[#This Row],[ShankDiameter]]&gt;0.5,0,2)</f>
        <v>2</v>
      </c>
      <c r="AW1184" s="6">
        <v>0</v>
      </c>
      <c r="AX1184" s="6">
        <v>0</v>
      </c>
      <c r="AY1184" s="6">
        <v>2</v>
      </c>
      <c r="AZ1184" s="6">
        <f>IF(Table3[[#This Row],[ShankDiameter]]=0.225,2,IF(Table3[[#This Row],[ShankDiameter]]=0.25,2,IF(Table3[[#This Row],[ShankDiameter]]=0.2875,2,0)))</f>
        <v>0</v>
      </c>
      <c r="BA1184" s="6">
        <v>0</v>
      </c>
      <c r="BB1184" s="6">
        <v>0</v>
      </c>
      <c r="BC1184" s="6">
        <v>0</v>
      </c>
      <c r="BD1184" s="6">
        <v>0</v>
      </c>
      <c r="BE1184" s="6">
        <v>0</v>
      </c>
      <c r="BF1184" s="6">
        <v>0</v>
      </c>
      <c r="BG1184" s="6">
        <v>0</v>
      </c>
      <c r="BH1184" s="6">
        <v>0</v>
      </c>
      <c r="BI1184" s="6">
        <v>0</v>
      </c>
      <c r="BJ1184" s="6">
        <v>0</v>
      </c>
      <c r="BK1184" s="6">
        <v>0</v>
      </c>
      <c r="BL1184" s="6">
        <v>0</v>
      </c>
      <c r="BM1184" s="6">
        <f>IF(Table3[[#This Row],[Type]]="EM",IF((Table3[[#This Row],[Diameter]]/2)-Table3[[#This Row],[CornerRadius]]-0.012&gt;0,(Table3[[#This Row],[Diameter]]/2)-Table3[[#This Row],[CornerRadius]]-0.012,0),)</f>
        <v>0</v>
      </c>
      <c r="BO1184" s="6" t="str">
        <f>IF(Table3[[#This Row],[ShoulderLength]]="","",IF(Table3[[#This Row],[ShoulderLength]]&lt;Table3[[#This Row],[LOC]],"FIX",""))</f>
        <v/>
      </c>
    </row>
    <row r="1185" spans="1:67" x14ac:dyDescent="0.25">
      <c r="A1185" s="7">
        <v>1</v>
      </c>
      <c r="B1185" s="6" t="s">
        <v>529</v>
      </c>
      <c r="D1185" s="6" t="s">
        <v>529</v>
      </c>
      <c r="E1185" s="6">
        <v>1182</v>
      </c>
      <c r="G1185" s="9" t="s">
        <v>74</v>
      </c>
      <c r="H1185" s="10" t="s">
        <v>529</v>
      </c>
      <c r="I1185" s="11" t="s">
        <v>2182</v>
      </c>
      <c r="J1185" s="12">
        <v>1410103108</v>
      </c>
      <c r="K1185" s="11" t="str">
        <f>CONCATENATE(Table3[[#This Row],[Type]]," "&amp;TEXT(Table3[[#This Row],[Diameter]],".0000")&amp;""," "&amp;Table3[[#This Row],[NumFlutes]]&amp;"FL")</f>
        <v>RT .1969 1FL</v>
      </c>
      <c r="L1185" s="17" t="s">
        <v>2183</v>
      </c>
      <c r="M1185" s="13">
        <v>0.19685</v>
      </c>
      <c r="N1185" s="13">
        <v>0.193</v>
      </c>
      <c r="O1185" s="6">
        <v>0.14799999999999999</v>
      </c>
      <c r="P1185" s="6">
        <v>0.9</v>
      </c>
      <c r="Q1185" s="6">
        <v>1.1000000000000001</v>
      </c>
      <c r="R1185" s="14">
        <f>IF(Table3[[#This Row],[ShoulderLenEnd]]="",0,90-(DEGREES(ATAN((Q1185-P1185)/((N1185-O1185)/2)))))</f>
        <v>6.4187867302387787</v>
      </c>
      <c r="S1185" s="15">
        <v>1.1299999999999999</v>
      </c>
      <c r="T1185" s="6">
        <v>1</v>
      </c>
      <c r="U1185" s="6">
        <v>2.3740000000000001</v>
      </c>
      <c r="V1185" s="6">
        <v>0.874</v>
      </c>
      <c r="X1185" s="13">
        <v>3.15E-2</v>
      </c>
      <c r="Y1185" s="6" t="s">
        <v>2184</v>
      </c>
      <c r="AA1185" s="13" t="str">
        <f t="shared" si="19"/>
        <v/>
      </c>
      <c r="AB1185" s="6">
        <v>0.11</v>
      </c>
      <c r="AC1185" s="6">
        <v>7.0000000000000007E-2</v>
      </c>
      <c r="AE1185" s="6" t="s">
        <v>49</v>
      </c>
      <c r="AF1185" s="6" t="s">
        <v>432</v>
      </c>
      <c r="AG1185" s="6" t="s">
        <v>90</v>
      </c>
      <c r="AI1185" s="6">
        <v>0</v>
      </c>
      <c r="AJ1185" s="6">
        <v>1</v>
      </c>
      <c r="AK1185" s="6">
        <v>1</v>
      </c>
      <c r="AL1185" s="6">
        <v>1</v>
      </c>
      <c r="AM1185" s="6">
        <v>0</v>
      </c>
      <c r="AN1185" s="6">
        <v>0</v>
      </c>
      <c r="AO1185" s="6">
        <v>0</v>
      </c>
      <c r="AP1185" s="6">
        <v>1</v>
      </c>
      <c r="AR1185" s="6">
        <v>0</v>
      </c>
      <c r="AS1185" s="6">
        <v>0</v>
      </c>
      <c r="AT1185" s="6">
        <v>0</v>
      </c>
      <c r="AU1185" s="6">
        <v>0</v>
      </c>
      <c r="AV1185" s="6">
        <v>1</v>
      </c>
      <c r="AW1185" s="6">
        <v>0</v>
      </c>
      <c r="AX1185" s="6">
        <v>0</v>
      </c>
      <c r="AY1185" s="6">
        <v>1</v>
      </c>
      <c r="AZ1185" s="6">
        <f>IF(Table3[[#This Row],[ShankDiameter]]=0.225,2,IF(Table3[[#This Row],[ShankDiameter]]=0.25,2,IF(Table3[[#This Row],[ShankDiameter]]=0.2875,2,0)))</f>
        <v>0</v>
      </c>
      <c r="BA1185" s="6">
        <v>0</v>
      </c>
      <c r="BB1185" s="6">
        <v>0</v>
      </c>
      <c r="BC1185" s="6">
        <v>0</v>
      </c>
      <c r="BD1185" s="6">
        <v>0</v>
      </c>
      <c r="BE1185" s="6">
        <v>0</v>
      </c>
      <c r="BF1185" s="6">
        <v>0</v>
      </c>
      <c r="BG1185" s="6">
        <v>0</v>
      </c>
      <c r="BH1185" s="6">
        <v>0</v>
      </c>
      <c r="BI1185" s="6">
        <v>0</v>
      </c>
      <c r="BJ1185" s="6">
        <v>0</v>
      </c>
      <c r="BK1185" s="6">
        <v>0</v>
      </c>
      <c r="BL1185" s="6">
        <v>0</v>
      </c>
      <c r="BM1185" s="6">
        <f>IF(Table3[[#This Row],[Type]]="EM",IF((Table3[[#This Row],[Diameter]]/2)-Table3[[#This Row],[CornerRadius]]-0.012&gt;0,(Table3[[#This Row],[Diameter]]/2)-Table3[[#This Row],[CornerRadius]]-0.012,0),)</f>
        <v>0</v>
      </c>
      <c r="BO1185" s="6" t="str">
        <f>IF(Table3[[#This Row],[ShoulderLength]]="","",IF(Table3[[#This Row],[ShoulderLength]]&lt;Table3[[#This Row],[LOC]],"FIX",""))</f>
        <v/>
      </c>
    </row>
    <row r="1186" spans="1:67" x14ac:dyDescent="0.25">
      <c r="A1186" s="7">
        <f>IF(Table3[[#This Row],[SoflexRule]]="",1,IF(Table3[[#This Row],[MinOHL]]="",1,IF(Table3[[#This Row],[Type]]="CT",1,IF(Table3[[#This Row],[I]]=1,0,1))))</f>
        <v>1</v>
      </c>
      <c r="B1186" s="6" t="s">
        <v>529</v>
      </c>
      <c r="D1186" s="6" t="s">
        <v>529</v>
      </c>
      <c r="E1186" s="6">
        <v>1183</v>
      </c>
      <c r="G1186" s="9" t="s">
        <v>74</v>
      </c>
      <c r="H1186" s="10" t="s">
        <v>529</v>
      </c>
      <c r="I1186" s="11" t="s">
        <v>2185</v>
      </c>
      <c r="J1186" s="12">
        <v>1400120608</v>
      </c>
      <c r="K1186" s="11" t="str">
        <f>CONCATENATE(Table3[[#This Row],[Type]]," "&amp;TEXT(Table3[[#This Row],[Diameter]],".0000")&amp;""," "&amp;Table3[[#This Row],[NumFlutes]]&amp;"FL")</f>
        <v>RT .1697 1FL</v>
      </c>
      <c r="L1186" s="17" t="s">
        <v>2186</v>
      </c>
      <c r="M1186" s="13">
        <v>0.16969999999999999</v>
      </c>
      <c r="N1186" s="13">
        <v>0.19400000000000001</v>
      </c>
      <c r="O1186" s="6">
        <v>0.13700000000000001</v>
      </c>
      <c r="P1186" s="6">
        <v>0.89</v>
      </c>
      <c r="Q1186" s="6">
        <v>1.075</v>
      </c>
      <c r="R1186" s="14">
        <f>IF(Table3[[#This Row],[ShoulderLenEnd]]="",0,90-(DEGREES(ATAN((Q1186-P1186)/((N1186-O1186)/2)))))</f>
        <v>8.7577982858544345</v>
      </c>
      <c r="S1186" s="15">
        <v>1.1000000000000001</v>
      </c>
      <c r="T1186" s="6">
        <v>1</v>
      </c>
      <c r="U1186" s="6">
        <v>2.37</v>
      </c>
      <c r="V1186" s="6">
        <v>0.51100000000000001</v>
      </c>
      <c r="X1186" s="13">
        <v>3.1099999999999999E-2</v>
      </c>
      <c r="Y1186" s="6" t="s">
        <v>559</v>
      </c>
      <c r="AA1186" s="13" t="str">
        <f t="shared" si="19"/>
        <v/>
      </c>
      <c r="AB1186" s="6">
        <v>0.125</v>
      </c>
      <c r="AC1186" s="6">
        <v>0.08</v>
      </c>
      <c r="AE1186" s="6" t="s">
        <v>118</v>
      </c>
      <c r="AF1186" s="6" t="s">
        <v>119</v>
      </c>
      <c r="AI1186" s="6">
        <v>0</v>
      </c>
      <c r="AJ1186" s="6">
        <v>1</v>
      </c>
      <c r="AK1186" s="6">
        <v>1</v>
      </c>
      <c r="AL1186" s="6">
        <v>1</v>
      </c>
      <c r="AM1186" s="6">
        <v>0</v>
      </c>
      <c r="AN1186" s="6">
        <v>0</v>
      </c>
      <c r="AO1186" s="6">
        <v>0</v>
      </c>
      <c r="AP1186" s="6">
        <v>1</v>
      </c>
      <c r="AR1186" s="6">
        <v>0</v>
      </c>
      <c r="AS1186" s="6">
        <v>0</v>
      </c>
      <c r="AT1186" s="6">
        <v>0</v>
      </c>
      <c r="AU1186" s="6">
        <v>0</v>
      </c>
      <c r="AV1186" s="6">
        <f>IF(Table3[[#This Row],[ShankDiameter]]&gt;0.5,0,2)</f>
        <v>2</v>
      </c>
      <c r="AW1186" s="6">
        <v>0</v>
      </c>
      <c r="AX1186" s="6">
        <v>0</v>
      </c>
      <c r="AY1186" s="6">
        <v>2</v>
      </c>
      <c r="AZ1186" s="6">
        <f>IF(Table3[[#This Row],[ShankDiameter]]=0.225,2,IF(Table3[[#This Row],[ShankDiameter]]=0.25,2,IF(Table3[[#This Row],[ShankDiameter]]=0.2875,2,0)))</f>
        <v>0</v>
      </c>
      <c r="BA1186" s="6">
        <v>0</v>
      </c>
      <c r="BB1186" s="6">
        <v>0</v>
      </c>
      <c r="BC1186" s="6">
        <v>0</v>
      </c>
      <c r="BD1186" s="6">
        <v>0</v>
      </c>
      <c r="BE1186" s="6">
        <v>0</v>
      </c>
      <c r="BF1186" s="6">
        <v>0</v>
      </c>
      <c r="BG1186" s="6">
        <v>0</v>
      </c>
      <c r="BH1186" s="6">
        <v>0</v>
      </c>
      <c r="BI1186" s="6">
        <v>0</v>
      </c>
      <c r="BJ1186" s="6">
        <v>0</v>
      </c>
      <c r="BK1186" s="6">
        <v>0</v>
      </c>
      <c r="BL1186" s="6">
        <v>0</v>
      </c>
      <c r="BM1186" s="6">
        <f>IF(Table3[[#This Row],[Type]]="EM",IF((Table3[[#This Row],[Diameter]]/2)-Table3[[#This Row],[CornerRadius]]-0.012&gt;0,(Table3[[#This Row],[Diameter]]/2)-Table3[[#This Row],[CornerRadius]]-0.012,0),)</f>
        <v>0</v>
      </c>
      <c r="BO1186" s="6" t="str">
        <f>IF(Table3[[#This Row],[ShoulderLength]]="","",IF(Table3[[#This Row],[ShoulderLength]]&lt;Table3[[#This Row],[LOC]],"FIX",""))</f>
        <v/>
      </c>
    </row>
    <row r="1187" spans="1:67" x14ac:dyDescent="0.25">
      <c r="A1187" s="7">
        <f>IF(Table3[[#This Row],[SoflexRule]]="",1,IF(Table3[[#This Row],[MinOHL]]="",1,IF(Table3[[#This Row],[Type]]="CT",1,IF(Table3[[#This Row],[I]]=1,0,1))))</f>
        <v>1</v>
      </c>
      <c r="B1187" s="6" t="s">
        <v>529</v>
      </c>
      <c r="D1187" s="6" t="s">
        <v>529</v>
      </c>
      <c r="E1187" s="6">
        <v>1184</v>
      </c>
      <c r="G1187" s="9" t="s">
        <v>74</v>
      </c>
      <c r="H1187" s="10" t="s">
        <v>529</v>
      </c>
      <c r="I1187" s="11" t="s">
        <v>2187</v>
      </c>
      <c r="J1187" s="12">
        <v>1400120400</v>
      </c>
      <c r="K1187" s="11" t="str">
        <f>CONCATENATE(Table3[[#This Row],[Type]]," "&amp;TEXT(Table3[[#This Row],[Diameter]],".0000")&amp;""," "&amp;Table3[[#This Row],[NumFlutes]]&amp;"FL")</f>
        <v>RT .1900 1FL</v>
      </c>
      <c r="L1187" s="17" t="s">
        <v>2186</v>
      </c>
      <c r="M1187" s="13">
        <v>0.19</v>
      </c>
      <c r="N1187" s="13">
        <v>0.19400000000000001</v>
      </c>
      <c r="O1187" s="6">
        <v>0.13700000000000001</v>
      </c>
      <c r="P1187" s="6">
        <v>0.89</v>
      </c>
      <c r="Q1187" s="6">
        <v>1.0900000000000001</v>
      </c>
      <c r="R1187" s="14">
        <f>IF(Table3[[#This Row],[ShoulderLenEnd]]="",0,90-(DEGREES(ATAN((Q1187-P1187)/((N1187-O1187)/2)))))</f>
        <v>8.1100478294191021</v>
      </c>
      <c r="S1187" s="15">
        <v>1.115</v>
      </c>
      <c r="T1187" s="6">
        <v>1</v>
      </c>
      <c r="U1187" s="6">
        <v>2.37</v>
      </c>
      <c r="V1187" s="6">
        <v>0.51100000000000001</v>
      </c>
      <c r="X1187" s="13">
        <v>3.1300000000000001E-2</v>
      </c>
      <c r="Y1187" s="6" t="s">
        <v>2153</v>
      </c>
      <c r="AA1187" s="13" t="str">
        <f t="shared" si="19"/>
        <v/>
      </c>
      <c r="AB1187" s="6">
        <v>0.11</v>
      </c>
      <c r="AC1187" s="6">
        <v>8.5000000000000006E-2</v>
      </c>
      <c r="AE1187" s="6" t="s">
        <v>471</v>
      </c>
      <c r="AF1187" s="6" t="s">
        <v>119</v>
      </c>
      <c r="AG1187" s="6" t="s">
        <v>90</v>
      </c>
      <c r="AI1187" s="6">
        <v>0</v>
      </c>
      <c r="AJ1187" s="6">
        <v>1</v>
      </c>
      <c r="AK1187" s="6">
        <v>1</v>
      </c>
      <c r="AL1187" s="6">
        <v>1</v>
      </c>
      <c r="AM1187" s="6">
        <v>0</v>
      </c>
      <c r="AN1187" s="6">
        <v>0</v>
      </c>
      <c r="AO1187" s="6">
        <v>0</v>
      </c>
      <c r="AP1187" s="6">
        <v>1</v>
      </c>
      <c r="AR1187" s="6">
        <v>0</v>
      </c>
      <c r="AS1187" s="6">
        <v>0</v>
      </c>
      <c r="AT1187" s="6">
        <v>0</v>
      </c>
      <c r="AU1187" s="6">
        <v>0</v>
      </c>
      <c r="AV1187" s="6">
        <f>IF(Table3[[#This Row],[ShankDiameter]]&gt;0.5,0,2)</f>
        <v>2</v>
      </c>
      <c r="AW1187" s="6">
        <v>0</v>
      </c>
      <c r="AX1187" s="6">
        <v>0</v>
      </c>
      <c r="AY1187" s="6">
        <v>2</v>
      </c>
      <c r="AZ1187" s="6">
        <f>IF(Table3[[#This Row],[ShankDiameter]]=0.225,2,IF(Table3[[#This Row],[ShankDiameter]]=0.25,2,IF(Table3[[#This Row],[ShankDiameter]]=0.2875,2,0)))</f>
        <v>0</v>
      </c>
      <c r="BA1187" s="6">
        <v>0</v>
      </c>
      <c r="BB1187" s="6">
        <v>0</v>
      </c>
      <c r="BC1187" s="6">
        <v>0</v>
      </c>
      <c r="BD1187" s="6">
        <v>0</v>
      </c>
      <c r="BE1187" s="6">
        <v>0</v>
      </c>
      <c r="BF1187" s="6">
        <v>0</v>
      </c>
      <c r="BG1187" s="6">
        <v>0</v>
      </c>
      <c r="BH1187" s="6">
        <v>0</v>
      </c>
      <c r="BI1187" s="6">
        <v>0</v>
      </c>
      <c r="BJ1187" s="6">
        <v>0</v>
      </c>
      <c r="BK1187" s="6">
        <v>0</v>
      </c>
      <c r="BL1187" s="6">
        <v>0</v>
      </c>
      <c r="BM1187" s="6">
        <f>IF(Table3[[#This Row],[Type]]="EM",IF((Table3[[#This Row],[Diameter]]/2)-Table3[[#This Row],[CornerRadius]]-0.012&gt;0,(Table3[[#This Row],[Diameter]]/2)-Table3[[#This Row],[CornerRadius]]-0.012,0),)</f>
        <v>0</v>
      </c>
      <c r="BO1187" s="6" t="str">
        <f>IF(Table3[[#This Row],[ShoulderLength]]="","",IF(Table3[[#This Row],[ShoulderLength]]&lt;Table3[[#This Row],[LOC]],"FIX",""))</f>
        <v/>
      </c>
    </row>
    <row r="1188" spans="1:67" x14ac:dyDescent="0.25">
      <c r="A1188" s="7">
        <f>IF(Table3[[#This Row],[SoflexRule]]="",1,IF(Table3[[#This Row],[MinOHL]]="",1,IF(Table3[[#This Row],[Type]]="CT",1,IF(Table3[[#This Row],[I]]=1,0,1))))</f>
        <v>1</v>
      </c>
      <c r="B1188" s="6" t="s">
        <v>529</v>
      </c>
      <c r="D1188" s="6" t="s">
        <v>529</v>
      </c>
      <c r="E1188" s="6">
        <v>1185</v>
      </c>
      <c r="G1188" s="9" t="s">
        <v>74</v>
      </c>
      <c r="H1188" s="10" t="s">
        <v>529</v>
      </c>
      <c r="I1188" s="11" t="s">
        <v>2188</v>
      </c>
      <c r="J1188" s="12">
        <v>1400120508</v>
      </c>
      <c r="K1188" s="11" t="str">
        <f>CONCATENATE(Table3[[#This Row],[Type]]," "&amp;TEXT(Table3[[#This Row],[Diameter]],".0000")&amp;""," "&amp;Table3[[#This Row],[NumFlutes]]&amp;"FL")</f>
        <v>RT .1900 1FL</v>
      </c>
      <c r="L1188" s="17" t="s">
        <v>2186</v>
      </c>
      <c r="M1188" s="13">
        <v>0.19</v>
      </c>
      <c r="N1188" s="13">
        <v>0.19400000000000001</v>
      </c>
      <c r="O1188" s="6">
        <v>0.13700000000000001</v>
      </c>
      <c r="P1188" s="6">
        <v>0.89</v>
      </c>
      <c r="Q1188" s="6">
        <v>1.0900000000000001</v>
      </c>
      <c r="R1188" s="14">
        <f>IF(Table3[[#This Row],[ShoulderLenEnd]]="",0,90-(DEGREES(ATAN((Q1188-P1188)/((N1188-O1188)/2)))))</f>
        <v>8.1100478294191021</v>
      </c>
      <c r="S1188" s="15">
        <v>1.115</v>
      </c>
      <c r="T1188" s="6">
        <v>1</v>
      </c>
      <c r="U1188" s="6">
        <v>2.37</v>
      </c>
      <c r="V1188" s="6">
        <v>0.51100000000000001</v>
      </c>
      <c r="X1188" s="13">
        <v>3.1300000000000001E-2</v>
      </c>
      <c r="Y1188" s="6" t="s">
        <v>2166</v>
      </c>
      <c r="AA1188" s="13" t="str">
        <f t="shared" si="19"/>
        <v/>
      </c>
      <c r="AB1188" s="6">
        <v>0.11</v>
      </c>
      <c r="AC1188" s="6">
        <v>0.09</v>
      </c>
      <c r="AE1188" s="6" t="s">
        <v>49</v>
      </c>
      <c r="AF1188" s="6" t="s">
        <v>119</v>
      </c>
      <c r="AG1188" s="6" t="s">
        <v>90</v>
      </c>
      <c r="AI1188" s="6">
        <v>0</v>
      </c>
      <c r="AJ1188" s="6">
        <v>1</v>
      </c>
      <c r="AK1188" s="6">
        <v>1</v>
      </c>
      <c r="AL1188" s="6">
        <v>1</v>
      </c>
      <c r="AM1188" s="6">
        <v>0</v>
      </c>
      <c r="AN1188" s="6">
        <v>0</v>
      </c>
      <c r="AO1188" s="6">
        <v>0</v>
      </c>
      <c r="AP1188" s="6">
        <v>1</v>
      </c>
      <c r="AR1188" s="6">
        <v>0</v>
      </c>
      <c r="AS1188" s="6">
        <v>0</v>
      </c>
      <c r="AT1188" s="6">
        <v>0</v>
      </c>
      <c r="AU1188" s="6">
        <v>0</v>
      </c>
      <c r="AV1188" s="6">
        <f>IF(Table3[[#This Row],[ShankDiameter]]&gt;0.5,0,2)</f>
        <v>2</v>
      </c>
      <c r="AW1188" s="6">
        <v>0</v>
      </c>
      <c r="AX1188" s="6">
        <v>0</v>
      </c>
      <c r="AY1188" s="6">
        <v>2</v>
      </c>
      <c r="AZ1188" s="6">
        <f>IF(Table3[[#This Row],[ShankDiameter]]=0.225,2,IF(Table3[[#This Row],[ShankDiameter]]=0.25,2,IF(Table3[[#This Row],[ShankDiameter]]=0.2875,2,0)))</f>
        <v>0</v>
      </c>
      <c r="BA1188" s="6">
        <v>0</v>
      </c>
      <c r="BB1188" s="6">
        <v>0</v>
      </c>
      <c r="BC1188" s="6">
        <v>0</v>
      </c>
      <c r="BD1188" s="6">
        <v>0</v>
      </c>
      <c r="BE1188" s="6">
        <v>0</v>
      </c>
      <c r="BF1188" s="6">
        <v>0</v>
      </c>
      <c r="BG1188" s="6">
        <v>0</v>
      </c>
      <c r="BH1188" s="6">
        <v>0</v>
      </c>
      <c r="BI1188" s="6">
        <v>0</v>
      </c>
      <c r="BJ1188" s="6">
        <v>0</v>
      </c>
      <c r="BK1188" s="6">
        <v>0</v>
      </c>
      <c r="BL1188" s="6">
        <v>0</v>
      </c>
      <c r="BM1188" s="6">
        <f>IF(Table3[[#This Row],[Type]]="EM",IF((Table3[[#This Row],[Diameter]]/2)-Table3[[#This Row],[CornerRadius]]-0.012&gt;0,(Table3[[#This Row],[Diameter]]/2)-Table3[[#This Row],[CornerRadius]]-0.012,0),)</f>
        <v>0</v>
      </c>
      <c r="BO1188" s="6" t="str">
        <f>IF(Table3[[#This Row],[ShoulderLength]]="","",IF(Table3[[#This Row],[ShoulderLength]]&lt;Table3[[#This Row],[LOC]],"FIX",""))</f>
        <v/>
      </c>
    </row>
    <row r="1189" spans="1:67" x14ac:dyDescent="0.25">
      <c r="A1189" s="7">
        <f>IF(Table3[[#This Row],[SoflexRule]]="",1,IF(Table3[[#This Row],[MinOHL]]="",1,IF(Table3[[#This Row],[Type]]="CT",1,IF(Table3[[#This Row],[I]]=1,0,1))))</f>
        <v>1</v>
      </c>
      <c r="B1189" s="6" t="s">
        <v>529</v>
      </c>
      <c r="D1189" s="6" t="s">
        <v>529</v>
      </c>
      <c r="E1189" s="6">
        <v>1186</v>
      </c>
      <c r="G1189" s="9" t="s">
        <v>74</v>
      </c>
      <c r="H1189" s="10" t="s">
        <v>529</v>
      </c>
      <c r="I1189" s="11" t="s">
        <v>2189</v>
      </c>
      <c r="J1189" s="12">
        <v>1405007208</v>
      </c>
      <c r="K1189" s="11" t="str">
        <f>CONCATENATE(Table3[[#This Row],[Type]]," "&amp;TEXT(Table3[[#This Row],[Diameter]],".0000")&amp;""," "&amp;Table3[[#This Row],[NumFlutes]]&amp;"FL")</f>
        <v>RT .2500 1FL</v>
      </c>
      <c r="L1189" s="17" t="s">
        <v>2405</v>
      </c>
      <c r="M1189" s="13">
        <v>0.25</v>
      </c>
      <c r="N1189" s="13">
        <v>0.255</v>
      </c>
      <c r="O1189" s="6">
        <v>0.184</v>
      </c>
      <c r="P1189" s="6">
        <v>1.0149999999999999</v>
      </c>
      <c r="Q1189" s="6">
        <v>1.22</v>
      </c>
      <c r="R1189" s="14">
        <f>IF(Table3[[#This Row],[ShoulderLenEnd]]="",0,90-(DEGREES(ATAN((Q1189-P1189)/((N1189-O1189)/2)))))</f>
        <v>9.8245190712324728</v>
      </c>
      <c r="S1189" s="15">
        <v>1.25</v>
      </c>
      <c r="T1189" s="6">
        <v>1</v>
      </c>
      <c r="U1189" s="6">
        <v>2.5</v>
      </c>
      <c r="V1189" s="6">
        <v>0.628</v>
      </c>
      <c r="X1189" s="13">
        <v>0.05</v>
      </c>
      <c r="Y1189" s="6" t="s">
        <v>2166</v>
      </c>
      <c r="AA1189" s="13" t="str">
        <f t="shared" si="19"/>
        <v/>
      </c>
      <c r="AB1189" s="6">
        <v>0.14000000000000001</v>
      </c>
      <c r="AC1189" s="6">
        <v>0.13</v>
      </c>
      <c r="AE1189" s="6" t="s">
        <v>118</v>
      </c>
      <c r="AF1189" s="6" t="s">
        <v>119</v>
      </c>
      <c r="AG1189" s="6" t="s">
        <v>90</v>
      </c>
      <c r="AI1189" s="6">
        <v>0</v>
      </c>
      <c r="AJ1189" s="6">
        <v>1</v>
      </c>
      <c r="AK1189" s="6">
        <v>1</v>
      </c>
      <c r="AL1189" s="6">
        <v>1</v>
      </c>
      <c r="AM1189" s="6">
        <v>0</v>
      </c>
      <c r="AN1189" s="6">
        <v>0</v>
      </c>
      <c r="AO1189" s="6">
        <v>0</v>
      </c>
      <c r="AP1189" s="6">
        <v>1</v>
      </c>
      <c r="AR1189" s="6">
        <v>0</v>
      </c>
      <c r="AS1189" s="6">
        <v>0</v>
      </c>
      <c r="AT1189" s="6">
        <v>0</v>
      </c>
      <c r="AU1189" s="6">
        <v>0</v>
      </c>
      <c r="AV1189" s="6">
        <f>IF(Table3[[#This Row],[ShankDiameter]]&gt;0.5,0,2)</f>
        <v>2</v>
      </c>
      <c r="AW1189" s="6">
        <v>0</v>
      </c>
      <c r="AX1189" s="6">
        <v>0</v>
      </c>
      <c r="AY1189" s="6">
        <v>2</v>
      </c>
      <c r="AZ1189" s="6">
        <f>IF(Table3[[#This Row],[ShankDiameter]]=0.225,2,IF(Table3[[#This Row],[ShankDiameter]]=0.25,2,IF(Table3[[#This Row],[ShankDiameter]]=0.2875,2,0)))</f>
        <v>0</v>
      </c>
      <c r="BA1189" s="6">
        <v>0</v>
      </c>
      <c r="BB1189" s="6">
        <v>0</v>
      </c>
      <c r="BC1189" s="6">
        <v>0</v>
      </c>
      <c r="BD1189" s="6">
        <v>0</v>
      </c>
      <c r="BE1189" s="6">
        <v>0</v>
      </c>
      <c r="BF1189" s="6">
        <v>0</v>
      </c>
      <c r="BG1189" s="6">
        <v>0</v>
      </c>
      <c r="BH1189" s="6">
        <v>0</v>
      </c>
      <c r="BI1189" s="6">
        <v>0</v>
      </c>
      <c r="BJ1189" s="6">
        <v>0</v>
      </c>
      <c r="BK1189" s="6">
        <v>0</v>
      </c>
      <c r="BL1189" s="6">
        <v>0</v>
      </c>
      <c r="BM1189" s="6">
        <f>IF(Table3[[#This Row],[Type]]="EM",IF((Table3[[#This Row],[Diameter]]/2)-Table3[[#This Row],[CornerRadius]]-0.012&gt;0,(Table3[[#This Row],[Diameter]]/2)-Table3[[#This Row],[CornerRadius]]-0.012,0),)</f>
        <v>0</v>
      </c>
      <c r="BO1189" s="6" t="str">
        <f>IF(Table3[[#This Row],[ShoulderLength]]="","",IF(Table3[[#This Row],[ShoulderLength]]&lt;Table3[[#This Row],[LOC]],"FIX",""))</f>
        <v/>
      </c>
    </row>
    <row r="1190" spans="1:67" x14ac:dyDescent="0.25">
      <c r="A1190" s="7">
        <f>IF(Table3[[#This Row],[SoflexRule]]="",1,IF(Table3[[#This Row],[MinOHL]]="",1,IF(Table3[[#This Row],[Type]]="CT",1,IF(Table3[[#This Row],[I]]=1,0,1))))</f>
        <v>1</v>
      </c>
      <c r="B1190" s="6" t="s">
        <v>529</v>
      </c>
      <c r="D1190" s="6" t="s">
        <v>529</v>
      </c>
      <c r="E1190" s="6">
        <v>1187</v>
      </c>
      <c r="G1190" s="9" t="s">
        <v>74</v>
      </c>
      <c r="H1190" s="10" t="s">
        <v>529</v>
      </c>
      <c r="I1190" s="11" t="s">
        <v>2190</v>
      </c>
      <c r="J1190" s="12">
        <v>1625514256</v>
      </c>
      <c r="K1190" s="11" t="str">
        <f>CONCATENATE(Table3[[#This Row],[Type]]," "&amp;TEXT(Table3[[#This Row],[Diameter]],".0000")&amp;""," "&amp;Table3[[#This Row],[NumFlutes]]&amp;"FL")</f>
        <v>RT .2500 1FL</v>
      </c>
      <c r="L1190" s="17" t="s">
        <v>2404</v>
      </c>
      <c r="M1190" s="13">
        <v>0.25</v>
      </c>
      <c r="N1190" s="13">
        <v>0.255</v>
      </c>
      <c r="O1190" s="6">
        <v>0.184</v>
      </c>
      <c r="P1190" s="6">
        <v>1.2</v>
      </c>
      <c r="Q1190" s="6">
        <v>1.38</v>
      </c>
      <c r="R1190" s="14">
        <f>IF(Table3[[#This Row],[ShoulderLenEnd]]="",0,90-(DEGREES(ATAN((Q1190-P1190)/((N1190-O1190)/2)))))</f>
        <v>11.156817446975523</v>
      </c>
      <c r="S1190" s="15">
        <v>1.405</v>
      </c>
      <c r="T1190" s="6">
        <v>1</v>
      </c>
      <c r="U1190" s="6">
        <v>5.91</v>
      </c>
      <c r="V1190" s="6">
        <v>0.52600000000000002</v>
      </c>
      <c r="X1190" s="13">
        <v>3.5700000000000003E-2</v>
      </c>
      <c r="Y1190" s="6" t="s">
        <v>559</v>
      </c>
      <c r="AA1190" s="13" t="str">
        <f t="shared" si="19"/>
        <v/>
      </c>
      <c r="AB1190" s="6">
        <v>0.18</v>
      </c>
      <c r="AC1190" s="6">
        <v>0.11</v>
      </c>
      <c r="AE1190" s="6" t="s">
        <v>49</v>
      </c>
      <c r="AF1190" s="6" t="s">
        <v>123</v>
      </c>
      <c r="AG1190" s="6" t="s">
        <v>90</v>
      </c>
      <c r="AI1190" s="6">
        <v>0</v>
      </c>
      <c r="AJ1190" s="6">
        <v>1</v>
      </c>
      <c r="AK1190" s="6">
        <v>0</v>
      </c>
      <c r="AL1190" s="6">
        <v>1</v>
      </c>
      <c r="AM1190" s="6">
        <v>1</v>
      </c>
      <c r="AN1190" s="6">
        <v>0</v>
      </c>
      <c r="AO1190" s="6">
        <v>0</v>
      </c>
      <c r="AP1190" s="6">
        <v>1</v>
      </c>
      <c r="AR1190" s="6">
        <v>0</v>
      </c>
      <c r="AS1190" s="6">
        <v>0</v>
      </c>
      <c r="AT1190" s="6">
        <v>0</v>
      </c>
      <c r="AU1190" s="6">
        <v>0</v>
      </c>
      <c r="AV1190" s="6">
        <f>IF(Table3[[#This Row],[ShankDiameter]]&gt;0.5,0,2)</f>
        <v>2</v>
      </c>
      <c r="AW1190" s="6">
        <v>0</v>
      </c>
      <c r="AX1190" s="6">
        <v>0</v>
      </c>
      <c r="AY1190" s="6">
        <v>2</v>
      </c>
      <c r="AZ1190" s="6">
        <f>IF(Table3[[#This Row],[ShankDiameter]]=0.225,2,IF(Table3[[#This Row],[ShankDiameter]]=0.25,2,IF(Table3[[#This Row],[ShankDiameter]]=0.2875,2,0)))</f>
        <v>0</v>
      </c>
      <c r="BA1190" s="6">
        <v>0</v>
      </c>
      <c r="BB1190" s="6">
        <v>0</v>
      </c>
      <c r="BC1190" s="6">
        <v>0</v>
      </c>
      <c r="BD1190" s="6">
        <v>0</v>
      </c>
      <c r="BE1190" s="6">
        <v>0</v>
      </c>
      <c r="BF1190" s="6">
        <v>0</v>
      </c>
      <c r="BG1190" s="6">
        <v>0</v>
      </c>
      <c r="BH1190" s="6">
        <v>0</v>
      </c>
      <c r="BI1190" s="6">
        <v>0</v>
      </c>
      <c r="BJ1190" s="6">
        <v>0</v>
      </c>
      <c r="BK1190" s="6">
        <v>0</v>
      </c>
      <c r="BL1190" s="6">
        <v>0</v>
      </c>
      <c r="BM1190" s="6">
        <f>IF(Table3[[#This Row],[Type]]="EM",IF((Table3[[#This Row],[Diameter]]/2)-Table3[[#This Row],[CornerRadius]]-0.012&gt;0,(Table3[[#This Row],[Diameter]]/2)-Table3[[#This Row],[CornerRadius]]-0.012,0),)</f>
        <v>0</v>
      </c>
      <c r="BO1190" s="6" t="str">
        <f>IF(Table3[[#This Row],[ShoulderLength]]="","",IF(Table3[[#This Row],[ShoulderLength]]&lt;Table3[[#This Row],[LOC]],"FIX",""))</f>
        <v/>
      </c>
    </row>
    <row r="1191" spans="1:67" x14ac:dyDescent="0.25">
      <c r="A1191" s="7">
        <f>IF(Table3[[#This Row],[SoflexRule]]="",1,IF(Table3[[#This Row],[MinOHL]]="",1,IF(Table3[[#This Row],[Type]]="CT",1,IF(Table3[[#This Row],[I]]=1,0,1))))</f>
        <v>1</v>
      </c>
      <c r="B1191" s="6" t="s">
        <v>529</v>
      </c>
      <c r="D1191" s="6" t="s">
        <v>529</v>
      </c>
      <c r="E1191" s="6">
        <v>1188</v>
      </c>
      <c r="G1191" s="9" t="s">
        <v>74</v>
      </c>
      <c r="H1191" s="10" t="s">
        <v>529</v>
      </c>
      <c r="I1191" s="11" t="s">
        <v>2191</v>
      </c>
      <c r="J1191" s="12">
        <v>1410104208</v>
      </c>
      <c r="K1191" s="11" t="str">
        <f>CONCATENATE(Table3[[#This Row],[Type]]," "&amp;TEXT(Table3[[#This Row],[Diameter]],".0000")&amp;""," "&amp;Table3[[#This Row],[NumFlutes]]&amp;"FL")</f>
        <v>RT .3150 1FL</v>
      </c>
      <c r="L1191" s="17" t="s">
        <v>2192</v>
      </c>
      <c r="M1191" s="13">
        <v>0.315</v>
      </c>
      <c r="N1191" s="13">
        <v>0.317</v>
      </c>
      <c r="O1191" s="6">
        <v>0.247</v>
      </c>
      <c r="P1191" s="6">
        <v>1.1399999999999999</v>
      </c>
      <c r="Q1191" s="6">
        <v>1.36</v>
      </c>
      <c r="R1191" s="14">
        <f>IF(Table3[[#This Row],[ShoulderLenEnd]]="",0,90-(DEGREES(ATAN((Q1191-P1191)/((N1191-O1191)/2)))))</f>
        <v>9.0394828033551136</v>
      </c>
      <c r="S1191" s="15">
        <v>1.385</v>
      </c>
      <c r="T1191" s="6">
        <v>1</v>
      </c>
      <c r="U1191" s="6">
        <v>2.72</v>
      </c>
      <c r="V1191" s="6">
        <v>1.1259999999999999</v>
      </c>
      <c r="X1191" s="13">
        <v>4.9000000000000002E-2</v>
      </c>
      <c r="Y1191" s="6" t="s">
        <v>596</v>
      </c>
      <c r="AA1191" s="13" t="str">
        <f t="shared" si="19"/>
        <v/>
      </c>
      <c r="AB1191" s="6">
        <v>0.22500000000000001</v>
      </c>
      <c r="AC1191" s="6">
        <v>6.5000000000000002E-2</v>
      </c>
      <c r="AE1191" s="6" t="s">
        <v>49</v>
      </c>
      <c r="AF1191" s="6" t="s">
        <v>432</v>
      </c>
      <c r="AG1191" s="6" t="s">
        <v>90</v>
      </c>
      <c r="AI1191" s="6">
        <v>0</v>
      </c>
      <c r="AJ1191" s="6">
        <v>1</v>
      </c>
      <c r="AK1191" s="6">
        <v>1</v>
      </c>
      <c r="AL1191" s="6">
        <v>1</v>
      </c>
      <c r="AM1191" s="6">
        <v>0</v>
      </c>
      <c r="AN1191" s="6">
        <v>0</v>
      </c>
      <c r="AO1191" s="6">
        <v>0</v>
      </c>
      <c r="AP1191" s="6">
        <v>1</v>
      </c>
      <c r="AR1191" s="6">
        <v>0</v>
      </c>
      <c r="AS1191" s="6">
        <v>0</v>
      </c>
      <c r="AT1191" s="6">
        <v>0</v>
      </c>
      <c r="AU1191" s="6">
        <v>0</v>
      </c>
      <c r="AV1191" s="6">
        <f>IF(Table3[[#This Row],[ShankDiameter]]&gt;0.5,0,2)</f>
        <v>2</v>
      </c>
      <c r="AW1191" s="6">
        <v>0</v>
      </c>
      <c r="AX1191" s="6">
        <v>0</v>
      </c>
      <c r="AY1191" s="6">
        <v>2</v>
      </c>
      <c r="AZ1191" s="6">
        <f>IF(Table3[[#This Row],[ShankDiameter]]=0.225,2,IF(Table3[[#This Row],[ShankDiameter]]=0.25,2,IF(Table3[[#This Row],[ShankDiameter]]=0.2875,2,0)))</f>
        <v>0</v>
      </c>
      <c r="BA1191" s="6">
        <v>0</v>
      </c>
      <c r="BB1191" s="6">
        <v>0</v>
      </c>
      <c r="BC1191" s="6">
        <v>0</v>
      </c>
      <c r="BD1191" s="6">
        <v>0</v>
      </c>
      <c r="BE1191" s="6">
        <v>0</v>
      </c>
      <c r="BF1191" s="6">
        <v>0</v>
      </c>
      <c r="BG1191" s="6">
        <v>0</v>
      </c>
      <c r="BH1191" s="6">
        <v>0</v>
      </c>
      <c r="BI1191" s="6">
        <v>0</v>
      </c>
      <c r="BJ1191" s="6">
        <v>0</v>
      </c>
      <c r="BK1191" s="6">
        <v>0</v>
      </c>
      <c r="BL1191" s="6">
        <v>0</v>
      </c>
      <c r="BM1191" s="6">
        <f>IF(Table3[[#This Row],[Type]]="EM",IF((Table3[[#This Row],[Diameter]]/2)-Table3[[#This Row],[CornerRadius]]-0.012&gt;0,(Table3[[#This Row],[Diameter]]/2)-Table3[[#This Row],[CornerRadius]]-0.012,0),)</f>
        <v>0</v>
      </c>
      <c r="BO1191" s="6" t="str">
        <f>IF(Table3[[#This Row],[ShoulderLength]]="","",IF(Table3[[#This Row],[ShoulderLength]]&lt;Table3[[#This Row],[LOC]],"FIX",""))</f>
        <v/>
      </c>
    </row>
    <row r="1192" spans="1:67" x14ac:dyDescent="0.25">
      <c r="A1192" s="7">
        <f>IF(Table3[[#This Row],[SoflexRule]]="",1,IF(Table3[[#This Row],[MinOHL]]="",1,IF(Table3[[#This Row],[Type]]="CT",1,IF(Table3[[#This Row],[I]]=1,0,1))))</f>
        <v>1</v>
      </c>
      <c r="B1192" s="6" t="s">
        <v>2193</v>
      </c>
      <c r="D1192" s="6" t="s">
        <v>2193</v>
      </c>
      <c r="E1192" s="6">
        <v>1189</v>
      </c>
      <c r="H1192" s="10" t="s">
        <v>2193</v>
      </c>
      <c r="I1192" s="11" t="s">
        <v>2194</v>
      </c>
      <c r="J1192" s="12" t="s">
        <v>2195</v>
      </c>
      <c r="K1192" s="11" t="str">
        <f>CONCATENATE(Table3[[#This Row],[Type]]," "&amp;TEXT(Table3[[#This Row],[Diameter]],".0000")&amp;""," "&amp;Table3[[#This Row],[NumFlutes]]&amp;"FL")</f>
        <v>SD .1181 3FL</v>
      </c>
      <c r="M1192" s="13">
        <v>0.1181</v>
      </c>
      <c r="N1192" s="13">
        <v>0.11799999999999999</v>
      </c>
      <c r="R1192" s="14">
        <f>IF(Table3[[#This Row],[ShoulderLenEnd]]="",0,90-(DEGREES(ATAN((Q1192-P1192)/((N1192-O1192)/2)))))</f>
        <v>0</v>
      </c>
      <c r="T1192" s="6">
        <v>3</v>
      </c>
      <c r="U1192" s="6">
        <v>1.5</v>
      </c>
      <c r="V1192" s="6">
        <v>5.91E-2</v>
      </c>
      <c r="AA1192" s="13" t="str">
        <f t="shared" si="19"/>
        <v/>
      </c>
      <c r="AE1192" s="6" t="s">
        <v>44</v>
      </c>
      <c r="AF1192" s="6" t="s">
        <v>73</v>
      </c>
      <c r="AG1192" s="18" t="s">
        <v>2286</v>
      </c>
      <c r="AI1192" s="6">
        <v>0</v>
      </c>
      <c r="AJ1192" s="6">
        <v>1</v>
      </c>
      <c r="AK1192" s="6">
        <v>0</v>
      </c>
      <c r="AL1192" s="6">
        <v>1</v>
      </c>
      <c r="AM1192" s="6">
        <v>1</v>
      </c>
      <c r="AN1192" s="6">
        <v>0</v>
      </c>
      <c r="AO1192" s="6">
        <v>0</v>
      </c>
      <c r="AP1192" s="6">
        <v>1</v>
      </c>
      <c r="AR1192" s="6">
        <v>0</v>
      </c>
      <c r="AS1192" s="6">
        <v>0</v>
      </c>
      <c r="AT1192" s="6">
        <v>0</v>
      </c>
      <c r="AU1192" s="6">
        <v>0</v>
      </c>
      <c r="AV1192" s="6">
        <f>IF(Table3[[#This Row],[ShankDiameter]]&gt;0.5,0,2)</f>
        <v>2</v>
      </c>
      <c r="AW1192" s="6">
        <v>0</v>
      </c>
      <c r="AX1192" s="6">
        <v>0</v>
      </c>
      <c r="AY1192" s="6">
        <v>2</v>
      </c>
      <c r="AZ1192" s="6">
        <f>IF(Table3[[#This Row],[ShankDiameter]]=0.225,2,IF(Table3[[#This Row],[ShankDiameter]]=0.25,2,IF(Table3[[#This Row],[ShankDiameter]]=0.2875,2,0)))</f>
        <v>0</v>
      </c>
      <c r="BA1192" s="6">
        <v>0</v>
      </c>
      <c r="BB1192" s="6">
        <v>0</v>
      </c>
      <c r="BC1192" s="6">
        <v>0</v>
      </c>
      <c r="BD1192" s="6">
        <v>0</v>
      </c>
      <c r="BE1192" s="6">
        <v>0</v>
      </c>
      <c r="BF1192" s="6">
        <v>0</v>
      </c>
      <c r="BG1192" s="6">
        <v>0</v>
      </c>
      <c r="BH1192" s="6">
        <v>0</v>
      </c>
      <c r="BI1192" s="6">
        <v>0</v>
      </c>
      <c r="BJ1192" s="6">
        <v>0</v>
      </c>
      <c r="BK1192" s="6">
        <v>0</v>
      </c>
      <c r="BL1192" s="6">
        <v>0</v>
      </c>
      <c r="BM1192" s="6">
        <f>IF(Table3[[#This Row],[Type]]="EM",IF((Table3[[#This Row],[Diameter]]/2)-Table3[[#This Row],[CornerRadius]]-0.012&gt;0,(Table3[[#This Row],[Diameter]]/2)-Table3[[#This Row],[CornerRadius]]-0.012,0),)</f>
        <v>0</v>
      </c>
      <c r="BO1192" s="6" t="str">
        <f>IF(Table3[[#This Row],[ShoulderLength]]="","",IF(Table3[[#This Row],[ShoulderLength]]&lt;Table3[[#This Row],[LOC]],"FIX",""))</f>
        <v/>
      </c>
    </row>
    <row r="1193" spans="1:67" x14ac:dyDescent="0.25">
      <c r="A1193" s="7">
        <f>IF(Table3[[#This Row],[SoflexRule]]="",1,IF(Table3[[#This Row],[MinOHL]]="",1,IF(Table3[[#This Row],[Type]]="CT",1,IF(Table3[[#This Row],[I]]=1,0,1))))</f>
        <v>1</v>
      </c>
      <c r="B1193" s="6" t="s">
        <v>2193</v>
      </c>
      <c r="D1193" s="6" t="s">
        <v>2193</v>
      </c>
      <c r="E1193" s="6">
        <v>1190</v>
      </c>
      <c r="G1193" s="9" t="s">
        <v>74</v>
      </c>
      <c r="H1193" s="10" t="s">
        <v>2193</v>
      </c>
      <c r="I1193" s="11" t="s">
        <v>2196</v>
      </c>
      <c r="J1193" s="12">
        <v>11410</v>
      </c>
      <c r="K1193" s="11" t="str">
        <f>CONCATENATE(Table3[[#This Row],[Type]]," "&amp;TEXT(Table3[[#This Row],[Diameter]],".0000")&amp;""," "&amp;Table3[[#This Row],[NumFlutes]]&amp;"FL")</f>
        <v>SD .0100 2FL</v>
      </c>
      <c r="M1193" s="13">
        <v>0.01</v>
      </c>
      <c r="N1193" s="13">
        <v>0.125</v>
      </c>
      <c r="O1193" s="6">
        <v>0.01</v>
      </c>
      <c r="P1193" s="6">
        <v>0.06</v>
      </c>
      <c r="Q1193" s="6">
        <v>0.32500000000000001</v>
      </c>
      <c r="R1193" s="14">
        <f>IF(Table3[[#This Row],[ShoulderLenEnd]]="",0,90-(DEGREES(ATAN((Q1193-P1193)/((N1193-O1193)/2)))))</f>
        <v>12.242331198874425</v>
      </c>
      <c r="S1193" s="15">
        <v>0.35</v>
      </c>
      <c r="T1193" s="6">
        <v>2</v>
      </c>
      <c r="U1193" s="6">
        <v>1.5</v>
      </c>
      <c r="V1193" s="6">
        <v>0.03</v>
      </c>
      <c r="Z1193" s="6">
        <v>90</v>
      </c>
      <c r="AA1193" s="13">
        <f t="shared" si="19"/>
        <v>5.000000000000001E-3</v>
      </c>
      <c r="AE1193" s="6" t="s">
        <v>44</v>
      </c>
      <c r="AF1193" s="6" t="s">
        <v>62</v>
      </c>
      <c r="AG1193" s="6" t="s">
        <v>66</v>
      </c>
      <c r="AI1193" s="6">
        <v>0</v>
      </c>
      <c r="AJ1193" s="6">
        <v>1</v>
      </c>
      <c r="AK1193" s="6">
        <v>1</v>
      </c>
      <c r="AL1193" s="6">
        <v>0</v>
      </c>
      <c r="AM1193" s="6">
        <v>0</v>
      </c>
      <c r="AN1193" s="6">
        <v>1</v>
      </c>
      <c r="AO1193" s="6">
        <v>0</v>
      </c>
      <c r="AP1193" s="6">
        <v>1</v>
      </c>
      <c r="AR1193" s="6">
        <v>0</v>
      </c>
      <c r="AS1193" s="6">
        <v>0</v>
      </c>
      <c r="AT1193" s="6">
        <v>0</v>
      </c>
      <c r="AU1193" s="6">
        <v>0</v>
      </c>
      <c r="AV1193" s="6">
        <f>IF(Table3[[#This Row],[ShankDiameter]]&gt;0.5,0,2)</f>
        <v>2</v>
      </c>
      <c r="AW1193" s="6">
        <v>0</v>
      </c>
      <c r="AX1193" s="6">
        <v>0</v>
      </c>
      <c r="AY1193" s="6">
        <v>2</v>
      </c>
      <c r="AZ1193" s="6">
        <f>IF(Table3[[#This Row],[ShankDiameter]]=0.225,2,IF(Table3[[#This Row],[ShankDiameter]]=0.25,2,IF(Table3[[#This Row],[ShankDiameter]]=0.2875,2,0)))</f>
        <v>0</v>
      </c>
      <c r="BA1193" s="6">
        <v>0</v>
      </c>
      <c r="BB1193" s="6">
        <v>0</v>
      </c>
      <c r="BC1193" s="6">
        <v>0</v>
      </c>
      <c r="BD1193" s="6">
        <v>0</v>
      </c>
      <c r="BE1193" s="6">
        <v>0</v>
      </c>
      <c r="BF1193" s="6">
        <v>0</v>
      </c>
      <c r="BG1193" s="6">
        <v>0</v>
      </c>
      <c r="BH1193" s="6">
        <v>0</v>
      </c>
      <c r="BI1193" s="6">
        <v>0</v>
      </c>
      <c r="BJ1193" s="6">
        <v>0</v>
      </c>
      <c r="BK1193" s="6">
        <v>0</v>
      </c>
      <c r="BL1193" s="6">
        <v>0</v>
      </c>
      <c r="BM1193" s="6">
        <f>IF(Table3[[#This Row],[Type]]="EM",IF((Table3[[#This Row],[Diameter]]/2)-Table3[[#This Row],[CornerRadius]]-0.012&gt;0,(Table3[[#This Row],[Diameter]]/2)-Table3[[#This Row],[CornerRadius]]-0.012,0),)</f>
        <v>0</v>
      </c>
      <c r="BO1193" s="6" t="str">
        <f>IF(Table3[[#This Row],[ShoulderLength]]="","",IF(Table3[[#This Row],[ShoulderLength]]&lt;Table3[[#This Row],[LOC]],"FIX",""))</f>
        <v/>
      </c>
    </row>
    <row r="1194" spans="1:67" x14ac:dyDescent="0.25">
      <c r="A1194" s="7">
        <f>IF(Table3[[#This Row],[SoflexRule]]="",1,IF(Table3[[#This Row],[MinOHL]]="",1,IF(Table3[[#This Row],[Type]]="CT",1,IF(Table3[[#This Row],[I]]=1,0,1))))</f>
        <v>1</v>
      </c>
      <c r="B1194" s="6" t="s">
        <v>2193</v>
      </c>
      <c r="D1194" s="6" t="s">
        <v>2193</v>
      </c>
      <c r="E1194" s="6">
        <v>1191</v>
      </c>
      <c r="G1194" s="9" t="s">
        <v>74</v>
      </c>
      <c r="H1194" s="10" t="s">
        <v>2193</v>
      </c>
      <c r="I1194" s="11" t="s">
        <v>2197</v>
      </c>
      <c r="J1194" s="12">
        <v>11420</v>
      </c>
      <c r="K1194" s="11" t="str">
        <f>CONCATENATE(Table3[[#This Row],[Type]]," "&amp;TEXT(Table3[[#This Row],[Diameter]],".0000")&amp;""," "&amp;Table3[[#This Row],[NumFlutes]]&amp;"FL")</f>
        <v>SD .0200 2FL</v>
      </c>
      <c r="M1194" s="13">
        <v>0.02</v>
      </c>
      <c r="N1194" s="13">
        <v>0.125</v>
      </c>
      <c r="O1194" s="6">
        <v>0.02</v>
      </c>
      <c r="P1194" s="6">
        <v>0.08</v>
      </c>
      <c r="Q1194" s="6">
        <v>0.32500000000000001</v>
      </c>
      <c r="R1194" s="14">
        <f>IF(Table3[[#This Row],[ShoulderLenEnd]]="",0,90-(DEGREES(ATAN((Q1194-P1194)/((N1194-O1194)/2)))))</f>
        <v>12.094757077012105</v>
      </c>
      <c r="S1194" s="15">
        <v>0.35</v>
      </c>
      <c r="T1194" s="6">
        <v>2</v>
      </c>
      <c r="U1194" s="6">
        <v>1.5</v>
      </c>
      <c r="V1194" s="6">
        <v>0.06</v>
      </c>
      <c r="Z1194" s="6">
        <v>90</v>
      </c>
      <c r="AA1194" s="13">
        <f t="shared" si="19"/>
        <v>1.0000000000000002E-2</v>
      </c>
      <c r="AE1194" s="6" t="s">
        <v>44</v>
      </c>
      <c r="AF1194" s="6" t="s">
        <v>62</v>
      </c>
      <c r="AG1194" s="6" t="s">
        <v>66</v>
      </c>
      <c r="AI1194" s="6">
        <v>0</v>
      </c>
      <c r="AJ1194" s="6">
        <v>1</v>
      </c>
      <c r="AK1194" s="6">
        <v>1</v>
      </c>
      <c r="AL1194" s="6">
        <v>0</v>
      </c>
      <c r="AM1194" s="6">
        <v>0</v>
      </c>
      <c r="AN1194" s="6">
        <v>1</v>
      </c>
      <c r="AO1194" s="6">
        <v>0</v>
      </c>
      <c r="AP1194" s="6">
        <v>1</v>
      </c>
      <c r="AR1194" s="6">
        <v>0</v>
      </c>
      <c r="AS1194" s="6">
        <v>0</v>
      </c>
      <c r="AT1194" s="6">
        <v>0</v>
      </c>
      <c r="AU1194" s="6">
        <v>0</v>
      </c>
      <c r="AV1194" s="6">
        <f>IF(Table3[[#This Row],[ShankDiameter]]&gt;0.5,0,2)</f>
        <v>2</v>
      </c>
      <c r="AW1194" s="6">
        <v>0</v>
      </c>
      <c r="AX1194" s="6">
        <v>0</v>
      </c>
      <c r="AY1194" s="6">
        <v>2</v>
      </c>
      <c r="AZ1194" s="6">
        <f>IF(Table3[[#This Row],[ShankDiameter]]=0.225,2,IF(Table3[[#This Row],[ShankDiameter]]=0.25,2,IF(Table3[[#This Row],[ShankDiameter]]=0.2875,2,0)))</f>
        <v>0</v>
      </c>
      <c r="BA1194" s="6">
        <v>0</v>
      </c>
      <c r="BB1194" s="6">
        <v>0</v>
      </c>
      <c r="BC1194" s="6">
        <v>0</v>
      </c>
      <c r="BD1194" s="6">
        <v>0</v>
      </c>
      <c r="BE1194" s="6">
        <v>0</v>
      </c>
      <c r="BF1194" s="6">
        <v>0</v>
      </c>
      <c r="BG1194" s="6">
        <v>0</v>
      </c>
      <c r="BH1194" s="6">
        <v>0</v>
      </c>
      <c r="BI1194" s="6">
        <v>0</v>
      </c>
      <c r="BJ1194" s="6">
        <v>0</v>
      </c>
      <c r="BK1194" s="6">
        <v>0</v>
      </c>
      <c r="BL1194" s="6">
        <v>0</v>
      </c>
      <c r="BM1194" s="6">
        <f>IF(Table3[[#This Row],[Type]]="EM",IF((Table3[[#This Row],[Diameter]]/2)-Table3[[#This Row],[CornerRadius]]-0.012&gt;0,(Table3[[#This Row],[Diameter]]/2)-Table3[[#This Row],[CornerRadius]]-0.012,0),)</f>
        <v>0</v>
      </c>
      <c r="BO1194" s="6" t="str">
        <f>IF(Table3[[#This Row],[ShoulderLength]]="","",IF(Table3[[#This Row],[ShoulderLength]]&lt;Table3[[#This Row],[LOC]],"FIX",""))</f>
        <v/>
      </c>
    </row>
    <row r="1195" spans="1:67" x14ac:dyDescent="0.25">
      <c r="A1195" s="7">
        <f>IF(Table3[[#This Row],[SoflexRule]]="",1,IF(Table3[[#This Row],[MinOHL]]="",1,IF(Table3[[#This Row],[Type]]="CT",1,IF(Table3[[#This Row],[I]]=1,0,1))))</f>
        <v>1</v>
      </c>
      <c r="B1195" s="6" t="s">
        <v>2193</v>
      </c>
      <c r="D1195" s="6" t="s">
        <v>2193</v>
      </c>
      <c r="E1195" s="6">
        <v>1192</v>
      </c>
      <c r="G1195" s="9" t="s">
        <v>74</v>
      </c>
      <c r="H1195" s="10" t="s">
        <v>2193</v>
      </c>
      <c r="I1195" s="11" t="s">
        <v>2198</v>
      </c>
      <c r="J1195" s="12">
        <v>11430</v>
      </c>
      <c r="K1195" s="11" t="str">
        <f>CONCATENATE(Table3[[#This Row],[Type]]," "&amp;TEXT(Table3[[#This Row],[Diameter]],".0000")&amp;""," "&amp;Table3[[#This Row],[NumFlutes]]&amp;"FL")</f>
        <v>SD .0300 2FL</v>
      </c>
      <c r="M1195" s="13">
        <v>0.03</v>
      </c>
      <c r="N1195" s="13">
        <v>0.125</v>
      </c>
      <c r="O1195" s="6">
        <v>0.03</v>
      </c>
      <c r="P1195" s="6">
        <v>0.125</v>
      </c>
      <c r="Q1195" s="6">
        <v>0.32500000000000001</v>
      </c>
      <c r="R1195" s="14">
        <f>IF(Table3[[#This Row],[ShoulderLenEnd]]="",0,90-(DEGREES(ATAN((Q1195-P1195)/((N1195-O1195)/2)))))</f>
        <v>13.360218444764485</v>
      </c>
      <c r="S1195" s="15">
        <v>0.35</v>
      </c>
      <c r="T1195" s="6">
        <v>2</v>
      </c>
      <c r="U1195" s="6">
        <v>1.5</v>
      </c>
      <c r="V1195" s="6">
        <v>0.09</v>
      </c>
      <c r="Z1195" s="6">
        <v>90</v>
      </c>
      <c r="AA1195" s="13">
        <f t="shared" si="19"/>
        <v>1.5000000000000001E-2</v>
      </c>
      <c r="AE1195" s="6" t="s">
        <v>44</v>
      </c>
      <c r="AF1195" s="6" t="s">
        <v>62</v>
      </c>
      <c r="AG1195" s="6" t="s">
        <v>66</v>
      </c>
      <c r="AI1195" s="6">
        <v>0</v>
      </c>
      <c r="AJ1195" s="6">
        <v>1</v>
      </c>
      <c r="AK1195" s="6">
        <v>1</v>
      </c>
      <c r="AL1195" s="6">
        <v>0</v>
      </c>
      <c r="AM1195" s="6">
        <v>0</v>
      </c>
      <c r="AN1195" s="6">
        <v>1</v>
      </c>
      <c r="AO1195" s="6">
        <v>0</v>
      </c>
      <c r="AP1195" s="6">
        <v>1</v>
      </c>
      <c r="AR1195" s="6">
        <v>0</v>
      </c>
      <c r="AS1195" s="6">
        <v>0</v>
      </c>
      <c r="AT1195" s="6">
        <v>0</v>
      </c>
      <c r="AU1195" s="6">
        <v>0</v>
      </c>
      <c r="AV1195" s="6">
        <f>IF(Table3[[#This Row],[ShankDiameter]]&gt;0.5,0,2)</f>
        <v>2</v>
      </c>
      <c r="AW1195" s="6">
        <v>0</v>
      </c>
      <c r="AX1195" s="6">
        <v>0</v>
      </c>
      <c r="AY1195" s="6">
        <v>2</v>
      </c>
      <c r="AZ1195" s="6">
        <f>IF(Table3[[#This Row],[ShankDiameter]]=0.225,2,IF(Table3[[#This Row],[ShankDiameter]]=0.25,2,IF(Table3[[#This Row],[ShankDiameter]]=0.2875,2,0)))</f>
        <v>0</v>
      </c>
      <c r="BA1195" s="6">
        <v>0</v>
      </c>
      <c r="BB1195" s="6">
        <v>0</v>
      </c>
      <c r="BC1195" s="6">
        <v>0</v>
      </c>
      <c r="BD1195" s="6">
        <v>0</v>
      </c>
      <c r="BE1195" s="6">
        <v>0</v>
      </c>
      <c r="BF1195" s="6">
        <v>0</v>
      </c>
      <c r="BG1195" s="6">
        <v>0</v>
      </c>
      <c r="BH1195" s="6">
        <v>0</v>
      </c>
      <c r="BI1195" s="6">
        <v>0</v>
      </c>
      <c r="BJ1195" s="6">
        <v>0</v>
      </c>
      <c r="BK1195" s="6">
        <v>0</v>
      </c>
      <c r="BL1195" s="6">
        <v>0</v>
      </c>
      <c r="BM1195" s="6">
        <f>IF(Table3[[#This Row],[Type]]="EM",IF((Table3[[#This Row],[Diameter]]/2)-Table3[[#This Row],[CornerRadius]]-0.012&gt;0,(Table3[[#This Row],[Diameter]]/2)-Table3[[#This Row],[CornerRadius]]-0.012,0),)</f>
        <v>0</v>
      </c>
      <c r="BO1195" s="6" t="str">
        <f>IF(Table3[[#This Row],[ShoulderLength]]="","",IF(Table3[[#This Row],[ShoulderLength]]&lt;Table3[[#This Row],[LOC]],"FIX",""))</f>
        <v/>
      </c>
    </row>
    <row r="1196" spans="1:67" x14ac:dyDescent="0.25">
      <c r="A1196" s="7">
        <f>IF(Table3[[#This Row],[SoflexRule]]="",1,IF(Table3[[#This Row],[MinOHL]]="",1,IF(Table3[[#This Row],[Type]]="CT",1,IF(Table3[[#This Row],[I]]=1,0,1))))</f>
        <v>1</v>
      </c>
      <c r="B1196" s="6" t="s">
        <v>2193</v>
      </c>
      <c r="D1196" s="6" t="s">
        <v>2193</v>
      </c>
      <c r="E1196" s="6">
        <v>1193</v>
      </c>
      <c r="G1196" s="9" t="s">
        <v>74</v>
      </c>
      <c r="H1196" s="10" t="s">
        <v>2193</v>
      </c>
      <c r="I1196" s="11" t="s">
        <v>2199</v>
      </c>
      <c r="J1196" s="12">
        <v>11445</v>
      </c>
      <c r="K1196" s="11" t="str">
        <f>CONCATENATE(Table3[[#This Row],[Type]]," "&amp;TEXT(Table3[[#This Row],[Diameter]],".0000")&amp;""," "&amp;Table3[[#This Row],[NumFlutes]]&amp;"FL")</f>
        <v>SD .0450 2FL</v>
      </c>
      <c r="M1196" s="13">
        <v>4.4999999999999998E-2</v>
      </c>
      <c r="N1196" s="13">
        <v>0.125</v>
      </c>
      <c r="O1196" s="6">
        <v>4.4999999999999998E-2</v>
      </c>
      <c r="P1196" s="6">
        <v>0.125</v>
      </c>
      <c r="Q1196" s="6">
        <v>0.32500000000000001</v>
      </c>
      <c r="R1196" s="14">
        <f>IF(Table3[[#This Row],[ShoulderLenEnd]]="",0,90-(DEGREES(ATAN((Q1196-P1196)/((N1196-O1196)/2)))))</f>
        <v>11.309932474020215</v>
      </c>
      <c r="S1196" s="15">
        <v>0.35</v>
      </c>
      <c r="T1196" s="6">
        <v>2</v>
      </c>
      <c r="U1196" s="6">
        <v>1.5009999999999999</v>
      </c>
      <c r="V1196" s="6">
        <v>0.12</v>
      </c>
      <c r="Z1196" s="6">
        <v>90</v>
      </c>
      <c r="AA1196" s="13">
        <f t="shared" si="19"/>
        <v>2.2500000000000003E-2</v>
      </c>
      <c r="AE1196" s="6" t="s">
        <v>44</v>
      </c>
      <c r="AF1196" s="6" t="s">
        <v>62</v>
      </c>
      <c r="AG1196" s="6" t="s">
        <v>66</v>
      </c>
      <c r="AI1196" s="6">
        <v>0</v>
      </c>
      <c r="AJ1196" s="6">
        <v>1</v>
      </c>
      <c r="AK1196" s="6">
        <v>1</v>
      </c>
      <c r="AL1196" s="6">
        <v>0</v>
      </c>
      <c r="AM1196" s="6">
        <v>0</v>
      </c>
      <c r="AN1196" s="6">
        <v>1</v>
      </c>
      <c r="AO1196" s="6">
        <v>0</v>
      </c>
      <c r="AP1196" s="6">
        <v>1</v>
      </c>
      <c r="AR1196" s="6">
        <v>0</v>
      </c>
      <c r="AS1196" s="6">
        <v>0</v>
      </c>
      <c r="AT1196" s="6">
        <v>0</v>
      </c>
      <c r="AU1196" s="6">
        <v>0</v>
      </c>
      <c r="AV1196" s="6">
        <f>IF(Table3[[#This Row],[ShankDiameter]]&gt;0.5,0,2)</f>
        <v>2</v>
      </c>
      <c r="AW1196" s="6">
        <v>0</v>
      </c>
      <c r="AX1196" s="6">
        <v>0</v>
      </c>
      <c r="AY1196" s="6">
        <v>2</v>
      </c>
      <c r="AZ1196" s="6">
        <f>IF(Table3[[#This Row],[ShankDiameter]]=0.225,2,IF(Table3[[#This Row],[ShankDiameter]]=0.25,2,IF(Table3[[#This Row],[ShankDiameter]]=0.2875,2,0)))</f>
        <v>0</v>
      </c>
      <c r="BA1196" s="6">
        <v>0</v>
      </c>
      <c r="BB1196" s="6">
        <v>0</v>
      </c>
      <c r="BC1196" s="6">
        <v>0</v>
      </c>
      <c r="BD1196" s="6">
        <v>0</v>
      </c>
      <c r="BE1196" s="6">
        <v>0</v>
      </c>
      <c r="BF1196" s="6">
        <v>0</v>
      </c>
      <c r="BG1196" s="6">
        <v>0</v>
      </c>
      <c r="BH1196" s="6">
        <v>0</v>
      </c>
      <c r="BI1196" s="6">
        <v>0</v>
      </c>
      <c r="BJ1196" s="6">
        <v>0</v>
      </c>
      <c r="BK1196" s="6">
        <v>0</v>
      </c>
      <c r="BL1196" s="6">
        <v>0</v>
      </c>
      <c r="BM1196" s="6">
        <f>IF(Table3[[#This Row],[Type]]="EM",IF((Table3[[#This Row],[Diameter]]/2)-Table3[[#This Row],[CornerRadius]]-0.012&gt;0,(Table3[[#This Row],[Diameter]]/2)-Table3[[#This Row],[CornerRadius]]-0.012,0),)</f>
        <v>0</v>
      </c>
      <c r="BO1196" s="6" t="str">
        <f>IF(Table3[[#This Row],[ShoulderLength]]="","",IF(Table3[[#This Row],[ShoulderLength]]&lt;Table3[[#This Row],[LOC]],"FIX",""))</f>
        <v/>
      </c>
    </row>
    <row r="1197" spans="1:67" x14ac:dyDescent="0.25">
      <c r="A1197" s="7">
        <f>IF(Table3[[#This Row],[SoflexRule]]="",1,IF(Table3[[#This Row],[MinOHL]]="",1,IF(Table3[[#This Row],[Type]]="CT",1,IF(Table3[[#This Row],[I]]=1,0,1))))</f>
        <v>1</v>
      </c>
      <c r="B1197" s="6" t="s">
        <v>2193</v>
      </c>
      <c r="D1197" s="6" t="s">
        <v>2193</v>
      </c>
      <c r="E1197" s="6">
        <v>1194</v>
      </c>
      <c r="G1197" s="9" t="s">
        <v>74</v>
      </c>
      <c r="H1197" s="10" t="s">
        <v>2193</v>
      </c>
      <c r="I1197" s="11" t="s">
        <v>2200</v>
      </c>
      <c r="J1197" s="12">
        <v>11460</v>
      </c>
      <c r="K1197" s="11" t="str">
        <f>CONCATENATE(Table3[[#This Row],[Type]]," "&amp;TEXT(Table3[[#This Row],[Diameter]],".0000")&amp;""," "&amp;Table3[[#This Row],[NumFlutes]]&amp;"FL")</f>
        <v>SD .0600 2FL</v>
      </c>
      <c r="M1197" s="13">
        <v>0.06</v>
      </c>
      <c r="N1197" s="13">
        <v>0.125</v>
      </c>
      <c r="O1197" s="6">
        <v>0.06</v>
      </c>
      <c r="P1197" s="6">
        <v>0.15</v>
      </c>
      <c r="Q1197" s="6">
        <v>0.375</v>
      </c>
      <c r="R1197" s="14">
        <f>IF(Table3[[#This Row],[ShoulderLenEnd]]="",0,90-(DEGREES(ATAN((Q1197-P1197)/((N1197-O1197)/2)))))</f>
        <v>8.2192092488990482</v>
      </c>
      <c r="S1197" s="15">
        <v>0.47499999999999998</v>
      </c>
      <c r="T1197" s="6">
        <v>2</v>
      </c>
      <c r="U1197" s="6">
        <v>1.5</v>
      </c>
      <c r="V1197" s="6">
        <v>0.14499999999999999</v>
      </c>
      <c r="Z1197" s="6">
        <v>90</v>
      </c>
      <c r="AA1197" s="13">
        <f t="shared" si="19"/>
        <v>3.0000000000000002E-2</v>
      </c>
      <c r="AE1197" s="6" t="s">
        <v>44</v>
      </c>
      <c r="AF1197" s="6" t="s">
        <v>62</v>
      </c>
      <c r="AG1197" s="6" t="s">
        <v>66</v>
      </c>
      <c r="AI1197" s="6">
        <v>0</v>
      </c>
      <c r="AJ1197" s="6">
        <v>1</v>
      </c>
      <c r="AK1197" s="6">
        <v>1</v>
      </c>
      <c r="AL1197" s="6">
        <v>0</v>
      </c>
      <c r="AM1197" s="6">
        <v>0</v>
      </c>
      <c r="AN1197" s="6">
        <v>1</v>
      </c>
      <c r="AO1197" s="6">
        <v>0</v>
      </c>
      <c r="AP1197" s="6">
        <v>1</v>
      </c>
      <c r="AR1197" s="6">
        <v>0</v>
      </c>
      <c r="AS1197" s="6">
        <v>0</v>
      </c>
      <c r="AT1197" s="6">
        <v>0</v>
      </c>
      <c r="AU1197" s="6">
        <v>0</v>
      </c>
      <c r="AV1197" s="6">
        <f>IF(Table3[[#This Row],[ShankDiameter]]&gt;0.5,0,2)</f>
        <v>2</v>
      </c>
      <c r="AW1197" s="6">
        <v>0</v>
      </c>
      <c r="AX1197" s="6">
        <v>0</v>
      </c>
      <c r="AY1197" s="6">
        <v>2</v>
      </c>
      <c r="AZ1197" s="6">
        <f>IF(Table3[[#This Row],[ShankDiameter]]=0.225,2,IF(Table3[[#This Row],[ShankDiameter]]=0.25,2,IF(Table3[[#This Row],[ShankDiameter]]=0.2875,2,0)))</f>
        <v>0</v>
      </c>
      <c r="BA1197" s="6">
        <v>0</v>
      </c>
      <c r="BB1197" s="6">
        <v>0</v>
      </c>
      <c r="BC1197" s="6">
        <v>0</v>
      </c>
      <c r="BD1197" s="6">
        <v>0</v>
      </c>
      <c r="BE1197" s="6">
        <v>0</v>
      </c>
      <c r="BF1197" s="6">
        <v>0</v>
      </c>
      <c r="BG1197" s="6">
        <v>0</v>
      </c>
      <c r="BH1197" s="6">
        <v>0</v>
      </c>
      <c r="BI1197" s="6">
        <v>0</v>
      </c>
      <c r="BJ1197" s="6">
        <v>0</v>
      </c>
      <c r="BK1197" s="6">
        <v>0</v>
      </c>
      <c r="BL1197" s="6">
        <v>0</v>
      </c>
      <c r="BM1197" s="6">
        <f>IF(Table3[[#This Row],[Type]]="EM",IF((Table3[[#This Row],[Diameter]]/2)-Table3[[#This Row],[CornerRadius]]-0.012&gt;0,(Table3[[#This Row],[Diameter]]/2)-Table3[[#This Row],[CornerRadius]]-0.012,0),)</f>
        <v>0</v>
      </c>
      <c r="BO1197" s="6" t="str">
        <f>IF(Table3[[#This Row],[ShoulderLength]]="","",IF(Table3[[#This Row],[ShoulderLength]]&lt;Table3[[#This Row],[LOC]],"FIX",""))</f>
        <v/>
      </c>
    </row>
    <row r="1198" spans="1:67" x14ac:dyDescent="0.25">
      <c r="A1198" s="7">
        <f>IF(Table3[[#This Row],[SoflexRule]]="",1,IF(Table3[[#This Row],[MinOHL]]="",1,IF(Table3[[#This Row],[Type]]="CT",1,IF(Table3[[#This Row],[I]]=1,0,1))))</f>
        <v>1</v>
      </c>
      <c r="B1198" s="6" t="s">
        <v>2193</v>
      </c>
      <c r="D1198" s="6" t="s">
        <v>2193</v>
      </c>
      <c r="E1198" s="6">
        <v>1195</v>
      </c>
      <c r="G1198" s="9" t="s">
        <v>74</v>
      </c>
      <c r="H1198" s="10" t="s">
        <v>2193</v>
      </c>
      <c r="I1198" s="11" t="s">
        <v>2201</v>
      </c>
      <c r="J1198" s="12">
        <v>11490</v>
      </c>
      <c r="K1198" s="11" t="str">
        <f>CONCATENATE(Table3[[#This Row],[Type]]," "&amp;TEXT(Table3[[#This Row],[Diameter]],".0000")&amp;""," "&amp;Table3[[#This Row],[NumFlutes]]&amp;"FL")</f>
        <v>SD .0900 2FL</v>
      </c>
      <c r="M1198" s="13">
        <v>0.09</v>
      </c>
      <c r="N1198" s="13">
        <v>0.125</v>
      </c>
      <c r="O1198" s="6">
        <v>0.09</v>
      </c>
      <c r="P1198" s="6">
        <v>0.25</v>
      </c>
      <c r="Q1198" s="6">
        <v>0.45</v>
      </c>
      <c r="R1198" s="14">
        <f>IF(Table3[[#This Row],[ShoulderLenEnd]]="",0,90-(DEGREES(ATAN((Q1198-P1198)/((N1198-O1198)/2)))))</f>
        <v>5.0006445975584199</v>
      </c>
      <c r="S1198" s="15">
        <v>0.57499999999999996</v>
      </c>
      <c r="T1198" s="6">
        <v>2</v>
      </c>
      <c r="U1198" s="6">
        <v>1.5</v>
      </c>
      <c r="V1198" s="6">
        <v>0.245</v>
      </c>
      <c r="Z1198" s="6">
        <v>90</v>
      </c>
      <c r="AA1198" s="13">
        <f t="shared" si="19"/>
        <v>4.5000000000000005E-2</v>
      </c>
      <c r="AE1198" s="6" t="s">
        <v>44</v>
      </c>
      <c r="AF1198" s="6" t="s">
        <v>62</v>
      </c>
      <c r="AG1198" s="6" t="s">
        <v>66</v>
      </c>
      <c r="AI1198" s="6">
        <v>0</v>
      </c>
      <c r="AJ1198" s="6">
        <v>1</v>
      </c>
      <c r="AK1198" s="6">
        <v>1</v>
      </c>
      <c r="AL1198" s="6">
        <v>0</v>
      </c>
      <c r="AM1198" s="6">
        <v>0</v>
      </c>
      <c r="AN1198" s="6">
        <v>1</v>
      </c>
      <c r="AO1198" s="6">
        <v>0</v>
      </c>
      <c r="AP1198" s="6">
        <v>1</v>
      </c>
      <c r="AR1198" s="6">
        <v>0</v>
      </c>
      <c r="AS1198" s="6">
        <v>0</v>
      </c>
      <c r="AT1198" s="6">
        <v>0</v>
      </c>
      <c r="AU1198" s="6">
        <v>0</v>
      </c>
      <c r="AV1198" s="6">
        <f>IF(Table3[[#This Row],[ShankDiameter]]&gt;0.5,0,2)</f>
        <v>2</v>
      </c>
      <c r="AW1198" s="6">
        <v>0</v>
      </c>
      <c r="AX1198" s="6">
        <v>0</v>
      </c>
      <c r="AY1198" s="6">
        <v>2</v>
      </c>
      <c r="AZ1198" s="6">
        <f>IF(Table3[[#This Row],[ShankDiameter]]=0.225,2,IF(Table3[[#This Row],[ShankDiameter]]=0.25,2,IF(Table3[[#This Row],[ShankDiameter]]=0.2875,2,0)))</f>
        <v>0</v>
      </c>
      <c r="BA1198" s="6">
        <v>0</v>
      </c>
      <c r="BB1198" s="6">
        <v>0</v>
      </c>
      <c r="BC1198" s="6">
        <v>0</v>
      </c>
      <c r="BD1198" s="6">
        <v>0</v>
      </c>
      <c r="BE1198" s="6">
        <v>0</v>
      </c>
      <c r="BF1198" s="6">
        <v>0</v>
      </c>
      <c r="BG1198" s="6">
        <v>0</v>
      </c>
      <c r="BH1198" s="6">
        <v>0</v>
      </c>
      <c r="BI1198" s="6">
        <v>0</v>
      </c>
      <c r="BJ1198" s="6">
        <v>0</v>
      </c>
      <c r="BK1198" s="6">
        <v>0</v>
      </c>
      <c r="BL1198" s="6">
        <v>0</v>
      </c>
      <c r="BM1198" s="6">
        <f>IF(Table3[[#This Row],[Type]]="EM",IF((Table3[[#This Row],[Diameter]]/2)-Table3[[#This Row],[CornerRadius]]-0.012&gt;0,(Table3[[#This Row],[Diameter]]/2)-Table3[[#This Row],[CornerRadius]]-0.012,0),)</f>
        <v>0</v>
      </c>
      <c r="BO1198" s="6" t="str">
        <f>IF(Table3[[#This Row],[ShoulderLength]]="","",IF(Table3[[#This Row],[ShoulderLength]]&lt;Table3[[#This Row],[LOC]],"FIX",""))</f>
        <v/>
      </c>
    </row>
    <row r="1199" spans="1:67" x14ac:dyDescent="0.25">
      <c r="A1199" s="7">
        <f>IF(Table3[[#This Row],[SoflexRule]]="",1,IF(Table3[[#This Row],[MinOHL]]="",1,IF(Table3[[#This Row],[Type]]="CT",1,IF(Table3[[#This Row],[I]]=1,0,1))))</f>
        <v>1</v>
      </c>
      <c r="B1199" s="6" t="s">
        <v>421</v>
      </c>
      <c r="C1199" s="6" t="s">
        <v>421</v>
      </c>
      <c r="E1199" s="6">
        <v>1196</v>
      </c>
      <c r="G1199" s="9" t="s">
        <v>74</v>
      </c>
      <c r="H1199" s="10" t="s">
        <v>421</v>
      </c>
      <c r="I1199" s="11" t="s">
        <v>2203</v>
      </c>
      <c r="J1199" s="12">
        <v>11525</v>
      </c>
      <c r="K1199" s="11" t="str">
        <f>CONCATENATE(Table3[[#This Row],[Type]]," "&amp;TEXT(Table3[[#This Row],[Diameter]],".0000")&amp;""," "&amp;Table3[[#This Row],[NumFlutes]]&amp;"FL")</f>
        <v>CM .1250 2FL</v>
      </c>
      <c r="M1199" s="13">
        <v>0.125</v>
      </c>
      <c r="N1199" s="13">
        <v>0.125</v>
      </c>
      <c r="O1199" s="6">
        <v>0.125</v>
      </c>
      <c r="P1199" s="6">
        <v>0.65</v>
      </c>
      <c r="R1199" s="14">
        <f>IF(Table3[[#This Row],[ShoulderLenEnd]]="",0,90-(DEGREES(ATAN((Q1199-P1199)/((N1199-O1199)/2)))))</f>
        <v>0</v>
      </c>
      <c r="S1199" s="15">
        <v>0.65</v>
      </c>
      <c r="T1199" s="6">
        <v>2</v>
      </c>
      <c r="U1199" s="6">
        <v>1.5</v>
      </c>
      <c r="V1199" s="6">
        <v>0.375</v>
      </c>
      <c r="Z1199" s="6">
        <v>90</v>
      </c>
      <c r="AA1199" s="13">
        <f t="shared" si="19"/>
        <v>6.25E-2</v>
      </c>
      <c r="AE1199" s="6" t="s">
        <v>44</v>
      </c>
      <c r="AF1199" s="6" t="s">
        <v>62</v>
      </c>
      <c r="AG1199" s="6" t="s">
        <v>66</v>
      </c>
      <c r="AI1199" s="6">
        <v>0</v>
      </c>
      <c r="AJ1199" s="6">
        <v>1</v>
      </c>
      <c r="AK1199" s="6">
        <v>1</v>
      </c>
      <c r="AL1199" s="6">
        <v>0</v>
      </c>
      <c r="AM1199" s="6">
        <v>0</v>
      </c>
      <c r="AN1199" s="6">
        <v>1</v>
      </c>
      <c r="AO1199" s="6">
        <v>0</v>
      </c>
      <c r="AP1199" s="6">
        <v>1</v>
      </c>
      <c r="AR1199" s="6">
        <v>0</v>
      </c>
      <c r="AS1199" s="6">
        <v>0</v>
      </c>
      <c r="AT1199" s="6">
        <v>0</v>
      </c>
      <c r="AU1199" s="6">
        <v>0</v>
      </c>
      <c r="AV1199" s="6">
        <f>IF(Table3[[#This Row],[ShankDiameter]]&gt;0.5,0,IF(Table3[[#This Row],[Type]]="CD",0,1))</f>
        <v>1</v>
      </c>
      <c r="AW1199" s="6">
        <v>0</v>
      </c>
      <c r="AX1199" s="6">
        <v>0</v>
      </c>
      <c r="AY1199" s="6">
        <v>0</v>
      </c>
      <c r="AZ1199" s="6">
        <v>2</v>
      </c>
      <c r="BA1199" s="6">
        <v>0</v>
      </c>
      <c r="BB1199" s="6">
        <v>0</v>
      </c>
      <c r="BC1199" s="6">
        <v>0</v>
      </c>
      <c r="BD1199" s="6">
        <v>0</v>
      </c>
      <c r="BE1199" s="6">
        <v>0</v>
      </c>
      <c r="BF1199" s="6">
        <v>0</v>
      </c>
      <c r="BG1199" s="6">
        <v>0</v>
      </c>
      <c r="BH1199" s="6">
        <v>0</v>
      </c>
      <c r="BI1199" s="6">
        <v>0</v>
      </c>
      <c r="BJ1199" s="6">
        <v>0</v>
      </c>
      <c r="BK1199" s="6">
        <v>0</v>
      </c>
      <c r="BL1199" s="6">
        <v>0</v>
      </c>
      <c r="BM1199" s="6">
        <f>IF(Table3[[#This Row],[Type]]="EM",IF((Table3[[#This Row],[Diameter]]/2)-Table3[[#This Row],[CornerRadius]]-0.012&gt;0,(Table3[[#This Row],[Diameter]]/2)-Table3[[#This Row],[CornerRadius]]-0.012,0),)</f>
        <v>0</v>
      </c>
      <c r="BO1199" s="6" t="str">
        <f>IF(Table3[[#This Row],[ShoulderLength]]="","",IF(Table3[[#This Row],[ShoulderLength]]&lt;Table3[[#This Row],[LOC]],"FIX",""))</f>
        <v/>
      </c>
    </row>
    <row r="1200" spans="1:67" x14ac:dyDescent="0.25">
      <c r="A1200" s="7">
        <f>IF(Table3[[#This Row],[SoflexRule]]="",1,IF(Table3[[#This Row],[MinOHL]]="",1,IF(Table3[[#This Row],[Type]]="CT",1,IF(Table3[[#This Row],[I]]=1,0,1))))</f>
        <v>1</v>
      </c>
      <c r="B1200" s="6" t="s">
        <v>2193</v>
      </c>
      <c r="D1200" s="6" t="s">
        <v>2193</v>
      </c>
      <c r="E1200" s="6">
        <v>1197</v>
      </c>
      <c r="G1200" s="9" t="s">
        <v>74</v>
      </c>
      <c r="H1200" s="10" t="s">
        <v>2193</v>
      </c>
      <c r="I1200" s="11" t="s">
        <v>2204</v>
      </c>
      <c r="J1200" s="12">
        <v>15462</v>
      </c>
      <c r="K1200" s="11" t="str">
        <f>CONCATENATE(Table3[[#This Row],[Type]]," "&amp;TEXT(Table3[[#This Row],[Diameter]],".0000")&amp;""," "&amp;Table3[[#This Row],[NumFlutes]]&amp;"FL")</f>
        <v>SD .2500 2FL</v>
      </c>
      <c r="M1200" s="13">
        <v>0.25</v>
      </c>
      <c r="N1200" s="13">
        <v>0.25</v>
      </c>
      <c r="O1200" s="6">
        <v>0.25</v>
      </c>
      <c r="P1200" s="6">
        <v>1.1499999999999999</v>
      </c>
      <c r="R1200" s="14">
        <f>IF(Table3[[#This Row],[ShoulderLenEnd]]="",0,90-(DEGREES(ATAN((Q1200-P1200)/((N1200-O1200)/2)))))</f>
        <v>0</v>
      </c>
      <c r="S1200" s="15">
        <v>1.1499999999999999</v>
      </c>
      <c r="T1200" s="6">
        <v>2</v>
      </c>
      <c r="U1200" s="6">
        <v>2.5</v>
      </c>
      <c r="V1200" s="6">
        <v>1</v>
      </c>
      <c r="Z1200" s="6">
        <v>90</v>
      </c>
      <c r="AA1200" s="13">
        <f t="shared" si="19"/>
        <v>0.125</v>
      </c>
      <c r="AE1200" s="6" t="s">
        <v>44</v>
      </c>
      <c r="AF1200" s="6" t="s">
        <v>62</v>
      </c>
      <c r="AG1200" s="6" t="s">
        <v>76</v>
      </c>
      <c r="AI1200" s="6">
        <v>0</v>
      </c>
      <c r="AJ1200" s="6">
        <v>0</v>
      </c>
      <c r="AK1200" s="6">
        <v>1</v>
      </c>
      <c r="AL1200" s="6">
        <v>1</v>
      </c>
      <c r="AM1200" s="6">
        <v>0</v>
      </c>
      <c r="AN1200" s="6">
        <v>1</v>
      </c>
      <c r="AO1200" s="6">
        <v>0</v>
      </c>
      <c r="AP1200" s="6">
        <v>1</v>
      </c>
      <c r="AR1200" s="6">
        <v>0</v>
      </c>
      <c r="AS1200" s="6">
        <v>0</v>
      </c>
      <c r="AT1200" s="6">
        <v>0</v>
      </c>
      <c r="AU1200" s="6">
        <v>0</v>
      </c>
      <c r="AV1200" s="6">
        <f>IF(Table3[[#This Row],[ShankDiameter]]&gt;0.5,0,2)</f>
        <v>2</v>
      </c>
      <c r="AW1200" s="6">
        <v>0</v>
      </c>
      <c r="AX1200" s="6">
        <v>0</v>
      </c>
      <c r="AY1200" s="6">
        <v>2</v>
      </c>
      <c r="AZ1200" s="6">
        <f>IF(Table3[[#This Row],[ShankDiameter]]=0.225,2,IF(Table3[[#This Row],[ShankDiameter]]=0.25,2,IF(Table3[[#This Row],[ShankDiameter]]=0.2875,2,0)))</f>
        <v>2</v>
      </c>
      <c r="BA1200" s="6">
        <v>0</v>
      </c>
      <c r="BB1200" s="6">
        <v>0</v>
      </c>
      <c r="BC1200" s="6">
        <v>0</v>
      </c>
      <c r="BD1200" s="6">
        <v>0</v>
      </c>
      <c r="BE1200" s="6">
        <v>0</v>
      </c>
      <c r="BF1200" s="6">
        <v>0</v>
      </c>
      <c r="BG1200" s="6">
        <v>0</v>
      </c>
      <c r="BH1200" s="6">
        <v>0</v>
      </c>
      <c r="BI1200" s="6">
        <v>0</v>
      </c>
      <c r="BJ1200" s="6">
        <v>0</v>
      </c>
      <c r="BK1200" s="6">
        <v>0</v>
      </c>
      <c r="BL1200" s="6">
        <v>0</v>
      </c>
      <c r="BM1200" s="6">
        <f>IF(Table3[[#This Row],[Type]]="EM",IF((Table3[[#This Row],[Diameter]]/2)-Table3[[#This Row],[CornerRadius]]-0.012&gt;0,(Table3[[#This Row],[Diameter]]/2)-Table3[[#This Row],[CornerRadius]]-0.012,0),)</f>
        <v>0</v>
      </c>
      <c r="BO1200" s="6" t="str">
        <f>IF(Table3[[#This Row],[ShoulderLength]]="","",IF(Table3[[#This Row],[ShoulderLength]]&lt;Table3[[#This Row],[LOC]],"FIX",""))</f>
        <v/>
      </c>
    </row>
    <row r="1201" spans="1:67" x14ac:dyDescent="0.25">
      <c r="A1201" s="7">
        <f>IF(Table3[[#This Row],[SoflexRule]]="",1,IF(Table3[[#This Row],[MinOHL]]="",1,IF(Table3[[#This Row],[Type]]="CT",1,IF(Table3[[#This Row],[I]]=1,0,1))))</f>
        <v>1</v>
      </c>
      <c r="B1201" s="6" t="s">
        <v>2193</v>
      </c>
      <c r="D1201" s="6" t="s">
        <v>2193</v>
      </c>
      <c r="E1201" s="6">
        <v>1198</v>
      </c>
      <c r="G1201" s="9" t="s">
        <v>74</v>
      </c>
      <c r="H1201" s="10" t="s">
        <v>2193</v>
      </c>
      <c r="I1201" s="11" t="s">
        <v>2205</v>
      </c>
      <c r="J1201" s="12" t="s">
        <v>2206</v>
      </c>
      <c r="K1201" s="11" t="str">
        <f>CONCATENATE(Table3[[#This Row],[Type]]," "&amp;TEXT(Table3[[#This Row],[Diameter]],".0000")&amp;""," "&amp;Table3[[#This Row],[NumFlutes]]&amp;"FL")</f>
        <v>SD .2500 2FL</v>
      </c>
      <c r="M1201" s="13">
        <v>0.25</v>
      </c>
      <c r="N1201" s="13">
        <v>0.25</v>
      </c>
      <c r="O1201" s="6">
        <v>0.25</v>
      </c>
      <c r="P1201" s="6">
        <v>0.8</v>
      </c>
      <c r="R1201" s="14">
        <f>IF(Table3[[#This Row],[ShoulderLenEnd]]="",0,90-(DEGREES(ATAN((Q1201-P1201)/((N1201-O1201)/2)))))</f>
        <v>0</v>
      </c>
      <c r="S1201" s="15">
        <v>0.8</v>
      </c>
      <c r="T1201" s="6">
        <v>2</v>
      </c>
      <c r="U1201" s="6">
        <v>2.5</v>
      </c>
      <c r="V1201" s="6">
        <v>0.75</v>
      </c>
      <c r="Z1201" s="6">
        <v>140</v>
      </c>
      <c r="AA1201" s="13">
        <f t="shared" si="19"/>
        <v>4.5496279283275307E-2</v>
      </c>
      <c r="AE1201" s="6" t="s">
        <v>44</v>
      </c>
      <c r="AF1201" s="6" t="s">
        <v>73</v>
      </c>
      <c r="AG1201" s="6" t="s">
        <v>66</v>
      </c>
      <c r="AI1201" s="6">
        <v>0</v>
      </c>
      <c r="AJ1201" s="6">
        <v>0</v>
      </c>
      <c r="AK1201" s="6">
        <v>1</v>
      </c>
      <c r="AL1201" s="6">
        <v>1</v>
      </c>
      <c r="AM1201" s="6">
        <v>0</v>
      </c>
      <c r="AN1201" s="6">
        <v>1</v>
      </c>
      <c r="AO1201" s="6">
        <v>0</v>
      </c>
      <c r="AP1201" s="6">
        <v>1</v>
      </c>
      <c r="AR1201" s="6">
        <v>0</v>
      </c>
      <c r="AS1201" s="6">
        <v>0</v>
      </c>
      <c r="AT1201" s="6">
        <v>0</v>
      </c>
      <c r="AU1201" s="6">
        <v>0</v>
      </c>
      <c r="AV1201" s="6">
        <f>IF(Table3[[#This Row],[ShankDiameter]]&gt;0.5,0,2)</f>
        <v>2</v>
      </c>
      <c r="AW1201" s="6">
        <v>0</v>
      </c>
      <c r="AX1201" s="6">
        <v>0</v>
      </c>
      <c r="AY1201" s="6">
        <v>2</v>
      </c>
      <c r="AZ1201" s="6">
        <v>2</v>
      </c>
      <c r="BA1201" s="6">
        <v>0</v>
      </c>
      <c r="BB1201" s="6">
        <v>0</v>
      </c>
      <c r="BC1201" s="6">
        <v>0</v>
      </c>
      <c r="BD1201" s="6">
        <v>0</v>
      </c>
      <c r="BE1201" s="6">
        <v>0</v>
      </c>
      <c r="BF1201" s="6">
        <v>0</v>
      </c>
      <c r="BG1201" s="6">
        <v>0</v>
      </c>
      <c r="BH1201" s="6">
        <v>0</v>
      </c>
      <c r="BI1201" s="6">
        <v>0</v>
      </c>
      <c r="BJ1201" s="6">
        <v>0</v>
      </c>
      <c r="BK1201" s="6">
        <v>0</v>
      </c>
      <c r="BL1201" s="6">
        <v>0</v>
      </c>
      <c r="BM1201" s="6">
        <f>IF(Table3[[#This Row],[Type]]="EM",IF((Table3[[#This Row],[Diameter]]/2)-Table3[[#This Row],[CornerRadius]]-0.012&gt;0,(Table3[[#This Row],[Diameter]]/2)-Table3[[#This Row],[CornerRadius]]-0.012,0),)</f>
        <v>0</v>
      </c>
      <c r="BO1201" s="6" t="str">
        <f>IF(Table3[[#This Row],[ShoulderLength]]="","",IF(Table3[[#This Row],[ShoulderLength]]&lt;Table3[[#This Row],[LOC]],"FIX",""))</f>
        <v/>
      </c>
    </row>
    <row r="1202" spans="1:67" x14ac:dyDescent="0.25">
      <c r="A1202" s="7">
        <f>IF(Table3[[#This Row],[SoflexRule]]="",1,IF(Table3[[#This Row],[MinOHL]]="",1,IF(Table3[[#This Row],[Type]]="CT",1,IF(Table3[[#This Row],[I]]=1,0,1))))</f>
        <v>1</v>
      </c>
      <c r="B1202" s="6" t="s">
        <v>2193</v>
      </c>
      <c r="D1202" s="6" t="s">
        <v>2193</v>
      </c>
      <c r="E1202" s="6">
        <v>1199</v>
      </c>
      <c r="H1202" s="10" t="s">
        <v>2193</v>
      </c>
      <c r="I1202" s="11" t="s">
        <v>2207</v>
      </c>
      <c r="J1202" s="12" t="s">
        <v>2208</v>
      </c>
      <c r="K1202" s="11" t="str">
        <f>CONCATENATE(Table3[[#This Row],[Type]]," "&amp;TEXT(Table3[[#This Row],[Diameter]],".0000")&amp;""," "&amp;Table3[[#This Row],[NumFlutes]]&amp;"FL")</f>
        <v>SD .2500 2FL</v>
      </c>
      <c r="M1202" s="13">
        <v>0.25</v>
      </c>
      <c r="N1202" s="13">
        <v>0.25</v>
      </c>
      <c r="R1202" s="14">
        <f>IF(Table3[[#This Row],[ShoulderLenEnd]]="",0,90-(DEGREES(ATAN((Q1202-P1202)/((N1202-O1202)/2)))))</f>
        <v>0</v>
      </c>
      <c r="T1202" s="6">
        <v>2</v>
      </c>
      <c r="U1202" s="6">
        <v>2</v>
      </c>
      <c r="V1202" s="6">
        <v>0.75</v>
      </c>
      <c r="AA1202" s="13" t="str">
        <f t="shared" si="19"/>
        <v/>
      </c>
      <c r="AE1202" s="6" t="s">
        <v>44</v>
      </c>
      <c r="AF1202" s="6" t="s">
        <v>62</v>
      </c>
      <c r="AG1202" s="6" t="s">
        <v>2209</v>
      </c>
      <c r="AI1202" s="6">
        <v>0</v>
      </c>
      <c r="AJ1202" s="6">
        <v>1</v>
      </c>
      <c r="AK1202" s="6">
        <v>1</v>
      </c>
      <c r="AL1202" s="6">
        <v>0</v>
      </c>
      <c r="AM1202" s="6">
        <v>0</v>
      </c>
      <c r="AN1202" s="6">
        <v>1</v>
      </c>
      <c r="AO1202" s="6">
        <v>0</v>
      </c>
      <c r="AP1202" s="6">
        <v>1</v>
      </c>
      <c r="AR1202" s="6">
        <v>0</v>
      </c>
      <c r="AS1202" s="6">
        <v>0</v>
      </c>
      <c r="AT1202" s="6">
        <v>0</v>
      </c>
      <c r="AU1202" s="6">
        <v>0</v>
      </c>
      <c r="AV1202" s="6">
        <f>IF(Table3[[#This Row],[ShankDiameter]]&gt;0.5,0,2)</f>
        <v>2</v>
      </c>
      <c r="AW1202" s="6">
        <v>0</v>
      </c>
      <c r="AX1202" s="6">
        <v>0</v>
      </c>
      <c r="AY1202" s="6">
        <v>2</v>
      </c>
      <c r="AZ1202" s="6">
        <f>IF(Table3[[#This Row],[ShankDiameter]]=0.225,2,IF(Table3[[#This Row],[ShankDiameter]]=0.25,2,IF(Table3[[#This Row],[ShankDiameter]]=0.2875,2,0)))</f>
        <v>2</v>
      </c>
      <c r="BA1202" s="6">
        <v>0</v>
      </c>
      <c r="BB1202" s="6">
        <v>0</v>
      </c>
      <c r="BC1202" s="6">
        <v>0</v>
      </c>
      <c r="BD1202" s="6">
        <v>0</v>
      </c>
      <c r="BE1202" s="6">
        <v>0</v>
      </c>
      <c r="BF1202" s="6">
        <v>0</v>
      </c>
      <c r="BG1202" s="6">
        <v>0</v>
      </c>
      <c r="BH1202" s="6">
        <v>0</v>
      </c>
      <c r="BI1202" s="6">
        <v>0</v>
      </c>
      <c r="BJ1202" s="6">
        <v>0</v>
      </c>
      <c r="BK1202" s="6">
        <v>0</v>
      </c>
      <c r="BL1202" s="6">
        <v>0</v>
      </c>
      <c r="BM1202" s="6">
        <f>IF(Table3[[#This Row],[Type]]="EM",IF((Table3[[#This Row],[Diameter]]/2)-Table3[[#This Row],[CornerRadius]]-0.012&gt;0,(Table3[[#This Row],[Diameter]]/2)-Table3[[#This Row],[CornerRadius]]-0.012,0),)</f>
        <v>0</v>
      </c>
      <c r="BO1202" s="6" t="str">
        <f>IF(Table3[[#This Row],[ShoulderLength]]="","",IF(Table3[[#This Row],[ShoulderLength]]&lt;Table3[[#This Row],[LOC]],"FIX",""))</f>
        <v/>
      </c>
    </row>
    <row r="1203" spans="1:67" x14ac:dyDescent="0.25">
      <c r="A1203" s="7">
        <f>IF(Table3[[#This Row],[SoflexRule]]="",1,IF(Table3[[#This Row],[MinOHL]]="",1,IF(Table3[[#This Row],[Type]]="CT",1,IF(Table3[[#This Row],[I]]=1,0,1))))</f>
        <v>1</v>
      </c>
      <c r="B1203" s="6" t="s">
        <v>2193</v>
      </c>
      <c r="D1203" s="6" t="s">
        <v>2193</v>
      </c>
      <c r="E1203" s="6">
        <v>1200</v>
      </c>
      <c r="G1203" s="9" t="s">
        <v>74</v>
      </c>
      <c r="H1203" s="10" t="s">
        <v>2193</v>
      </c>
      <c r="I1203" s="11" t="s">
        <v>2210</v>
      </c>
      <c r="J1203" s="12">
        <v>15468</v>
      </c>
      <c r="K1203" s="11" t="str">
        <f>CONCATENATE(Table3[[#This Row],[Type]]," "&amp;TEXT(Table3[[#This Row],[Diameter]],".0000")&amp;""," "&amp;Table3[[#This Row],[NumFlutes]]&amp;"FL")</f>
        <v>SD .3750 2FL</v>
      </c>
      <c r="M1203" s="13">
        <v>0.375</v>
      </c>
      <c r="N1203" s="13">
        <v>0.375</v>
      </c>
      <c r="O1203" s="6">
        <v>0.375</v>
      </c>
      <c r="P1203" s="6">
        <v>1.4750000000000001</v>
      </c>
      <c r="R1203" s="14">
        <f>IF(Table3[[#This Row],[ShoulderLenEnd]]="",0,90-(DEGREES(ATAN((Q1203-P1203)/((N1203-O1203)/2)))))</f>
        <v>0</v>
      </c>
      <c r="S1203" s="15">
        <v>1.4750000000000001</v>
      </c>
      <c r="T1203" s="6">
        <v>2</v>
      </c>
      <c r="U1203" s="6">
        <v>3</v>
      </c>
      <c r="V1203" s="6">
        <v>1.25</v>
      </c>
      <c r="Z1203" s="6">
        <v>90</v>
      </c>
      <c r="AA1203" s="13">
        <f t="shared" si="19"/>
        <v>0.18750000000000003</v>
      </c>
      <c r="AE1203" s="6" t="s">
        <v>44</v>
      </c>
      <c r="AF1203" s="6" t="s">
        <v>62</v>
      </c>
      <c r="AG1203" s="6" t="s">
        <v>76</v>
      </c>
      <c r="AI1203" s="6">
        <v>0</v>
      </c>
      <c r="AJ1203" s="6">
        <v>0</v>
      </c>
      <c r="AK1203" s="6">
        <v>1</v>
      </c>
      <c r="AL1203" s="6">
        <v>1</v>
      </c>
      <c r="AM1203" s="6">
        <v>0</v>
      </c>
      <c r="AN1203" s="6">
        <v>1</v>
      </c>
      <c r="AO1203" s="6">
        <v>0</v>
      </c>
      <c r="AP1203" s="6">
        <v>1</v>
      </c>
      <c r="AR1203" s="6">
        <v>0</v>
      </c>
      <c r="AS1203" s="6">
        <v>0</v>
      </c>
      <c r="AT1203" s="6">
        <v>0</v>
      </c>
      <c r="AU1203" s="6">
        <v>0</v>
      </c>
      <c r="AV1203" s="6">
        <f>IF(Table3[[#This Row],[ShankDiameter]]&gt;0.5,0,2)</f>
        <v>2</v>
      </c>
      <c r="AW1203" s="6">
        <v>0</v>
      </c>
      <c r="AX1203" s="6">
        <v>0</v>
      </c>
      <c r="AY1203" s="6">
        <v>2</v>
      </c>
      <c r="AZ1203" s="6">
        <f>IF(Table3[[#This Row],[ShankDiameter]]=0.225,2,IF(Table3[[#This Row],[ShankDiameter]]=0.25,2,IF(Table3[[#This Row],[ShankDiameter]]=0.2875,2,0)))</f>
        <v>0</v>
      </c>
      <c r="BA1203" s="6">
        <v>0</v>
      </c>
      <c r="BB1203" s="6">
        <v>0</v>
      </c>
      <c r="BC1203" s="6">
        <v>0</v>
      </c>
      <c r="BD1203" s="6">
        <v>0</v>
      </c>
      <c r="BE1203" s="6">
        <v>0</v>
      </c>
      <c r="BF1203" s="6">
        <v>0</v>
      </c>
      <c r="BG1203" s="6">
        <v>0</v>
      </c>
      <c r="BH1203" s="6">
        <v>0</v>
      </c>
      <c r="BI1203" s="6">
        <v>0</v>
      </c>
      <c r="BJ1203" s="6">
        <v>0</v>
      </c>
      <c r="BK1203" s="6">
        <v>0</v>
      </c>
      <c r="BL1203" s="6">
        <v>0</v>
      </c>
      <c r="BM1203" s="6">
        <f>IF(Table3[[#This Row],[Type]]="EM",IF((Table3[[#This Row],[Diameter]]/2)-Table3[[#This Row],[CornerRadius]]-0.012&gt;0,(Table3[[#This Row],[Diameter]]/2)-Table3[[#This Row],[CornerRadius]]-0.012,0),)</f>
        <v>0</v>
      </c>
      <c r="BO1203" s="6" t="str">
        <f>IF(Table3[[#This Row],[ShoulderLength]]="","",IF(Table3[[#This Row],[ShoulderLength]]&lt;Table3[[#This Row],[LOC]],"FIX",""))</f>
        <v/>
      </c>
    </row>
    <row r="1204" spans="1:67" x14ac:dyDescent="0.25">
      <c r="A1204" s="7">
        <v>1</v>
      </c>
      <c r="B1204" s="6" t="s">
        <v>2211</v>
      </c>
      <c r="C1204" s="6" t="s">
        <v>1873</v>
      </c>
      <c r="E1204" s="6">
        <v>1201</v>
      </c>
      <c r="G1204" s="9" t="s">
        <v>74</v>
      </c>
      <c r="H1204" s="10" t="s">
        <v>2211</v>
      </c>
      <c r="I1204" s="11" t="s">
        <v>2212</v>
      </c>
      <c r="J1204" s="30" t="s">
        <v>3525</v>
      </c>
      <c r="K1204" s="11" t="str">
        <f>CONCATENATE(Table3[[#This Row],[Type]]," "&amp;TEXT(Table3[[#This Row],[Diameter]],".0000")&amp;""," "&amp;Table3[[#This Row],[NumFlutes]]&amp;"FL")</f>
        <v>SS 1.0000 50FL</v>
      </c>
      <c r="M1204" s="13">
        <v>1</v>
      </c>
      <c r="N1204" s="13">
        <v>0.5</v>
      </c>
      <c r="O1204" s="6">
        <v>0.61499999999999999</v>
      </c>
      <c r="P1204" s="6">
        <v>0.51</v>
      </c>
      <c r="Q1204" s="6">
        <v>0.58199999999999996</v>
      </c>
      <c r="R1204" s="14">
        <f>IF(Table3[[#This Row],[ShoulderLenEnd]]="",0,90-(DEGREES(ATAN((Q1204-P1204)/((N1204-O1204)/2)))))</f>
        <v>141.38874747963598</v>
      </c>
      <c r="S1204" s="15">
        <v>0.63</v>
      </c>
      <c r="T1204" s="6">
        <v>50</v>
      </c>
      <c r="U1204" s="6">
        <v>2.88</v>
      </c>
      <c r="V1204" s="6">
        <v>6.0000000000000001E-3</v>
      </c>
      <c r="AA1204" s="13" t="str">
        <f t="shared" si="19"/>
        <v/>
      </c>
      <c r="AE1204" s="6" t="s">
        <v>44</v>
      </c>
      <c r="AF1204" s="6" t="s">
        <v>62</v>
      </c>
      <c r="AG1204" s="6" t="s">
        <v>2213</v>
      </c>
      <c r="AI1204" s="6">
        <v>0</v>
      </c>
      <c r="AJ1204" s="6">
        <v>1</v>
      </c>
      <c r="AK1204" s="6">
        <v>0</v>
      </c>
      <c r="AL1204" s="6">
        <v>1</v>
      </c>
      <c r="AM1204" s="6">
        <v>1</v>
      </c>
      <c r="AN1204" s="6">
        <v>0</v>
      </c>
      <c r="AO1204" s="6">
        <v>0</v>
      </c>
      <c r="AP1204" s="6">
        <v>1</v>
      </c>
      <c r="AR1204" s="6">
        <v>0</v>
      </c>
      <c r="AS1204" s="6">
        <v>0</v>
      </c>
      <c r="AT1204" s="6">
        <v>0</v>
      </c>
      <c r="AU1204" s="6">
        <v>0</v>
      </c>
      <c r="AV1204" s="6">
        <v>1</v>
      </c>
      <c r="AW1204" s="6">
        <v>0</v>
      </c>
      <c r="AX1204" s="6">
        <v>0</v>
      </c>
      <c r="AY1204" s="6">
        <v>1</v>
      </c>
      <c r="AZ1204" s="6">
        <f>IF(Table3[[#This Row],[ShankDiameter]]=0.225,2,IF(Table3[[#This Row],[ShankDiameter]]=0.25,2,IF(Table3[[#This Row],[ShankDiameter]]=0.2875,2,0)))</f>
        <v>0</v>
      </c>
      <c r="BA1204" s="6">
        <v>0</v>
      </c>
      <c r="BB1204" s="6">
        <v>0</v>
      </c>
      <c r="BC1204" s="6">
        <v>0</v>
      </c>
      <c r="BD1204" s="6">
        <v>0</v>
      </c>
      <c r="BE1204" s="6">
        <v>0</v>
      </c>
      <c r="BF1204" s="6">
        <v>0</v>
      </c>
      <c r="BG1204" s="6">
        <v>0</v>
      </c>
      <c r="BH1204" s="6">
        <v>0</v>
      </c>
      <c r="BI1204" s="6">
        <v>0</v>
      </c>
      <c r="BJ1204" s="6">
        <v>0</v>
      </c>
      <c r="BK1204" s="6">
        <v>0</v>
      </c>
      <c r="BL1204" s="6">
        <v>0</v>
      </c>
      <c r="BM1204" s="6">
        <f>IF(Table3[[#This Row],[Type]]="EM",IF((Table3[[#This Row],[Diameter]]/2)-Table3[[#This Row],[CornerRadius]]-0.012&gt;0,(Table3[[#This Row],[Diameter]]/2)-Table3[[#This Row],[CornerRadius]]-0.012,0),)</f>
        <v>0</v>
      </c>
      <c r="BO1204" s="6" t="str">
        <f>IF(Table3[[#This Row],[ShoulderLength]]="","",IF(Table3[[#This Row],[ShoulderLength]]&lt;Table3[[#This Row],[LOC]],"FIX",""))</f>
        <v/>
      </c>
    </row>
    <row r="1205" spans="1:67" x14ac:dyDescent="0.25">
      <c r="A1205" s="7">
        <f>IF(Table3[[#This Row],[SoflexRule]]="",1,IF(Table3[[#This Row],[MinOHL]]="",1,IF(Table3[[#This Row],[Type]]="CT",1,IF(Table3[[#This Row],[I]]=1,0,1))))</f>
        <v>1</v>
      </c>
      <c r="E1205" s="6">
        <v>1202</v>
      </c>
      <c r="H1205" s="10" t="s">
        <v>2211</v>
      </c>
      <c r="I1205" s="11" t="s">
        <v>2214</v>
      </c>
      <c r="J1205" s="12" t="s">
        <v>2215</v>
      </c>
      <c r="K1205" s="11" t="str">
        <f>CONCATENATE(Table3[[#This Row],[Type]]," "&amp;TEXT(Table3[[#This Row],[Diameter]],".0000")&amp;""," "&amp;Table3[[#This Row],[NumFlutes]]&amp;"FL")</f>
        <v>SS 1.5000 16FL</v>
      </c>
      <c r="M1205" s="13">
        <v>1.5</v>
      </c>
      <c r="N1205" s="13">
        <v>0.5</v>
      </c>
      <c r="R1205" s="14">
        <f>IF(Table3[[#This Row],[ShoulderLenEnd]]="",0,90-(DEGREES(ATAN((Q1205-P1205)/((N1205-O1205)/2)))))</f>
        <v>0</v>
      </c>
      <c r="T1205" s="6">
        <v>16</v>
      </c>
      <c r="U1205" s="6">
        <v>4.0000000000000001E-3</v>
      </c>
      <c r="V1205" s="6">
        <v>4.0000000000000001E-3</v>
      </c>
      <c r="AA1205" s="13" t="str">
        <f t="shared" si="19"/>
        <v/>
      </c>
      <c r="AE1205" s="6" t="s">
        <v>44</v>
      </c>
      <c r="AF1205" s="6" t="s">
        <v>62</v>
      </c>
      <c r="AG1205" s="6" t="s">
        <v>2213</v>
      </c>
      <c r="AI1205" s="6">
        <v>0</v>
      </c>
      <c r="AJ1205" s="6">
        <v>1</v>
      </c>
      <c r="AK1205" s="6">
        <v>0</v>
      </c>
      <c r="AL1205" s="6">
        <v>1</v>
      </c>
      <c r="AM1205" s="6">
        <v>1</v>
      </c>
      <c r="AN1205" s="6">
        <v>0</v>
      </c>
      <c r="AO1205" s="6">
        <v>0</v>
      </c>
      <c r="AP1205" s="6">
        <v>1</v>
      </c>
      <c r="AR1205" s="6">
        <v>0</v>
      </c>
      <c r="AS1205" s="6">
        <v>0</v>
      </c>
      <c r="AT1205" s="6">
        <v>0</v>
      </c>
      <c r="AU1205" s="6">
        <v>0</v>
      </c>
      <c r="AV1205" s="6">
        <f>IF(Table3[[#This Row],[ShankDiameter]]&gt;0.5,0,2)</f>
        <v>2</v>
      </c>
      <c r="AW1205" s="6">
        <v>0</v>
      </c>
      <c r="AX1205" s="6">
        <v>0</v>
      </c>
      <c r="AY1205" s="6">
        <v>2</v>
      </c>
      <c r="AZ1205" s="6">
        <f>IF(Table3[[#This Row],[ShankDiameter]]=0.225,2,IF(Table3[[#This Row],[ShankDiameter]]=0.25,2,IF(Table3[[#This Row],[ShankDiameter]]=0.2875,2,0)))</f>
        <v>0</v>
      </c>
      <c r="BA1205" s="6">
        <v>0</v>
      </c>
      <c r="BB1205" s="6">
        <v>0</v>
      </c>
      <c r="BC1205" s="6">
        <v>0</v>
      </c>
      <c r="BD1205" s="6">
        <v>0</v>
      </c>
      <c r="BE1205" s="6">
        <v>0</v>
      </c>
      <c r="BF1205" s="6">
        <v>0</v>
      </c>
      <c r="BG1205" s="6">
        <v>0</v>
      </c>
      <c r="BH1205" s="6">
        <v>0</v>
      </c>
      <c r="BI1205" s="6">
        <v>0</v>
      </c>
      <c r="BJ1205" s="6">
        <v>0</v>
      </c>
      <c r="BK1205" s="6">
        <v>0</v>
      </c>
      <c r="BL1205" s="6">
        <v>0</v>
      </c>
      <c r="BM1205" s="6">
        <f>IF(Table3[[#This Row],[Type]]="EM",IF((Table3[[#This Row],[Diameter]]/2)-Table3[[#This Row],[CornerRadius]]-0.012&gt;0,(Table3[[#This Row],[Diameter]]/2)-Table3[[#This Row],[CornerRadius]]-0.012,0),)</f>
        <v>0</v>
      </c>
      <c r="BO1205" s="6" t="str">
        <f>IF(Table3[[#This Row],[ShoulderLength]]="","",IF(Table3[[#This Row],[ShoulderLength]]&lt;Table3[[#This Row],[LOC]],"FIX",""))</f>
        <v/>
      </c>
    </row>
    <row r="1206" spans="1:67" x14ac:dyDescent="0.25">
      <c r="A1206" s="7">
        <f>IF(Table3[[#This Row],[SoflexRule]]="",1,IF(Table3[[#This Row],[MinOHL]]="",1,IF(Table3[[#This Row],[Type]]="CT",1,IF(Table3[[#This Row],[I]]=1,0,1))))</f>
        <v>1</v>
      </c>
      <c r="E1206" s="6">
        <v>1203</v>
      </c>
      <c r="H1206" s="10" t="s">
        <v>2216</v>
      </c>
      <c r="I1206" s="11" t="s">
        <v>2217</v>
      </c>
      <c r="J1206" s="12" t="s">
        <v>2218</v>
      </c>
      <c r="K1206" s="11" t="str">
        <f>CONCATENATE(Table3[[#This Row],[Type]]," "&amp;TEXT(Table3[[#This Row],[Diameter]],".0000")&amp;""," "&amp;Table3[[#This Row],[NumFlutes]]&amp;"FL")</f>
        <v>TE .0312 2FL</v>
      </c>
      <c r="M1206" s="13">
        <v>3.1199999999999999E-2</v>
      </c>
      <c r="N1206" s="13">
        <v>0.125</v>
      </c>
      <c r="R1206" s="14">
        <f>IF(Table3[[#This Row],[ShoulderLenEnd]]="",0,90-(DEGREES(ATAN((Q1206-P1206)/((N1206-O1206)/2)))))</f>
        <v>0</v>
      </c>
      <c r="T1206" s="6">
        <v>2</v>
      </c>
      <c r="U1206" s="6">
        <v>2</v>
      </c>
      <c r="V1206" s="6">
        <v>0.5</v>
      </c>
      <c r="AA1206" s="13" t="str">
        <f t="shared" si="19"/>
        <v/>
      </c>
      <c r="AE1206" s="6" t="s">
        <v>44</v>
      </c>
      <c r="AF1206" s="6" t="s">
        <v>62</v>
      </c>
      <c r="AG1206" s="6" t="s">
        <v>2219</v>
      </c>
      <c r="AI1206" s="6">
        <v>0</v>
      </c>
      <c r="AJ1206" s="6">
        <v>0</v>
      </c>
      <c r="AK1206" s="6">
        <v>0</v>
      </c>
      <c r="AL1206" s="6">
        <v>0</v>
      </c>
      <c r="AM1206" s="6">
        <v>0</v>
      </c>
      <c r="AN1206" s="6">
        <v>0</v>
      </c>
      <c r="AO1206" s="6">
        <v>0</v>
      </c>
      <c r="AP1206" s="6">
        <v>0</v>
      </c>
      <c r="AR1206" s="6">
        <v>0</v>
      </c>
      <c r="AS1206" s="6">
        <v>0</v>
      </c>
      <c r="AT1206" s="6">
        <v>0</v>
      </c>
      <c r="AU1206" s="6">
        <v>0</v>
      </c>
      <c r="AV1206" s="6">
        <f>IF(Table3[[#This Row],[ShankDiameter]]&gt;0.5,0,2)</f>
        <v>2</v>
      </c>
      <c r="AW1206" s="6">
        <v>0</v>
      </c>
      <c r="AX1206" s="6">
        <v>0</v>
      </c>
      <c r="AY1206" s="6">
        <v>2</v>
      </c>
      <c r="AZ1206" s="6">
        <f>IF(Table3[[#This Row],[ShankDiameter]]=0.225,2,IF(Table3[[#This Row],[ShankDiameter]]=0.25,2,IF(Table3[[#This Row],[ShankDiameter]]=0.2875,2,0)))</f>
        <v>0</v>
      </c>
      <c r="BA1206" s="6">
        <v>0</v>
      </c>
      <c r="BB1206" s="6">
        <v>0</v>
      </c>
      <c r="BC1206" s="6">
        <v>0</v>
      </c>
      <c r="BD1206" s="6">
        <v>0</v>
      </c>
      <c r="BE1206" s="6">
        <v>0</v>
      </c>
      <c r="BF1206" s="6">
        <v>0</v>
      </c>
      <c r="BG1206" s="6">
        <v>0</v>
      </c>
      <c r="BH1206" s="6">
        <v>0</v>
      </c>
      <c r="BI1206" s="6">
        <v>0</v>
      </c>
      <c r="BJ1206" s="6">
        <v>0</v>
      </c>
      <c r="BK1206" s="6">
        <v>0</v>
      </c>
      <c r="BL1206" s="6">
        <v>0</v>
      </c>
      <c r="BM1206" s="6">
        <f>IF(Table3[[#This Row],[Type]]="EM",IF((Table3[[#This Row],[Diameter]]/2)-Table3[[#This Row],[CornerRadius]]-0.012&gt;0,(Table3[[#This Row],[Diameter]]/2)-Table3[[#This Row],[CornerRadius]]-0.012,0),)</f>
        <v>0</v>
      </c>
      <c r="BO1206" s="6" t="str">
        <f>IF(Table3[[#This Row],[ShoulderLength]]="","",IF(Table3[[#This Row],[ShoulderLength]]&lt;Table3[[#This Row],[LOC]],"FIX",""))</f>
        <v/>
      </c>
    </row>
    <row r="1207" spans="1:67" x14ac:dyDescent="0.25">
      <c r="A1207" s="7">
        <f>IF(Table3[[#This Row],[SoflexRule]]="",1,IF(Table3[[#This Row],[MinOHL]]="",1,IF(Table3[[#This Row],[Type]]="CT",1,IF(Table3[[#This Row],[I]]=1,0,1))))</f>
        <v>1</v>
      </c>
      <c r="E1207" s="6">
        <v>1204</v>
      </c>
      <c r="H1207" s="10" t="s">
        <v>2216</v>
      </c>
      <c r="I1207" s="11" t="s">
        <v>2220</v>
      </c>
      <c r="J1207" s="12" t="s">
        <v>2221</v>
      </c>
      <c r="K1207" s="11" t="str">
        <f>CONCATENATE(Table3[[#This Row],[Type]]," "&amp;TEXT(Table3[[#This Row],[Diameter]],".0000")&amp;""," "&amp;Table3[[#This Row],[NumFlutes]]&amp;"FL")</f>
        <v>TE .0250 2FL</v>
      </c>
      <c r="M1207" s="13">
        <v>2.5000000000000001E-2</v>
      </c>
      <c r="N1207" s="13">
        <v>0.1875</v>
      </c>
      <c r="R1207" s="14">
        <f>IF(Table3[[#This Row],[ShoulderLenEnd]]="",0,90-(DEGREES(ATAN((Q1207-P1207)/((N1207-O1207)/2)))))</f>
        <v>0</v>
      </c>
      <c r="T1207" s="6">
        <v>2</v>
      </c>
      <c r="U1207" s="6">
        <v>2</v>
      </c>
      <c r="V1207" s="6">
        <v>0.30320000000000003</v>
      </c>
      <c r="AA1207" s="13" t="str">
        <f t="shared" si="19"/>
        <v/>
      </c>
      <c r="AE1207" s="6" t="s">
        <v>44</v>
      </c>
      <c r="AF1207" s="6" t="s">
        <v>62</v>
      </c>
      <c r="AG1207" s="6" t="s">
        <v>109</v>
      </c>
      <c r="AI1207" s="6">
        <v>0</v>
      </c>
      <c r="AJ1207" s="6">
        <v>1</v>
      </c>
      <c r="AK1207" s="6">
        <v>0</v>
      </c>
      <c r="AL1207" s="6">
        <v>1</v>
      </c>
      <c r="AM1207" s="6">
        <v>1</v>
      </c>
      <c r="AN1207" s="6">
        <v>0</v>
      </c>
      <c r="AO1207" s="6">
        <v>0</v>
      </c>
      <c r="AP1207" s="6">
        <v>1</v>
      </c>
      <c r="AR1207" s="6">
        <v>0</v>
      </c>
      <c r="AS1207" s="6">
        <v>0</v>
      </c>
      <c r="AT1207" s="6">
        <v>0</v>
      </c>
      <c r="AU1207" s="6">
        <v>0</v>
      </c>
      <c r="AV1207" s="6">
        <f>IF(Table3[[#This Row],[ShankDiameter]]&gt;0.5,0,2)</f>
        <v>2</v>
      </c>
      <c r="AW1207" s="6">
        <v>0</v>
      </c>
      <c r="AX1207" s="6">
        <v>0</v>
      </c>
      <c r="AY1207" s="6">
        <v>2</v>
      </c>
      <c r="AZ1207" s="6">
        <f>IF(Table3[[#This Row],[ShankDiameter]]=0.225,2,IF(Table3[[#This Row],[ShankDiameter]]=0.25,2,IF(Table3[[#This Row],[ShankDiameter]]=0.2875,2,0)))</f>
        <v>0</v>
      </c>
      <c r="BA1207" s="6">
        <v>0</v>
      </c>
      <c r="BB1207" s="6">
        <v>0</v>
      </c>
      <c r="BC1207" s="6">
        <v>0</v>
      </c>
      <c r="BD1207" s="6">
        <v>0</v>
      </c>
      <c r="BE1207" s="6">
        <v>0</v>
      </c>
      <c r="BF1207" s="6">
        <v>0</v>
      </c>
      <c r="BG1207" s="6">
        <v>0</v>
      </c>
      <c r="BH1207" s="6">
        <v>0</v>
      </c>
      <c r="BI1207" s="6">
        <v>0</v>
      </c>
      <c r="BJ1207" s="6">
        <v>0</v>
      </c>
      <c r="BK1207" s="6">
        <v>0</v>
      </c>
      <c r="BL1207" s="6">
        <v>0</v>
      </c>
      <c r="BM1207" s="6">
        <f>IF(Table3[[#This Row],[Type]]="EM",IF((Table3[[#This Row],[Diameter]]/2)-Table3[[#This Row],[CornerRadius]]-0.012&gt;0,(Table3[[#This Row],[Diameter]]/2)-Table3[[#This Row],[CornerRadius]]-0.012,0),)</f>
        <v>0</v>
      </c>
      <c r="BO1207" s="6" t="str">
        <f>IF(Table3[[#This Row],[ShoulderLength]]="","",IF(Table3[[#This Row],[ShoulderLength]]&lt;Table3[[#This Row],[LOC]],"FIX",""))</f>
        <v/>
      </c>
    </row>
    <row r="1208" spans="1:67" x14ac:dyDescent="0.25">
      <c r="A1208" s="7">
        <f>IF(Table3[[#This Row],[SoflexRule]]="",1,IF(Table3[[#This Row],[MinOHL]]="",1,IF(Table3[[#This Row],[Type]]="CT",1,IF(Table3[[#This Row],[I]]=1,0,1))))</f>
        <v>1</v>
      </c>
      <c r="E1208" s="6">
        <v>1205</v>
      </c>
      <c r="H1208" s="10" t="s">
        <v>2216</v>
      </c>
      <c r="I1208" s="11" t="s">
        <v>2222</v>
      </c>
      <c r="J1208" s="12" t="s">
        <v>2223</v>
      </c>
      <c r="K1208" s="11" t="str">
        <f>CONCATENATE(Table3[[#This Row],[Type]]," "&amp;TEXT(Table3[[#This Row],[Diameter]],".0000")&amp;""," "&amp;Table3[[#This Row],[NumFlutes]]&amp;"FL")</f>
        <v>TE .0313 3FL</v>
      </c>
      <c r="M1208" s="13">
        <v>3.1300000000000001E-2</v>
      </c>
      <c r="N1208" s="13">
        <v>0.25</v>
      </c>
      <c r="R1208" s="14">
        <f>IF(Table3[[#This Row],[ShoulderLenEnd]]="",0,90-(DEGREES(ATAN((Q1208-P1208)/((N1208-O1208)/2)))))</f>
        <v>0</v>
      </c>
      <c r="T1208" s="6">
        <v>3</v>
      </c>
      <c r="U1208" s="6">
        <v>2.5</v>
      </c>
      <c r="V1208" s="6">
        <v>0.5</v>
      </c>
      <c r="AA1208" s="13" t="str">
        <f t="shared" si="19"/>
        <v/>
      </c>
      <c r="AE1208" s="6" t="s">
        <v>44</v>
      </c>
      <c r="AF1208" s="6" t="s">
        <v>62</v>
      </c>
      <c r="AG1208" s="6" t="s">
        <v>2219</v>
      </c>
      <c r="AI1208" s="6">
        <v>0</v>
      </c>
      <c r="AJ1208" s="6">
        <v>0</v>
      </c>
      <c r="AK1208" s="6">
        <v>0</v>
      </c>
      <c r="AL1208" s="6">
        <v>0</v>
      </c>
      <c r="AM1208" s="6">
        <v>0</v>
      </c>
      <c r="AN1208" s="6">
        <v>0</v>
      </c>
      <c r="AO1208" s="6">
        <v>0</v>
      </c>
      <c r="AP1208" s="6">
        <v>0</v>
      </c>
      <c r="AR1208" s="6">
        <v>0</v>
      </c>
      <c r="AS1208" s="6">
        <v>0</v>
      </c>
      <c r="AT1208" s="6">
        <v>0</v>
      </c>
      <c r="AU1208" s="6">
        <v>0</v>
      </c>
      <c r="AV1208" s="6">
        <f>IF(Table3[[#This Row],[ShankDiameter]]&gt;0.5,0,2)</f>
        <v>2</v>
      </c>
      <c r="AW1208" s="6">
        <v>0</v>
      </c>
      <c r="AX1208" s="6">
        <v>0</v>
      </c>
      <c r="AY1208" s="6">
        <v>2</v>
      </c>
      <c r="AZ1208" s="6">
        <f>IF(Table3[[#This Row],[ShankDiameter]]=0.225,2,IF(Table3[[#This Row],[ShankDiameter]]=0.25,2,IF(Table3[[#This Row],[ShankDiameter]]=0.2875,2,0)))</f>
        <v>2</v>
      </c>
      <c r="BA1208" s="6">
        <v>0</v>
      </c>
      <c r="BB1208" s="6">
        <v>0</v>
      </c>
      <c r="BC1208" s="6">
        <v>0</v>
      </c>
      <c r="BD1208" s="6">
        <v>0</v>
      </c>
      <c r="BE1208" s="6">
        <v>0</v>
      </c>
      <c r="BF1208" s="6">
        <v>0</v>
      </c>
      <c r="BG1208" s="6">
        <v>0</v>
      </c>
      <c r="BH1208" s="6">
        <v>0</v>
      </c>
      <c r="BI1208" s="6">
        <v>0</v>
      </c>
      <c r="BJ1208" s="6">
        <v>0</v>
      </c>
      <c r="BK1208" s="6">
        <v>0</v>
      </c>
      <c r="BL1208" s="6">
        <v>0</v>
      </c>
      <c r="BM1208" s="6">
        <f>IF(Table3[[#This Row],[Type]]="EM",IF((Table3[[#This Row],[Diameter]]/2)-Table3[[#This Row],[CornerRadius]]-0.012&gt;0,(Table3[[#This Row],[Diameter]]/2)-Table3[[#This Row],[CornerRadius]]-0.012,0),)</f>
        <v>0</v>
      </c>
      <c r="BO1208" s="6" t="str">
        <f>IF(Table3[[#This Row],[ShoulderLength]]="","",IF(Table3[[#This Row],[ShoulderLength]]&lt;Table3[[#This Row],[LOC]],"FIX",""))</f>
        <v/>
      </c>
    </row>
    <row r="1209" spans="1:67" x14ac:dyDescent="0.25">
      <c r="A1209" s="7">
        <f>IF(Table3[[#This Row],[SoflexRule]]="",1,IF(Table3[[#This Row],[MinOHL]]="",1,IF(Table3[[#This Row],[Type]]="CT",1,IF(Table3[[#This Row],[I]]=1,0,1))))</f>
        <v>1</v>
      </c>
      <c r="B1209" s="6" t="s">
        <v>2216</v>
      </c>
      <c r="C1209" s="6" t="s">
        <v>2216</v>
      </c>
      <c r="E1209" s="6">
        <v>1206</v>
      </c>
      <c r="H1209" s="10" t="s">
        <v>2216</v>
      </c>
      <c r="I1209" s="11" t="s">
        <v>2224</v>
      </c>
      <c r="J1209" s="12" t="s">
        <v>2225</v>
      </c>
      <c r="K1209" s="11" t="str">
        <f>CONCATENATE(Table3[[#This Row],[Type]]," "&amp;TEXT(Table3[[#This Row],[Diameter]],".0000")&amp;""," "&amp;Table3[[#This Row],[NumFlutes]]&amp;"FL")</f>
        <v>TE .3750 3FL</v>
      </c>
      <c r="M1209" s="13">
        <v>0.375</v>
      </c>
      <c r="N1209" s="13">
        <v>0.375</v>
      </c>
      <c r="O1209" s="6">
        <v>0.375</v>
      </c>
      <c r="P1209" s="6">
        <v>0.61</v>
      </c>
      <c r="R1209" s="14">
        <f>IF(Table3[[#This Row],[ShoulderLenEnd]]="",0,90-(DEGREES(ATAN((Q1209-P1209)/((N1209-O1209)/2)))))</f>
        <v>0</v>
      </c>
      <c r="S1209" s="15">
        <v>0.81499999999999995</v>
      </c>
      <c r="T1209" s="6">
        <v>3</v>
      </c>
      <c r="U1209" s="6">
        <v>2.5249999999999999</v>
      </c>
      <c r="V1209" s="6">
        <v>0.5</v>
      </c>
      <c r="Z1209" s="6">
        <v>15</v>
      </c>
      <c r="AA1209" s="13">
        <f t="shared" si="19"/>
        <v>1.424203896135966</v>
      </c>
      <c r="AB1209" s="6">
        <v>9.2999999999999999E-2</v>
      </c>
      <c r="AE1209" s="6" t="s">
        <v>44</v>
      </c>
      <c r="AF1209" s="6" t="s">
        <v>62</v>
      </c>
      <c r="AG1209" s="6" t="s">
        <v>2219</v>
      </c>
      <c r="AI1209" s="6">
        <v>0</v>
      </c>
      <c r="AJ1209" s="6">
        <v>0</v>
      </c>
      <c r="AK1209" s="6">
        <v>1</v>
      </c>
      <c r="AL1209" s="6">
        <v>0</v>
      </c>
      <c r="AM1209" s="6">
        <v>0</v>
      </c>
      <c r="AN1209" s="6">
        <v>0</v>
      </c>
      <c r="AO1209" s="6">
        <v>1</v>
      </c>
      <c r="AP1209" s="6">
        <v>1</v>
      </c>
      <c r="AR1209" s="6">
        <v>0</v>
      </c>
      <c r="AS1209" s="6">
        <v>0</v>
      </c>
      <c r="AT1209" s="6">
        <v>0</v>
      </c>
      <c r="AU1209" s="6">
        <v>0</v>
      </c>
      <c r="AV1209" s="6">
        <f>IF(Table3[[#This Row],[ShankDiameter]]&gt;0.5,0,2)</f>
        <v>2</v>
      </c>
      <c r="AW1209" s="6">
        <v>0</v>
      </c>
      <c r="AX1209" s="6">
        <v>0</v>
      </c>
      <c r="AY1209" s="6">
        <v>2</v>
      </c>
      <c r="AZ1209" s="6">
        <f>IF(Table3[[#This Row],[ShankDiameter]]=0.225,2,IF(Table3[[#This Row],[ShankDiameter]]=0.25,2,IF(Table3[[#This Row],[ShankDiameter]]=0.2875,2,0)))</f>
        <v>0</v>
      </c>
      <c r="BA1209" s="6">
        <v>0</v>
      </c>
      <c r="BB1209" s="6">
        <v>0</v>
      </c>
      <c r="BC1209" s="6">
        <v>0</v>
      </c>
      <c r="BD1209" s="6">
        <v>0</v>
      </c>
      <c r="BE1209" s="6">
        <v>0</v>
      </c>
      <c r="BF1209" s="6">
        <v>0</v>
      </c>
      <c r="BG1209" s="6">
        <v>0</v>
      </c>
      <c r="BH1209" s="6">
        <v>0</v>
      </c>
      <c r="BI1209" s="6">
        <v>0</v>
      </c>
      <c r="BJ1209" s="6">
        <v>0</v>
      </c>
      <c r="BK1209" s="6">
        <v>0</v>
      </c>
      <c r="BL1209" s="6">
        <v>0</v>
      </c>
      <c r="BM1209" s="6">
        <f>IF(Table3[[#This Row],[Type]]="EM",IF((Table3[[#This Row],[Diameter]]/2)-Table3[[#This Row],[CornerRadius]]-0.012&gt;0,(Table3[[#This Row],[Diameter]]/2)-Table3[[#This Row],[CornerRadius]]-0.012,0),)</f>
        <v>0</v>
      </c>
      <c r="BO1209" s="6" t="str">
        <f>IF(Table3[[#This Row],[ShoulderLength]]="","",IF(Table3[[#This Row],[ShoulderLength]]&lt;Table3[[#This Row],[LOC]],"FIX",""))</f>
        <v/>
      </c>
    </row>
    <row r="1210" spans="1:67" x14ac:dyDescent="0.25">
      <c r="A1210" s="7">
        <f>IF(Table3[[#This Row],[SoflexRule]]="",1,IF(Table3[[#This Row],[MinOHL]]="",1,IF(Table3[[#This Row],[Type]]="CT",1,IF(Table3[[#This Row],[I]]=1,0,1))))</f>
        <v>1</v>
      </c>
      <c r="E1210" s="6">
        <v>1207</v>
      </c>
      <c r="H1210" s="10" t="s">
        <v>2216</v>
      </c>
      <c r="I1210" s="11" t="s">
        <v>2226</v>
      </c>
      <c r="J1210" s="12" t="s">
        <v>2227</v>
      </c>
      <c r="K1210" s="11" t="str">
        <f>CONCATENATE(Table3[[#This Row],[Type]]," "&amp;TEXT(Table3[[#This Row],[Diameter]],".0000")&amp;""," "&amp;Table3[[#This Row],[NumFlutes]]&amp;"FL")</f>
        <v>TE .1563 3FL</v>
      </c>
      <c r="M1210" s="13">
        <v>0.15629999999999999</v>
      </c>
      <c r="N1210" s="13">
        <v>0.375</v>
      </c>
      <c r="R1210" s="14">
        <f>IF(Table3[[#This Row],[ShoulderLenEnd]]="",0,90-(DEGREES(ATAN((Q1210-P1210)/((N1210-O1210)/2)))))</f>
        <v>0</v>
      </c>
      <c r="T1210" s="6">
        <v>3</v>
      </c>
      <c r="U1210" s="6">
        <v>2.5</v>
      </c>
      <c r="V1210" s="6">
        <v>0.75</v>
      </c>
      <c r="AA1210" s="13" t="str">
        <f t="shared" si="19"/>
        <v/>
      </c>
      <c r="AE1210" s="6" t="s">
        <v>44</v>
      </c>
      <c r="AF1210" s="6" t="s">
        <v>62</v>
      </c>
      <c r="AG1210" s="6" t="s">
        <v>2219</v>
      </c>
      <c r="AI1210" s="6">
        <v>0</v>
      </c>
      <c r="AJ1210" s="6">
        <v>0</v>
      </c>
      <c r="AK1210" s="6">
        <v>0</v>
      </c>
      <c r="AL1210" s="6">
        <v>0</v>
      </c>
      <c r="AM1210" s="6">
        <v>0</v>
      </c>
      <c r="AN1210" s="6">
        <v>0</v>
      </c>
      <c r="AO1210" s="6">
        <v>0</v>
      </c>
      <c r="AP1210" s="6">
        <v>0</v>
      </c>
      <c r="AR1210" s="6">
        <v>0</v>
      </c>
      <c r="AS1210" s="6">
        <v>0</v>
      </c>
      <c r="AT1210" s="6">
        <v>0</v>
      </c>
      <c r="AU1210" s="6">
        <v>0</v>
      </c>
      <c r="AV1210" s="6">
        <f>IF(Table3[[#This Row],[ShankDiameter]]&gt;0.5,0,2)</f>
        <v>2</v>
      </c>
      <c r="AW1210" s="6">
        <v>0</v>
      </c>
      <c r="AX1210" s="6">
        <v>0</v>
      </c>
      <c r="AY1210" s="6">
        <v>2</v>
      </c>
      <c r="AZ1210" s="6">
        <f>IF(Table3[[#This Row],[ShankDiameter]]=0.225,2,IF(Table3[[#This Row],[ShankDiameter]]=0.25,2,IF(Table3[[#This Row],[ShankDiameter]]=0.2875,2,0)))</f>
        <v>0</v>
      </c>
      <c r="BA1210" s="6">
        <v>0</v>
      </c>
      <c r="BB1210" s="6">
        <v>0</v>
      </c>
      <c r="BC1210" s="6">
        <v>0</v>
      </c>
      <c r="BD1210" s="6">
        <v>0</v>
      </c>
      <c r="BE1210" s="6">
        <v>0</v>
      </c>
      <c r="BF1210" s="6">
        <v>0</v>
      </c>
      <c r="BG1210" s="6">
        <v>0</v>
      </c>
      <c r="BH1210" s="6">
        <v>0</v>
      </c>
      <c r="BI1210" s="6">
        <v>0</v>
      </c>
      <c r="BJ1210" s="6">
        <v>0</v>
      </c>
      <c r="BK1210" s="6">
        <v>0</v>
      </c>
      <c r="BL1210" s="6">
        <v>0</v>
      </c>
      <c r="BM1210" s="6">
        <f>IF(Table3[[#This Row],[Type]]="EM",IF((Table3[[#This Row],[Diameter]]/2)-Table3[[#This Row],[CornerRadius]]-0.012&gt;0,(Table3[[#This Row],[Diameter]]/2)-Table3[[#This Row],[CornerRadius]]-0.012,0),)</f>
        <v>0</v>
      </c>
      <c r="BO1210" s="6" t="str">
        <f>IF(Table3[[#This Row],[ShoulderLength]]="","",IF(Table3[[#This Row],[ShoulderLength]]&lt;Table3[[#This Row],[LOC]],"FIX",""))</f>
        <v/>
      </c>
    </row>
    <row r="1211" spans="1:67" x14ac:dyDescent="0.25">
      <c r="A1211" s="7">
        <f>IF(Table3[[#This Row],[SoflexRule]]="",1,IF(Table3[[#This Row],[MinOHL]]="",1,IF(Table3[[#This Row],[Type]]="CT",1,IF(Table3[[#This Row],[I]]=1,0,1))))</f>
        <v>1</v>
      </c>
      <c r="E1211" s="6">
        <v>1208</v>
      </c>
      <c r="H1211" s="10" t="s">
        <v>2216</v>
      </c>
      <c r="I1211" s="11" t="s">
        <v>2228</v>
      </c>
      <c r="J1211" s="12" t="s">
        <v>2229</v>
      </c>
      <c r="K1211" s="11" t="str">
        <f>CONCATENATE(Table3[[#This Row],[Type]]," "&amp;TEXT(Table3[[#This Row],[Diameter]],".0000")&amp;""," "&amp;Table3[[#This Row],[NumFlutes]]&amp;"FL")</f>
        <v>TE .0625 2FL</v>
      </c>
      <c r="M1211" s="13">
        <v>6.25E-2</v>
      </c>
      <c r="N1211" s="13">
        <v>0.5</v>
      </c>
      <c r="R1211" s="14">
        <f>IF(Table3[[#This Row],[ShoulderLenEnd]]="",0,90-(DEGREES(ATAN((Q1211-P1211)/((N1211-O1211)/2)))))</f>
        <v>0</v>
      </c>
      <c r="T1211" s="6">
        <v>2</v>
      </c>
      <c r="U1211" s="6">
        <v>2.5</v>
      </c>
      <c r="V1211" s="6">
        <v>0.5</v>
      </c>
      <c r="AA1211" s="13" t="str">
        <f t="shared" si="19"/>
        <v/>
      </c>
      <c r="AE1211" s="6" t="s">
        <v>44</v>
      </c>
      <c r="AF1211" s="6" t="s">
        <v>62</v>
      </c>
      <c r="AG1211" s="6" t="s">
        <v>2219</v>
      </c>
      <c r="AI1211" s="6">
        <v>0</v>
      </c>
      <c r="AJ1211" s="6">
        <v>0</v>
      </c>
      <c r="AK1211" s="6">
        <v>0</v>
      </c>
      <c r="AL1211" s="6">
        <v>0</v>
      </c>
      <c r="AM1211" s="6">
        <v>0</v>
      </c>
      <c r="AN1211" s="6">
        <v>0</v>
      </c>
      <c r="AO1211" s="6">
        <v>0</v>
      </c>
      <c r="AP1211" s="6">
        <v>0</v>
      </c>
      <c r="AR1211" s="6">
        <v>0</v>
      </c>
      <c r="AS1211" s="6">
        <v>0</v>
      </c>
      <c r="AT1211" s="6">
        <v>0</v>
      </c>
      <c r="AU1211" s="6">
        <v>0</v>
      </c>
      <c r="AV1211" s="6">
        <f>IF(Table3[[#This Row],[ShankDiameter]]&gt;0.5,0,2)</f>
        <v>2</v>
      </c>
      <c r="AW1211" s="6">
        <v>0</v>
      </c>
      <c r="AX1211" s="6">
        <v>0</v>
      </c>
      <c r="AY1211" s="6">
        <v>2</v>
      </c>
      <c r="AZ1211" s="6">
        <f>IF(Table3[[#This Row],[ShankDiameter]]=0.225,2,IF(Table3[[#This Row],[ShankDiameter]]=0.25,2,IF(Table3[[#This Row],[ShankDiameter]]=0.2875,2,0)))</f>
        <v>0</v>
      </c>
      <c r="BA1211" s="6">
        <v>0</v>
      </c>
      <c r="BB1211" s="6">
        <v>0</v>
      </c>
      <c r="BC1211" s="6">
        <v>0</v>
      </c>
      <c r="BD1211" s="6">
        <v>0</v>
      </c>
      <c r="BE1211" s="6">
        <v>0</v>
      </c>
      <c r="BF1211" s="6">
        <v>0</v>
      </c>
      <c r="BG1211" s="6">
        <v>0</v>
      </c>
      <c r="BH1211" s="6">
        <v>0</v>
      </c>
      <c r="BI1211" s="6">
        <v>0</v>
      </c>
      <c r="BJ1211" s="6">
        <v>0</v>
      </c>
      <c r="BK1211" s="6">
        <v>0</v>
      </c>
      <c r="BL1211" s="6">
        <v>0</v>
      </c>
      <c r="BM1211" s="6">
        <f>IF(Table3[[#This Row],[Type]]="EM",IF((Table3[[#This Row],[Diameter]]/2)-Table3[[#This Row],[CornerRadius]]-0.012&gt;0,(Table3[[#This Row],[Diameter]]/2)-Table3[[#This Row],[CornerRadius]]-0.012,0),)</f>
        <v>0</v>
      </c>
      <c r="BO1211" s="6" t="str">
        <f>IF(Table3[[#This Row],[ShoulderLength]]="","",IF(Table3[[#This Row],[ShoulderLength]]&lt;Table3[[#This Row],[LOC]],"FIX",""))</f>
        <v/>
      </c>
    </row>
    <row r="1212" spans="1:67" x14ac:dyDescent="0.25">
      <c r="A1212" s="7">
        <f>IF(Table3[[#This Row],[SoflexRule]]="",1,IF(Table3[[#This Row],[MinOHL]]="",1,IF(Table3[[#This Row],[Type]]="CT",1,IF(Table3[[#This Row],[I]]=1,0,1))))</f>
        <v>1</v>
      </c>
      <c r="B1212" s="6" t="s">
        <v>2216</v>
      </c>
      <c r="C1212" s="6" t="s">
        <v>2216</v>
      </c>
      <c r="E1212" s="6">
        <v>1209</v>
      </c>
      <c r="H1212" s="10" t="s">
        <v>2216</v>
      </c>
      <c r="I1212" s="11" t="s">
        <v>2230</v>
      </c>
      <c r="J1212" s="12" t="s">
        <v>2231</v>
      </c>
      <c r="K1212" s="11" t="str">
        <f>CONCATENATE(Table3[[#This Row],[Type]]," "&amp;TEXT(Table3[[#This Row],[Diameter]],".0000")&amp;""," "&amp;Table3[[#This Row],[NumFlutes]]&amp;"FL")</f>
        <v>TE .5000 3FL</v>
      </c>
      <c r="M1212" s="13">
        <v>0.5</v>
      </c>
      <c r="N1212" s="13">
        <v>0.5</v>
      </c>
      <c r="O1212" s="6">
        <v>0.5</v>
      </c>
      <c r="P1212" s="6">
        <v>0.88</v>
      </c>
      <c r="R1212" s="14">
        <f>IF(Table3[[#This Row],[ShoulderLenEnd]]="",0,90-(DEGREES(ATAN((Q1212-P1212)/((N1212-O1212)/2)))))</f>
        <v>0</v>
      </c>
      <c r="S1212" s="15">
        <v>1.1000000000000001</v>
      </c>
      <c r="T1212" s="6">
        <v>3</v>
      </c>
      <c r="U1212" s="6">
        <v>3.03</v>
      </c>
      <c r="V1212" s="6">
        <v>0.83</v>
      </c>
      <c r="Z1212" s="6">
        <v>15</v>
      </c>
      <c r="AA1212" s="13">
        <f t="shared" si="19"/>
        <v>1.8989385281812878</v>
      </c>
      <c r="AB1212" s="6">
        <v>9.2999999999999999E-2</v>
      </c>
      <c r="AE1212" s="6" t="s">
        <v>44</v>
      </c>
      <c r="AF1212" s="6" t="s">
        <v>73</v>
      </c>
      <c r="AG1212" s="6" t="s">
        <v>2219</v>
      </c>
      <c r="AI1212" s="6">
        <v>0</v>
      </c>
      <c r="AJ1212" s="6">
        <v>0</v>
      </c>
      <c r="AK1212" s="6">
        <v>1</v>
      </c>
      <c r="AL1212" s="6">
        <v>0</v>
      </c>
      <c r="AM1212" s="6">
        <v>0</v>
      </c>
      <c r="AN1212" s="6">
        <v>0</v>
      </c>
      <c r="AO1212" s="6">
        <v>1</v>
      </c>
      <c r="AP1212" s="6">
        <v>1</v>
      </c>
      <c r="AR1212" s="6">
        <v>0</v>
      </c>
      <c r="AS1212" s="6">
        <v>0</v>
      </c>
      <c r="AT1212" s="6">
        <v>0</v>
      </c>
      <c r="AU1212" s="6">
        <v>0</v>
      </c>
      <c r="AV1212" s="6">
        <f>IF(Table3[[#This Row],[ShankDiameter]]&gt;0.5,0,2)</f>
        <v>2</v>
      </c>
      <c r="AW1212" s="6">
        <v>0</v>
      </c>
      <c r="AX1212" s="6">
        <v>0</v>
      </c>
      <c r="AY1212" s="6">
        <v>2</v>
      </c>
      <c r="AZ1212" s="6">
        <f>IF(Table3[[#This Row],[ShankDiameter]]=0.225,2,IF(Table3[[#This Row],[ShankDiameter]]=0.25,2,IF(Table3[[#This Row],[ShankDiameter]]=0.2875,2,0)))</f>
        <v>0</v>
      </c>
      <c r="BA1212" s="6">
        <v>0</v>
      </c>
      <c r="BB1212" s="6">
        <v>0</v>
      </c>
      <c r="BC1212" s="6">
        <v>0</v>
      </c>
      <c r="BD1212" s="6">
        <v>0</v>
      </c>
      <c r="BE1212" s="6">
        <v>0</v>
      </c>
      <c r="BF1212" s="6">
        <v>0</v>
      </c>
      <c r="BG1212" s="6">
        <v>0</v>
      </c>
      <c r="BH1212" s="6">
        <v>0</v>
      </c>
      <c r="BI1212" s="6">
        <v>0</v>
      </c>
      <c r="BJ1212" s="6">
        <v>0</v>
      </c>
      <c r="BK1212" s="6">
        <v>0</v>
      </c>
      <c r="BL1212" s="6">
        <v>0</v>
      </c>
      <c r="BM1212" s="6">
        <f>IF(Table3[[#This Row],[Type]]="EM",IF((Table3[[#This Row],[Diameter]]/2)-Table3[[#This Row],[CornerRadius]]-0.012&gt;0,(Table3[[#This Row],[Diameter]]/2)-Table3[[#This Row],[CornerRadius]]-0.012,0),)</f>
        <v>0</v>
      </c>
      <c r="BO1212" s="6" t="str">
        <f>IF(Table3[[#This Row],[ShoulderLength]]="","",IF(Table3[[#This Row],[ShoulderLength]]&lt;Table3[[#This Row],[LOC]],"FIX",""))</f>
        <v/>
      </c>
    </row>
    <row r="1213" spans="1:67" x14ac:dyDescent="0.25">
      <c r="A1213" s="7">
        <f>IF(Table3[[#This Row],[SoflexRule]]="",1,IF(Table3[[#This Row],[MinOHL]]="",1,IF(Table3[[#This Row],[Type]]="CT",1,IF(Table3[[#This Row],[I]]=1,0,1))))</f>
        <v>1</v>
      </c>
      <c r="E1213" s="6">
        <v>1210</v>
      </c>
      <c r="F1213" s="24"/>
      <c r="G1213" s="25"/>
      <c r="H1213" s="10" t="s">
        <v>2216</v>
      </c>
      <c r="I1213" s="11" t="s">
        <v>2232</v>
      </c>
      <c r="J1213" s="12" t="s">
        <v>2233</v>
      </c>
      <c r="K1213" s="11" t="str">
        <f>CONCATENATE(Table3[[#This Row],[Type]]," "&amp;TEXT(Table3[[#This Row],[Diameter]],".0000")&amp;""," "&amp;Table3[[#This Row],[NumFlutes]]&amp;"FL")</f>
        <v>TE .0938 2FL</v>
      </c>
      <c r="M1213" s="13">
        <v>9.3799999999999994E-2</v>
      </c>
      <c r="N1213" s="13">
        <v>0.5</v>
      </c>
      <c r="R1213" s="14">
        <f>IF(Table3[[#This Row],[ShoulderLenEnd]]="",0,90-(DEGREES(ATAN((Q1213-P1213)/((N1213-O1213)/2)))))</f>
        <v>0</v>
      </c>
      <c r="T1213" s="6">
        <v>2</v>
      </c>
      <c r="U1213" s="6">
        <v>2.75</v>
      </c>
      <c r="V1213" s="6">
        <v>0.75</v>
      </c>
      <c r="AA1213" s="13" t="str">
        <f t="shared" si="19"/>
        <v/>
      </c>
      <c r="AE1213" s="6" t="s">
        <v>44</v>
      </c>
      <c r="AF1213" s="6" t="s">
        <v>62</v>
      </c>
      <c r="AG1213" s="6" t="s">
        <v>2219</v>
      </c>
      <c r="AI1213" s="6">
        <v>0</v>
      </c>
      <c r="AJ1213" s="6">
        <v>0</v>
      </c>
      <c r="AK1213" s="6">
        <v>0</v>
      </c>
      <c r="AL1213" s="6">
        <v>0</v>
      </c>
      <c r="AM1213" s="6">
        <v>0</v>
      </c>
      <c r="AN1213" s="6">
        <v>0</v>
      </c>
      <c r="AO1213" s="6">
        <v>0</v>
      </c>
      <c r="AP1213" s="6">
        <v>0</v>
      </c>
      <c r="AR1213" s="6">
        <v>0</v>
      </c>
      <c r="AS1213" s="6">
        <v>0</v>
      </c>
      <c r="AT1213" s="6">
        <v>0</v>
      </c>
      <c r="AU1213" s="6">
        <v>0</v>
      </c>
      <c r="AV1213" s="6">
        <f>IF(Table3[[#This Row],[ShankDiameter]]&gt;0.5,0,2)</f>
        <v>2</v>
      </c>
      <c r="AW1213" s="6">
        <v>0</v>
      </c>
      <c r="AX1213" s="6">
        <v>0</v>
      </c>
      <c r="AY1213" s="6">
        <v>2</v>
      </c>
      <c r="AZ1213" s="6">
        <f>IF(Table3[[#This Row],[ShankDiameter]]=0.225,2,IF(Table3[[#This Row],[ShankDiameter]]=0.25,2,IF(Table3[[#This Row],[ShankDiameter]]=0.2875,2,0)))</f>
        <v>0</v>
      </c>
      <c r="BA1213" s="6">
        <v>0</v>
      </c>
      <c r="BB1213" s="6">
        <v>0</v>
      </c>
      <c r="BC1213" s="6">
        <v>0</v>
      </c>
      <c r="BD1213" s="6">
        <v>0</v>
      </c>
      <c r="BE1213" s="6">
        <v>0</v>
      </c>
      <c r="BF1213" s="6">
        <v>0</v>
      </c>
      <c r="BG1213" s="6">
        <v>0</v>
      </c>
      <c r="BH1213" s="6">
        <v>0</v>
      </c>
      <c r="BI1213" s="6">
        <v>0</v>
      </c>
      <c r="BJ1213" s="6">
        <v>0</v>
      </c>
      <c r="BK1213" s="6">
        <v>0</v>
      </c>
      <c r="BL1213" s="6">
        <v>0</v>
      </c>
      <c r="BM1213" s="6">
        <f>IF(Table3[[#This Row],[Type]]="EM",IF((Table3[[#This Row],[Diameter]]/2)-Table3[[#This Row],[CornerRadius]]-0.012&gt;0,(Table3[[#This Row],[Diameter]]/2)-Table3[[#This Row],[CornerRadius]]-0.012,0),)</f>
        <v>0</v>
      </c>
      <c r="BO1213" s="6" t="str">
        <f>IF(Table3[[#This Row],[ShoulderLength]]="","",IF(Table3[[#This Row],[ShoulderLength]]&lt;Table3[[#This Row],[LOC]],"FIX",""))</f>
        <v/>
      </c>
    </row>
    <row r="1214" spans="1:67" x14ac:dyDescent="0.25">
      <c r="A1214" s="7">
        <f>IF(Table3[[#This Row],[SoflexRule]]="",1,IF(Table3[[#This Row],[MinOHL]]="",1,IF(Table3[[#This Row],[Type]]="CT",1,IF(Table3[[#This Row],[I]]=1,0,1))))</f>
        <v>1</v>
      </c>
      <c r="E1214" s="6">
        <v>1211</v>
      </c>
      <c r="F1214" s="22"/>
      <c r="G1214" s="23"/>
      <c r="H1214" s="10" t="s">
        <v>2216</v>
      </c>
      <c r="I1214" s="11" t="s">
        <v>2234</v>
      </c>
      <c r="J1214" s="12" t="s">
        <v>2235</v>
      </c>
      <c r="K1214" s="11" t="str">
        <f>CONCATENATE(Table3[[#This Row],[Type]]," "&amp;TEXT(Table3[[#This Row],[Diameter]],".0000")&amp;""," "&amp;Table3[[#This Row],[NumFlutes]]&amp;"FL")</f>
        <v>TE .7500 FL</v>
      </c>
      <c r="M1214" s="13">
        <v>0.75</v>
      </c>
      <c r="R1214" s="14">
        <f>IF(Table3[[#This Row],[ShoulderLenEnd]]="",0,90-(DEGREES(ATAN((Q1214-P1214)/((N1214-O1214)/2)))))</f>
        <v>0</v>
      </c>
      <c r="W1214" s="6">
        <v>0</v>
      </c>
      <c r="AA1214" s="13" t="str">
        <f t="shared" si="19"/>
        <v/>
      </c>
      <c r="AE1214" s="6" t="s">
        <v>118</v>
      </c>
      <c r="AI1214" s="6">
        <v>0</v>
      </c>
      <c r="AJ1214" s="6">
        <v>1</v>
      </c>
      <c r="AK1214" s="6">
        <v>0</v>
      </c>
      <c r="AL1214" s="6">
        <v>1</v>
      </c>
      <c r="AM1214" s="6">
        <v>1</v>
      </c>
      <c r="AN1214" s="6">
        <v>0</v>
      </c>
      <c r="AO1214" s="6">
        <v>0</v>
      </c>
      <c r="AP1214" s="6">
        <v>1</v>
      </c>
      <c r="AR1214" s="6">
        <v>0</v>
      </c>
      <c r="AS1214" s="6">
        <v>0</v>
      </c>
      <c r="AT1214" s="6">
        <v>0</v>
      </c>
      <c r="AU1214" s="6">
        <v>0</v>
      </c>
      <c r="AV1214" s="6">
        <f>IF(Table3[[#This Row],[ShankDiameter]]&gt;0.5,0,2)</f>
        <v>2</v>
      </c>
      <c r="AW1214" s="6">
        <v>0</v>
      </c>
      <c r="AX1214" s="6">
        <v>0</v>
      </c>
      <c r="AY1214" s="6">
        <v>2</v>
      </c>
      <c r="AZ1214" s="6">
        <f>IF(Table3[[#This Row],[ShankDiameter]]=0.225,2,IF(Table3[[#This Row],[ShankDiameter]]=0.25,2,IF(Table3[[#This Row],[ShankDiameter]]=0.2875,2,0)))</f>
        <v>0</v>
      </c>
      <c r="BA1214" s="6">
        <v>0</v>
      </c>
      <c r="BB1214" s="6">
        <v>0</v>
      </c>
      <c r="BC1214" s="6">
        <v>0</v>
      </c>
      <c r="BD1214" s="6">
        <v>0</v>
      </c>
      <c r="BE1214" s="6">
        <v>0</v>
      </c>
      <c r="BF1214" s="6">
        <v>0</v>
      </c>
      <c r="BG1214" s="6">
        <v>0</v>
      </c>
      <c r="BH1214" s="6">
        <v>0</v>
      </c>
      <c r="BI1214" s="6">
        <v>0</v>
      </c>
      <c r="BJ1214" s="6">
        <v>0</v>
      </c>
      <c r="BK1214" s="6">
        <v>0</v>
      </c>
      <c r="BL1214" s="6">
        <v>0</v>
      </c>
      <c r="BM1214" s="6">
        <f>IF(Table3[[#This Row],[Type]]="EM",IF((Table3[[#This Row],[Diameter]]/2)-Table3[[#This Row],[CornerRadius]]-0.012&gt;0,(Table3[[#This Row],[Diameter]]/2)-Table3[[#This Row],[CornerRadius]]-0.012,0),)</f>
        <v>0</v>
      </c>
      <c r="BO1214" s="6" t="str">
        <f>IF(Table3[[#This Row],[ShoulderLength]]="","",IF(Table3[[#This Row],[ShoulderLength]]&lt;Table3[[#This Row],[LOC]],"FIX",""))</f>
        <v/>
      </c>
    </row>
    <row r="1215" spans="1:67" x14ac:dyDescent="0.25">
      <c r="A1215" s="7">
        <f>IF(Table3[[#This Row],[SoflexRule]]="",1,IF(Table3[[#This Row],[MinOHL]]="",1,IF(Table3[[#This Row],[Type]]="CT",1,IF(Table3[[#This Row],[I]]=1,0,1))))</f>
        <v>1</v>
      </c>
      <c r="E1215" s="6">
        <v>1212</v>
      </c>
      <c r="F1215" s="22"/>
      <c r="H1215" s="10" t="s">
        <v>2216</v>
      </c>
      <c r="I1215" s="11" t="s">
        <v>2236</v>
      </c>
      <c r="J1215" s="12" t="s">
        <v>2237</v>
      </c>
      <c r="K1215" s="11" t="str">
        <f>CONCATENATE(Table3[[#This Row],[Type]]," "&amp;TEXT(Table3[[#This Row],[Diameter]],".0000")&amp;""," "&amp;Table3[[#This Row],[NumFlutes]]&amp;"FL")</f>
        <v>TE .7500 2FL</v>
      </c>
      <c r="M1215" s="13">
        <v>0.75</v>
      </c>
      <c r="R1215" s="14">
        <f>IF(Table3[[#This Row],[ShoulderLenEnd]]="",0,90-(DEGREES(ATAN((Q1215-P1215)/((N1215-O1215)/2)))))</f>
        <v>0</v>
      </c>
      <c r="T1215" s="6">
        <v>2</v>
      </c>
      <c r="AA1215" s="13" t="str">
        <f t="shared" si="19"/>
        <v/>
      </c>
      <c r="AE1215" s="6" t="s">
        <v>118</v>
      </c>
      <c r="AF1215" s="6" t="s">
        <v>119</v>
      </c>
      <c r="AG1215" s="6" t="s">
        <v>1836</v>
      </c>
      <c r="AI1215" s="6">
        <v>0</v>
      </c>
      <c r="AJ1215" s="6">
        <v>0</v>
      </c>
      <c r="AK1215" s="6">
        <v>0</v>
      </c>
      <c r="AL1215" s="6">
        <v>0</v>
      </c>
      <c r="AM1215" s="6">
        <v>0</v>
      </c>
      <c r="AN1215" s="6">
        <v>0</v>
      </c>
      <c r="AO1215" s="6">
        <v>0</v>
      </c>
      <c r="AP1215" s="6">
        <v>0</v>
      </c>
      <c r="AR1215" s="6">
        <v>0</v>
      </c>
      <c r="AS1215" s="6">
        <v>0</v>
      </c>
      <c r="AT1215" s="6">
        <v>0</v>
      </c>
      <c r="AU1215" s="6">
        <v>0</v>
      </c>
      <c r="AV1215" s="6">
        <f>IF(Table3[[#This Row],[ShankDiameter]]&gt;0.5,0,2)</f>
        <v>2</v>
      </c>
      <c r="AW1215" s="6">
        <v>0</v>
      </c>
      <c r="AX1215" s="6">
        <v>0</v>
      </c>
      <c r="AY1215" s="6">
        <v>2</v>
      </c>
      <c r="AZ1215" s="6">
        <f>IF(Table3[[#This Row],[ShankDiameter]]=0.225,2,IF(Table3[[#This Row],[ShankDiameter]]=0.25,2,IF(Table3[[#This Row],[ShankDiameter]]=0.2875,2,0)))</f>
        <v>0</v>
      </c>
      <c r="BA1215" s="6">
        <v>0</v>
      </c>
      <c r="BB1215" s="6">
        <v>0</v>
      </c>
      <c r="BC1215" s="6">
        <v>0</v>
      </c>
      <c r="BD1215" s="6">
        <v>0</v>
      </c>
      <c r="BE1215" s="6">
        <v>0</v>
      </c>
      <c r="BF1215" s="6">
        <v>0</v>
      </c>
      <c r="BG1215" s="6">
        <v>0</v>
      </c>
      <c r="BH1215" s="6">
        <v>0</v>
      </c>
      <c r="BI1215" s="6">
        <v>0</v>
      </c>
      <c r="BJ1215" s="6">
        <v>0</v>
      </c>
      <c r="BK1215" s="6">
        <v>0</v>
      </c>
      <c r="BL1215" s="6">
        <v>0</v>
      </c>
      <c r="BM1215" s="6">
        <f>IF(Table3[[#This Row],[Type]]="EM",IF((Table3[[#This Row],[Diameter]]/2)-Table3[[#This Row],[CornerRadius]]-0.012&gt;0,(Table3[[#This Row],[Diameter]]/2)-Table3[[#This Row],[CornerRadius]]-0.012,0),)</f>
        <v>0</v>
      </c>
      <c r="BO1215" s="6" t="str">
        <f>IF(Table3[[#This Row],[ShoulderLength]]="","",IF(Table3[[#This Row],[ShoulderLength]]&lt;Table3[[#This Row],[LOC]],"FIX",""))</f>
        <v/>
      </c>
    </row>
    <row r="1216" spans="1:67" x14ac:dyDescent="0.25">
      <c r="A1216" s="7">
        <f>IF(Table3[[#This Row],[SoflexRule]]="",1,IF(Table3[[#This Row],[MinOHL]]="",1,IF(Table3[[#This Row],[Type]]="CT",1,IF(Table3[[#This Row],[I]]=1,0,1))))</f>
        <v>1</v>
      </c>
      <c r="E1216" s="6">
        <v>1213</v>
      </c>
      <c r="H1216" s="10" t="s">
        <v>2216</v>
      </c>
      <c r="I1216" s="11" t="s">
        <v>2238</v>
      </c>
      <c r="J1216" s="12" t="s">
        <v>2239</v>
      </c>
      <c r="K1216" s="11" t="str">
        <f>CONCATENATE(Table3[[#This Row],[Type]]," "&amp;TEXT(Table3[[#This Row],[Diameter]],".0000")&amp;""," "&amp;Table3[[#This Row],[NumFlutes]]&amp;"FL")</f>
        <v>TE .7500 FL</v>
      </c>
      <c r="M1216" s="13">
        <v>0.75</v>
      </c>
      <c r="R1216" s="14">
        <f>IF(Table3[[#This Row],[ShoulderLenEnd]]="",0,90-(DEGREES(ATAN((Q1216-P1216)/((N1216-O1216)/2)))))</f>
        <v>0</v>
      </c>
      <c r="AA1216" s="13" t="str">
        <f t="shared" si="19"/>
        <v/>
      </c>
      <c r="AE1216" s="6" t="s">
        <v>118</v>
      </c>
      <c r="AG1216" s="6" t="s">
        <v>2240</v>
      </c>
      <c r="AI1216" s="6">
        <v>0</v>
      </c>
      <c r="AJ1216" s="6">
        <v>0</v>
      </c>
      <c r="AK1216" s="6">
        <v>0</v>
      </c>
      <c r="AL1216" s="6">
        <v>0</v>
      </c>
      <c r="AM1216" s="6">
        <v>0</v>
      </c>
      <c r="AN1216" s="6">
        <v>0</v>
      </c>
      <c r="AO1216" s="6">
        <v>0</v>
      </c>
      <c r="AP1216" s="6">
        <v>0</v>
      </c>
      <c r="AR1216" s="6">
        <v>0</v>
      </c>
      <c r="AS1216" s="6">
        <v>0</v>
      </c>
      <c r="AT1216" s="6">
        <v>0</v>
      </c>
      <c r="AU1216" s="6">
        <v>0</v>
      </c>
      <c r="AV1216" s="6">
        <f>IF(Table3[[#This Row],[ShankDiameter]]&gt;0.5,0,2)</f>
        <v>2</v>
      </c>
      <c r="AW1216" s="6">
        <v>0</v>
      </c>
      <c r="AX1216" s="6">
        <v>0</v>
      </c>
      <c r="AY1216" s="6">
        <v>2</v>
      </c>
      <c r="AZ1216" s="6">
        <f>IF(Table3[[#This Row],[ShankDiameter]]=0.225,2,IF(Table3[[#This Row],[ShankDiameter]]=0.25,2,IF(Table3[[#This Row],[ShankDiameter]]=0.2875,2,0)))</f>
        <v>0</v>
      </c>
      <c r="BA1216" s="6">
        <v>0</v>
      </c>
      <c r="BB1216" s="6">
        <v>0</v>
      </c>
      <c r="BC1216" s="6">
        <v>0</v>
      </c>
      <c r="BD1216" s="6">
        <v>0</v>
      </c>
      <c r="BE1216" s="6">
        <v>0</v>
      </c>
      <c r="BF1216" s="6">
        <v>0</v>
      </c>
      <c r="BG1216" s="6">
        <v>0</v>
      </c>
      <c r="BH1216" s="6">
        <v>0</v>
      </c>
      <c r="BI1216" s="6">
        <v>0</v>
      </c>
      <c r="BJ1216" s="6">
        <v>0</v>
      </c>
      <c r="BK1216" s="6">
        <v>0</v>
      </c>
      <c r="BL1216" s="6">
        <v>0</v>
      </c>
      <c r="BM1216" s="6">
        <f>IF(Table3[[#This Row],[Type]]="EM",IF((Table3[[#This Row],[Diameter]]/2)-Table3[[#This Row],[CornerRadius]]-0.012&gt;0,(Table3[[#This Row],[Diameter]]/2)-Table3[[#This Row],[CornerRadius]]-0.012,0),)</f>
        <v>0</v>
      </c>
      <c r="BO1216" s="6" t="str">
        <f>IF(Table3[[#This Row],[ShoulderLength]]="","",IF(Table3[[#This Row],[ShoulderLength]]&lt;Table3[[#This Row],[LOC]],"FIX",""))</f>
        <v/>
      </c>
    </row>
    <row r="1217" spans="1:67" x14ac:dyDescent="0.25">
      <c r="A1217" s="7">
        <f>IF(Table3[[#This Row],[SoflexRule]]="",1,IF(Table3[[#This Row],[MinOHL]]="",1,IF(Table3[[#This Row],[Type]]="CT",1,IF(Table3[[#This Row],[I]]=1,0,1))))</f>
        <v>1</v>
      </c>
      <c r="E1217" s="6">
        <v>1214</v>
      </c>
      <c r="G1217" s="9" t="s">
        <v>74</v>
      </c>
      <c r="H1217" s="10" t="s">
        <v>2241</v>
      </c>
      <c r="I1217" s="11" t="s">
        <v>2242</v>
      </c>
      <c r="J1217" s="12">
        <v>40200157</v>
      </c>
      <c r="K1217" s="11" t="str">
        <f>CONCATENATE(Table3[[#This Row],[Type]]," "&amp;TEXT(Table3[[#This Row],[Diameter]],".0000")&amp;""," "&amp;Table3[[#This Row],[NumFlutes]]&amp;"FL")</f>
        <v>TM .7500 3FL</v>
      </c>
      <c r="L1217" s="17" t="s">
        <v>2403</v>
      </c>
      <c r="M1217" s="13">
        <v>0.75</v>
      </c>
      <c r="N1217" s="13">
        <v>0.23619999999999999</v>
      </c>
      <c r="O1217" s="6">
        <v>0.23599999999999999</v>
      </c>
      <c r="P1217" s="6">
        <v>0.57499999999999996</v>
      </c>
      <c r="R1217" s="14">
        <f>IF(Table3[[#This Row],[ShoulderLenEnd]]="",0,90-(DEGREES(ATAN((Q1217-P1217)/((N1217-O1217)/2)))))</f>
        <v>0</v>
      </c>
      <c r="S1217" s="15">
        <v>0.6</v>
      </c>
      <c r="T1217" s="6">
        <v>3</v>
      </c>
      <c r="U1217" s="6">
        <v>2.2999999999999998</v>
      </c>
      <c r="V1217" s="6">
        <v>0.38</v>
      </c>
      <c r="AA1217" s="13" t="str">
        <f t="shared" si="19"/>
        <v/>
      </c>
      <c r="AB1217" s="6">
        <v>0.17</v>
      </c>
      <c r="AE1217" s="6" t="s">
        <v>118</v>
      </c>
      <c r="AF1217" s="6" t="s">
        <v>119</v>
      </c>
      <c r="AG1217" s="6" t="s">
        <v>2244</v>
      </c>
      <c r="AI1217" s="6">
        <v>0</v>
      </c>
      <c r="AJ1217" s="6">
        <v>1</v>
      </c>
      <c r="AK1217" s="6">
        <v>0</v>
      </c>
      <c r="AL1217" s="6">
        <v>1</v>
      </c>
      <c r="AM1217" s="6">
        <v>1</v>
      </c>
      <c r="AN1217" s="6">
        <v>0</v>
      </c>
      <c r="AO1217" s="6">
        <v>0</v>
      </c>
      <c r="AP1217" s="6">
        <v>1</v>
      </c>
      <c r="AR1217" s="6">
        <v>0</v>
      </c>
      <c r="AS1217" s="6">
        <v>0</v>
      </c>
      <c r="AT1217" s="6">
        <v>0</v>
      </c>
      <c r="AU1217" s="6">
        <v>0</v>
      </c>
      <c r="AV1217" s="6">
        <f>IF(Table3[[#This Row],[ShankDiameter]]&gt;0.5,0,IF(Table3[[#This Row],[Type]]="CD",0,1))</f>
        <v>1</v>
      </c>
      <c r="AW1217" s="6">
        <v>0</v>
      </c>
      <c r="AX1217" s="6">
        <v>0</v>
      </c>
      <c r="AY1217" s="6">
        <v>0</v>
      </c>
      <c r="AZ1217" s="6">
        <f>IF(Table3[[#This Row],[ShankDiameter]]=0.225,2,IF(Table3[[#This Row],[ShankDiameter]]=0.25,2,IF(Table3[[#This Row],[ShankDiameter]]=0.2875,2,0)))</f>
        <v>0</v>
      </c>
      <c r="BA1217" s="6">
        <v>0</v>
      </c>
      <c r="BB1217" s="6">
        <v>0</v>
      </c>
      <c r="BC1217" s="6">
        <v>0</v>
      </c>
      <c r="BD1217" s="6">
        <v>0</v>
      </c>
      <c r="BE1217" s="6">
        <v>0</v>
      </c>
      <c r="BF1217" s="6">
        <v>0</v>
      </c>
      <c r="BG1217" s="6">
        <v>0</v>
      </c>
      <c r="BH1217" s="6">
        <v>0</v>
      </c>
      <c r="BI1217" s="6">
        <v>0</v>
      </c>
      <c r="BJ1217" s="6">
        <v>0</v>
      </c>
      <c r="BK1217" s="6">
        <v>0</v>
      </c>
      <c r="BL1217" s="6">
        <v>0</v>
      </c>
      <c r="BM1217" s="6">
        <f>IF(Table3[[#This Row],[Type]]="EM",IF((Table3[[#This Row],[Diameter]]/2)-Table3[[#This Row],[CornerRadius]]-0.012&gt;0,(Table3[[#This Row],[Diameter]]/2)-Table3[[#This Row],[CornerRadius]]-0.012,0),)</f>
        <v>0</v>
      </c>
    </row>
    <row r="1218" spans="1:67" x14ac:dyDescent="0.25">
      <c r="A1218" s="7">
        <f>IF(Table3[[#This Row],[SoflexRule]]="",1,IF(Table3[[#This Row],[MinOHL]]="",1,IF(Table3[[#This Row],[Type]]="CT",1,IF(Table3[[#This Row],[I]]=1,0,1))))</f>
        <v>1</v>
      </c>
      <c r="E1218" s="6">
        <v>1215</v>
      </c>
      <c r="G1218" s="9" t="s">
        <v>74</v>
      </c>
      <c r="H1218" s="10" t="s">
        <v>2241</v>
      </c>
      <c r="I1218" s="11" t="s">
        <v>2245</v>
      </c>
      <c r="J1218" s="12">
        <v>101522</v>
      </c>
      <c r="K1218" s="11" t="str">
        <f>CONCATENATE(Table3[[#This Row],[Type]]," "&amp;TEXT(Table3[[#This Row],[Diameter]],".0000")&amp;""," "&amp;Table3[[#This Row],[NumFlutes]]&amp;"FL")</f>
        <v>TM .1400 3FL</v>
      </c>
      <c r="L1218" s="17" t="s">
        <v>2402</v>
      </c>
      <c r="M1218" s="13">
        <v>0.14000000000000001</v>
      </c>
      <c r="N1218" s="13">
        <v>0.25</v>
      </c>
      <c r="O1218" s="6">
        <v>0.25</v>
      </c>
      <c r="P1218" s="6">
        <v>0.81499999999999995</v>
      </c>
      <c r="R1218" s="14">
        <f>IF(Table3[[#This Row],[ShoulderLenEnd]]="",0,90-(DEGREES(ATAN((Q1218-P1218)/((N1218-O1218)/2)))))</f>
        <v>0</v>
      </c>
      <c r="S1218" s="15">
        <v>0.84</v>
      </c>
      <c r="T1218" s="6">
        <v>3</v>
      </c>
      <c r="U1218" s="6">
        <v>2.5</v>
      </c>
      <c r="V1218" s="6">
        <v>0.39200000000000002</v>
      </c>
      <c r="AA1218" s="13" t="str">
        <f t="shared" si="19"/>
        <v/>
      </c>
      <c r="AB1218" s="6">
        <v>7.0000000000000007E-2</v>
      </c>
      <c r="AC1218" s="6">
        <v>2.5000000000000001E-2</v>
      </c>
      <c r="AE1218" s="6" t="s">
        <v>118</v>
      </c>
      <c r="AF1218" s="6" t="s">
        <v>62</v>
      </c>
      <c r="AG1218" s="6" t="s">
        <v>2246</v>
      </c>
      <c r="AI1218" s="6">
        <v>0</v>
      </c>
      <c r="AJ1218" s="6">
        <v>1</v>
      </c>
      <c r="AK1218" s="6">
        <v>0</v>
      </c>
      <c r="AL1218" s="6">
        <v>1</v>
      </c>
      <c r="AM1218" s="6">
        <v>1</v>
      </c>
      <c r="AN1218" s="6">
        <v>0</v>
      </c>
      <c r="AO1218" s="6">
        <v>0</v>
      </c>
      <c r="AP1218" s="6">
        <v>1</v>
      </c>
      <c r="AR1218" s="6">
        <v>0</v>
      </c>
      <c r="AS1218" s="6">
        <v>0</v>
      </c>
      <c r="AT1218" s="6">
        <v>0</v>
      </c>
      <c r="AU1218" s="6">
        <v>0</v>
      </c>
      <c r="AV1218" s="6">
        <f>IF(Table3[[#This Row],[ShankDiameter]]&gt;0.5,0,IF(Table3[[#This Row],[Type]]="CD",0,1))</f>
        <v>1</v>
      </c>
      <c r="AW1218" s="6">
        <v>0</v>
      </c>
      <c r="AX1218" s="6">
        <v>0</v>
      </c>
      <c r="AY1218" s="6">
        <v>0</v>
      </c>
      <c r="AZ1218" s="6">
        <f>IF(Table3[[#This Row],[ShankDiameter]]=0.225,2,IF(Table3[[#This Row],[ShankDiameter]]=0.25,2,IF(Table3[[#This Row],[ShankDiameter]]=0.2875,2,0)))</f>
        <v>2</v>
      </c>
      <c r="BA1218" s="6">
        <v>0</v>
      </c>
      <c r="BB1218" s="6">
        <v>0</v>
      </c>
      <c r="BC1218" s="6">
        <v>0</v>
      </c>
      <c r="BD1218" s="6">
        <v>0</v>
      </c>
      <c r="BE1218" s="6">
        <v>0</v>
      </c>
      <c r="BF1218" s="6">
        <v>0</v>
      </c>
      <c r="BG1218" s="6">
        <v>0</v>
      </c>
      <c r="BH1218" s="6">
        <v>0</v>
      </c>
      <c r="BI1218" s="6">
        <v>0</v>
      </c>
      <c r="BJ1218" s="6">
        <v>0</v>
      </c>
      <c r="BK1218" s="6">
        <v>0</v>
      </c>
      <c r="BL1218" s="6">
        <v>0</v>
      </c>
      <c r="BM1218" s="6">
        <f>IF(Table3[[#This Row],[Type]]="EM",IF((Table3[[#This Row],[Diameter]]/2)-Table3[[#This Row],[CornerRadius]]-0.012&gt;0,(Table3[[#This Row],[Diameter]]/2)-Table3[[#This Row],[CornerRadius]]-0.012,0),)</f>
        <v>0</v>
      </c>
    </row>
    <row r="1219" spans="1:67" x14ac:dyDescent="0.25">
      <c r="A1219" s="7">
        <v>1</v>
      </c>
      <c r="B1219" s="6" t="s">
        <v>2241</v>
      </c>
      <c r="C1219" s="6" t="s">
        <v>2241</v>
      </c>
      <c r="E1219" s="6">
        <v>1216</v>
      </c>
      <c r="G1219" s="9" t="s">
        <v>74</v>
      </c>
      <c r="H1219" s="10" t="s">
        <v>2241</v>
      </c>
      <c r="I1219" s="11" t="s">
        <v>2247</v>
      </c>
      <c r="J1219" s="12" t="s">
        <v>2248</v>
      </c>
      <c r="K1219" s="11" t="str">
        <f>CONCATENATE(Table3[[#This Row],[Type]]," "&amp;TEXT(Table3[[#This Row],[Diameter]],".0000")&amp;""," "&amp;Table3[[#This Row],[NumFlutes]]&amp;"FL")</f>
        <v>TM .2450 3FL</v>
      </c>
      <c r="L1219" s="17" t="s">
        <v>2401</v>
      </c>
      <c r="M1219" s="13">
        <v>0.245</v>
      </c>
      <c r="N1219" s="13">
        <v>0.25</v>
      </c>
      <c r="O1219" s="6">
        <v>0.25</v>
      </c>
      <c r="P1219" s="6">
        <v>0.78500000000000003</v>
      </c>
      <c r="R1219" s="14">
        <f>IF(Table3[[#This Row],[ShoulderLenEnd]]="",0,90-(DEGREES(ATAN((Q1219-P1219)/((N1219-O1219)/2)))))</f>
        <v>0</v>
      </c>
      <c r="S1219" s="15">
        <v>0.81</v>
      </c>
      <c r="T1219" s="6">
        <v>3</v>
      </c>
      <c r="U1219" s="6">
        <v>2.5</v>
      </c>
      <c r="V1219" s="6">
        <v>0.437</v>
      </c>
      <c r="X1219" s="13">
        <v>3.7037E-2</v>
      </c>
      <c r="Y1219" s="6" t="s">
        <v>3516</v>
      </c>
      <c r="AA1219" s="13" t="str">
        <f t="shared" si="19"/>
        <v/>
      </c>
      <c r="AB1219" s="6">
        <v>0.17499999999999999</v>
      </c>
      <c r="AE1219" s="6" t="s">
        <v>44</v>
      </c>
      <c r="AF1219" s="6" t="s">
        <v>73</v>
      </c>
      <c r="AG1219" s="6" t="s">
        <v>66</v>
      </c>
      <c r="AH1219" s="6">
        <v>10</v>
      </c>
      <c r="AI1219" s="6">
        <v>0</v>
      </c>
      <c r="AJ1219" s="6">
        <v>0</v>
      </c>
      <c r="AK1219" s="6">
        <v>1</v>
      </c>
      <c r="AL1219" s="6">
        <v>1</v>
      </c>
      <c r="AM1219" s="6">
        <v>0</v>
      </c>
      <c r="AN1219" s="6">
        <v>1</v>
      </c>
      <c r="AO1219" s="6">
        <v>0</v>
      </c>
      <c r="AP1219" s="6">
        <v>1</v>
      </c>
      <c r="AR1219" s="6">
        <v>0</v>
      </c>
      <c r="AS1219" s="6">
        <v>0</v>
      </c>
      <c r="AT1219" s="6">
        <v>0</v>
      </c>
      <c r="AU1219" s="6">
        <v>0</v>
      </c>
      <c r="AV1219" s="6">
        <f>IF(Table3[[#This Row],[ShankDiameter]]&gt;0.5,0,IF(Table3[[#This Row],[Type]]="CD",0,1))</f>
        <v>1</v>
      </c>
      <c r="AW1219" s="6">
        <v>0</v>
      </c>
      <c r="AX1219" s="6">
        <v>0</v>
      </c>
      <c r="AY1219" s="6">
        <v>0</v>
      </c>
      <c r="AZ1219" s="6">
        <f>IF(Table3[[#This Row],[ShankDiameter]]=0.225,2,IF(Table3[[#This Row],[ShankDiameter]]=0.25,2,IF(Table3[[#This Row],[ShankDiameter]]=0.2875,2,0)))</f>
        <v>2</v>
      </c>
      <c r="BA1219" s="6">
        <v>0</v>
      </c>
      <c r="BB1219" s="6">
        <v>0</v>
      </c>
      <c r="BC1219" s="6">
        <v>0</v>
      </c>
      <c r="BD1219" s="6">
        <v>0</v>
      </c>
      <c r="BE1219" s="6">
        <v>0</v>
      </c>
      <c r="BF1219" s="6">
        <v>0</v>
      </c>
      <c r="BG1219" s="6">
        <v>0</v>
      </c>
      <c r="BH1219" s="6">
        <v>0</v>
      </c>
      <c r="BI1219" s="6">
        <v>0</v>
      </c>
      <c r="BJ1219" s="6">
        <v>0</v>
      </c>
      <c r="BK1219" s="6">
        <v>0</v>
      </c>
      <c r="BL1219" s="6">
        <v>0</v>
      </c>
      <c r="BM1219" s="6">
        <f>IF(Table3[[#This Row],[Type]]="EM",IF((Table3[[#This Row],[Diameter]]/2)-Table3[[#This Row],[CornerRadius]]-0.012&gt;0,(Table3[[#This Row],[Diameter]]/2)-Table3[[#This Row],[CornerRadius]]-0.012,0),)</f>
        <v>0</v>
      </c>
    </row>
    <row r="1220" spans="1:67" x14ac:dyDescent="0.25">
      <c r="A1220" s="7">
        <f>IF(Table3[[#This Row],[SoflexRule]]="",1,IF(Table3[[#This Row],[MinOHL]]="",1,IF(Table3[[#This Row],[Type]]="CT",1,IF(Table3[[#This Row],[I]]=1,0,1))))</f>
        <v>1</v>
      </c>
      <c r="E1220" s="6">
        <v>1217</v>
      </c>
      <c r="G1220" s="9" t="s">
        <v>74</v>
      </c>
      <c r="H1220" s="10" t="s">
        <v>2241</v>
      </c>
      <c r="I1220" s="11" t="s">
        <v>2249</v>
      </c>
      <c r="J1220" s="12">
        <v>70204</v>
      </c>
      <c r="K1220" s="11" t="str">
        <f>CONCATENATE(Table3[[#This Row],[Type]]," "&amp;TEXT(Table3[[#This Row],[Diameter]],".0000")&amp;""," "&amp;Table3[[#This Row],[NumFlutes]]&amp;"FL")</f>
        <v>TM .2450 3FL</v>
      </c>
      <c r="L1220" s="17" t="s">
        <v>2400</v>
      </c>
      <c r="M1220" s="13">
        <v>0.245</v>
      </c>
      <c r="N1220" s="13">
        <v>0.25</v>
      </c>
      <c r="O1220" s="6">
        <v>0.25</v>
      </c>
      <c r="P1220" s="6">
        <v>0.77</v>
      </c>
      <c r="R1220" s="14">
        <f>IF(Table3[[#This Row],[ShoulderLenEnd]]="",0,90-(DEGREES(ATAN((Q1220-P1220)/((N1220-O1220)/2)))))</f>
        <v>0</v>
      </c>
      <c r="S1220" s="15">
        <v>0.8</v>
      </c>
      <c r="T1220" s="6">
        <v>3</v>
      </c>
      <c r="U1220" s="6">
        <v>2.5</v>
      </c>
      <c r="V1220" s="6">
        <v>0.437</v>
      </c>
      <c r="AA1220" s="13" t="str">
        <f t="shared" si="19"/>
        <v/>
      </c>
      <c r="AB1220" s="6">
        <v>0.18</v>
      </c>
      <c r="AE1220" s="6" t="s">
        <v>44</v>
      </c>
      <c r="AF1220" s="6" t="s">
        <v>62</v>
      </c>
      <c r="AG1220" s="6" t="s">
        <v>66</v>
      </c>
      <c r="AI1220" s="6">
        <v>0</v>
      </c>
      <c r="AJ1220" s="6">
        <v>1</v>
      </c>
      <c r="AK1220" s="6">
        <v>1</v>
      </c>
      <c r="AL1220" s="6">
        <v>0</v>
      </c>
      <c r="AM1220" s="6">
        <v>1</v>
      </c>
      <c r="AN1220" s="6">
        <v>1</v>
      </c>
      <c r="AO1220" s="6">
        <v>0</v>
      </c>
      <c r="AP1220" s="6">
        <v>1</v>
      </c>
      <c r="AR1220" s="6">
        <v>0</v>
      </c>
      <c r="AS1220" s="6">
        <v>0</v>
      </c>
      <c r="AT1220" s="6">
        <v>0</v>
      </c>
      <c r="AU1220" s="6">
        <v>0</v>
      </c>
      <c r="AV1220" s="6">
        <f>IF(Table3[[#This Row],[ShankDiameter]]&gt;0.5,0,IF(Table3[[#This Row],[Type]]="CD",0,1))</f>
        <v>1</v>
      </c>
      <c r="AW1220" s="6">
        <v>0</v>
      </c>
      <c r="AX1220" s="6">
        <v>0</v>
      </c>
      <c r="AY1220" s="6">
        <v>0</v>
      </c>
      <c r="AZ1220" s="6">
        <f>IF(Table3[[#This Row],[ShankDiameter]]=0.225,2,IF(Table3[[#This Row],[ShankDiameter]]=0.25,2,IF(Table3[[#This Row],[ShankDiameter]]=0.2875,2,0)))</f>
        <v>2</v>
      </c>
      <c r="BA1220" s="6">
        <v>0</v>
      </c>
      <c r="BB1220" s="6">
        <v>0</v>
      </c>
      <c r="BC1220" s="6">
        <v>0</v>
      </c>
      <c r="BD1220" s="6">
        <v>0</v>
      </c>
      <c r="BE1220" s="6">
        <v>0</v>
      </c>
      <c r="BF1220" s="6">
        <v>0</v>
      </c>
      <c r="BG1220" s="6">
        <v>0</v>
      </c>
      <c r="BH1220" s="6">
        <v>0</v>
      </c>
      <c r="BI1220" s="6">
        <v>0</v>
      </c>
      <c r="BJ1220" s="6">
        <v>0</v>
      </c>
      <c r="BK1220" s="6">
        <v>0</v>
      </c>
      <c r="BL1220" s="6">
        <v>0</v>
      </c>
      <c r="BM1220" s="6">
        <f>IF(Table3[[#This Row],[Type]]="EM",IF((Table3[[#This Row],[Diameter]]/2)-Table3[[#This Row],[CornerRadius]]-0.012&gt;0,(Table3[[#This Row],[Diameter]]/2)-Table3[[#This Row],[CornerRadius]]-0.012,0),)</f>
        <v>0</v>
      </c>
    </row>
    <row r="1221" spans="1:67" x14ac:dyDescent="0.25">
      <c r="A1221" s="7">
        <f>IF(Table3[[#This Row],[SoflexRule]]="",1,IF(Table3[[#This Row],[MinOHL]]="",1,IF(Table3[[#This Row],[Type]]="CT",1,IF(Table3[[#This Row],[I]]=1,0,1))))</f>
        <v>1</v>
      </c>
      <c r="E1221" s="6">
        <v>1218</v>
      </c>
      <c r="G1221" s="9" t="s">
        <v>74</v>
      </c>
      <c r="H1221" s="10" t="s">
        <v>2241</v>
      </c>
      <c r="I1221" s="11" t="s">
        <v>2250</v>
      </c>
      <c r="J1221" s="12" t="s">
        <v>2251</v>
      </c>
      <c r="K1221" s="11" t="str">
        <f>CONCATENATE(Table3[[#This Row],[Type]]," "&amp;TEXT(Table3[[#This Row],[Diameter]],".0000")&amp;""," "&amp;Table3[[#This Row],[NumFlutes]]&amp;"FL")</f>
        <v>TM .3050 4FL</v>
      </c>
      <c r="L1221" s="17" t="s">
        <v>2399</v>
      </c>
      <c r="M1221" s="13">
        <v>0.30499999999999999</v>
      </c>
      <c r="N1221" s="13">
        <v>0.3125</v>
      </c>
      <c r="O1221" s="6">
        <v>0.3125</v>
      </c>
      <c r="P1221" s="6">
        <v>0.9</v>
      </c>
      <c r="R1221" s="14">
        <f>IF(Table3[[#This Row],[ShoulderLenEnd]]="",0,90-(DEGREES(ATAN((Q1221-P1221)/((N1221-O1221)/2)))))</f>
        <v>0</v>
      </c>
      <c r="S1221" s="15">
        <v>0.92500000000000004</v>
      </c>
      <c r="T1221" s="6">
        <v>4</v>
      </c>
      <c r="U1221" s="6">
        <v>3</v>
      </c>
      <c r="V1221" s="6">
        <v>0.625</v>
      </c>
      <c r="AA1221" s="13" t="str">
        <f t="shared" si="19"/>
        <v/>
      </c>
      <c r="AB1221" s="6">
        <v>0.2</v>
      </c>
      <c r="AE1221" s="6" t="s">
        <v>44</v>
      </c>
      <c r="AF1221" s="6" t="s">
        <v>73</v>
      </c>
      <c r="AG1221" s="6" t="s">
        <v>66</v>
      </c>
      <c r="AI1221" s="6">
        <v>0</v>
      </c>
      <c r="AJ1221" s="6">
        <v>0</v>
      </c>
      <c r="AK1221" s="6">
        <v>1</v>
      </c>
      <c r="AL1221" s="6">
        <v>1</v>
      </c>
      <c r="AM1221" s="6">
        <v>0</v>
      </c>
      <c r="AN1221" s="6">
        <v>1</v>
      </c>
      <c r="AO1221" s="6">
        <v>0</v>
      </c>
      <c r="AP1221" s="6">
        <v>1</v>
      </c>
      <c r="AR1221" s="6">
        <v>0</v>
      </c>
      <c r="AS1221" s="6">
        <v>0</v>
      </c>
      <c r="AT1221" s="6">
        <v>0</v>
      </c>
      <c r="AU1221" s="6">
        <v>0</v>
      </c>
      <c r="AV1221" s="6">
        <f>IF(Table3[[#This Row],[ShankDiameter]]&gt;0.5,0,IF(Table3[[#This Row],[Type]]="CD",0,1))</f>
        <v>1</v>
      </c>
      <c r="AW1221" s="6">
        <v>0</v>
      </c>
      <c r="AX1221" s="6">
        <v>0</v>
      </c>
      <c r="AY1221" s="6">
        <v>0</v>
      </c>
      <c r="AZ1221" s="6">
        <f>IF(Table3[[#This Row],[ShankDiameter]]=0.225,2,IF(Table3[[#This Row],[ShankDiameter]]=0.25,2,IF(Table3[[#This Row],[ShankDiameter]]=0.2875,2,0)))</f>
        <v>0</v>
      </c>
      <c r="BA1221" s="6">
        <v>0</v>
      </c>
      <c r="BB1221" s="6">
        <v>0</v>
      </c>
      <c r="BC1221" s="6">
        <v>0</v>
      </c>
      <c r="BD1221" s="6">
        <v>0</v>
      </c>
      <c r="BE1221" s="6">
        <v>0</v>
      </c>
      <c r="BF1221" s="6">
        <v>0</v>
      </c>
      <c r="BG1221" s="6">
        <v>0</v>
      </c>
      <c r="BH1221" s="6">
        <v>0</v>
      </c>
      <c r="BI1221" s="6">
        <v>0</v>
      </c>
      <c r="BJ1221" s="6">
        <v>0</v>
      </c>
      <c r="BK1221" s="6">
        <v>0</v>
      </c>
      <c r="BL1221" s="6">
        <v>0</v>
      </c>
      <c r="BM1221" s="6">
        <f>IF(Table3[[#This Row],[Type]]="EM",IF((Table3[[#This Row],[Diameter]]/2)-Table3[[#This Row],[CornerRadius]]-0.012&gt;0,(Table3[[#This Row],[Diameter]]/2)-Table3[[#This Row],[CornerRadius]]-0.012,0),)</f>
        <v>0</v>
      </c>
    </row>
    <row r="1222" spans="1:67" x14ac:dyDescent="0.25">
      <c r="A1222" s="7">
        <f>IF(Table3[[#This Row],[SoflexRule]]="",1,IF(Table3[[#This Row],[MinOHL]]="",1,IF(Table3[[#This Row],[Type]]="CT",1,IF(Table3[[#This Row],[I]]=1,0,1))))</f>
        <v>1</v>
      </c>
      <c r="B1222" s="6" t="s">
        <v>2241</v>
      </c>
      <c r="C1222" s="6" t="s">
        <v>2241</v>
      </c>
      <c r="E1222" s="6">
        <v>1219</v>
      </c>
      <c r="G1222" s="9" t="s">
        <v>74</v>
      </c>
      <c r="H1222" s="10" t="s">
        <v>2241</v>
      </c>
      <c r="I1222" s="11" t="s">
        <v>2252</v>
      </c>
      <c r="J1222" s="12" t="s">
        <v>2397</v>
      </c>
      <c r="K1222" s="11" t="str">
        <f>CONCATENATE(Table3[[#This Row],[Type]]," "&amp;TEXT(Table3[[#This Row],[Diameter]],".0000")&amp;""," "&amp;Table3[[#This Row],[NumFlutes]]&amp;"FL")</f>
        <v>TM .2900 1FL</v>
      </c>
      <c r="L1222" s="17" t="s">
        <v>2398</v>
      </c>
      <c r="M1222" s="13">
        <v>0.28999999999999998</v>
      </c>
      <c r="N1222" s="13">
        <v>0.375</v>
      </c>
      <c r="O1222" s="6">
        <v>0.192</v>
      </c>
      <c r="P1222" s="6">
        <v>0.64100000000000001</v>
      </c>
      <c r="Q1222" s="6">
        <v>0.74</v>
      </c>
      <c r="R1222" s="14">
        <f>IF(Table3[[#This Row],[ShoulderLenEnd]]="",0,90-(DEGREES(ATAN((Q1222-P1222)/((N1222-O1222)/2)))))</f>
        <v>42.745425034064972</v>
      </c>
      <c r="S1222" s="15">
        <v>0.76500000000000001</v>
      </c>
      <c r="T1222" s="6">
        <v>1</v>
      </c>
      <c r="U1222" s="6">
        <v>3</v>
      </c>
      <c r="V1222" s="6">
        <v>0.6</v>
      </c>
      <c r="AA1222" s="13" t="str">
        <f t="shared" si="19"/>
        <v/>
      </c>
      <c r="AB1222" s="6">
        <v>0.17499999999999999</v>
      </c>
      <c r="AC1222" s="6">
        <v>3.2000000000000001E-2</v>
      </c>
      <c r="AE1222" s="6" t="s">
        <v>44</v>
      </c>
      <c r="AF1222" s="6" t="s">
        <v>62</v>
      </c>
      <c r="AG1222" s="6" t="s">
        <v>2246</v>
      </c>
      <c r="AI1222" s="6">
        <v>0</v>
      </c>
      <c r="AJ1222" s="6">
        <v>1</v>
      </c>
      <c r="AK1222" s="6">
        <v>0</v>
      </c>
      <c r="AL1222" s="6">
        <v>1</v>
      </c>
      <c r="AM1222" s="6">
        <v>1</v>
      </c>
      <c r="AN1222" s="6">
        <v>1</v>
      </c>
      <c r="AO1222" s="6">
        <v>0</v>
      </c>
      <c r="AP1222" s="6">
        <v>1</v>
      </c>
      <c r="AQ1222" s="21" t="s">
        <v>3241</v>
      </c>
      <c r="AR1222" s="6">
        <v>0</v>
      </c>
      <c r="AS1222" s="6">
        <v>0</v>
      </c>
      <c r="AT1222" s="6">
        <v>0</v>
      </c>
      <c r="AU1222" s="6">
        <v>0</v>
      </c>
      <c r="AV1222" s="6">
        <f>IF(Table3[[#This Row],[ShankDiameter]]&gt;0.5,0,IF(Table3[[#This Row],[Type]]="CD",0,1))</f>
        <v>1</v>
      </c>
      <c r="AW1222" s="6">
        <v>0</v>
      </c>
      <c r="AX1222" s="6">
        <v>0</v>
      </c>
      <c r="AY1222" s="6">
        <v>0</v>
      </c>
      <c r="AZ1222" s="6">
        <f>IF(Table3[[#This Row],[ShankDiameter]]=0.225,2,IF(Table3[[#This Row],[ShankDiameter]]=0.25,2,IF(Table3[[#This Row],[ShankDiameter]]=0.2875,2,0)))</f>
        <v>0</v>
      </c>
      <c r="BA1222" s="6">
        <v>0</v>
      </c>
      <c r="BB1222" s="6">
        <v>2</v>
      </c>
      <c r="BC1222" s="6">
        <v>0</v>
      </c>
      <c r="BD1222" s="6">
        <v>0</v>
      </c>
      <c r="BE1222" s="6">
        <v>0</v>
      </c>
      <c r="BF1222" s="6">
        <v>0</v>
      </c>
      <c r="BG1222" s="6">
        <v>0</v>
      </c>
      <c r="BH1222" s="6">
        <v>0</v>
      </c>
      <c r="BI1222" s="6">
        <v>0</v>
      </c>
      <c r="BJ1222" s="6">
        <v>0</v>
      </c>
      <c r="BK1222" s="6">
        <v>0</v>
      </c>
      <c r="BL1222" s="6">
        <v>0</v>
      </c>
      <c r="BM1222" s="6">
        <f>IF(Table3[[#This Row],[Type]]="EM",IF((Table3[[#This Row],[Diameter]]/2)-Table3[[#This Row],[CornerRadius]]-0.012&gt;0,(Table3[[#This Row],[Diameter]]/2)-Table3[[#This Row],[CornerRadius]]-0.012,0),)</f>
        <v>0</v>
      </c>
    </row>
    <row r="1223" spans="1:67" x14ac:dyDescent="0.25">
      <c r="A1223" s="7">
        <f>IF(Table3[[#This Row],[SoflexRule]]="",1,IF(Table3[[#This Row],[MinOHL]]="",1,IF(Table3[[#This Row],[Type]]="CT",1,IF(Table3[[#This Row],[I]]=1,0,1))))</f>
        <v>1</v>
      </c>
      <c r="E1223" s="6">
        <v>1220</v>
      </c>
      <c r="I1223" s="11" t="s">
        <v>2253</v>
      </c>
      <c r="J1223" s="12" t="s">
        <v>2254</v>
      </c>
      <c r="K1223" s="11" t="str">
        <f>CONCATENATE(Table3[[#This Row],[Type]]," "&amp;TEXT(Table3[[#This Row],[Diameter]],".0000")&amp;""," "&amp;Table3[[#This Row],[NumFlutes]]&amp;"FL")</f>
        <v xml:space="preserve"> .0110 1FL</v>
      </c>
      <c r="M1223" s="13">
        <v>1.0999999999999999E-2</v>
      </c>
      <c r="N1223" s="13">
        <v>0.125</v>
      </c>
      <c r="R1223" s="14">
        <f>IF(Table3[[#This Row],[ShoulderLenEnd]]="",0,90-(DEGREES(ATAN((Q1223-P1223)/((N1223-O1223)/2)))))</f>
        <v>0</v>
      </c>
      <c r="T1223" s="6">
        <v>1</v>
      </c>
      <c r="U1223" s="6">
        <v>1.5</v>
      </c>
      <c r="V1223" s="6">
        <v>0.13780000000000001</v>
      </c>
      <c r="AA1223" s="13" t="str">
        <f t="shared" si="19"/>
        <v/>
      </c>
      <c r="AE1223" s="6" t="s">
        <v>44</v>
      </c>
      <c r="AF1223" s="6" t="s">
        <v>62</v>
      </c>
      <c r="AG1223" s="6" t="s">
        <v>109</v>
      </c>
      <c r="AI1223" s="6">
        <v>0</v>
      </c>
      <c r="AJ1223" s="6">
        <v>1</v>
      </c>
      <c r="AK1223" s="6">
        <v>0</v>
      </c>
      <c r="AL1223" s="6">
        <v>1</v>
      </c>
      <c r="AM1223" s="6">
        <v>1</v>
      </c>
      <c r="AN1223" s="6">
        <v>0</v>
      </c>
      <c r="AO1223" s="6">
        <v>0</v>
      </c>
      <c r="AP1223" s="6">
        <v>1</v>
      </c>
      <c r="AR1223" s="6">
        <v>0</v>
      </c>
      <c r="AS1223" s="6">
        <v>0</v>
      </c>
      <c r="AT1223" s="6">
        <v>0</v>
      </c>
      <c r="AU1223" s="6">
        <v>0</v>
      </c>
      <c r="AV1223" s="6">
        <f>IF(Table3[[#This Row],[ShankDiameter]]&gt;0.5,0,2)</f>
        <v>2</v>
      </c>
      <c r="AW1223" s="6">
        <v>0</v>
      </c>
      <c r="AX1223" s="6">
        <v>0</v>
      </c>
      <c r="AY1223" s="6">
        <v>2</v>
      </c>
      <c r="AZ1223" s="6">
        <f>IF(Table3[[#This Row],[ShankDiameter]]=0.225,2,IF(Table3[[#This Row],[ShankDiameter]]=0.25,2,IF(Table3[[#This Row],[ShankDiameter]]=0.2875,2,0)))</f>
        <v>0</v>
      </c>
      <c r="BA1223" s="6">
        <v>0</v>
      </c>
      <c r="BB1223" s="6">
        <v>0</v>
      </c>
      <c r="BC1223" s="6">
        <v>0</v>
      </c>
      <c r="BD1223" s="6">
        <v>0</v>
      </c>
      <c r="BE1223" s="6">
        <v>0</v>
      </c>
      <c r="BF1223" s="6">
        <v>0</v>
      </c>
      <c r="BG1223" s="6">
        <v>0</v>
      </c>
      <c r="BH1223" s="6">
        <v>0</v>
      </c>
      <c r="BI1223" s="6">
        <v>0</v>
      </c>
      <c r="BJ1223" s="6">
        <v>0</v>
      </c>
      <c r="BK1223" s="6">
        <v>0</v>
      </c>
      <c r="BL1223" s="6">
        <v>0</v>
      </c>
      <c r="BM1223" s="6">
        <f>IF(Table3[[#This Row],[Type]]="EM",IF((Table3[[#This Row],[Diameter]]/2)-Table3[[#This Row],[CornerRadius]]-0.012&gt;0,(Table3[[#This Row],[Diameter]]/2)-Table3[[#This Row],[CornerRadius]]-0.012,0),)</f>
        <v>0</v>
      </c>
      <c r="BO1223" s="6" t="str">
        <f>IF(Table3[[#This Row],[ShoulderLength]]="","",IF(Table3[[#This Row],[ShoulderLength]]&lt;Table3[[#This Row],[LOC]],"FIX",""))</f>
        <v/>
      </c>
    </row>
    <row r="1224" spans="1:67" x14ac:dyDescent="0.25">
      <c r="A1224" s="7">
        <f>IF(Table3[[#This Row],[SoflexRule]]="",1,IF(Table3[[#This Row],[MinOHL]]="",1,IF(Table3[[#This Row],[Type]]="CT",1,IF(Table3[[#This Row],[I]]=1,0,1))))</f>
        <v>1</v>
      </c>
      <c r="E1224" s="6">
        <v>1221</v>
      </c>
      <c r="I1224" s="11" t="s">
        <v>2255</v>
      </c>
      <c r="J1224" s="12" t="s">
        <v>2256</v>
      </c>
      <c r="K1224" s="11" t="str">
        <f>CONCATENATE(Table3[[#This Row],[Type]]," "&amp;TEXT(Table3[[#This Row],[Diameter]],".0000")&amp;""," "&amp;Table3[[#This Row],[NumFlutes]]&amp;"FL")</f>
        <v xml:space="preserve"> .0120 1FL</v>
      </c>
      <c r="M1224" s="13">
        <v>1.2E-2</v>
      </c>
      <c r="N1224" s="13">
        <v>0.125</v>
      </c>
      <c r="R1224" s="14">
        <f>IF(Table3[[#This Row],[ShoulderLenEnd]]="",0,90-(DEGREES(ATAN((Q1224-P1224)/((N1224-O1224)/2)))))</f>
        <v>0</v>
      </c>
      <c r="T1224" s="6">
        <v>1</v>
      </c>
      <c r="U1224" s="6">
        <v>1.5</v>
      </c>
      <c r="V1224" s="6">
        <v>0.13780000000000001</v>
      </c>
      <c r="AA1224" s="13" t="str">
        <f t="shared" si="19"/>
        <v/>
      </c>
      <c r="AE1224" s="6" t="s">
        <v>44</v>
      </c>
      <c r="AF1224" s="6" t="s">
        <v>62</v>
      </c>
      <c r="AG1224" s="6" t="s">
        <v>109</v>
      </c>
      <c r="AI1224" s="6">
        <v>0</v>
      </c>
      <c r="AJ1224" s="6">
        <v>1</v>
      </c>
      <c r="AK1224" s="6">
        <v>0</v>
      </c>
      <c r="AL1224" s="6">
        <v>1</v>
      </c>
      <c r="AM1224" s="6">
        <v>1</v>
      </c>
      <c r="AN1224" s="6">
        <v>0</v>
      </c>
      <c r="AO1224" s="6">
        <v>0</v>
      </c>
      <c r="AP1224" s="6">
        <v>1</v>
      </c>
      <c r="AR1224" s="6">
        <v>0</v>
      </c>
      <c r="AS1224" s="6">
        <v>0</v>
      </c>
      <c r="AT1224" s="6">
        <v>0</v>
      </c>
      <c r="AU1224" s="6">
        <v>0</v>
      </c>
      <c r="AV1224" s="6">
        <f>IF(Table3[[#This Row],[ShankDiameter]]&gt;0.5,0,2)</f>
        <v>2</v>
      </c>
      <c r="AW1224" s="6">
        <v>0</v>
      </c>
      <c r="AX1224" s="6">
        <v>0</v>
      </c>
      <c r="AY1224" s="6">
        <v>2</v>
      </c>
      <c r="AZ1224" s="6">
        <f>IF(Table3[[#This Row],[ShankDiameter]]=0.225,2,IF(Table3[[#This Row],[ShankDiameter]]=0.25,2,IF(Table3[[#This Row],[ShankDiameter]]=0.2875,2,0)))</f>
        <v>0</v>
      </c>
      <c r="BA1224" s="6">
        <v>0</v>
      </c>
      <c r="BB1224" s="6">
        <v>0</v>
      </c>
      <c r="BC1224" s="6">
        <v>0</v>
      </c>
      <c r="BD1224" s="6">
        <v>0</v>
      </c>
      <c r="BE1224" s="6">
        <v>0</v>
      </c>
      <c r="BF1224" s="6">
        <v>0</v>
      </c>
      <c r="BG1224" s="6">
        <v>0</v>
      </c>
      <c r="BH1224" s="6">
        <v>0</v>
      </c>
      <c r="BI1224" s="6">
        <v>0</v>
      </c>
      <c r="BJ1224" s="6">
        <v>0</v>
      </c>
      <c r="BK1224" s="6">
        <v>0</v>
      </c>
      <c r="BL1224" s="6">
        <v>0</v>
      </c>
      <c r="BM1224" s="6">
        <f>IF(Table3[[#This Row],[Type]]="EM",IF((Table3[[#This Row],[Diameter]]/2)-Table3[[#This Row],[CornerRadius]]-0.012&gt;0,(Table3[[#This Row],[Diameter]]/2)-Table3[[#This Row],[CornerRadius]]-0.012,0),)</f>
        <v>0</v>
      </c>
      <c r="BO1224" s="6" t="str">
        <f>IF(Table3[[#This Row],[ShoulderLength]]="","",IF(Table3[[#This Row],[ShoulderLength]]&lt;Table3[[#This Row],[LOC]],"FIX",""))</f>
        <v/>
      </c>
    </row>
    <row r="1225" spans="1:67" x14ac:dyDescent="0.25">
      <c r="A1225" s="7">
        <f>IF(Table3[[#This Row],[SoflexRule]]="",1,IF(Table3[[#This Row],[MinOHL]]="",1,IF(Table3[[#This Row],[Type]]="CT",1,IF(Table3[[#This Row],[I]]=1,0,1))))</f>
        <v>1</v>
      </c>
      <c r="E1225" s="6">
        <v>1222</v>
      </c>
      <c r="H1225" s="10" t="s">
        <v>2202</v>
      </c>
      <c r="I1225" s="11" t="s">
        <v>2257</v>
      </c>
      <c r="J1225" s="12" t="s">
        <v>2258</v>
      </c>
      <c r="K1225" s="11" t="str">
        <f>CONCATENATE(Table3[[#This Row],[Type]]," "&amp;TEXT(Table3[[#This Row],[Diameter]],".0000")&amp;""," "&amp;Table3[[#This Row],[NumFlutes]]&amp;"FL")</f>
        <v>DM .1562 2FL</v>
      </c>
      <c r="M1225" s="13">
        <v>0.15620000000000001</v>
      </c>
      <c r="N1225" s="13">
        <v>0.1875</v>
      </c>
      <c r="O1225" s="6">
        <v>0.15620000000000001</v>
      </c>
      <c r="P1225" s="6">
        <v>0.55000000000000004</v>
      </c>
      <c r="Q1225" s="6">
        <v>0.7</v>
      </c>
      <c r="R1225" s="14">
        <f>IF(Table3[[#This Row],[ShoulderLenEnd]]="",0,90-(DEGREES(ATAN((Q1225-P1225)/((N1225-O1225)/2)))))</f>
        <v>5.9563096839728331</v>
      </c>
      <c r="S1225" s="15">
        <v>0.9</v>
      </c>
      <c r="T1225" s="6">
        <v>2</v>
      </c>
      <c r="U1225" s="6">
        <v>2</v>
      </c>
      <c r="V1225" s="6">
        <v>0.54900000000000004</v>
      </c>
      <c r="Z1225" s="6">
        <v>90</v>
      </c>
      <c r="AA1225" s="13">
        <f t="shared" si="19"/>
        <v>7.8100000000000017E-2</v>
      </c>
      <c r="AE1225" s="6" t="s">
        <v>44</v>
      </c>
      <c r="AF1225" s="6" t="s">
        <v>73</v>
      </c>
      <c r="AG1225" s="6" t="s">
        <v>66</v>
      </c>
      <c r="AI1225" s="6">
        <v>0</v>
      </c>
      <c r="AJ1225" s="6">
        <v>0</v>
      </c>
      <c r="AK1225" s="6">
        <v>1</v>
      </c>
      <c r="AL1225" s="6">
        <v>1</v>
      </c>
      <c r="AM1225" s="6">
        <v>0</v>
      </c>
      <c r="AN1225" s="6">
        <v>1</v>
      </c>
      <c r="AO1225" s="6">
        <v>1</v>
      </c>
      <c r="AP1225" s="6">
        <v>0</v>
      </c>
      <c r="AR1225" s="6">
        <v>0</v>
      </c>
      <c r="AS1225" s="6">
        <v>0</v>
      </c>
      <c r="AT1225" s="6">
        <v>0</v>
      </c>
      <c r="AU1225" s="6">
        <v>0</v>
      </c>
      <c r="AV1225" s="6">
        <f>IF(Table3[[#This Row],[ShankDiameter]]&gt;0.5,0,2)</f>
        <v>2</v>
      </c>
      <c r="AW1225" s="6">
        <v>0</v>
      </c>
      <c r="AX1225" s="6">
        <v>0</v>
      </c>
      <c r="AY1225" s="6">
        <v>2</v>
      </c>
      <c r="AZ1225" s="6">
        <f>IF(Table3[[#This Row],[ShankDiameter]]=0.225,2,IF(Table3[[#This Row],[ShankDiameter]]=0.25,2,IF(Table3[[#This Row],[ShankDiameter]]=0.2875,2,0)))</f>
        <v>0</v>
      </c>
      <c r="BA1225" s="6">
        <v>0</v>
      </c>
      <c r="BB1225" s="6">
        <v>0</v>
      </c>
      <c r="BC1225" s="6">
        <v>0</v>
      </c>
      <c r="BD1225" s="6">
        <v>0</v>
      </c>
      <c r="BE1225" s="6">
        <v>0</v>
      </c>
      <c r="BF1225" s="6">
        <v>0</v>
      </c>
      <c r="BG1225" s="6">
        <v>0</v>
      </c>
      <c r="BH1225" s="6">
        <v>0</v>
      </c>
      <c r="BI1225" s="6">
        <v>0</v>
      </c>
      <c r="BJ1225" s="6">
        <v>0</v>
      </c>
      <c r="BK1225" s="6">
        <v>0</v>
      </c>
      <c r="BL1225" s="6">
        <v>0</v>
      </c>
      <c r="BM1225" s="6">
        <f>IF(Table3[[#This Row],[Type]]="EM",IF((Table3[[#This Row],[Diameter]]/2)-Table3[[#This Row],[CornerRadius]]-0.012&gt;0,(Table3[[#This Row],[Diameter]]/2)-Table3[[#This Row],[CornerRadius]]-0.012,0),)</f>
        <v>0</v>
      </c>
      <c r="BO1225" s="6" t="str">
        <f>IF(Table3[[#This Row],[ShoulderLength]]="","",IF(Table3[[#This Row],[ShoulderLength]]&lt;Table3[[#This Row],[LOC]],"FIX",""))</f>
        <v/>
      </c>
    </row>
    <row r="1226" spans="1:67" x14ac:dyDescent="0.25">
      <c r="A1226" s="7">
        <f>IF(Table3[[#This Row],[SoflexRule]]="",1,IF(Table3[[#This Row],[MinOHL]]="",1,IF(Table3[[#This Row],[Type]]="CT",1,IF(Table3[[#This Row],[I]]=1,0,1))))</f>
        <v>1</v>
      </c>
      <c r="E1226" s="6">
        <v>1223</v>
      </c>
      <c r="I1226" s="11" t="s">
        <v>2259</v>
      </c>
      <c r="J1226" s="12" t="s">
        <v>2260</v>
      </c>
      <c r="K1226" s="11" t="str">
        <f>CONCATENATE(Table3[[#This Row],[Type]]," "&amp;TEXT(Table3[[#This Row],[Diameter]],".0000")&amp;""," "&amp;Table3[[#This Row],[NumFlutes]]&amp;"FL")</f>
        <v xml:space="preserve"> .7500 FL</v>
      </c>
      <c r="M1226" s="13">
        <v>0.75</v>
      </c>
      <c r="R1226" s="14">
        <f>IF(Table3[[#This Row],[ShoulderLenEnd]]="",0,90-(DEGREES(ATAN((Q1226-P1226)/((N1226-O1226)/2)))))</f>
        <v>0</v>
      </c>
      <c r="AA1226" s="13" t="str">
        <f t="shared" si="19"/>
        <v/>
      </c>
      <c r="AE1226" s="6" t="s">
        <v>118</v>
      </c>
      <c r="AF1226" s="6" t="s">
        <v>119</v>
      </c>
      <c r="AI1226" s="6">
        <v>0</v>
      </c>
      <c r="AJ1226" s="6">
        <v>1</v>
      </c>
      <c r="AK1226" s="6">
        <v>0</v>
      </c>
      <c r="AL1226" s="6">
        <v>1</v>
      </c>
      <c r="AM1226" s="6">
        <v>1</v>
      </c>
      <c r="AN1226" s="6">
        <v>0</v>
      </c>
      <c r="AO1226" s="6">
        <v>0</v>
      </c>
      <c r="AP1226" s="6">
        <v>1</v>
      </c>
      <c r="AR1226" s="6">
        <v>0</v>
      </c>
      <c r="AS1226" s="6">
        <v>0</v>
      </c>
      <c r="AT1226" s="6">
        <v>0</v>
      </c>
      <c r="AU1226" s="6">
        <v>0</v>
      </c>
      <c r="AV1226" s="6">
        <f>IF(Table3[[#This Row],[ShankDiameter]]&gt;0.5,0,2)</f>
        <v>2</v>
      </c>
      <c r="AW1226" s="6">
        <v>0</v>
      </c>
      <c r="AX1226" s="6">
        <v>0</v>
      </c>
      <c r="AY1226" s="6">
        <v>2</v>
      </c>
      <c r="AZ1226" s="6">
        <f>IF(Table3[[#This Row],[ShankDiameter]]=0.225,2,IF(Table3[[#This Row],[ShankDiameter]]=0.25,2,IF(Table3[[#This Row],[ShankDiameter]]=0.2875,2,0)))</f>
        <v>0</v>
      </c>
      <c r="BA1226" s="6">
        <v>0</v>
      </c>
      <c r="BB1226" s="6">
        <v>0</v>
      </c>
      <c r="BC1226" s="6">
        <v>0</v>
      </c>
      <c r="BD1226" s="6">
        <v>0</v>
      </c>
      <c r="BE1226" s="6">
        <v>0</v>
      </c>
      <c r="BF1226" s="6">
        <v>0</v>
      </c>
      <c r="BG1226" s="6">
        <v>0</v>
      </c>
      <c r="BH1226" s="6">
        <v>0</v>
      </c>
      <c r="BI1226" s="6">
        <v>0</v>
      </c>
      <c r="BJ1226" s="6">
        <v>0</v>
      </c>
      <c r="BK1226" s="6">
        <v>0</v>
      </c>
      <c r="BL1226" s="6">
        <v>0</v>
      </c>
      <c r="BM1226" s="6">
        <f>IF(Table3[[#This Row],[Type]]="EM",IF((Table3[[#This Row],[Diameter]]/2)-Table3[[#This Row],[CornerRadius]]-0.012&gt;0,(Table3[[#This Row],[Diameter]]/2)-Table3[[#This Row],[CornerRadius]]-0.012,0),)</f>
        <v>0</v>
      </c>
      <c r="BO1226" s="6" t="str">
        <f>IF(Table3[[#This Row],[ShoulderLength]]="","",IF(Table3[[#This Row],[ShoulderLength]]&lt;Table3[[#This Row],[LOC]],"FIX",""))</f>
        <v/>
      </c>
    </row>
    <row r="1227" spans="1:67" x14ac:dyDescent="0.25">
      <c r="A1227" s="7">
        <v>1</v>
      </c>
      <c r="B1227" s="6" t="s">
        <v>2216</v>
      </c>
      <c r="C1227" s="6" t="s">
        <v>2216</v>
      </c>
      <c r="E1227" s="6">
        <v>1224</v>
      </c>
      <c r="G1227" s="9" t="s">
        <v>74</v>
      </c>
      <c r="H1227" s="10" t="s">
        <v>2216</v>
      </c>
      <c r="I1227" s="11" t="s">
        <v>2261</v>
      </c>
      <c r="J1227" s="12" t="s">
        <v>2262</v>
      </c>
      <c r="K1227" s="11" t="str">
        <f>CONCATENATE(Table3[[#This Row],[Type]]," "&amp;TEXT(Table3[[#This Row],[Diameter]],".0000")&amp;""," "&amp;Table3[[#This Row],[NumFlutes]]&amp;"FL")</f>
        <v>TE .1250 2FL</v>
      </c>
      <c r="M1227" s="13">
        <v>0.125</v>
      </c>
      <c r="N1227" s="13">
        <v>0.125</v>
      </c>
      <c r="O1227" s="6">
        <v>0.125</v>
      </c>
      <c r="P1227" s="6">
        <v>0.2</v>
      </c>
      <c r="R1227" s="14">
        <f>IF(Table3[[#This Row],[ShoulderLenEnd]]="",0,90-(DEGREES(ATAN((Q1227-P1227)/((N1227-O1227)/2)))))</f>
        <v>0</v>
      </c>
      <c r="S1227" s="15">
        <v>0.35</v>
      </c>
      <c r="T1227" s="6">
        <v>2</v>
      </c>
      <c r="U1227" s="6">
        <v>1.5</v>
      </c>
      <c r="V1227" s="6">
        <v>0.10299999999999999</v>
      </c>
      <c r="Z1227" s="6">
        <v>15</v>
      </c>
      <c r="AA1227" s="13">
        <v>8.6999999999999994E-2</v>
      </c>
      <c r="AB1227" s="6">
        <v>7.0000000000000007E-2</v>
      </c>
      <c r="AE1227" s="6" t="s">
        <v>44</v>
      </c>
      <c r="AF1227" s="6" t="s">
        <v>62</v>
      </c>
      <c r="AG1227" s="6" t="s">
        <v>109</v>
      </c>
      <c r="AI1227" s="6">
        <v>0</v>
      </c>
      <c r="AJ1227" s="6">
        <v>1</v>
      </c>
      <c r="AK1227" s="6">
        <v>1</v>
      </c>
      <c r="AL1227" s="6">
        <v>1</v>
      </c>
      <c r="AM1227" s="6">
        <v>1</v>
      </c>
      <c r="AN1227" s="6">
        <v>1</v>
      </c>
      <c r="AO1227" s="6">
        <v>1</v>
      </c>
      <c r="AP1227" s="6">
        <v>1</v>
      </c>
      <c r="AR1227" s="6">
        <v>0</v>
      </c>
      <c r="AS1227" s="6">
        <v>0</v>
      </c>
      <c r="AT1227" s="6">
        <v>0</v>
      </c>
      <c r="AU1227" s="6">
        <v>0</v>
      </c>
      <c r="AV1227" s="6">
        <v>0</v>
      </c>
      <c r="AW1227" s="6">
        <v>0</v>
      </c>
      <c r="AX1227" s="6">
        <v>0</v>
      </c>
      <c r="AY1227" s="6">
        <v>0</v>
      </c>
      <c r="AZ1227" s="6">
        <v>1</v>
      </c>
      <c r="BA1227" s="6">
        <v>0</v>
      </c>
      <c r="BB1227" s="6">
        <v>0</v>
      </c>
      <c r="BC1227" s="6">
        <v>0</v>
      </c>
      <c r="BD1227" s="6">
        <v>0</v>
      </c>
      <c r="BE1227" s="6">
        <v>0</v>
      </c>
      <c r="BF1227" s="6">
        <v>0</v>
      </c>
      <c r="BG1227" s="6">
        <v>0</v>
      </c>
      <c r="BH1227" s="6">
        <v>0</v>
      </c>
      <c r="BI1227" s="6">
        <v>0</v>
      </c>
      <c r="BJ1227" s="6">
        <v>0</v>
      </c>
      <c r="BK1227" s="6">
        <v>0</v>
      </c>
      <c r="BL1227" s="6">
        <v>0</v>
      </c>
      <c r="BM1227" s="6">
        <f>IF(Table3[[#This Row],[Type]]="EM",IF((Table3[[#This Row],[Diameter]]/2)-Table3[[#This Row],[CornerRadius]]-0.012&gt;0,(Table3[[#This Row],[Diameter]]/2)-Table3[[#This Row],[CornerRadius]]-0.012,0),)</f>
        <v>0</v>
      </c>
    </row>
    <row r="1228" spans="1:67" x14ac:dyDescent="0.25">
      <c r="A1228" s="7">
        <f>IF(Table3[[#This Row],[SoflexRule]]="",1,IF(Table3[[#This Row],[MinOHL]]="",1,IF(Table3[[#This Row],[Type]]="CT",1,IF(Table3[[#This Row],[I]]=1,0,1))))</f>
        <v>1</v>
      </c>
      <c r="B1228" s="6" t="s">
        <v>1565</v>
      </c>
      <c r="C1228" s="6" t="s">
        <v>1565</v>
      </c>
      <c r="E1228" s="6">
        <v>1225</v>
      </c>
      <c r="G1228" s="9" t="s">
        <v>74</v>
      </c>
      <c r="H1228" s="10" t="s">
        <v>1565</v>
      </c>
      <c r="I1228" s="11" t="s">
        <v>2395</v>
      </c>
      <c r="J1228" s="12" t="s">
        <v>2396</v>
      </c>
      <c r="K1228" s="11" t="str">
        <f>CONCATENATE(Table3[[#This Row],[Type]]," "&amp;TEXT(Table3[[#This Row],[Diameter]],".0000")&amp;""," "&amp;Table3[[#This Row],[NumFlutes]]&amp;"FL")</f>
        <v>EM .1875 5FL</v>
      </c>
      <c r="M1228" s="13">
        <v>0.1875</v>
      </c>
      <c r="N1228" s="13">
        <v>0.25</v>
      </c>
      <c r="O1228" s="6">
        <v>0.192</v>
      </c>
      <c r="P1228" s="6">
        <v>0.49299999999999999</v>
      </c>
      <c r="Q1228" s="6">
        <v>0.61</v>
      </c>
      <c r="R1228" s="14">
        <f>IF(Table3[[#This Row],[ShoulderLenEnd]]="",0,90-(DEGREES(ATAN((Q1228-P1228)/((N1228-O1228)/2)))))</f>
        <v>13.920960364920745</v>
      </c>
      <c r="S1228" s="15">
        <v>0.65</v>
      </c>
      <c r="T1228" s="6">
        <v>5</v>
      </c>
      <c r="U1228" s="6">
        <v>2.2709999999999999</v>
      </c>
      <c r="V1228" s="15">
        <v>0.375</v>
      </c>
      <c r="AA1228" s="13" t="str">
        <f>IF(Z1228 &lt; 1, "", (M1228/2)/TAN(RADIANS(Z1228/2)))</f>
        <v/>
      </c>
      <c r="AE1228" s="6" t="s">
        <v>44</v>
      </c>
      <c r="AF1228" s="6" t="s">
        <v>369</v>
      </c>
      <c r="AG1228" s="6" t="s">
        <v>2268</v>
      </c>
      <c r="AI1228" s="6">
        <v>0</v>
      </c>
      <c r="AJ1228" s="6">
        <v>0</v>
      </c>
      <c r="AK1228" s="6">
        <v>1</v>
      </c>
      <c r="AL1228" s="6">
        <v>0</v>
      </c>
      <c r="AM1228" s="6">
        <v>0</v>
      </c>
      <c r="AN1228" s="6">
        <v>0</v>
      </c>
      <c r="AO1228" s="6">
        <v>0</v>
      </c>
      <c r="AP1228" s="6">
        <v>1</v>
      </c>
      <c r="AR1228" s="6">
        <v>0</v>
      </c>
      <c r="AS1228" s="6">
        <v>0</v>
      </c>
      <c r="AT1228" s="6">
        <v>0</v>
      </c>
      <c r="AU1228" s="6">
        <v>0</v>
      </c>
      <c r="AV1228" s="6">
        <f>IF(Table3[[#This Row],[ShankDiameter]]&gt;0.5,0,2)</f>
        <v>2</v>
      </c>
      <c r="AW1228" s="6">
        <v>0</v>
      </c>
      <c r="AX1228" s="6">
        <v>0</v>
      </c>
      <c r="AY1228" s="6">
        <v>2</v>
      </c>
      <c r="AZ1228" s="6">
        <f>IF(Table3[[#This Row],[ShankDiameter]]=0.225,2,IF(Table3[[#This Row],[ShankDiameter]]=0.25,2,IF(Table3[[#This Row],[ShankDiameter]]=0.2875,2,0)))</f>
        <v>2</v>
      </c>
      <c r="BA1228" s="6">
        <v>0</v>
      </c>
      <c r="BB1228" s="6">
        <v>0</v>
      </c>
      <c r="BC1228" s="6">
        <v>0</v>
      </c>
      <c r="BD1228" s="6">
        <v>0</v>
      </c>
      <c r="BE1228" s="6">
        <v>0</v>
      </c>
      <c r="BF1228" s="6">
        <v>0</v>
      </c>
      <c r="BG1228" s="6">
        <v>0</v>
      </c>
      <c r="BH1228" s="6">
        <v>0</v>
      </c>
      <c r="BI1228" s="6">
        <v>0</v>
      </c>
      <c r="BJ1228" s="6">
        <v>0</v>
      </c>
      <c r="BK1228" s="6">
        <v>0</v>
      </c>
      <c r="BL1228" s="6">
        <v>0</v>
      </c>
      <c r="BM1228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1228" s="6" t="str">
        <f>IF(Table3[[#This Row],[ShoulderLength]]="","",IF(Table3[[#This Row],[ShoulderLength]]&lt;Table3[[#This Row],[LOC]],"FIX",""))</f>
        <v/>
      </c>
    </row>
    <row r="1229" spans="1:67" x14ac:dyDescent="0.25">
      <c r="A1229" s="7">
        <f>IF(Table3[[#This Row],[SoflexRule]]="",1,IF(Table3[[#This Row],[MinOHL]]="",1,IF(Table3[[#This Row],[Type]]="CT",1,IF(Table3[[#This Row],[I]]=1,0,1))))</f>
        <v>1</v>
      </c>
      <c r="B1229" s="6" t="s">
        <v>1565</v>
      </c>
      <c r="C1229" s="6" t="s">
        <v>1565</v>
      </c>
      <c r="E1229" s="6">
        <v>1226</v>
      </c>
      <c r="G1229" s="9" t="s">
        <v>74</v>
      </c>
      <c r="H1229" s="10" t="s">
        <v>1565</v>
      </c>
      <c r="I1229" s="11" t="s">
        <v>2393</v>
      </c>
      <c r="J1229" s="12" t="s">
        <v>2394</v>
      </c>
      <c r="K1229" s="11" t="str">
        <f>CONCATENATE(Table3[[#This Row],[Type]]," "&amp;TEXT(Table3[[#This Row],[Diameter]],".0000")&amp;""," "&amp;Table3[[#This Row],[NumFlutes]]&amp;"FL")</f>
        <v>EM .1250 5FL</v>
      </c>
      <c r="M1229" s="13">
        <v>0.125</v>
      </c>
      <c r="N1229" s="13">
        <v>0.25</v>
      </c>
      <c r="O1229" s="6">
        <v>0.125</v>
      </c>
      <c r="P1229" s="6">
        <v>0.35</v>
      </c>
      <c r="Q1229" s="6">
        <v>0.58099999999999996</v>
      </c>
      <c r="R1229" s="14">
        <f>IF(Table3[[#This Row],[ShoulderLenEnd]]="",0,90-(DEGREES(ATAN((Q1229-P1229)/((N1229-O1229)/2)))))</f>
        <v>15.139624343334063</v>
      </c>
      <c r="S1229" s="15">
        <v>0.65</v>
      </c>
      <c r="T1229" s="6">
        <v>5</v>
      </c>
      <c r="U1229" s="6">
        <v>2.27</v>
      </c>
      <c r="V1229" s="6">
        <v>0.25</v>
      </c>
      <c r="AA1229" s="13" t="str">
        <f>IF(Z1229 &lt; 1, "", (M1229/2)/TAN(RADIANS(Z1229/2)))</f>
        <v/>
      </c>
      <c r="AE1229" s="6" t="s">
        <v>44</v>
      </c>
      <c r="AF1229" s="6" t="s">
        <v>369</v>
      </c>
      <c r="AG1229" s="6" t="s">
        <v>2268</v>
      </c>
      <c r="AI1229" s="6">
        <v>0</v>
      </c>
      <c r="AJ1229" s="6">
        <v>0</v>
      </c>
      <c r="AK1229" s="6">
        <v>1</v>
      </c>
      <c r="AL1229" s="6">
        <v>0</v>
      </c>
      <c r="AM1229" s="6">
        <v>0</v>
      </c>
      <c r="AN1229" s="6">
        <v>0</v>
      </c>
      <c r="AO1229" s="6">
        <v>0</v>
      </c>
      <c r="AP1229" s="6">
        <v>1</v>
      </c>
      <c r="AR1229" s="6">
        <v>0</v>
      </c>
      <c r="AS1229" s="6">
        <v>0</v>
      </c>
      <c r="AT1229" s="6">
        <v>0</v>
      </c>
      <c r="AU1229" s="6">
        <v>0</v>
      </c>
      <c r="AV1229" s="6">
        <f>IF(Table3[[#This Row],[ShankDiameter]]&gt;0.5,0,2)</f>
        <v>2</v>
      </c>
      <c r="AW1229" s="6">
        <v>0</v>
      </c>
      <c r="AX1229" s="6">
        <v>0</v>
      </c>
      <c r="AY1229" s="6">
        <v>2</v>
      </c>
      <c r="AZ1229" s="6">
        <f>IF(Table3[[#This Row],[ShankDiameter]]=0.225,2,IF(Table3[[#This Row],[ShankDiameter]]=0.25,2,IF(Table3[[#This Row],[ShankDiameter]]=0.2875,2,0)))</f>
        <v>2</v>
      </c>
      <c r="BA1229" s="6">
        <v>0</v>
      </c>
      <c r="BB1229" s="6">
        <v>0</v>
      </c>
      <c r="BC1229" s="6">
        <v>0</v>
      </c>
      <c r="BD1229" s="6">
        <v>0</v>
      </c>
      <c r="BE1229" s="6">
        <v>0</v>
      </c>
      <c r="BF1229" s="6">
        <v>0</v>
      </c>
      <c r="BG1229" s="6">
        <v>0</v>
      </c>
      <c r="BH1229" s="6">
        <v>0</v>
      </c>
      <c r="BI1229" s="6">
        <v>0</v>
      </c>
      <c r="BJ1229" s="6">
        <v>0</v>
      </c>
      <c r="BK1229" s="6">
        <v>0</v>
      </c>
      <c r="BL1229" s="6">
        <v>0</v>
      </c>
      <c r="BM1229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1229" s="6" t="str">
        <f>IF(Table3[[#This Row],[ShoulderLength]]="","",IF(Table3[[#This Row],[ShoulderLength]]&lt;Table3[[#This Row],[LOC]],"FIX",""))</f>
        <v/>
      </c>
    </row>
    <row r="1230" spans="1:67" x14ac:dyDescent="0.25">
      <c r="A1230" s="7">
        <f>IF(Table3[[#This Row],[SoflexRule]]="",1,IF(Table3[[#This Row],[MinOHL]]="",1,IF(Table3[[#This Row],[Type]]="CT",1,IF(Table3[[#This Row],[I]]=1,0,1))))</f>
        <v>1</v>
      </c>
      <c r="B1230" s="6" t="s">
        <v>149</v>
      </c>
      <c r="D1230" s="6" t="s">
        <v>149</v>
      </c>
      <c r="E1230" s="6">
        <v>1227</v>
      </c>
      <c r="G1230" s="9" t="s">
        <v>74</v>
      </c>
      <c r="H1230" s="10" t="s">
        <v>2265</v>
      </c>
      <c r="I1230" s="11" t="s">
        <v>2391</v>
      </c>
      <c r="J1230" s="12" t="s">
        <v>2392</v>
      </c>
      <c r="K1230" s="11" t="str">
        <f>CONCATENATE(Table3[[#This Row],[Type]]," "&amp;TEXT(Table3[[#This Row],[Diameter]],".0000")&amp;""," "&amp;Table3[[#This Row],[NumFlutes]]&amp;"FL")</f>
        <v>DC .2031 2FL</v>
      </c>
      <c r="M1230" s="13">
        <f>5.16/25.4</f>
        <v>0.20314960629921261</v>
      </c>
      <c r="N1230" s="13">
        <v>0.23599999999999999</v>
      </c>
      <c r="O1230" s="6">
        <v>0.19400000000000001</v>
      </c>
      <c r="P1230" s="6">
        <v>1.966</v>
      </c>
      <c r="Q1230" s="6">
        <v>1.9661</v>
      </c>
      <c r="R1230" s="14">
        <f>IF(Table3[[#This Row],[ShoulderLenEnd]]="",0,90-(DEGREES(ATAN((Q1230-P1230)/((N1230-O1230)/2)))))</f>
        <v>89.727165016931934</v>
      </c>
      <c r="S1230" s="15">
        <v>2.0499999999999998</v>
      </c>
      <c r="T1230" s="6">
        <v>2</v>
      </c>
      <c r="U1230" s="6">
        <v>4.0125000000000002</v>
      </c>
      <c r="V1230" s="6">
        <v>1.8</v>
      </c>
      <c r="Z1230" s="6">
        <v>140</v>
      </c>
      <c r="AA1230" s="13">
        <v>3.73E-2</v>
      </c>
      <c r="AE1230" s="6" t="s">
        <v>44</v>
      </c>
      <c r="AF1230" s="6" t="s">
        <v>619</v>
      </c>
      <c r="AG1230" s="18" t="s">
        <v>2286</v>
      </c>
      <c r="AI1230" s="6">
        <v>0</v>
      </c>
      <c r="AJ1230" s="6">
        <v>0</v>
      </c>
      <c r="AK1230" s="6">
        <v>1</v>
      </c>
      <c r="AL1230" s="6">
        <v>0</v>
      </c>
      <c r="AM1230" s="6">
        <v>0</v>
      </c>
      <c r="AN1230" s="6">
        <v>0</v>
      </c>
      <c r="AO1230" s="6">
        <v>0</v>
      </c>
      <c r="AP1230" s="6">
        <v>1</v>
      </c>
      <c r="AR1230" s="6">
        <v>0</v>
      </c>
      <c r="AS1230" s="6">
        <v>0</v>
      </c>
      <c r="AT1230" s="6">
        <v>0</v>
      </c>
      <c r="AU1230" s="6">
        <v>0</v>
      </c>
      <c r="AV1230" s="6">
        <f>IF(Table3[[#This Row],[ShankDiameter]]&gt;0.5,0,2)</f>
        <v>2</v>
      </c>
      <c r="AW1230" s="6">
        <v>0</v>
      </c>
      <c r="AX1230" s="6">
        <v>0</v>
      </c>
      <c r="AY1230" s="6">
        <v>2</v>
      </c>
      <c r="AZ1230" s="6">
        <f>IF(Table3[[#This Row],[ShankDiameter]]=0.225,2,IF(Table3[[#This Row],[ShankDiameter]]=0.25,2,IF(Table3[[#This Row],[ShankDiameter]]=0.2875,2,0)))</f>
        <v>0</v>
      </c>
      <c r="BA1230" s="6">
        <v>0</v>
      </c>
      <c r="BB1230" s="6">
        <v>0</v>
      </c>
      <c r="BC1230" s="6">
        <v>0</v>
      </c>
      <c r="BD1230" s="6">
        <v>0</v>
      </c>
      <c r="BE1230" s="6">
        <v>0</v>
      </c>
      <c r="BF1230" s="6">
        <v>0</v>
      </c>
      <c r="BG1230" s="6">
        <v>0</v>
      </c>
      <c r="BH1230" s="6">
        <v>0</v>
      </c>
      <c r="BI1230" s="6">
        <v>0</v>
      </c>
      <c r="BJ1230" s="6">
        <v>0</v>
      </c>
      <c r="BK1230" s="6">
        <v>0</v>
      </c>
      <c r="BL1230" s="6">
        <v>0</v>
      </c>
      <c r="BM1230" s="6">
        <f>IF(Table3[[#This Row],[Type]]="EM",IF((Table3[[#This Row],[Diameter]]/2)-Table3[[#This Row],[CornerRadius]]-0.012&gt;0,(Table3[[#This Row],[Diameter]]/2)-Table3[[#This Row],[CornerRadius]]-0.012,0),)</f>
        <v>0</v>
      </c>
      <c r="BO1230" s="6" t="str">
        <f>IF(Table3[[#This Row],[ShoulderLength]]="","",IF(Table3[[#This Row],[ShoulderLength]]&lt;Table3[[#This Row],[LOC]],"FIX",""))</f>
        <v/>
      </c>
    </row>
    <row r="1231" spans="1:67" x14ac:dyDescent="0.25">
      <c r="A1231" s="7">
        <f>IF(Table3[[#This Row],[SoflexRule]]="",1,IF(Table3[[#This Row],[MinOHL]]="",1,IF(Table3[[#This Row],[Type]]="CT",1,IF(Table3[[#This Row],[I]]=1,0,1))))</f>
        <v>1</v>
      </c>
      <c r="B1231" s="6" t="s">
        <v>149</v>
      </c>
      <c r="D1231" s="6" t="s">
        <v>149</v>
      </c>
      <c r="E1231" s="6">
        <v>1228</v>
      </c>
      <c r="G1231" s="9" t="s">
        <v>74</v>
      </c>
      <c r="H1231" s="10" t="s">
        <v>679</v>
      </c>
      <c r="I1231" s="11" t="s">
        <v>2390</v>
      </c>
      <c r="K1231" s="11" t="str">
        <f>CONCATENATE(Table3[[#This Row],[Type]]," "&amp;TEXT(Table3[[#This Row],[Diameter]],".0000")&amp;""," "&amp;Table3[[#This Row],[NumFlutes]]&amp;"FL")</f>
        <v>DS .1610 2FL</v>
      </c>
      <c r="M1231" s="13">
        <v>0.161</v>
      </c>
      <c r="N1231" s="13">
        <v>0.161</v>
      </c>
      <c r="O1231" s="6">
        <v>0.161</v>
      </c>
      <c r="P1231" s="6">
        <v>1.175</v>
      </c>
      <c r="R1231" s="14">
        <f>IF(Table3[[#This Row],[ShoulderLenEnd]]="",0,90-(DEGREES(ATAN((Q1231-P1231)/((N1231-O1231)/2)))))</f>
        <v>0</v>
      </c>
      <c r="S1231" s="15">
        <v>1.2250000000000001</v>
      </c>
      <c r="T1231" s="6">
        <v>2</v>
      </c>
      <c r="U1231" s="6">
        <v>2.1850000000000001</v>
      </c>
      <c r="V1231" s="6">
        <v>1.175</v>
      </c>
      <c r="Z1231" s="6">
        <v>135</v>
      </c>
      <c r="AA1231" s="13">
        <v>4.4999999999999998E-2</v>
      </c>
      <c r="AI1231" s="6">
        <v>0</v>
      </c>
      <c r="AJ1231" s="6">
        <v>0</v>
      </c>
      <c r="AK1231" s="6">
        <v>0</v>
      </c>
      <c r="AL1231" s="6">
        <v>0</v>
      </c>
      <c r="AM1231" s="6">
        <v>0</v>
      </c>
      <c r="AN1231" s="6">
        <v>0</v>
      </c>
      <c r="AO1231" s="6">
        <v>0</v>
      </c>
      <c r="AP1231" s="6">
        <v>0</v>
      </c>
      <c r="AR1231" s="6">
        <v>0</v>
      </c>
      <c r="AS1231" s="6">
        <v>0</v>
      </c>
      <c r="AT1231" s="6">
        <v>0</v>
      </c>
      <c r="AU1231" s="6">
        <v>0</v>
      </c>
      <c r="AV1231" s="6">
        <f>IF(Table3[[#This Row],[ShankDiameter]]&gt;0.5,0,IF(Table3[[#This Row],[Type]]="CD",0,1))</f>
        <v>1</v>
      </c>
      <c r="AW1231" s="6">
        <v>0</v>
      </c>
      <c r="AX1231" s="6">
        <v>0</v>
      </c>
      <c r="AY1231" s="6">
        <v>0</v>
      </c>
      <c r="AZ1231" s="6">
        <f>IF(Table3[[#This Row],[ShankDiameter]]=0.225,2,IF(Table3[[#This Row],[ShankDiameter]]=0.25,2,IF(Table3[[#This Row],[ShankDiameter]]=0.2875,2,0)))</f>
        <v>0</v>
      </c>
      <c r="BA1231" s="6">
        <v>0</v>
      </c>
      <c r="BB1231" s="6">
        <v>0</v>
      </c>
      <c r="BC1231" s="6">
        <v>0</v>
      </c>
      <c r="BD1231" s="6">
        <v>0</v>
      </c>
      <c r="BE1231" s="6">
        <v>0</v>
      </c>
      <c r="BF1231" s="6">
        <v>0</v>
      </c>
      <c r="BG1231" s="6">
        <v>0</v>
      </c>
      <c r="BH1231" s="6">
        <v>0</v>
      </c>
      <c r="BI1231" s="6">
        <v>0</v>
      </c>
      <c r="BJ1231" s="6">
        <v>0</v>
      </c>
      <c r="BK1231" s="6">
        <v>0</v>
      </c>
      <c r="BL1231" s="6">
        <v>0</v>
      </c>
      <c r="BM1231" s="6">
        <f>IF(Table3[[#This Row],[Type]]="EM",IF((Table3[[#This Row],[Diameter]]/2)-Table3[[#This Row],[CornerRadius]]-0.012&gt;0,(Table3[[#This Row],[Diameter]]/2)-Table3[[#This Row],[CornerRadius]]-0.012,0),)</f>
        <v>0</v>
      </c>
      <c r="BO1231" s="6" t="str">
        <f>IF(Table3[[#This Row],[ShoulderLength]]="","",IF(Table3[[#This Row],[ShoulderLength]]&lt;Table3[[#This Row],[LOC]],"FIX",""))</f>
        <v/>
      </c>
    </row>
    <row r="1232" spans="1:67" x14ac:dyDescent="0.25">
      <c r="A1232" s="7">
        <f>IF(Table3[[#This Row],[SoflexRule]]="",1,IF(Table3[[#This Row],[MinOHL]]="",1,IF(Table3[[#This Row],[Type]]="CT",1,IF(Table3[[#This Row],[I]]=1,0,1))))</f>
        <v>1</v>
      </c>
      <c r="B1232" s="6" t="s">
        <v>149</v>
      </c>
      <c r="D1232" s="6" t="s">
        <v>149</v>
      </c>
      <c r="E1232" s="6">
        <v>1229</v>
      </c>
      <c r="G1232" s="9" t="s">
        <v>74</v>
      </c>
      <c r="H1232" s="10" t="s">
        <v>679</v>
      </c>
      <c r="I1232" s="11" t="s">
        <v>2388</v>
      </c>
      <c r="J1232" s="12" t="s">
        <v>2389</v>
      </c>
      <c r="K1232" s="11" t="str">
        <f>CONCATENATE(Table3[[#This Row],[Type]]," "&amp;TEXT(Table3[[#This Row],[Diameter]],".0000")&amp;""," "&amp;Table3[[#This Row],[NumFlutes]]&amp;"FL")</f>
        <v>DS .1910 2FL</v>
      </c>
      <c r="M1232" s="13">
        <v>0.191</v>
      </c>
      <c r="N1232" s="13">
        <v>0.191</v>
      </c>
      <c r="O1232" s="6">
        <v>0.191</v>
      </c>
      <c r="P1232" s="6">
        <v>1.33</v>
      </c>
      <c r="R1232" s="14">
        <f>IF(Table3[[#This Row],[ShoulderLenEnd]]="",0,90-(DEGREES(ATAN((Q1232-P1232)/((N1232-O1232)/2)))))</f>
        <v>0</v>
      </c>
      <c r="S1232" s="15">
        <v>1.375</v>
      </c>
      <c r="T1232" s="6">
        <v>2</v>
      </c>
      <c r="U1232" s="6">
        <v>2.35</v>
      </c>
      <c r="V1232" s="6">
        <v>1.33</v>
      </c>
      <c r="Z1232" s="6">
        <v>135</v>
      </c>
      <c r="AA1232" s="13">
        <v>4.4999999999999998E-2</v>
      </c>
      <c r="AE1232" s="6" t="s">
        <v>471</v>
      </c>
      <c r="AG1232" s="6" t="s">
        <v>2387</v>
      </c>
      <c r="AI1232" s="6">
        <v>0</v>
      </c>
      <c r="AJ1232" s="6">
        <v>0</v>
      </c>
      <c r="AK1232" s="6">
        <v>1</v>
      </c>
      <c r="AL1232" s="6">
        <v>0</v>
      </c>
      <c r="AM1232" s="6">
        <v>0</v>
      </c>
      <c r="AN1232" s="6">
        <v>0</v>
      </c>
      <c r="AO1232" s="6">
        <v>0</v>
      </c>
      <c r="AP1232" s="6">
        <v>0</v>
      </c>
      <c r="AR1232" s="6">
        <v>0</v>
      </c>
      <c r="AS1232" s="6">
        <v>0</v>
      </c>
      <c r="AT1232" s="6">
        <v>0</v>
      </c>
      <c r="AU1232" s="6">
        <v>0</v>
      </c>
      <c r="AV1232" s="6">
        <f>IF(Table3[[#This Row],[ShankDiameter]]&gt;0.5,0,IF(Table3[[#This Row],[Type]]="CD",0,1))</f>
        <v>1</v>
      </c>
      <c r="AW1232" s="6">
        <v>0</v>
      </c>
      <c r="AX1232" s="6">
        <v>0</v>
      </c>
      <c r="AY1232" s="6">
        <v>0</v>
      </c>
      <c r="AZ1232" s="6">
        <f>IF(Table3[[#This Row],[ShankDiameter]]=0.225,2,IF(Table3[[#This Row],[ShankDiameter]]=0.25,2,IF(Table3[[#This Row],[ShankDiameter]]=0.2875,2,0)))</f>
        <v>0</v>
      </c>
      <c r="BA1232" s="6">
        <v>0</v>
      </c>
      <c r="BB1232" s="6">
        <v>0</v>
      </c>
      <c r="BC1232" s="6">
        <v>0</v>
      </c>
      <c r="BD1232" s="6">
        <v>0</v>
      </c>
      <c r="BE1232" s="6">
        <v>0</v>
      </c>
      <c r="BF1232" s="6">
        <v>0</v>
      </c>
      <c r="BG1232" s="6">
        <v>0</v>
      </c>
      <c r="BH1232" s="6">
        <v>0</v>
      </c>
      <c r="BI1232" s="6">
        <v>0</v>
      </c>
      <c r="BJ1232" s="6">
        <v>0</v>
      </c>
      <c r="BK1232" s="6">
        <v>0</v>
      </c>
      <c r="BL1232" s="6">
        <v>0</v>
      </c>
      <c r="BM1232" s="6">
        <f>IF(Table3[[#This Row],[Type]]="EM",IF((Table3[[#This Row],[Diameter]]/2)-Table3[[#This Row],[CornerRadius]]-0.012&gt;0,(Table3[[#This Row],[Diameter]]/2)-Table3[[#This Row],[CornerRadius]]-0.012,0),)</f>
        <v>0</v>
      </c>
      <c r="BO1232" s="6" t="str">
        <f>IF(Table3[[#This Row],[ShoulderLength]]="","",IF(Table3[[#This Row],[ShoulderLength]]&lt;Table3[[#This Row],[LOC]],"FIX",""))</f>
        <v/>
      </c>
    </row>
    <row r="1233" spans="1:67" x14ac:dyDescent="0.25">
      <c r="A1233" s="7">
        <f>IF(Table3[[#This Row],[SoflexRule]]="",1,IF(Table3[[#This Row],[MinOHL]]="",1,IF(Table3[[#This Row],[Type]]="CT",1,IF(Table3[[#This Row],[I]]=1,0,1))))</f>
        <v>1</v>
      </c>
      <c r="B1233" s="6" t="s">
        <v>149</v>
      </c>
      <c r="D1233" s="6" t="s">
        <v>149</v>
      </c>
      <c r="E1233" s="6">
        <v>1230</v>
      </c>
      <c r="G1233" s="9" t="s">
        <v>74</v>
      </c>
      <c r="H1233" s="10" t="s">
        <v>679</v>
      </c>
      <c r="I1233" s="11" t="s">
        <v>2385</v>
      </c>
      <c r="J1233" s="12" t="s">
        <v>2386</v>
      </c>
      <c r="K1233" s="11" t="str">
        <f>CONCATENATE(Table3[[#This Row],[Type]]," "&amp;TEXT(Table3[[#This Row],[Diameter]],".0000")&amp;""," "&amp;Table3[[#This Row],[NumFlutes]]&amp;"FL")</f>
        <v>DS .1470 2FL</v>
      </c>
      <c r="M1233" s="13">
        <v>0.14699999999999999</v>
      </c>
      <c r="N1233" s="13">
        <v>0.14699999999999999</v>
      </c>
      <c r="O1233" s="6">
        <v>0.14699999999999999</v>
      </c>
      <c r="P1233" s="6">
        <v>1.1000000000000001</v>
      </c>
      <c r="R1233" s="14">
        <f>IF(Table3[[#This Row],[ShoulderLenEnd]]="",0,90-(DEGREES(ATAN((Q1233-P1233)/((N1233-O1233)/2)))))</f>
        <v>0</v>
      </c>
      <c r="S1233" s="15">
        <v>1.1499999999999999</v>
      </c>
      <c r="T1233" s="6">
        <v>2</v>
      </c>
      <c r="U1233" s="6">
        <v>2.177</v>
      </c>
      <c r="V1233" s="6">
        <v>1.1000000000000001</v>
      </c>
      <c r="Z1233" s="6">
        <v>135</v>
      </c>
      <c r="AA1233" s="13">
        <v>3.5000000000000003E-2</v>
      </c>
      <c r="AE1233" s="6" t="s">
        <v>471</v>
      </c>
      <c r="AG1233" s="6" t="s">
        <v>2387</v>
      </c>
      <c r="AI1233" s="6">
        <v>0</v>
      </c>
      <c r="AJ1233" s="6">
        <v>0</v>
      </c>
      <c r="AK1233" s="6">
        <v>1</v>
      </c>
      <c r="AL1233" s="6">
        <v>0</v>
      </c>
      <c r="AM1233" s="6">
        <v>0</v>
      </c>
      <c r="AN1233" s="6">
        <v>0</v>
      </c>
      <c r="AO1233" s="6">
        <v>0</v>
      </c>
      <c r="AP1233" s="6">
        <v>0</v>
      </c>
      <c r="AR1233" s="6">
        <v>0</v>
      </c>
      <c r="AS1233" s="6">
        <v>0</v>
      </c>
      <c r="AT1233" s="6">
        <v>0</v>
      </c>
      <c r="AU1233" s="6">
        <v>0</v>
      </c>
      <c r="AV1233" s="6">
        <f>IF(Table3[[#This Row],[ShankDiameter]]&gt;0.5,0,IF(Table3[[#This Row],[Type]]="CD",0,1))</f>
        <v>1</v>
      </c>
      <c r="AW1233" s="6">
        <v>0</v>
      </c>
      <c r="AX1233" s="6">
        <v>0</v>
      </c>
      <c r="AY1233" s="6">
        <v>0</v>
      </c>
      <c r="AZ1233" s="6">
        <f>IF(Table3[[#This Row],[ShankDiameter]]=0.225,2,IF(Table3[[#This Row],[ShankDiameter]]=0.25,2,IF(Table3[[#This Row],[ShankDiameter]]=0.2875,2,0)))</f>
        <v>0</v>
      </c>
      <c r="BA1233" s="6">
        <v>0</v>
      </c>
      <c r="BB1233" s="6">
        <v>0</v>
      </c>
      <c r="BC1233" s="6">
        <v>0</v>
      </c>
      <c r="BD1233" s="6">
        <v>0</v>
      </c>
      <c r="BE1233" s="6">
        <v>0</v>
      </c>
      <c r="BF1233" s="6">
        <v>0</v>
      </c>
      <c r="BG1233" s="6">
        <v>0</v>
      </c>
      <c r="BH1233" s="6">
        <v>0</v>
      </c>
      <c r="BI1233" s="6">
        <v>0</v>
      </c>
      <c r="BJ1233" s="6">
        <v>0</v>
      </c>
      <c r="BK1233" s="6">
        <v>0</v>
      </c>
      <c r="BL1233" s="6">
        <v>0</v>
      </c>
      <c r="BM1233" s="6">
        <f>IF(Table3[[#This Row],[Type]]="EM",IF((Table3[[#This Row],[Diameter]]/2)-Table3[[#This Row],[CornerRadius]]-0.012&gt;0,(Table3[[#This Row],[Diameter]]/2)-Table3[[#This Row],[CornerRadius]]-0.012,0),)</f>
        <v>0</v>
      </c>
      <c r="BO1233" s="6" t="str">
        <f>IF(Table3[[#This Row],[ShoulderLength]]="","",IF(Table3[[#This Row],[ShoulderLength]]&lt;Table3[[#This Row],[LOC]],"FIX",""))</f>
        <v/>
      </c>
    </row>
    <row r="1234" spans="1:67" x14ac:dyDescent="0.25">
      <c r="A1234" s="7">
        <v>1</v>
      </c>
      <c r="B1234" s="6" t="s">
        <v>149</v>
      </c>
      <c r="D1234" s="6" t="s">
        <v>149</v>
      </c>
      <c r="E1234" s="6">
        <v>1231</v>
      </c>
      <c r="G1234" s="9" t="s">
        <v>74</v>
      </c>
      <c r="H1234" s="10" t="s">
        <v>801</v>
      </c>
      <c r="I1234" s="11" t="s">
        <v>2384</v>
      </c>
      <c r="J1234" s="12">
        <v>62523</v>
      </c>
      <c r="K1234" s="11" t="str">
        <f>CONCATENATE(Table3[[#This Row],[Type]]," "&amp;TEXT(Table3[[#This Row],[Diameter]],".0000")&amp;""," "&amp;Table3[[#This Row],[NumFlutes]]&amp;"FL")</f>
        <v>DJ .0906 2FL</v>
      </c>
      <c r="M1234" s="13">
        <f>2.3/25.4</f>
        <v>9.0551181102362197E-2</v>
      </c>
      <c r="N1234" s="13">
        <v>0.11799999999999999</v>
      </c>
      <c r="O1234" s="6">
        <v>9.06E-2</v>
      </c>
      <c r="P1234" s="6">
        <v>1.1000000000000001</v>
      </c>
      <c r="Q1234" s="6">
        <v>1.155</v>
      </c>
      <c r="R1234" s="14">
        <f>IF(Table3[[#This Row],[ShoulderLenEnd]]="",0,90-(DEGREES(ATAN((Q1234-P1234)/((N1234-O1234)/2)))))</f>
        <v>13.987209864567077</v>
      </c>
      <c r="S1234" s="15">
        <v>1.18</v>
      </c>
      <c r="T1234" s="6">
        <v>2</v>
      </c>
      <c r="U1234" s="6">
        <v>2.3170000000000002</v>
      </c>
      <c r="V1234" s="6">
        <v>1.1000000000000001</v>
      </c>
      <c r="Z1234" s="6">
        <v>130</v>
      </c>
      <c r="AA1234" s="13">
        <v>0.03</v>
      </c>
      <c r="AE1234" s="6" t="s">
        <v>49</v>
      </c>
      <c r="AF1234" s="6" t="s">
        <v>73</v>
      </c>
      <c r="AI1234" s="6">
        <v>0</v>
      </c>
      <c r="AJ1234" s="6">
        <v>1</v>
      </c>
      <c r="AK1234" s="6">
        <v>1</v>
      </c>
      <c r="AL1234" s="6">
        <v>1</v>
      </c>
      <c r="AM1234" s="6">
        <v>0</v>
      </c>
      <c r="AN1234" s="6">
        <v>0</v>
      </c>
      <c r="AO1234" s="6">
        <v>0</v>
      </c>
      <c r="AP1234" s="6">
        <v>1</v>
      </c>
      <c r="AR1234" s="6">
        <v>0</v>
      </c>
      <c r="AS1234" s="6">
        <v>0</v>
      </c>
      <c r="AT1234" s="6">
        <v>0</v>
      </c>
      <c r="AU1234" s="6">
        <v>0</v>
      </c>
      <c r="AV1234" s="6">
        <f>IF(Table3[[#This Row],[ShankDiameter]]&gt;0.5,0,IF(Table3[[#This Row],[Type]]="CD",0,1))</f>
        <v>1</v>
      </c>
      <c r="AW1234" s="6">
        <v>0</v>
      </c>
      <c r="AX1234" s="6">
        <v>0</v>
      </c>
      <c r="AY1234" s="6">
        <v>0</v>
      </c>
      <c r="AZ1234" s="6">
        <f>IF(Table3[[#This Row],[ShankDiameter]]=0.225,2,IF(Table3[[#This Row],[ShankDiameter]]=0.25,2,IF(Table3[[#This Row],[ShankDiameter]]=0.2875,2,0)))</f>
        <v>0</v>
      </c>
      <c r="BA1234" s="6">
        <v>0</v>
      </c>
      <c r="BB1234" s="6">
        <v>0</v>
      </c>
      <c r="BC1234" s="6">
        <v>0</v>
      </c>
      <c r="BD1234" s="6">
        <v>0</v>
      </c>
      <c r="BE1234" s="6">
        <v>0</v>
      </c>
      <c r="BF1234" s="6">
        <v>0</v>
      </c>
      <c r="BG1234" s="6">
        <v>0</v>
      </c>
      <c r="BH1234" s="6">
        <v>0</v>
      </c>
      <c r="BI1234" s="6">
        <v>0</v>
      </c>
      <c r="BJ1234" s="6">
        <v>0</v>
      </c>
      <c r="BK1234" s="6">
        <v>0</v>
      </c>
      <c r="BL1234" s="6">
        <v>0</v>
      </c>
      <c r="BM1234" s="6">
        <f>IF(Table3[[#This Row],[Type]]="EM",IF((Table3[[#This Row],[Diameter]]/2)-Table3[[#This Row],[CornerRadius]]-0.012&gt;0,(Table3[[#This Row],[Diameter]]/2)-Table3[[#This Row],[CornerRadius]]-0.012,0),)</f>
        <v>0</v>
      </c>
      <c r="BO1234" s="6" t="str">
        <f>IF(Table3[[#This Row],[ShoulderLength]]="","",IF(Table3[[#This Row],[ShoulderLength]]&lt;Table3[[#This Row],[LOC]],"FIX",""))</f>
        <v/>
      </c>
    </row>
    <row r="1235" spans="1:67" x14ac:dyDescent="0.25">
      <c r="A1235" s="7">
        <f>IF(Table3[[#This Row],[SoflexRule]]="",1,IF(Table3[[#This Row],[MinOHL]]="",1,IF(Table3[[#This Row],[Type]]="CT",1,IF(Table3[[#This Row],[I]]=1,0,1))))</f>
        <v>1</v>
      </c>
      <c r="B1235" s="6" t="s">
        <v>149</v>
      </c>
      <c r="D1235" s="6" t="s">
        <v>149</v>
      </c>
      <c r="E1235" s="6">
        <v>1232</v>
      </c>
      <c r="G1235" s="9" t="s">
        <v>74</v>
      </c>
      <c r="H1235" s="10" t="str">
        <f>IF(Table3[[#This Row],[Diameter]]*5&gt;Table3[[#This Row],[LOC]], "DS", (IF(Table3[[#This Row],[Diameter]]*10&gt;Table3[[#This Row],[LOC]], "DJ", "DT")))</f>
        <v>DJ</v>
      </c>
      <c r="I1235" s="11" t="s">
        <v>2383</v>
      </c>
      <c r="K1235" s="11" t="str">
        <f>CONCATENATE(Table3[[#This Row],[Type]]," "&amp;TEXT(Table3[[#This Row],[Diameter]],".0000")&amp;""," "&amp;Table3[[#This Row],[NumFlutes]]&amp;"FL")</f>
        <v>DJ .0980 2FL</v>
      </c>
      <c r="M1235" s="13">
        <v>9.8000000000000004E-2</v>
      </c>
      <c r="N1235" s="13">
        <v>9.8000000000000004E-2</v>
      </c>
      <c r="O1235" s="6">
        <v>9.8000000000000004E-2</v>
      </c>
      <c r="P1235" s="6">
        <v>0.92500000000000004</v>
      </c>
      <c r="R1235" s="14">
        <f>IF(Table3[[#This Row],[ShoulderLenEnd]]="",0,90-(DEGREES(ATAN((Q1235-P1235)/((N1235-O1235)/2)))))</f>
        <v>0</v>
      </c>
      <c r="S1235" s="15">
        <v>0.95</v>
      </c>
      <c r="T1235" s="6">
        <v>2</v>
      </c>
      <c r="U1235" s="6">
        <v>1.905</v>
      </c>
      <c r="V1235" s="6">
        <v>0.92500000000000004</v>
      </c>
      <c r="Z1235" s="6">
        <v>135</v>
      </c>
      <c r="AA1235" s="13">
        <v>2.5000000000000001E-2</v>
      </c>
      <c r="AI1235" s="6">
        <v>0</v>
      </c>
      <c r="AJ1235" s="6">
        <v>0</v>
      </c>
      <c r="AK1235" s="6">
        <v>0</v>
      </c>
      <c r="AL1235" s="6">
        <v>0</v>
      </c>
      <c r="AM1235" s="6">
        <v>0</v>
      </c>
      <c r="AN1235" s="6">
        <v>0</v>
      </c>
      <c r="AO1235" s="6">
        <v>0</v>
      </c>
      <c r="AP1235" s="6">
        <v>0</v>
      </c>
      <c r="AR1235" s="6">
        <v>0</v>
      </c>
      <c r="AS1235" s="6">
        <v>0</v>
      </c>
      <c r="AT1235" s="6">
        <v>0</v>
      </c>
      <c r="AU1235" s="6">
        <v>0</v>
      </c>
      <c r="AV1235" s="6">
        <f>IF(Table3[[#This Row],[ShankDiameter]]&gt;0.5,0,IF(Table3[[#This Row],[Type]]="CD",0,1))</f>
        <v>1</v>
      </c>
      <c r="AW1235" s="6">
        <v>0</v>
      </c>
      <c r="AX1235" s="6">
        <v>0</v>
      </c>
      <c r="AY1235" s="6">
        <v>0</v>
      </c>
      <c r="AZ1235" s="6">
        <f>IF(Table3[[#This Row],[ShankDiameter]]=0.225,2,IF(Table3[[#This Row],[ShankDiameter]]=0.25,2,IF(Table3[[#This Row],[ShankDiameter]]=0.2875,2,0)))</f>
        <v>0</v>
      </c>
      <c r="BA1235" s="6">
        <v>0</v>
      </c>
      <c r="BB1235" s="6">
        <v>0</v>
      </c>
      <c r="BC1235" s="6">
        <v>0</v>
      </c>
      <c r="BD1235" s="6">
        <v>0</v>
      </c>
      <c r="BE1235" s="6">
        <v>0</v>
      </c>
      <c r="BF1235" s="6">
        <v>0</v>
      </c>
      <c r="BG1235" s="6">
        <v>0</v>
      </c>
      <c r="BH1235" s="6">
        <v>0</v>
      </c>
      <c r="BI1235" s="6">
        <v>0</v>
      </c>
      <c r="BJ1235" s="6">
        <v>0</v>
      </c>
      <c r="BK1235" s="6">
        <v>0</v>
      </c>
      <c r="BL1235" s="6">
        <v>0</v>
      </c>
      <c r="BM1235" s="6">
        <f>IF(Table3[[#This Row],[Type]]="EM",IF((Table3[[#This Row],[Diameter]]/2)-Table3[[#This Row],[CornerRadius]]-0.012&gt;0,(Table3[[#This Row],[Diameter]]/2)-Table3[[#This Row],[CornerRadius]]-0.012,0),)</f>
        <v>0</v>
      </c>
      <c r="BO1235" s="6" t="str">
        <f>IF(Table3[[#This Row],[ShoulderLength]]="","",IF(Table3[[#This Row],[ShoulderLength]]&lt;Table3[[#This Row],[LOC]],"FIX",""))</f>
        <v/>
      </c>
    </row>
    <row r="1236" spans="1:67" x14ac:dyDescent="0.25">
      <c r="A1236" s="7">
        <f>IF(Table3[[#This Row],[SoflexRule]]="",1,IF(Table3[[#This Row],[MinOHL]]="",1,IF(Table3[[#This Row],[Type]]="CT",1,IF(Table3[[#This Row],[I]]=1,0,1))))</f>
        <v>1</v>
      </c>
      <c r="B1236" s="6" t="s">
        <v>149</v>
      </c>
      <c r="D1236" s="6" t="s">
        <v>149</v>
      </c>
      <c r="E1236" s="6">
        <v>1233</v>
      </c>
      <c r="G1236" s="9" t="s">
        <v>74</v>
      </c>
      <c r="H1236" s="10" t="str">
        <f>IF(Table3[[#This Row],[Diameter]]*5&gt;Table3[[#This Row],[LOC]], "DS", (IF(Table3[[#This Row],[Diameter]]*10&gt;Table3[[#This Row],[LOC]], "DJ", "DT")))</f>
        <v>DJ</v>
      </c>
      <c r="I1236" s="11" t="s">
        <v>2382</v>
      </c>
      <c r="K1236" s="11" t="str">
        <f>CONCATENATE(Table3[[#This Row],[Type]]," "&amp;TEXT(Table3[[#This Row],[Diameter]],".0000")&amp;""," "&amp;Table3[[#This Row],[NumFlutes]]&amp;"FL")</f>
        <v>DJ .1094 2FL</v>
      </c>
      <c r="M1236" s="13">
        <v>0.1094</v>
      </c>
      <c r="N1236" s="13">
        <v>0.1094</v>
      </c>
      <c r="O1236" s="6">
        <v>0.1094</v>
      </c>
      <c r="P1236" s="6">
        <v>0.67500000000000004</v>
      </c>
      <c r="R1236" s="14">
        <f>IF(Table3[[#This Row],[ShoulderLenEnd]]="",0,90-(DEGREES(ATAN((Q1236-P1236)/((N1236-O1236)/2)))))</f>
        <v>0</v>
      </c>
      <c r="S1236" s="15">
        <v>0.7</v>
      </c>
      <c r="T1236" s="6">
        <v>2</v>
      </c>
      <c r="U1236" s="6">
        <v>1.8420000000000001</v>
      </c>
      <c r="V1236" s="6">
        <v>0.67500000000000004</v>
      </c>
      <c r="Z1236" s="6">
        <v>135</v>
      </c>
      <c r="AA1236" s="13">
        <v>2.5000000000000001E-2</v>
      </c>
      <c r="AI1236" s="6">
        <v>0</v>
      </c>
      <c r="AJ1236" s="6">
        <v>0</v>
      </c>
      <c r="AK1236" s="6">
        <v>0</v>
      </c>
      <c r="AL1236" s="6">
        <v>0</v>
      </c>
      <c r="AM1236" s="6">
        <v>0</v>
      </c>
      <c r="AN1236" s="6">
        <v>0</v>
      </c>
      <c r="AO1236" s="6">
        <v>0</v>
      </c>
      <c r="AP1236" s="6">
        <v>0</v>
      </c>
      <c r="AR1236" s="6">
        <v>0</v>
      </c>
      <c r="AS1236" s="6">
        <v>0</v>
      </c>
      <c r="AT1236" s="6">
        <v>0</v>
      </c>
      <c r="AU1236" s="6">
        <v>0</v>
      </c>
      <c r="AV1236" s="6">
        <f>IF(Table3[[#This Row],[ShankDiameter]]&gt;0.5,0,IF(Table3[[#This Row],[Type]]="CD",0,1))</f>
        <v>1</v>
      </c>
      <c r="AW1236" s="6">
        <v>0</v>
      </c>
      <c r="AX1236" s="6">
        <v>0</v>
      </c>
      <c r="AY1236" s="6">
        <v>0</v>
      </c>
      <c r="AZ1236" s="6">
        <f>IF(Table3[[#This Row],[ShankDiameter]]=0.225,2,IF(Table3[[#This Row],[ShankDiameter]]=0.25,2,IF(Table3[[#This Row],[ShankDiameter]]=0.2875,2,0)))</f>
        <v>0</v>
      </c>
      <c r="BA1236" s="6">
        <v>0</v>
      </c>
      <c r="BB1236" s="6">
        <v>0</v>
      </c>
      <c r="BC1236" s="6">
        <v>0</v>
      </c>
      <c r="BD1236" s="6">
        <v>0</v>
      </c>
      <c r="BE1236" s="6">
        <v>0</v>
      </c>
      <c r="BF1236" s="6">
        <v>0</v>
      </c>
      <c r="BG1236" s="6">
        <v>0</v>
      </c>
      <c r="BH1236" s="6">
        <v>0</v>
      </c>
      <c r="BI1236" s="6">
        <v>0</v>
      </c>
      <c r="BJ1236" s="6">
        <v>0</v>
      </c>
      <c r="BK1236" s="6">
        <v>0</v>
      </c>
      <c r="BL1236" s="6">
        <v>0</v>
      </c>
      <c r="BM1236" s="6">
        <f>IF(Table3[[#This Row],[Type]]="EM",IF((Table3[[#This Row],[Diameter]]/2)-Table3[[#This Row],[CornerRadius]]-0.012&gt;0,(Table3[[#This Row],[Diameter]]/2)-Table3[[#This Row],[CornerRadius]]-0.012,0),)</f>
        <v>0</v>
      </c>
      <c r="BO1236" s="6" t="str">
        <f>IF(Table3[[#This Row],[ShoulderLength]]="","",IF(Table3[[#This Row],[ShoulderLength]]&lt;Table3[[#This Row],[LOC]],"FIX",""))</f>
        <v/>
      </c>
    </row>
    <row r="1237" spans="1:67" x14ac:dyDescent="0.25">
      <c r="A1237" s="7">
        <f>IF(Table3[[#This Row],[SoflexRule]]="",1,IF(Table3[[#This Row],[MinOHL]]="",1,IF(Table3[[#This Row],[Type]]="CT",1,IF(Table3[[#This Row],[I]]=1,0,1))))</f>
        <v>1</v>
      </c>
      <c r="B1237" s="6" t="s">
        <v>149</v>
      </c>
      <c r="D1237" s="6" t="s">
        <v>149</v>
      </c>
      <c r="E1237" s="6">
        <v>1234</v>
      </c>
      <c r="G1237" s="9" t="s">
        <v>74</v>
      </c>
      <c r="H1237" s="10" t="str">
        <f>IF(Table3[[#This Row],[Diameter]]*5&gt;Table3[[#This Row],[LOC]], "DS", (IF(Table3[[#This Row],[Diameter]]*10&gt;Table3[[#This Row],[LOC]], "DJ", "DT")))</f>
        <v>DJ</v>
      </c>
      <c r="I1237" s="11" t="s">
        <v>2381</v>
      </c>
      <c r="K1237" s="11" t="str">
        <f>CONCATENATE(Table3[[#This Row],[Type]]," "&amp;TEXT(Table3[[#This Row],[Diameter]],".0000")&amp;""," "&amp;Table3[[#This Row],[NumFlutes]]&amp;"FL")</f>
        <v>DJ .2010 2FL</v>
      </c>
      <c r="M1237" s="13">
        <v>0.20100000000000001</v>
      </c>
      <c r="N1237" s="13">
        <v>0.20100000000000001</v>
      </c>
      <c r="O1237" s="6">
        <v>0.20100000000000001</v>
      </c>
      <c r="P1237" s="6">
        <v>1.3</v>
      </c>
      <c r="R1237" s="14">
        <f>IF(Table3[[#This Row],[ShoulderLenEnd]]="",0,90-(DEGREES(ATAN((Q1237-P1237)/((N1237-O1237)/2)))))</f>
        <v>0</v>
      </c>
      <c r="S1237" s="15">
        <v>1.325</v>
      </c>
      <c r="T1237" s="6">
        <v>2</v>
      </c>
      <c r="U1237" s="6">
        <v>2.335</v>
      </c>
      <c r="V1237" s="6">
        <v>1.3</v>
      </c>
      <c r="Z1237" s="6">
        <v>135</v>
      </c>
      <c r="AA1237" s="13">
        <v>0.05</v>
      </c>
      <c r="AI1237" s="6">
        <v>0</v>
      </c>
      <c r="AJ1237" s="6">
        <v>0</v>
      </c>
      <c r="AK1237" s="6">
        <v>0</v>
      </c>
      <c r="AL1237" s="6">
        <v>0</v>
      </c>
      <c r="AM1237" s="6">
        <v>0</v>
      </c>
      <c r="AN1237" s="6">
        <v>0</v>
      </c>
      <c r="AO1237" s="6">
        <v>0</v>
      </c>
      <c r="AP1237" s="6">
        <v>0</v>
      </c>
      <c r="AR1237" s="6">
        <v>0</v>
      </c>
      <c r="AS1237" s="6">
        <v>0</v>
      </c>
      <c r="AT1237" s="6">
        <v>0</v>
      </c>
      <c r="AU1237" s="6">
        <v>0</v>
      </c>
      <c r="AV1237" s="6">
        <f>IF(Table3[[#This Row],[ShankDiameter]]&gt;0.5,0,IF(Table3[[#This Row],[Type]]="CD",0,1))</f>
        <v>1</v>
      </c>
      <c r="AW1237" s="6">
        <v>0</v>
      </c>
      <c r="AX1237" s="6">
        <v>0</v>
      </c>
      <c r="AY1237" s="6">
        <v>0</v>
      </c>
      <c r="AZ1237" s="6">
        <f>IF(Table3[[#This Row],[ShankDiameter]]=0.225,2,IF(Table3[[#This Row],[ShankDiameter]]=0.25,2,IF(Table3[[#This Row],[ShankDiameter]]=0.2875,2,0)))</f>
        <v>0</v>
      </c>
      <c r="BA1237" s="6">
        <v>0</v>
      </c>
      <c r="BB1237" s="6">
        <v>0</v>
      </c>
      <c r="BC1237" s="6">
        <v>0</v>
      </c>
      <c r="BD1237" s="6">
        <v>0</v>
      </c>
      <c r="BE1237" s="6">
        <v>0</v>
      </c>
      <c r="BF1237" s="6">
        <v>0</v>
      </c>
      <c r="BG1237" s="6">
        <v>0</v>
      </c>
      <c r="BH1237" s="6">
        <v>0</v>
      </c>
      <c r="BI1237" s="6">
        <v>0</v>
      </c>
      <c r="BJ1237" s="6">
        <v>0</v>
      </c>
      <c r="BK1237" s="6">
        <v>0</v>
      </c>
      <c r="BL1237" s="6">
        <v>0</v>
      </c>
      <c r="BM1237" s="6">
        <f>IF(Table3[[#This Row],[Type]]="EM",IF((Table3[[#This Row],[Diameter]]/2)-Table3[[#This Row],[CornerRadius]]-0.012&gt;0,(Table3[[#This Row],[Diameter]]/2)-Table3[[#This Row],[CornerRadius]]-0.012,0),)</f>
        <v>0</v>
      </c>
      <c r="BO1237" s="6" t="str">
        <f>IF(Table3[[#This Row],[ShoulderLength]]="","",IF(Table3[[#This Row],[ShoulderLength]]&lt;Table3[[#This Row],[LOC]],"FIX",""))</f>
        <v/>
      </c>
    </row>
    <row r="1238" spans="1:67" x14ac:dyDescent="0.25">
      <c r="A1238" s="7">
        <f>IF(Table3[[#This Row],[SoflexRule]]="",1,IF(Table3[[#This Row],[MinOHL]]="",1,IF(Table3[[#This Row],[Type]]="CT",1,IF(Table3[[#This Row],[I]]=1,0,1))))</f>
        <v>1</v>
      </c>
      <c r="B1238" s="6" t="s">
        <v>149</v>
      </c>
      <c r="D1238" s="6" t="s">
        <v>149</v>
      </c>
      <c r="E1238" s="6">
        <v>1235</v>
      </c>
      <c r="G1238" s="9" t="s">
        <v>74</v>
      </c>
      <c r="H1238" s="10" t="str">
        <f>IF(Table3[[#This Row],[Diameter]]*5&gt;Table3[[#This Row],[LOC]], "DS", (IF(Table3[[#This Row],[Diameter]]*10&gt;Table3[[#This Row],[LOC]], "DJ", "DT")))</f>
        <v>DJ</v>
      </c>
      <c r="I1238" s="11" t="s">
        <v>2380</v>
      </c>
      <c r="K1238" s="11" t="str">
        <f>CONCATENATE(Table3[[#This Row],[Type]]," "&amp;TEXT(Table3[[#This Row],[Diameter]],".0000")&amp;""," "&amp;Table3[[#This Row],[NumFlutes]]&amp;"FL")</f>
        <v>DJ .0935 2FL</v>
      </c>
      <c r="M1238" s="13">
        <v>9.35E-2</v>
      </c>
      <c r="N1238" s="13">
        <v>9.35E-2</v>
      </c>
      <c r="O1238" s="6">
        <v>9.35E-2</v>
      </c>
      <c r="P1238" s="6">
        <v>0.83499999999999996</v>
      </c>
      <c r="R1238" s="14">
        <f>IF(Table3[[#This Row],[ShoulderLenEnd]]="",0,90-(DEGREES(ATAN((Q1238-P1238)/((N1238-O1238)/2)))))</f>
        <v>0</v>
      </c>
      <c r="S1238" s="15">
        <v>0.86</v>
      </c>
      <c r="T1238" s="6">
        <v>2</v>
      </c>
      <c r="U1238" s="6">
        <v>1.7849999999999999</v>
      </c>
      <c r="V1238" s="6">
        <v>0.83499999999999996</v>
      </c>
      <c r="Z1238" s="6">
        <v>135</v>
      </c>
      <c r="AA1238" s="13">
        <f t="shared" ref="AA1238:AA1269" si="20">IF(Z1238 &lt; 1, "", (M1238/2)/TAN(RADIANS(Z1238/2)))</f>
        <v>1.9364484040942195E-2</v>
      </c>
      <c r="AI1238" s="6">
        <v>0</v>
      </c>
      <c r="AJ1238" s="6">
        <v>0</v>
      </c>
      <c r="AK1238" s="6">
        <v>0</v>
      </c>
      <c r="AL1238" s="6">
        <v>0</v>
      </c>
      <c r="AM1238" s="6">
        <v>0</v>
      </c>
      <c r="AN1238" s="6">
        <v>0</v>
      </c>
      <c r="AO1238" s="6">
        <v>0</v>
      </c>
      <c r="AP1238" s="6">
        <v>0</v>
      </c>
      <c r="AR1238" s="6">
        <v>0</v>
      </c>
      <c r="AS1238" s="6">
        <v>0</v>
      </c>
      <c r="AT1238" s="6">
        <v>0</v>
      </c>
      <c r="AU1238" s="6">
        <v>0</v>
      </c>
      <c r="AV1238" s="6">
        <f>IF(Table3[[#This Row],[ShankDiameter]]&gt;0.5,0,IF(Table3[[#This Row],[Type]]="CD",0,1))</f>
        <v>1</v>
      </c>
      <c r="AW1238" s="6">
        <v>0</v>
      </c>
      <c r="AX1238" s="6">
        <v>0</v>
      </c>
      <c r="AY1238" s="6">
        <v>0</v>
      </c>
      <c r="AZ1238" s="6">
        <f>IF(Table3[[#This Row],[ShankDiameter]]=0.225,2,IF(Table3[[#This Row],[ShankDiameter]]=0.25,2,IF(Table3[[#This Row],[ShankDiameter]]=0.2875,2,0)))</f>
        <v>0</v>
      </c>
      <c r="BA1238" s="6">
        <v>0</v>
      </c>
      <c r="BB1238" s="6">
        <v>0</v>
      </c>
      <c r="BC1238" s="6">
        <v>0</v>
      </c>
      <c r="BD1238" s="6">
        <v>0</v>
      </c>
      <c r="BE1238" s="6">
        <v>0</v>
      </c>
      <c r="BF1238" s="6">
        <v>0</v>
      </c>
      <c r="BG1238" s="6">
        <v>0</v>
      </c>
      <c r="BH1238" s="6">
        <v>0</v>
      </c>
      <c r="BI1238" s="6">
        <v>0</v>
      </c>
      <c r="BJ1238" s="6">
        <v>0</v>
      </c>
      <c r="BK1238" s="6">
        <v>0</v>
      </c>
      <c r="BL1238" s="6">
        <v>0</v>
      </c>
      <c r="BM1238" s="6">
        <f>IF(Table3[[#This Row],[Type]]="EM",IF((Table3[[#This Row],[Diameter]]/2)-Table3[[#This Row],[CornerRadius]]-0.012&gt;0,(Table3[[#This Row],[Diameter]]/2)-Table3[[#This Row],[CornerRadius]]-0.012,0),)</f>
        <v>0</v>
      </c>
      <c r="BO1238" s="6" t="str">
        <f>IF(Table3[[#This Row],[ShoulderLength]]="","",IF(Table3[[#This Row],[ShoulderLength]]&lt;Table3[[#This Row],[LOC]],"FIX",""))</f>
        <v/>
      </c>
    </row>
    <row r="1239" spans="1:67" x14ac:dyDescent="0.25">
      <c r="A1239" s="7">
        <f>IF(Table3[[#This Row],[SoflexRule]]="",1,IF(Table3[[#This Row],[MinOHL]]="",1,IF(Table3[[#This Row],[Type]]="CT",1,IF(Table3[[#This Row],[I]]=1,0,1))))</f>
        <v>1</v>
      </c>
      <c r="B1239" s="6" t="s">
        <v>149</v>
      </c>
      <c r="D1239" s="6" t="s">
        <v>149</v>
      </c>
      <c r="E1239" s="6">
        <v>1236</v>
      </c>
      <c r="G1239" s="9" t="s">
        <v>74</v>
      </c>
      <c r="H1239" s="10" t="str">
        <f>IF(Table3[[#This Row],[Diameter]]*5&gt;Table3[[#This Row],[LOC]], "DS", (IF(Table3[[#This Row],[Diameter]]*10&gt;Table3[[#This Row],[LOC]], "DJ", "DT")))</f>
        <v>DT</v>
      </c>
      <c r="I1239" s="11" t="s">
        <v>2379</v>
      </c>
      <c r="K1239" s="11" t="str">
        <f>CONCATENATE(Table3[[#This Row],[Type]]," "&amp;TEXT(Table3[[#This Row],[Diameter]],".0000")&amp;""," "&amp;Table3[[#This Row],[NumFlutes]]&amp;"FL")</f>
        <v>DT .0420 2FL</v>
      </c>
      <c r="M1239" s="13">
        <v>4.2000000000000003E-2</v>
      </c>
      <c r="N1239" s="13">
        <v>4.2000000000000003E-2</v>
      </c>
      <c r="O1239" s="6">
        <v>4.2000000000000003E-2</v>
      </c>
      <c r="P1239" s="6">
        <v>0.55000000000000004</v>
      </c>
      <c r="R1239" s="14">
        <f>IF(Table3[[#This Row],[ShoulderLenEnd]]="",0,90-(DEGREES(ATAN((Q1239-P1239)/((N1239-O1239)/2)))))</f>
        <v>0</v>
      </c>
      <c r="S1239" s="15">
        <v>0.56000000000000005</v>
      </c>
      <c r="T1239" s="6">
        <v>2</v>
      </c>
      <c r="U1239" s="6">
        <v>1.45</v>
      </c>
      <c r="V1239" s="6">
        <v>0.5</v>
      </c>
      <c r="Z1239" s="6">
        <v>135</v>
      </c>
      <c r="AA1239" s="13">
        <f t="shared" si="20"/>
        <v>8.6984848098349971E-3</v>
      </c>
      <c r="AE1239" s="6" t="s">
        <v>471</v>
      </c>
      <c r="AF1239" s="6" t="s">
        <v>62</v>
      </c>
      <c r="AI1239" s="6">
        <v>0</v>
      </c>
      <c r="AJ1239" s="6">
        <v>0</v>
      </c>
      <c r="AK1239" s="6">
        <v>1</v>
      </c>
      <c r="AL1239" s="6">
        <v>0</v>
      </c>
      <c r="AM1239" s="6">
        <v>0</v>
      </c>
      <c r="AN1239" s="6">
        <v>0</v>
      </c>
      <c r="AO1239" s="6">
        <v>0</v>
      </c>
      <c r="AP1239" s="6">
        <v>0</v>
      </c>
      <c r="AR1239" s="6">
        <v>0</v>
      </c>
      <c r="AS1239" s="6">
        <v>0</v>
      </c>
      <c r="AT1239" s="6">
        <v>0</v>
      </c>
      <c r="AU1239" s="6">
        <v>0</v>
      </c>
      <c r="AV1239" s="6">
        <f>IF(Table3[[#This Row],[ShankDiameter]]&gt;0.5,0,2)</f>
        <v>2</v>
      </c>
      <c r="AW1239" s="6">
        <v>0</v>
      </c>
      <c r="AX1239" s="6">
        <v>0</v>
      </c>
      <c r="AY1239" s="6">
        <v>2</v>
      </c>
      <c r="AZ1239" s="6">
        <f>IF(Table3[[#This Row],[ShankDiameter]]=0.225,2,IF(Table3[[#This Row],[ShankDiameter]]=0.25,2,IF(Table3[[#This Row],[ShankDiameter]]=0.2875,2,0)))</f>
        <v>0</v>
      </c>
      <c r="BA1239" s="6">
        <v>0</v>
      </c>
      <c r="BB1239" s="6">
        <v>0</v>
      </c>
      <c r="BC1239" s="6">
        <v>0</v>
      </c>
      <c r="BD1239" s="6">
        <v>0</v>
      </c>
      <c r="BE1239" s="6">
        <v>0</v>
      </c>
      <c r="BF1239" s="6">
        <v>0</v>
      </c>
      <c r="BG1239" s="6">
        <v>0</v>
      </c>
      <c r="BH1239" s="6">
        <v>0</v>
      </c>
      <c r="BI1239" s="6">
        <v>0</v>
      </c>
      <c r="BJ1239" s="6">
        <v>0</v>
      </c>
      <c r="BK1239" s="6">
        <v>0</v>
      </c>
      <c r="BL1239" s="6">
        <v>0</v>
      </c>
      <c r="BM1239" s="6">
        <f>IF(Table3[[#This Row],[Type]]="EM",IF((Table3[[#This Row],[Diameter]]/2)-Table3[[#This Row],[CornerRadius]]-0.012&gt;0,(Table3[[#This Row],[Diameter]]/2)-Table3[[#This Row],[CornerRadius]]-0.012,0),)</f>
        <v>0</v>
      </c>
      <c r="BO1239" s="6" t="str">
        <f>IF(Table3[[#This Row],[ShoulderLength]]="","",IF(Table3[[#This Row],[ShoulderLength]]&lt;Table3[[#This Row],[LOC]],"FIX",""))</f>
        <v/>
      </c>
    </row>
    <row r="1240" spans="1:67" x14ac:dyDescent="0.25">
      <c r="A1240" s="7">
        <f>IF(Table3[[#This Row],[SoflexRule]]="",1,IF(Table3[[#This Row],[MinOHL]]="",1,IF(Table3[[#This Row],[Type]]="CT",1,IF(Table3[[#This Row],[I]]=1,0,1))))</f>
        <v>1</v>
      </c>
      <c r="B1240" s="6" t="s">
        <v>149</v>
      </c>
      <c r="D1240" s="6" t="s">
        <v>149</v>
      </c>
      <c r="E1240" s="6">
        <v>1237</v>
      </c>
      <c r="G1240" s="9" t="s">
        <v>74</v>
      </c>
      <c r="H1240" s="10" t="str">
        <f>IF(Table3[[#This Row],[Diameter]]*5&gt;Table3[[#This Row],[LOC]], "DS", (IF(Table3[[#This Row],[Diameter]]*10&gt;Table3[[#This Row],[LOC]], "DJ", "DT")))</f>
        <v>DT</v>
      </c>
      <c r="I1240" s="11" t="s">
        <v>2378</v>
      </c>
      <c r="K1240" s="11" t="str">
        <f>CONCATENATE(Table3[[#This Row],[Type]]," "&amp;TEXT(Table3[[#This Row],[Diameter]],".0000")&amp;""," "&amp;Table3[[#This Row],[NumFlutes]]&amp;"FL")</f>
        <v>DT .0520 2FL</v>
      </c>
      <c r="M1240" s="13">
        <v>5.1999999999999998E-2</v>
      </c>
      <c r="N1240" s="13">
        <v>5.1999999999999998E-2</v>
      </c>
      <c r="O1240" s="6">
        <v>5.1999999999999998E-2</v>
      </c>
      <c r="P1240" s="6">
        <v>0.72</v>
      </c>
      <c r="R1240" s="14">
        <f>IF(Table3[[#This Row],[ShoulderLenEnd]]="",0,90-(DEGREES(ATAN((Q1240-P1240)/((N1240-O1240)/2)))))</f>
        <v>0</v>
      </c>
      <c r="S1240" s="15">
        <v>0.75</v>
      </c>
      <c r="T1240" s="6">
        <v>2</v>
      </c>
      <c r="U1240" s="6">
        <v>1.6725000000000001</v>
      </c>
      <c r="V1240" s="6">
        <v>0.72</v>
      </c>
      <c r="Z1240" s="6">
        <v>135</v>
      </c>
      <c r="AA1240" s="13">
        <f t="shared" si="20"/>
        <v>1.0769552621700471E-2</v>
      </c>
      <c r="AI1240" s="6">
        <v>0</v>
      </c>
      <c r="AJ1240" s="6">
        <v>0</v>
      </c>
      <c r="AK1240" s="6">
        <v>0</v>
      </c>
      <c r="AL1240" s="6">
        <v>0</v>
      </c>
      <c r="AM1240" s="6">
        <v>0</v>
      </c>
      <c r="AN1240" s="6">
        <v>0</v>
      </c>
      <c r="AO1240" s="6">
        <v>0</v>
      </c>
      <c r="AP1240" s="6">
        <v>0</v>
      </c>
      <c r="AR1240" s="6">
        <v>0</v>
      </c>
      <c r="AS1240" s="6">
        <v>0</v>
      </c>
      <c r="AT1240" s="6">
        <v>0</v>
      </c>
      <c r="AU1240" s="6">
        <v>0</v>
      </c>
      <c r="AV1240" s="6">
        <f>IF(Table3[[#This Row],[ShankDiameter]]&gt;0.5,0,IF(Table3[[#This Row],[Type]]="CD",0,1))</f>
        <v>1</v>
      </c>
      <c r="AW1240" s="6">
        <v>0</v>
      </c>
      <c r="AX1240" s="6">
        <v>0</v>
      </c>
      <c r="AY1240" s="6">
        <v>0</v>
      </c>
      <c r="AZ1240" s="6">
        <f>IF(Table3[[#This Row],[ShankDiameter]]=0.225,2,IF(Table3[[#This Row],[ShankDiameter]]=0.25,2,IF(Table3[[#This Row],[ShankDiameter]]=0.2875,2,0)))</f>
        <v>0</v>
      </c>
      <c r="BA1240" s="6">
        <v>0</v>
      </c>
      <c r="BB1240" s="6">
        <v>0</v>
      </c>
      <c r="BC1240" s="6">
        <v>0</v>
      </c>
      <c r="BD1240" s="6">
        <v>0</v>
      </c>
      <c r="BE1240" s="6">
        <v>0</v>
      </c>
      <c r="BF1240" s="6">
        <v>0</v>
      </c>
      <c r="BG1240" s="6">
        <v>0</v>
      </c>
      <c r="BH1240" s="6">
        <v>0</v>
      </c>
      <c r="BI1240" s="6">
        <v>0</v>
      </c>
      <c r="BJ1240" s="6">
        <v>0</v>
      </c>
      <c r="BK1240" s="6">
        <v>0</v>
      </c>
      <c r="BL1240" s="6">
        <v>0</v>
      </c>
      <c r="BM1240" s="6">
        <f>IF(Table3[[#This Row],[Type]]="EM",IF((Table3[[#This Row],[Diameter]]/2)-Table3[[#This Row],[CornerRadius]]-0.012&gt;0,(Table3[[#This Row],[Diameter]]/2)-Table3[[#This Row],[CornerRadius]]-0.012,0),)</f>
        <v>0</v>
      </c>
      <c r="BO1240" s="6" t="str">
        <f>IF(Table3[[#This Row],[ShoulderLength]]="","",IF(Table3[[#This Row],[ShoulderLength]]&lt;Table3[[#This Row],[LOC]],"FIX",""))</f>
        <v/>
      </c>
    </row>
    <row r="1241" spans="1:67" x14ac:dyDescent="0.25">
      <c r="A1241" s="7">
        <f>IF(Table3[[#This Row],[SoflexRule]]="",1,IF(Table3[[#This Row],[MinOHL]]="",1,IF(Table3[[#This Row],[Type]]="CT",1,IF(Table3[[#This Row],[I]]=1,0,1))))</f>
        <v>1</v>
      </c>
      <c r="B1241" s="6" t="s">
        <v>149</v>
      </c>
      <c r="D1241" s="6" t="s">
        <v>149</v>
      </c>
      <c r="E1241" s="6">
        <v>1238</v>
      </c>
      <c r="G1241" s="9" t="s">
        <v>74</v>
      </c>
      <c r="H1241" s="10" t="str">
        <f>IF(Table3[[#This Row],[Diameter]]*5&gt;Table3[[#This Row],[LOC]], "DS", (IF(Table3[[#This Row],[Diameter]]*10&gt;Table3[[#This Row],[LOC]], "DJ", "DT")))</f>
        <v>DT</v>
      </c>
      <c r="I1241" s="11" t="s">
        <v>2377</v>
      </c>
      <c r="K1241" s="11" t="str">
        <f>CONCATENATE(Table3[[#This Row],[Type]]," "&amp;TEXT(Table3[[#This Row],[Diameter]],".0000")&amp;""," "&amp;Table3[[#This Row],[NumFlutes]]&amp;"FL")</f>
        <v>DT .0625 2FL</v>
      </c>
      <c r="M1241" s="13">
        <v>6.25E-2</v>
      </c>
      <c r="N1241" s="13">
        <v>6.25E-2</v>
      </c>
      <c r="O1241" s="6">
        <v>6.25E-2</v>
      </c>
      <c r="P1241" s="6">
        <v>0.71499999999999997</v>
      </c>
      <c r="R1241" s="14">
        <f>IF(Table3[[#This Row],[ShoulderLenEnd]]="",0,90-(DEGREES(ATAN((Q1241-P1241)/((N1241-O1241)/2)))))</f>
        <v>0</v>
      </c>
      <c r="S1241" s="15">
        <v>0.74</v>
      </c>
      <c r="T1241" s="6">
        <v>2</v>
      </c>
      <c r="U1241" s="6">
        <v>1.722</v>
      </c>
      <c r="V1241" s="6">
        <v>0.71499999999999997</v>
      </c>
      <c r="Z1241" s="6">
        <v>135</v>
      </c>
      <c r="AA1241" s="13">
        <f t="shared" si="20"/>
        <v>1.2944173824159222E-2</v>
      </c>
      <c r="AI1241" s="6">
        <v>0</v>
      </c>
      <c r="AJ1241" s="6">
        <v>0</v>
      </c>
      <c r="AK1241" s="6">
        <v>0</v>
      </c>
      <c r="AL1241" s="6">
        <v>0</v>
      </c>
      <c r="AM1241" s="6">
        <v>0</v>
      </c>
      <c r="AN1241" s="6">
        <v>0</v>
      </c>
      <c r="AO1241" s="6">
        <v>0</v>
      </c>
      <c r="AP1241" s="6">
        <v>0</v>
      </c>
      <c r="AR1241" s="6">
        <v>0</v>
      </c>
      <c r="AS1241" s="6">
        <v>0</v>
      </c>
      <c r="AT1241" s="6">
        <v>0</v>
      </c>
      <c r="AU1241" s="6">
        <v>0</v>
      </c>
      <c r="AV1241" s="6">
        <f>IF(Table3[[#This Row],[ShankDiameter]]&gt;0.5,0,IF(Table3[[#This Row],[Type]]="CD",0,1))</f>
        <v>1</v>
      </c>
      <c r="AW1241" s="6">
        <v>0</v>
      </c>
      <c r="AX1241" s="6">
        <v>0</v>
      </c>
      <c r="AY1241" s="6">
        <v>0</v>
      </c>
      <c r="AZ1241" s="6">
        <f>IF(Table3[[#This Row],[ShankDiameter]]=0.225,2,IF(Table3[[#This Row],[ShankDiameter]]=0.25,2,IF(Table3[[#This Row],[ShankDiameter]]=0.2875,2,0)))</f>
        <v>0</v>
      </c>
      <c r="BA1241" s="6">
        <v>0</v>
      </c>
      <c r="BB1241" s="6">
        <v>0</v>
      </c>
      <c r="BC1241" s="6">
        <v>0</v>
      </c>
      <c r="BD1241" s="6">
        <v>0</v>
      </c>
      <c r="BE1241" s="6">
        <v>0</v>
      </c>
      <c r="BF1241" s="6">
        <v>0</v>
      </c>
      <c r="BG1241" s="6">
        <v>0</v>
      </c>
      <c r="BH1241" s="6">
        <v>0</v>
      </c>
      <c r="BI1241" s="6">
        <v>0</v>
      </c>
      <c r="BJ1241" s="6">
        <v>0</v>
      </c>
      <c r="BK1241" s="6">
        <v>0</v>
      </c>
      <c r="BL1241" s="6">
        <v>0</v>
      </c>
      <c r="BM1241" s="6">
        <f>IF(Table3[[#This Row],[Type]]="EM",IF((Table3[[#This Row],[Diameter]]/2)-Table3[[#This Row],[CornerRadius]]-0.012&gt;0,(Table3[[#This Row],[Diameter]]/2)-Table3[[#This Row],[CornerRadius]]-0.012,0),)</f>
        <v>0</v>
      </c>
      <c r="BO1241" s="6" t="str">
        <f>IF(Table3[[#This Row],[ShoulderLength]]="","",IF(Table3[[#This Row],[ShoulderLength]]&lt;Table3[[#This Row],[LOC]],"FIX",""))</f>
        <v/>
      </c>
    </row>
    <row r="1242" spans="1:67" x14ac:dyDescent="0.25">
      <c r="A1242" s="7">
        <f>IF(Table3[[#This Row],[SoflexRule]]="",1,IF(Table3[[#This Row],[MinOHL]]="",1,IF(Table3[[#This Row],[Type]]="CT",1,IF(Table3[[#This Row],[I]]=1,0,1))))</f>
        <v>1</v>
      </c>
      <c r="B1242" s="6" t="s">
        <v>149</v>
      </c>
      <c r="D1242" s="6" t="s">
        <v>149</v>
      </c>
      <c r="E1242" s="6">
        <v>1239</v>
      </c>
      <c r="G1242" s="9" t="s">
        <v>74</v>
      </c>
      <c r="H1242" s="10" t="str">
        <f>IF(Table3[[#This Row],[Diameter]]*5&gt;Table3[[#This Row],[LOC]], "DS", (IF(Table3[[#This Row],[Diameter]]*10&gt;Table3[[#This Row],[LOC]], "DJ", "DT")))</f>
        <v>DT</v>
      </c>
      <c r="I1242" s="11" t="s">
        <v>2376</v>
      </c>
      <c r="K1242" s="11" t="str">
        <f>CONCATENATE(Table3[[#This Row],[Type]]," "&amp;TEXT(Table3[[#This Row],[Diameter]],".0000")&amp;""," "&amp;Table3[[#This Row],[NumFlutes]]&amp;"FL")</f>
        <v>DT .2380 2FL</v>
      </c>
      <c r="M1242" s="13">
        <v>0.23799999999999999</v>
      </c>
      <c r="N1242" s="13">
        <v>0.23799999999999999</v>
      </c>
      <c r="O1242" s="6">
        <v>0.23799999999999999</v>
      </c>
      <c r="P1242" s="6">
        <v>2.9249999999999998</v>
      </c>
      <c r="R1242" s="14">
        <f>IF(Table3[[#This Row],[ShoulderLenEnd]]="",0,90-(DEGREES(ATAN((Q1242-P1242)/((N1242-O1242)/2)))))</f>
        <v>0</v>
      </c>
      <c r="S1242" s="15">
        <v>2.95</v>
      </c>
      <c r="T1242" s="6">
        <v>2</v>
      </c>
      <c r="U1242" s="6">
        <v>4.1349999999999998</v>
      </c>
      <c r="V1242" s="6">
        <v>2.9249999999999998</v>
      </c>
      <c r="Z1242" s="6">
        <v>135</v>
      </c>
      <c r="AA1242" s="13">
        <f t="shared" si="20"/>
        <v>4.929141392239831E-2</v>
      </c>
      <c r="AI1242" s="6">
        <v>0</v>
      </c>
      <c r="AJ1242" s="6">
        <v>0</v>
      </c>
      <c r="AK1242" s="6">
        <v>0</v>
      </c>
      <c r="AL1242" s="6">
        <v>0</v>
      </c>
      <c r="AM1242" s="6">
        <v>0</v>
      </c>
      <c r="AN1242" s="6">
        <v>0</v>
      </c>
      <c r="AO1242" s="6">
        <v>0</v>
      </c>
      <c r="AP1242" s="6">
        <v>0</v>
      </c>
      <c r="AR1242" s="6">
        <v>0</v>
      </c>
      <c r="AS1242" s="6">
        <v>0</v>
      </c>
      <c r="AT1242" s="6">
        <v>0</v>
      </c>
      <c r="AU1242" s="6">
        <v>0</v>
      </c>
      <c r="AV1242" s="6">
        <f>IF(Table3[[#This Row],[ShankDiameter]]&gt;0.5,0,IF(Table3[[#This Row],[Type]]="CD",0,1))</f>
        <v>1</v>
      </c>
      <c r="AW1242" s="6">
        <v>0</v>
      </c>
      <c r="AX1242" s="6">
        <v>0</v>
      </c>
      <c r="AY1242" s="6">
        <v>0</v>
      </c>
      <c r="AZ1242" s="6">
        <f>IF(Table3[[#This Row],[ShankDiameter]]=0.225,2,IF(Table3[[#This Row],[ShankDiameter]]=0.25,2,IF(Table3[[#This Row],[ShankDiameter]]=0.2875,2,0)))</f>
        <v>0</v>
      </c>
      <c r="BA1242" s="6">
        <v>0</v>
      </c>
      <c r="BB1242" s="6">
        <v>0</v>
      </c>
      <c r="BC1242" s="6">
        <v>0</v>
      </c>
      <c r="BD1242" s="6">
        <v>0</v>
      </c>
      <c r="BE1242" s="6">
        <v>0</v>
      </c>
      <c r="BF1242" s="6">
        <v>0</v>
      </c>
      <c r="BG1242" s="6">
        <v>0</v>
      </c>
      <c r="BH1242" s="6">
        <v>0</v>
      </c>
      <c r="BI1242" s="6">
        <v>0</v>
      </c>
      <c r="BJ1242" s="6">
        <v>0</v>
      </c>
      <c r="BK1242" s="6">
        <v>0</v>
      </c>
      <c r="BL1242" s="6">
        <v>0</v>
      </c>
      <c r="BM1242" s="6">
        <f>IF(Table3[[#This Row],[Type]]="EM",IF((Table3[[#This Row],[Diameter]]/2)-Table3[[#This Row],[CornerRadius]]-0.012&gt;0,(Table3[[#This Row],[Diameter]]/2)-Table3[[#This Row],[CornerRadius]]-0.012,0),)</f>
        <v>0</v>
      </c>
      <c r="BO1242" s="6" t="str">
        <f>IF(Table3[[#This Row],[ShoulderLength]]="","",IF(Table3[[#This Row],[ShoulderLength]]&lt;Table3[[#This Row],[LOC]],"FIX",""))</f>
        <v/>
      </c>
    </row>
    <row r="1243" spans="1:67" x14ac:dyDescent="0.25">
      <c r="A1243" s="7">
        <f>IF(Table3[[#This Row],[SoflexRule]]="",1,IF(Table3[[#This Row],[MinOHL]]="",1,IF(Table3[[#This Row],[Type]]="CT",1,IF(Table3[[#This Row],[I]]=1,0,1))))</f>
        <v>1</v>
      </c>
      <c r="B1243" s="6" t="s">
        <v>149</v>
      </c>
      <c r="D1243" s="6" t="s">
        <v>149</v>
      </c>
      <c r="E1243" s="6">
        <v>1240</v>
      </c>
      <c r="G1243" s="9" t="s">
        <v>74</v>
      </c>
      <c r="H1243" s="10" t="str">
        <f>IF(Table3[[#This Row],[Diameter]]*5&gt;Table3[[#This Row],[LOC]], "DS", (IF(Table3[[#This Row],[Diameter]]*10&gt;Table3[[#This Row],[LOC]], "DJ", "DT")))</f>
        <v>DT</v>
      </c>
      <c r="I1243" s="11" t="s">
        <v>2375</v>
      </c>
      <c r="K1243" s="11" t="str">
        <f>CONCATENATE(Table3[[#This Row],[Type]]," "&amp;TEXT(Table3[[#This Row],[Diameter]],".0000")&amp;""," "&amp;Table3[[#This Row],[NumFlutes]]&amp;"FL")</f>
        <v>DT .0400 2FL</v>
      </c>
      <c r="M1243" s="13">
        <v>0.04</v>
      </c>
      <c r="N1243" s="13">
        <v>0.04</v>
      </c>
      <c r="O1243" s="6">
        <v>0.04</v>
      </c>
      <c r="P1243" s="6">
        <v>0.6</v>
      </c>
      <c r="R1243" s="14">
        <f>IF(Table3[[#This Row],[ShoulderLenEnd]]="",0,90-(DEGREES(ATAN((Q1243-P1243)/((N1243-O1243)/2)))))</f>
        <v>0</v>
      </c>
      <c r="S1243" s="15">
        <v>0.625</v>
      </c>
      <c r="T1243" s="6">
        <v>2</v>
      </c>
      <c r="U1243" s="6">
        <v>1.4530000000000001</v>
      </c>
      <c r="V1243" s="6">
        <v>0.6</v>
      </c>
      <c r="Z1243" s="6">
        <v>135</v>
      </c>
      <c r="AA1243" s="13">
        <f t="shared" si="20"/>
        <v>8.284271247461901E-3</v>
      </c>
      <c r="AI1243" s="6">
        <v>0</v>
      </c>
      <c r="AJ1243" s="6">
        <v>0</v>
      </c>
      <c r="AK1243" s="6">
        <v>0</v>
      </c>
      <c r="AL1243" s="6">
        <v>0</v>
      </c>
      <c r="AM1243" s="6">
        <v>0</v>
      </c>
      <c r="AN1243" s="6">
        <v>0</v>
      </c>
      <c r="AO1243" s="6">
        <v>0</v>
      </c>
      <c r="AP1243" s="6">
        <v>0</v>
      </c>
      <c r="AR1243" s="6">
        <v>0</v>
      </c>
      <c r="AS1243" s="6">
        <v>0</v>
      </c>
      <c r="AT1243" s="6">
        <v>0</v>
      </c>
      <c r="AU1243" s="6">
        <v>0</v>
      </c>
      <c r="AV1243" s="6">
        <f>IF(Table3[[#This Row],[ShankDiameter]]&gt;0.5,0,IF(Table3[[#This Row],[Type]]="CD",0,1))</f>
        <v>1</v>
      </c>
      <c r="AW1243" s="6">
        <v>0</v>
      </c>
      <c r="AX1243" s="6">
        <v>0</v>
      </c>
      <c r="AY1243" s="6">
        <v>0</v>
      </c>
      <c r="AZ1243" s="6">
        <f>IF(Table3[[#This Row],[ShankDiameter]]=0.225,2,IF(Table3[[#This Row],[ShankDiameter]]=0.25,2,IF(Table3[[#This Row],[ShankDiameter]]=0.2875,2,0)))</f>
        <v>0</v>
      </c>
      <c r="BA1243" s="6">
        <v>0</v>
      </c>
      <c r="BB1243" s="6">
        <v>0</v>
      </c>
      <c r="BC1243" s="6">
        <v>0</v>
      </c>
      <c r="BD1243" s="6">
        <v>0</v>
      </c>
      <c r="BE1243" s="6">
        <v>0</v>
      </c>
      <c r="BF1243" s="6">
        <v>0</v>
      </c>
      <c r="BG1243" s="6">
        <v>0</v>
      </c>
      <c r="BH1243" s="6">
        <v>0</v>
      </c>
      <c r="BI1243" s="6">
        <v>0</v>
      </c>
      <c r="BJ1243" s="6">
        <v>0</v>
      </c>
      <c r="BK1243" s="6">
        <v>0</v>
      </c>
      <c r="BL1243" s="6">
        <v>0</v>
      </c>
      <c r="BM1243" s="6">
        <f>IF(Table3[[#This Row],[Type]]="EM",IF((Table3[[#This Row],[Diameter]]/2)-Table3[[#This Row],[CornerRadius]]-0.012&gt;0,(Table3[[#This Row],[Diameter]]/2)-Table3[[#This Row],[CornerRadius]]-0.012,0),)</f>
        <v>0</v>
      </c>
      <c r="BO1243" s="6" t="str">
        <f>IF(Table3[[#This Row],[ShoulderLength]]="","",IF(Table3[[#This Row],[ShoulderLength]]&lt;Table3[[#This Row],[LOC]],"FIX",""))</f>
        <v/>
      </c>
    </row>
    <row r="1244" spans="1:67" x14ac:dyDescent="0.25">
      <c r="A1244" s="7">
        <f>IF(Table3[[#This Row],[SoflexRule]]="",1,IF(Table3[[#This Row],[MinOHL]]="",1,IF(Table3[[#This Row],[Type]]="CT",1,IF(Table3[[#This Row],[I]]=1,0,1))))</f>
        <v>1</v>
      </c>
      <c r="B1244" s="6" t="s">
        <v>149</v>
      </c>
      <c r="D1244" s="6" t="s">
        <v>149</v>
      </c>
      <c r="E1244" s="6">
        <v>1241</v>
      </c>
      <c r="G1244" s="9" t="s">
        <v>74</v>
      </c>
      <c r="H1244" s="10" t="str">
        <f>IF(Table3[[#This Row],[Diameter]]*5&gt;Table3[[#This Row],[LOC]], "DS", (IF(Table3[[#This Row],[Diameter]]*10&gt;Table3[[#This Row],[LOC]], "DJ", "DT")))</f>
        <v>DT</v>
      </c>
      <c r="I1244" s="11" t="s">
        <v>2374</v>
      </c>
      <c r="K1244" s="11" t="str">
        <f>CONCATENATE(Table3[[#This Row],[Type]]," "&amp;TEXT(Table3[[#This Row],[Diameter]],".0000")&amp;""," "&amp;Table3[[#This Row],[NumFlutes]]&amp;"FL")</f>
        <v>DT .0330 2FL</v>
      </c>
      <c r="M1244" s="13">
        <v>3.3000000000000002E-2</v>
      </c>
      <c r="N1244" s="13">
        <v>3.3000000000000002E-2</v>
      </c>
      <c r="O1244" s="6">
        <v>3.3000000000000002E-2</v>
      </c>
      <c r="P1244" s="6">
        <v>0.55000000000000004</v>
      </c>
      <c r="R1244" s="14">
        <f>IF(Table3[[#This Row],[ShoulderLenEnd]]="",0,90-(DEGREES(ATAN((Q1244-P1244)/((N1244-O1244)/2)))))</f>
        <v>0</v>
      </c>
      <c r="S1244" s="15">
        <v>0.57499999999999996</v>
      </c>
      <c r="T1244" s="6">
        <v>2</v>
      </c>
      <c r="U1244" s="6">
        <v>1.405</v>
      </c>
      <c r="V1244" s="6">
        <v>0.55000000000000004</v>
      </c>
      <c r="Z1244" s="6">
        <v>135</v>
      </c>
      <c r="AA1244" s="13">
        <f t="shared" si="20"/>
        <v>6.834523779156069E-3</v>
      </c>
      <c r="AI1244" s="6">
        <v>0</v>
      </c>
      <c r="AJ1244" s="6">
        <v>0</v>
      </c>
      <c r="AK1244" s="6">
        <v>0</v>
      </c>
      <c r="AL1244" s="6">
        <v>0</v>
      </c>
      <c r="AM1244" s="6">
        <v>0</v>
      </c>
      <c r="AN1244" s="6">
        <v>0</v>
      </c>
      <c r="AO1244" s="6">
        <v>0</v>
      </c>
      <c r="AP1244" s="6">
        <v>0</v>
      </c>
      <c r="AR1244" s="6">
        <v>0</v>
      </c>
      <c r="AS1244" s="6">
        <v>0</v>
      </c>
      <c r="AT1244" s="6">
        <v>0</v>
      </c>
      <c r="AU1244" s="6">
        <v>0</v>
      </c>
      <c r="AV1244" s="6">
        <f>IF(Table3[[#This Row],[ShankDiameter]]&gt;0.5,0,IF(Table3[[#This Row],[Type]]="CD",0,1))</f>
        <v>1</v>
      </c>
      <c r="AW1244" s="6">
        <v>0</v>
      </c>
      <c r="AX1244" s="6">
        <v>0</v>
      </c>
      <c r="AY1244" s="6">
        <v>0</v>
      </c>
      <c r="AZ1244" s="6">
        <f>IF(Table3[[#This Row],[ShankDiameter]]=0.225,2,IF(Table3[[#This Row],[ShankDiameter]]=0.25,2,IF(Table3[[#This Row],[ShankDiameter]]=0.2875,2,0)))</f>
        <v>0</v>
      </c>
      <c r="BA1244" s="6">
        <v>0</v>
      </c>
      <c r="BB1244" s="6">
        <v>0</v>
      </c>
      <c r="BC1244" s="6">
        <v>0</v>
      </c>
      <c r="BD1244" s="6">
        <v>0</v>
      </c>
      <c r="BE1244" s="6">
        <v>0</v>
      </c>
      <c r="BF1244" s="6">
        <v>0</v>
      </c>
      <c r="BG1244" s="6">
        <v>0</v>
      </c>
      <c r="BH1244" s="6">
        <v>0</v>
      </c>
      <c r="BI1244" s="6">
        <v>0</v>
      </c>
      <c r="BJ1244" s="6">
        <v>0</v>
      </c>
      <c r="BK1244" s="6">
        <v>0</v>
      </c>
      <c r="BL1244" s="6">
        <v>0</v>
      </c>
      <c r="BM1244" s="6">
        <f>IF(Table3[[#This Row],[Type]]="EM",IF((Table3[[#This Row],[Diameter]]/2)-Table3[[#This Row],[CornerRadius]]-0.012&gt;0,(Table3[[#This Row],[Diameter]]/2)-Table3[[#This Row],[CornerRadius]]-0.012,0),)</f>
        <v>0</v>
      </c>
      <c r="BO1244" s="6" t="str">
        <f>IF(Table3[[#This Row],[ShoulderLength]]="","",IF(Table3[[#This Row],[ShoulderLength]]&lt;Table3[[#This Row],[LOC]],"FIX",""))</f>
        <v/>
      </c>
    </row>
    <row r="1245" spans="1:67" x14ac:dyDescent="0.25">
      <c r="A1245" s="7">
        <f>IF(Table3[[#This Row],[SoflexRule]]="",1,IF(Table3[[#This Row],[MinOHL]]="",1,IF(Table3[[#This Row],[Type]]="CT",1,IF(Table3[[#This Row],[I]]=1,0,1))))</f>
        <v>1</v>
      </c>
      <c r="B1245" s="6" t="s">
        <v>149</v>
      </c>
      <c r="D1245" s="6" t="s">
        <v>149</v>
      </c>
      <c r="E1245" s="6">
        <v>1242</v>
      </c>
      <c r="G1245" s="9" t="s">
        <v>74</v>
      </c>
      <c r="H1245" s="10" t="str">
        <f>IF(Table3[[#This Row],[Diameter]]*5&gt;Table3[[#This Row],[LOC]], "DS", (IF(Table3[[#This Row],[Diameter]]*10&gt;Table3[[#This Row],[LOC]], "DJ", "DT")))</f>
        <v>DT</v>
      </c>
      <c r="I1245" s="11" t="s">
        <v>2373</v>
      </c>
      <c r="K1245" s="11" t="str">
        <f>CONCATENATE(Table3[[#This Row],[Type]]," "&amp;TEXT(Table3[[#This Row],[Diameter]],".0000")&amp;""," "&amp;Table3[[#This Row],[NumFlutes]]&amp;"FL")</f>
        <v>DT .0360 2FL</v>
      </c>
      <c r="M1245" s="13">
        <v>3.5999999999999997E-2</v>
      </c>
      <c r="N1245" s="13">
        <v>3.5999999999999997E-2</v>
      </c>
      <c r="O1245" s="6">
        <v>3.5999999999999997E-2</v>
      </c>
      <c r="P1245" s="6">
        <v>0.66</v>
      </c>
      <c r="R1245" s="14">
        <f>IF(Table3[[#This Row],[ShoulderLenEnd]]="",0,90-(DEGREES(ATAN((Q1245-P1245)/((N1245-O1245)/2)))))</f>
        <v>0</v>
      </c>
      <c r="S1245" s="15">
        <v>0.68500000000000005</v>
      </c>
      <c r="T1245" s="6">
        <v>2</v>
      </c>
      <c r="U1245" s="6">
        <v>1.5049999999999999</v>
      </c>
      <c r="V1245" s="6">
        <v>0.66</v>
      </c>
      <c r="Z1245" s="6">
        <v>135</v>
      </c>
      <c r="AA1245" s="13">
        <f t="shared" si="20"/>
        <v>7.4558441227157105E-3</v>
      </c>
      <c r="AI1245" s="6">
        <v>0</v>
      </c>
      <c r="AJ1245" s="6">
        <v>0</v>
      </c>
      <c r="AK1245" s="6">
        <v>0</v>
      </c>
      <c r="AL1245" s="6">
        <v>0</v>
      </c>
      <c r="AM1245" s="6">
        <v>0</v>
      </c>
      <c r="AN1245" s="6">
        <v>0</v>
      </c>
      <c r="AO1245" s="6">
        <v>0</v>
      </c>
      <c r="AP1245" s="6">
        <v>0</v>
      </c>
      <c r="AR1245" s="6">
        <v>0</v>
      </c>
      <c r="AS1245" s="6">
        <v>0</v>
      </c>
      <c r="AT1245" s="6">
        <v>0</v>
      </c>
      <c r="AU1245" s="6">
        <v>0</v>
      </c>
      <c r="AV1245" s="6">
        <f>IF(Table3[[#This Row],[ShankDiameter]]&gt;0.5,0,IF(Table3[[#This Row],[Type]]="CD",0,1))</f>
        <v>1</v>
      </c>
      <c r="AW1245" s="6">
        <v>0</v>
      </c>
      <c r="AX1245" s="6">
        <v>0</v>
      </c>
      <c r="AY1245" s="6">
        <v>0</v>
      </c>
      <c r="AZ1245" s="6">
        <f>IF(Table3[[#This Row],[ShankDiameter]]=0.225,2,IF(Table3[[#This Row],[ShankDiameter]]=0.25,2,IF(Table3[[#This Row],[ShankDiameter]]=0.2875,2,0)))</f>
        <v>0</v>
      </c>
      <c r="BA1245" s="6">
        <v>0</v>
      </c>
      <c r="BB1245" s="6">
        <v>0</v>
      </c>
      <c r="BC1245" s="6">
        <v>0</v>
      </c>
      <c r="BD1245" s="6">
        <v>0</v>
      </c>
      <c r="BE1245" s="6">
        <v>0</v>
      </c>
      <c r="BF1245" s="6">
        <v>0</v>
      </c>
      <c r="BG1245" s="6">
        <v>0</v>
      </c>
      <c r="BH1245" s="6">
        <v>0</v>
      </c>
      <c r="BI1245" s="6">
        <v>0</v>
      </c>
      <c r="BJ1245" s="6">
        <v>0</v>
      </c>
      <c r="BK1245" s="6">
        <v>0</v>
      </c>
      <c r="BL1245" s="6">
        <v>0</v>
      </c>
      <c r="BM1245" s="6">
        <f>IF(Table3[[#This Row],[Type]]="EM",IF((Table3[[#This Row],[Diameter]]/2)-Table3[[#This Row],[CornerRadius]]-0.012&gt;0,(Table3[[#This Row],[Diameter]]/2)-Table3[[#This Row],[CornerRadius]]-0.012,0),)</f>
        <v>0</v>
      </c>
      <c r="BO1245" s="6" t="str">
        <f>IF(Table3[[#This Row],[ShoulderLength]]="","",IF(Table3[[#This Row],[ShoulderLength]]&lt;Table3[[#This Row],[LOC]],"FIX",""))</f>
        <v/>
      </c>
    </row>
    <row r="1246" spans="1:67" x14ac:dyDescent="0.25">
      <c r="A1246" s="7">
        <f>IF(Table3[[#This Row],[SoflexRule]]="",1,IF(Table3[[#This Row],[MinOHL]]="",1,IF(Table3[[#This Row],[Type]]="CT",1,IF(Table3[[#This Row],[I]]=1,0,1))))</f>
        <v>1</v>
      </c>
      <c r="B1246" s="6" t="s">
        <v>149</v>
      </c>
      <c r="D1246" s="6" t="s">
        <v>149</v>
      </c>
      <c r="E1246" s="6">
        <v>1243</v>
      </c>
      <c r="G1246" s="9" t="s">
        <v>74</v>
      </c>
      <c r="H1246" s="10" t="str">
        <f>IF(Table3[[#This Row],[Diameter]]*5&gt;Table3[[#This Row],[LOC]], "DS", (IF(Table3[[#This Row],[Diameter]]*10&gt;Table3[[#This Row],[LOC]], "DJ", "DT")))</f>
        <v>DT</v>
      </c>
      <c r="I1246" s="11" t="s">
        <v>2372</v>
      </c>
      <c r="K1246" s="11" t="str">
        <f>CONCATENATE(Table3[[#This Row],[Type]]," "&amp;TEXT(Table3[[#This Row],[Diameter]],".0000")&amp;""," "&amp;Table3[[#This Row],[NumFlutes]]&amp;"FL")</f>
        <v>DT .1100 2FL</v>
      </c>
      <c r="M1246" s="13">
        <v>0.11</v>
      </c>
      <c r="N1246" s="13">
        <v>0.11</v>
      </c>
      <c r="O1246" s="6">
        <v>0.11</v>
      </c>
      <c r="P1246" s="6">
        <v>2.65</v>
      </c>
      <c r="R1246" s="14">
        <f>IF(Table3[[#This Row],[ShoulderLenEnd]]="",0,90-(DEGREES(ATAN((Q1246-P1246)/((N1246-O1246)/2)))))</f>
        <v>0</v>
      </c>
      <c r="S1246" s="15">
        <v>2.9</v>
      </c>
      <c r="T1246" s="6">
        <v>2</v>
      </c>
      <c r="U1246" s="6">
        <v>3.9329999999999998</v>
      </c>
      <c r="V1246" s="6">
        <v>2.65</v>
      </c>
      <c r="Z1246" s="6">
        <v>135</v>
      </c>
      <c r="AA1246" s="13">
        <f t="shared" si="20"/>
        <v>2.2781745930520229E-2</v>
      </c>
      <c r="AI1246" s="6">
        <v>0</v>
      </c>
      <c r="AJ1246" s="6">
        <v>0</v>
      </c>
      <c r="AK1246" s="6">
        <v>0</v>
      </c>
      <c r="AL1246" s="6">
        <v>0</v>
      </c>
      <c r="AM1246" s="6">
        <v>0</v>
      </c>
      <c r="AN1246" s="6">
        <v>0</v>
      </c>
      <c r="AO1246" s="6">
        <v>0</v>
      </c>
      <c r="AP1246" s="6">
        <v>0</v>
      </c>
      <c r="AR1246" s="6">
        <v>0</v>
      </c>
      <c r="AS1246" s="6">
        <v>0</v>
      </c>
      <c r="AT1246" s="6">
        <v>0</v>
      </c>
      <c r="AU1246" s="6">
        <v>0</v>
      </c>
      <c r="AV1246" s="6">
        <f>IF(Table3[[#This Row],[ShankDiameter]]&gt;0.5,0,IF(Table3[[#This Row],[Type]]="CD",0,1))</f>
        <v>1</v>
      </c>
      <c r="AW1246" s="6">
        <v>0</v>
      </c>
      <c r="AX1246" s="6">
        <v>0</v>
      </c>
      <c r="AY1246" s="6">
        <v>0</v>
      </c>
      <c r="AZ1246" s="6">
        <f>IF(Table3[[#This Row],[ShankDiameter]]=0.225,2,IF(Table3[[#This Row],[ShankDiameter]]=0.25,2,IF(Table3[[#This Row],[ShankDiameter]]=0.2875,2,0)))</f>
        <v>0</v>
      </c>
      <c r="BA1246" s="6">
        <v>0</v>
      </c>
      <c r="BB1246" s="6">
        <v>0</v>
      </c>
      <c r="BC1246" s="6">
        <v>0</v>
      </c>
      <c r="BD1246" s="6">
        <v>0</v>
      </c>
      <c r="BE1246" s="6">
        <v>0</v>
      </c>
      <c r="BF1246" s="6">
        <v>0</v>
      </c>
      <c r="BG1246" s="6">
        <v>0</v>
      </c>
      <c r="BH1246" s="6">
        <v>0</v>
      </c>
      <c r="BI1246" s="6">
        <v>0</v>
      </c>
      <c r="BJ1246" s="6">
        <v>0</v>
      </c>
      <c r="BK1246" s="6">
        <v>0</v>
      </c>
      <c r="BL1246" s="6">
        <v>0</v>
      </c>
      <c r="BM1246" s="6">
        <f>IF(Table3[[#This Row],[Type]]="EM",IF((Table3[[#This Row],[Diameter]]/2)-Table3[[#This Row],[CornerRadius]]-0.012&gt;0,(Table3[[#This Row],[Diameter]]/2)-Table3[[#This Row],[CornerRadius]]-0.012,0),)</f>
        <v>0</v>
      </c>
      <c r="BO1246" s="6" t="str">
        <f>IF(Table3[[#This Row],[ShoulderLength]]="","",IF(Table3[[#This Row],[ShoulderLength]]&lt;Table3[[#This Row],[LOC]],"FIX",""))</f>
        <v/>
      </c>
    </row>
    <row r="1247" spans="1:67" x14ac:dyDescent="0.25">
      <c r="A1247" s="7">
        <f>IF(Table3[[#This Row],[SoflexRule]]="",1,IF(Table3[[#This Row],[MinOHL]]="",1,IF(Table3[[#This Row],[Type]]="CT",1,IF(Table3[[#This Row],[I]]=1,0,1))))</f>
        <v>1</v>
      </c>
      <c r="B1247" s="6" t="s">
        <v>149</v>
      </c>
      <c r="D1247" s="6" t="s">
        <v>149</v>
      </c>
      <c r="E1247" s="6">
        <v>1244</v>
      </c>
      <c r="G1247" s="9" t="s">
        <v>74</v>
      </c>
      <c r="H1247" s="10" t="str">
        <f>IF(Table3[[#This Row],[Diameter]]*5&gt;Table3[[#This Row],[LOC]], "DS", (IF(Table3[[#This Row],[Diameter]]*10&gt;Table3[[#This Row],[LOC]], "DJ", "DT")))</f>
        <v>DT</v>
      </c>
      <c r="I1247" s="11" t="s">
        <v>2371</v>
      </c>
      <c r="K1247" s="11" t="str">
        <f>CONCATENATE(Table3[[#This Row],[Type]]," "&amp;TEXT(Table3[[#This Row],[Diameter]],".0000")&amp;""," "&amp;Table3[[#This Row],[NumFlutes]]&amp;"FL")</f>
        <v>DT .1360 2FL</v>
      </c>
      <c r="M1247" s="13">
        <v>0.13600000000000001</v>
      </c>
      <c r="N1247" s="13">
        <v>0.13600000000000001</v>
      </c>
      <c r="O1247" s="6">
        <v>0.13600000000000001</v>
      </c>
      <c r="P1247" s="6">
        <v>1.85</v>
      </c>
      <c r="R1247" s="14">
        <f>IF(Table3[[#This Row],[ShoulderLenEnd]]="",0,90-(DEGREES(ATAN((Q1247-P1247)/((N1247-O1247)/2)))))</f>
        <v>0</v>
      </c>
      <c r="S1247" s="15">
        <v>1.875</v>
      </c>
      <c r="T1247" s="6">
        <v>2</v>
      </c>
      <c r="U1247" s="6">
        <v>2.94</v>
      </c>
      <c r="V1247" s="6">
        <v>1.85</v>
      </c>
      <c r="Z1247" s="6">
        <v>135</v>
      </c>
      <c r="AA1247" s="13">
        <f t="shared" si="20"/>
        <v>2.8166522241370468E-2</v>
      </c>
      <c r="AI1247" s="6">
        <v>0</v>
      </c>
      <c r="AJ1247" s="6">
        <v>0</v>
      </c>
      <c r="AK1247" s="6">
        <v>0</v>
      </c>
      <c r="AL1247" s="6">
        <v>0</v>
      </c>
      <c r="AM1247" s="6">
        <v>0</v>
      </c>
      <c r="AN1247" s="6">
        <v>0</v>
      </c>
      <c r="AO1247" s="6">
        <v>0</v>
      </c>
      <c r="AP1247" s="6">
        <v>0</v>
      </c>
      <c r="AR1247" s="6">
        <v>0</v>
      </c>
      <c r="AS1247" s="6">
        <v>0</v>
      </c>
      <c r="AT1247" s="6">
        <v>0</v>
      </c>
      <c r="AU1247" s="6">
        <v>0</v>
      </c>
      <c r="AV1247" s="6">
        <f>IF(Table3[[#This Row],[ShankDiameter]]&gt;0.5,0,IF(Table3[[#This Row],[Type]]="CD",0,1))</f>
        <v>1</v>
      </c>
      <c r="AW1247" s="6">
        <v>0</v>
      </c>
      <c r="AX1247" s="6">
        <v>0</v>
      </c>
      <c r="AY1247" s="6">
        <v>0</v>
      </c>
      <c r="AZ1247" s="6">
        <f>IF(Table3[[#This Row],[ShankDiameter]]=0.225,2,IF(Table3[[#This Row],[ShankDiameter]]=0.25,2,IF(Table3[[#This Row],[ShankDiameter]]=0.2875,2,0)))</f>
        <v>0</v>
      </c>
      <c r="BA1247" s="6">
        <v>0</v>
      </c>
      <c r="BB1247" s="6">
        <v>0</v>
      </c>
      <c r="BC1247" s="6">
        <v>0</v>
      </c>
      <c r="BD1247" s="6">
        <v>0</v>
      </c>
      <c r="BE1247" s="6">
        <v>0</v>
      </c>
      <c r="BF1247" s="6">
        <v>0</v>
      </c>
      <c r="BG1247" s="6">
        <v>0</v>
      </c>
      <c r="BH1247" s="6">
        <v>0</v>
      </c>
      <c r="BI1247" s="6">
        <v>0</v>
      </c>
      <c r="BJ1247" s="6">
        <v>0</v>
      </c>
      <c r="BK1247" s="6">
        <v>0</v>
      </c>
      <c r="BL1247" s="6">
        <v>0</v>
      </c>
      <c r="BM1247" s="6">
        <f>IF(Table3[[#This Row],[Type]]="EM",IF((Table3[[#This Row],[Diameter]]/2)-Table3[[#This Row],[CornerRadius]]-0.012&gt;0,(Table3[[#This Row],[Diameter]]/2)-Table3[[#This Row],[CornerRadius]]-0.012,0),)</f>
        <v>0</v>
      </c>
      <c r="BO1247" s="6" t="str">
        <f>IF(Table3[[#This Row],[ShoulderLength]]="","",IF(Table3[[#This Row],[ShoulderLength]]&lt;Table3[[#This Row],[LOC]],"FIX",""))</f>
        <v/>
      </c>
    </row>
    <row r="1248" spans="1:67" x14ac:dyDescent="0.25">
      <c r="A1248" s="7">
        <f>IF(Table3[[#This Row],[SoflexRule]]="",1,IF(Table3[[#This Row],[MinOHL]]="",1,IF(Table3[[#This Row],[Type]]="CT",1,IF(Table3[[#This Row],[I]]=1,0,1))))</f>
        <v>1</v>
      </c>
      <c r="B1248" s="6" t="s">
        <v>149</v>
      </c>
      <c r="D1248" s="6" t="s">
        <v>149</v>
      </c>
      <c r="E1248" s="6">
        <v>1245</v>
      </c>
      <c r="G1248" s="9" t="s">
        <v>74</v>
      </c>
      <c r="H1248" s="10" t="str">
        <f>IF(Table3[[#This Row],[Diameter]]*5&gt;Table3[[#This Row],[LOC]], "DS", (IF(Table3[[#This Row],[Diameter]]*10&gt;Table3[[#This Row],[LOC]], "DJ", "DT")))</f>
        <v>DS</v>
      </c>
      <c r="I1248" s="11" t="s">
        <v>2370</v>
      </c>
      <c r="K1248" s="11" t="str">
        <f>CONCATENATE(Table3[[#This Row],[Type]]," "&amp;TEXT(Table3[[#This Row],[Diameter]],".0000")&amp;""," "&amp;Table3[[#This Row],[NumFlutes]]&amp;"FL")</f>
        <v>DS .2638 2FL</v>
      </c>
      <c r="M1248" s="13">
        <v>0.26379999999999998</v>
      </c>
      <c r="N1248" s="13">
        <v>0.26379999999999998</v>
      </c>
      <c r="O1248" s="6">
        <v>0.26379999999999998</v>
      </c>
      <c r="P1248" s="6">
        <v>1.2749999999999999</v>
      </c>
      <c r="R1248" s="14">
        <f>IF(Table3[[#This Row],[ShoulderLenEnd]]="",0,90-(DEGREES(ATAN((Q1248-P1248)/((N1248-O1248)/2)))))</f>
        <v>0</v>
      </c>
      <c r="S1248" s="15">
        <v>1.3</v>
      </c>
      <c r="T1248" s="6">
        <v>2</v>
      </c>
      <c r="U1248" s="6">
        <v>2.76</v>
      </c>
      <c r="V1248" s="6">
        <v>1.2749999999999999</v>
      </c>
      <c r="Z1248" s="6">
        <v>135</v>
      </c>
      <c r="AA1248" s="13">
        <f t="shared" si="20"/>
        <v>5.4634768877011235E-2</v>
      </c>
      <c r="AI1248" s="6">
        <v>0</v>
      </c>
      <c r="AJ1248" s="6">
        <v>0</v>
      </c>
      <c r="AK1248" s="6">
        <v>0</v>
      </c>
      <c r="AL1248" s="6">
        <v>0</v>
      </c>
      <c r="AM1248" s="6">
        <v>0</v>
      </c>
      <c r="AN1248" s="6">
        <v>0</v>
      </c>
      <c r="AO1248" s="6">
        <v>0</v>
      </c>
      <c r="AP1248" s="6">
        <v>0</v>
      </c>
      <c r="AR1248" s="6">
        <v>0</v>
      </c>
      <c r="AS1248" s="6">
        <v>0</v>
      </c>
      <c r="AT1248" s="6">
        <v>0</v>
      </c>
      <c r="AU1248" s="6">
        <v>0</v>
      </c>
      <c r="AV1248" s="6">
        <f>IF(Table3[[#This Row],[ShankDiameter]]&gt;0.5,0,IF(Table3[[#This Row],[Type]]="CD",0,1))</f>
        <v>1</v>
      </c>
      <c r="AW1248" s="6">
        <v>0</v>
      </c>
      <c r="AX1248" s="6">
        <v>0</v>
      </c>
      <c r="AY1248" s="6">
        <v>0</v>
      </c>
      <c r="AZ1248" s="6">
        <f>IF(Table3[[#This Row],[ShankDiameter]]=0.225,2,IF(Table3[[#This Row],[ShankDiameter]]=0.25,2,IF(Table3[[#This Row],[ShankDiameter]]=0.2875,2,0)))</f>
        <v>0</v>
      </c>
      <c r="BA1248" s="6">
        <v>0</v>
      </c>
      <c r="BB1248" s="6">
        <v>0</v>
      </c>
      <c r="BC1248" s="6">
        <v>0</v>
      </c>
      <c r="BD1248" s="6">
        <v>0</v>
      </c>
      <c r="BE1248" s="6">
        <v>0</v>
      </c>
      <c r="BF1248" s="6">
        <v>0</v>
      </c>
      <c r="BG1248" s="6">
        <v>0</v>
      </c>
      <c r="BH1248" s="6">
        <v>0</v>
      </c>
      <c r="BI1248" s="6">
        <v>0</v>
      </c>
      <c r="BJ1248" s="6">
        <v>0</v>
      </c>
      <c r="BK1248" s="6">
        <v>0</v>
      </c>
      <c r="BL1248" s="6">
        <v>0</v>
      </c>
      <c r="BM1248" s="6">
        <f>IF(Table3[[#This Row],[Type]]="EM",IF((Table3[[#This Row],[Diameter]]/2)-Table3[[#This Row],[CornerRadius]]-0.012&gt;0,(Table3[[#This Row],[Diameter]]/2)-Table3[[#This Row],[CornerRadius]]-0.012,0),)</f>
        <v>0</v>
      </c>
      <c r="BO1248" s="6" t="str">
        <f>IF(Table3[[#This Row],[ShoulderLength]]="","",IF(Table3[[#This Row],[ShoulderLength]]&lt;Table3[[#This Row],[LOC]],"FIX",""))</f>
        <v/>
      </c>
    </row>
    <row r="1249" spans="1:67" x14ac:dyDescent="0.25">
      <c r="A1249" s="7">
        <f>IF(Table3[[#This Row],[SoflexRule]]="",1,IF(Table3[[#This Row],[MinOHL]]="",1,IF(Table3[[#This Row],[Type]]="CT",1,IF(Table3[[#This Row],[I]]=1,0,1))))</f>
        <v>1</v>
      </c>
      <c r="B1249" s="6" t="s">
        <v>149</v>
      </c>
      <c r="D1249" s="6" t="s">
        <v>149</v>
      </c>
      <c r="E1249" s="6">
        <v>1246</v>
      </c>
      <c r="G1249" s="9" t="s">
        <v>74</v>
      </c>
      <c r="H1249" s="10" t="str">
        <f>IF(Table3[[#This Row],[Diameter]]*5&gt;Table3[[#This Row],[LOC]], "DS", (IF(Table3[[#This Row],[Diameter]]*10&gt;Table3[[#This Row],[LOC]], "DJ", "DT")))</f>
        <v>DJ</v>
      </c>
      <c r="I1249" s="11" t="s">
        <v>2369</v>
      </c>
      <c r="J1249" s="12">
        <v>12228</v>
      </c>
      <c r="K1249" s="11" t="str">
        <f>CONCATENATE(Table3[[#This Row],[Type]]," "&amp;TEXT(Table3[[#This Row],[Diameter]],".0000")&amp;""," "&amp;Table3[[#This Row],[NumFlutes]]&amp;"FL")</f>
        <v>DJ .1457 2FL</v>
      </c>
      <c r="M1249" s="13">
        <v>0.1457</v>
      </c>
      <c r="N1249" s="13">
        <v>0.1457</v>
      </c>
      <c r="O1249" s="6">
        <v>0.1457</v>
      </c>
      <c r="P1249" s="6">
        <v>0.875</v>
      </c>
      <c r="R1249" s="14">
        <f>IF(Table3[[#This Row],[ShoulderLenEnd]]="",0,90-(DEGREES(ATAN((Q1249-P1249)/((N1249-O1249)/2)))))</f>
        <v>0</v>
      </c>
      <c r="S1249" s="15">
        <v>0.9</v>
      </c>
      <c r="T1249" s="6">
        <v>2</v>
      </c>
      <c r="U1249" s="6">
        <v>2.06</v>
      </c>
      <c r="V1249" s="6">
        <v>0.875</v>
      </c>
      <c r="Z1249" s="6">
        <v>135</v>
      </c>
      <c r="AA1249" s="13">
        <f t="shared" si="20"/>
        <v>3.0175458018879976E-2</v>
      </c>
      <c r="AI1249" s="6">
        <v>0</v>
      </c>
      <c r="AJ1249" s="6">
        <v>0</v>
      </c>
      <c r="AK1249" s="6">
        <v>0</v>
      </c>
      <c r="AL1249" s="6">
        <v>0</v>
      </c>
      <c r="AM1249" s="6">
        <v>0</v>
      </c>
      <c r="AN1249" s="6">
        <v>0</v>
      </c>
      <c r="AO1249" s="6">
        <v>0</v>
      </c>
      <c r="AP1249" s="6">
        <v>0</v>
      </c>
      <c r="AR1249" s="6">
        <v>0</v>
      </c>
      <c r="AS1249" s="6">
        <v>0</v>
      </c>
      <c r="AT1249" s="6">
        <v>0</v>
      </c>
      <c r="AU1249" s="6">
        <v>0</v>
      </c>
      <c r="AV1249" s="6">
        <f>IF(Table3[[#This Row],[ShankDiameter]]&gt;0.5,0,IF(Table3[[#This Row],[Type]]="CD",0,1))</f>
        <v>1</v>
      </c>
      <c r="AW1249" s="6">
        <v>0</v>
      </c>
      <c r="AX1249" s="6">
        <v>0</v>
      </c>
      <c r="AY1249" s="6">
        <v>0</v>
      </c>
      <c r="AZ1249" s="6">
        <f>IF(Table3[[#This Row],[ShankDiameter]]=0.225,2,IF(Table3[[#This Row],[ShankDiameter]]=0.25,2,IF(Table3[[#This Row],[ShankDiameter]]=0.2875,2,0)))</f>
        <v>0</v>
      </c>
      <c r="BA1249" s="6">
        <v>0</v>
      </c>
      <c r="BB1249" s="6">
        <v>0</v>
      </c>
      <c r="BC1249" s="6">
        <v>0</v>
      </c>
      <c r="BD1249" s="6">
        <v>0</v>
      </c>
      <c r="BE1249" s="6">
        <v>0</v>
      </c>
      <c r="BF1249" s="6">
        <v>0</v>
      </c>
      <c r="BG1249" s="6">
        <v>0</v>
      </c>
      <c r="BH1249" s="6">
        <v>0</v>
      </c>
      <c r="BI1249" s="6">
        <v>0</v>
      </c>
      <c r="BJ1249" s="6">
        <v>0</v>
      </c>
      <c r="BK1249" s="6">
        <v>0</v>
      </c>
      <c r="BL1249" s="6">
        <v>0</v>
      </c>
      <c r="BM1249" s="6">
        <f>IF(Table3[[#This Row],[Type]]="EM",IF((Table3[[#This Row],[Diameter]]/2)-Table3[[#This Row],[CornerRadius]]-0.012&gt;0,(Table3[[#This Row],[Diameter]]/2)-Table3[[#This Row],[CornerRadius]]-0.012,0),)</f>
        <v>0</v>
      </c>
      <c r="BO1249" s="6" t="str">
        <f>IF(Table3[[#This Row],[ShoulderLength]]="","",IF(Table3[[#This Row],[ShoulderLength]]&lt;Table3[[#This Row],[LOC]],"FIX",""))</f>
        <v/>
      </c>
    </row>
    <row r="1250" spans="1:67" x14ac:dyDescent="0.25">
      <c r="A1250" s="7">
        <v>1</v>
      </c>
      <c r="B1250" s="6" t="s">
        <v>149</v>
      </c>
      <c r="D1250" s="6" t="s">
        <v>149</v>
      </c>
      <c r="E1250" s="6">
        <v>1247</v>
      </c>
      <c r="G1250" s="9" t="s">
        <v>74</v>
      </c>
      <c r="H1250" s="10" t="str">
        <f>IF(Table3[[#This Row],[Diameter]]*5&gt;Table3[[#This Row],[LOC]], "DS", (IF(Table3[[#This Row],[Diameter]]*10&gt;Table3[[#This Row],[LOC]], "DJ", "DT")))</f>
        <v>DJ</v>
      </c>
      <c r="I1250" s="11" t="s">
        <v>2368</v>
      </c>
      <c r="K1250" s="11" t="str">
        <f>CONCATENATE(Table3[[#This Row],[Type]]," "&amp;TEXT(Table3[[#This Row],[Diameter]],".0000")&amp;""," "&amp;Table3[[#This Row],[NumFlutes]]&amp;"FL")</f>
        <v>DJ .1339 2FL</v>
      </c>
      <c r="M1250" s="13">
        <v>0.13389999999999999</v>
      </c>
      <c r="N1250" s="13">
        <v>0.13389999999999999</v>
      </c>
      <c r="O1250" s="6">
        <v>0.13389999999999999</v>
      </c>
      <c r="P1250" s="6">
        <v>0.82499999999999996</v>
      </c>
      <c r="R1250" s="14">
        <f>IF(Table3[[#This Row],[ShoulderLenEnd]]="",0,90-(DEGREES(ATAN((Q1250-P1250)/((N1250-O1250)/2)))))</f>
        <v>0</v>
      </c>
      <c r="S1250" s="15">
        <v>0.85</v>
      </c>
      <c r="T1250" s="6">
        <v>2</v>
      </c>
      <c r="U1250" s="6">
        <v>2.0720000000000001</v>
      </c>
      <c r="V1250" s="6">
        <v>0.82499999999999996</v>
      </c>
      <c r="Z1250" s="6">
        <v>135</v>
      </c>
      <c r="AA1250" s="13">
        <f t="shared" si="20"/>
        <v>2.7731598000878713E-2</v>
      </c>
      <c r="AE1250" s="6" t="s">
        <v>471</v>
      </c>
      <c r="AF1250" s="6" t="s">
        <v>62</v>
      </c>
      <c r="AG1250" s="6" t="s">
        <v>2288</v>
      </c>
      <c r="AI1250" s="6">
        <v>0</v>
      </c>
      <c r="AJ1250" s="6">
        <v>0</v>
      </c>
      <c r="AK1250" s="6">
        <v>1</v>
      </c>
      <c r="AL1250" s="6">
        <v>0</v>
      </c>
      <c r="AM1250" s="6">
        <v>0</v>
      </c>
      <c r="AN1250" s="6">
        <v>0</v>
      </c>
      <c r="AO1250" s="6">
        <v>0</v>
      </c>
      <c r="AP1250" s="6">
        <v>1</v>
      </c>
      <c r="AR1250" s="6">
        <v>0</v>
      </c>
      <c r="AS1250" s="6">
        <v>0</v>
      </c>
      <c r="AT1250" s="6">
        <v>0</v>
      </c>
      <c r="AU1250" s="6">
        <v>0</v>
      </c>
      <c r="AV1250" s="6">
        <f>IF(Table3[[#This Row],[ShankDiameter]]&gt;0.5,0,IF(Table3[[#This Row],[Type]]="CD",0,1))</f>
        <v>1</v>
      </c>
      <c r="AW1250" s="6">
        <v>0</v>
      </c>
      <c r="AX1250" s="6">
        <v>0</v>
      </c>
      <c r="AY1250" s="6">
        <v>0</v>
      </c>
      <c r="AZ1250" s="6">
        <f>IF(Table3[[#This Row],[ShankDiameter]]=0.225,2,IF(Table3[[#This Row],[ShankDiameter]]=0.25,2,IF(Table3[[#This Row],[ShankDiameter]]=0.2875,2,0)))</f>
        <v>0</v>
      </c>
      <c r="BA1250" s="6">
        <v>0</v>
      </c>
      <c r="BB1250" s="6">
        <v>0</v>
      </c>
      <c r="BC1250" s="6">
        <v>0</v>
      </c>
      <c r="BD1250" s="6">
        <v>0</v>
      </c>
      <c r="BE1250" s="6">
        <v>0</v>
      </c>
      <c r="BF1250" s="6">
        <v>0</v>
      </c>
      <c r="BG1250" s="6">
        <v>0</v>
      </c>
      <c r="BH1250" s="6">
        <v>0</v>
      </c>
      <c r="BI1250" s="6">
        <v>0</v>
      </c>
      <c r="BJ1250" s="6">
        <v>0</v>
      </c>
      <c r="BK1250" s="6">
        <v>0</v>
      </c>
      <c r="BL1250" s="6">
        <v>0</v>
      </c>
      <c r="BM1250" s="6">
        <f>IF(Table3[[#This Row],[Type]]="EM",IF((Table3[[#This Row],[Diameter]]/2)-Table3[[#This Row],[CornerRadius]]-0.012&gt;0,(Table3[[#This Row],[Diameter]]/2)-Table3[[#This Row],[CornerRadius]]-0.012,0),)</f>
        <v>0</v>
      </c>
      <c r="BO1250" s="6" t="str">
        <f>IF(Table3[[#This Row],[ShoulderLength]]="","",IF(Table3[[#This Row],[ShoulderLength]]&lt;Table3[[#This Row],[LOC]],"FIX",""))</f>
        <v/>
      </c>
    </row>
    <row r="1251" spans="1:67" x14ac:dyDescent="0.25">
      <c r="A1251" s="7">
        <f>IF(Table3[[#This Row],[SoflexRule]]="",1,IF(Table3[[#This Row],[MinOHL]]="",1,IF(Table3[[#This Row],[Type]]="CT",1,IF(Table3[[#This Row],[I]]=1,0,1))))</f>
        <v>1</v>
      </c>
      <c r="B1251" s="6" t="s">
        <v>149</v>
      </c>
      <c r="D1251" s="6" t="s">
        <v>149</v>
      </c>
      <c r="E1251" s="6">
        <v>1248</v>
      </c>
      <c r="G1251" s="9" t="s">
        <v>74</v>
      </c>
      <c r="H1251" s="10" t="str">
        <f>IF(Table3[[#This Row],[Diameter]]*5&gt;Table3[[#This Row],[LOC]], "DS", (IF(Table3[[#This Row],[Diameter]]*10&gt;Table3[[#This Row],[LOC]], "DJ", "DT")))</f>
        <v>DJ</v>
      </c>
      <c r="I1251" s="11" t="s">
        <v>2367</v>
      </c>
      <c r="K1251" s="11" t="str">
        <f>CONCATENATE(Table3[[#This Row],[Type]]," "&amp;TEXT(Table3[[#This Row],[Diameter]],".0000")&amp;""," "&amp;Table3[[#This Row],[NumFlutes]]&amp;"FL")</f>
        <v>DJ .1279 2FL</v>
      </c>
      <c r="M1251" s="13">
        <v>0.12790000000000001</v>
      </c>
      <c r="N1251" s="13">
        <v>0.12790000000000001</v>
      </c>
      <c r="O1251" s="6">
        <v>0.12790000000000001</v>
      </c>
      <c r="P1251" s="6">
        <v>0.74</v>
      </c>
      <c r="R1251" s="14">
        <f>IF(Table3[[#This Row],[ShoulderLenEnd]]="",0,90-(DEGREES(ATAN((Q1251-P1251)/((N1251-O1251)/2)))))</f>
        <v>0</v>
      </c>
      <c r="S1251" s="15">
        <v>0.76500000000000001</v>
      </c>
      <c r="T1251" s="6">
        <v>2</v>
      </c>
      <c r="U1251" s="6">
        <v>1.9379999999999999</v>
      </c>
      <c r="V1251" s="6">
        <v>0.74</v>
      </c>
      <c r="Z1251" s="6">
        <v>135</v>
      </c>
      <c r="AA1251" s="13">
        <f t="shared" si="20"/>
        <v>2.6488957313759432E-2</v>
      </c>
      <c r="AI1251" s="6">
        <v>0</v>
      </c>
      <c r="AJ1251" s="6">
        <v>0</v>
      </c>
      <c r="AK1251" s="6">
        <v>0</v>
      </c>
      <c r="AL1251" s="6">
        <v>0</v>
      </c>
      <c r="AM1251" s="6">
        <v>0</v>
      </c>
      <c r="AN1251" s="6">
        <v>0</v>
      </c>
      <c r="AO1251" s="6">
        <v>0</v>
      </c>
      <c r="AP1251" s="6">
        <v>0</v>
      </c>
      <c r="AR1251" s="6">
        <v>0</v>
      </c>
      <c r="AS1251" s="6">
        <v>0</v>
      </c>
      <c r="AT1251" s="6">
        <v>0</v>
      </c>
      <c r="AU1251" s="6">
        <v>0</v>
      </c>
      <c r="AV1251" s="6">
        <f>IF(Table3[[#This Row],[ShankDiameter]]&gt;0.5,0,IF(Table3[[#This Row],[Type]]="CD",0,1))</f>
        <v>1</v>
      </c>
      <c r="AW1251" s="6">
        <v>0</v>
      </c>
      <c r="AX1251" s="6">
        <v>0</v>
      </c>
      <c r="AY1251" s="6">
        <v>0</v>
      </c>
      <c r="AZ1251" s="6">
        <f>IF(Table3[[#This Row],[ShankDiameter]]=0.225,2,IF(Table3[[#This Row],[ShankDiameter]]=0.25,2,IF(Table3[[#This Row],[ShankDiameter]]=0.2875,2,0)))</f>
        <v>0</v>
      </c>
      <c r="BA1251" s="6">
        <v>0</v>
      </c>
      <c r="BB1251" s="6">
        <v>0</v>
      </c>
      <c r="BC1251" s="6">
        <v>0</v>
      </c>
      <c r="BD1251" s="6">
        <v>0</v>
      </c>
      <c r="BE1251" s="6">
        <v>0</v>
      </c>
      <c r="BF1251" s="6">
        <v>0</v>
      </c>
      <c r="BG1251" s="6">
        <v>0</v>
      </c>
      <c r="BH1251" s="6">
        <v>0</v>
      </c>
      <c r="BI1251" s="6">
        <v>0</v>
      </c>
      <c r="BJ1251" s="6">
        <v>0</v>
      </c>
      <c r="BK1251" s="6">
        <v>0</v>
      </c>
      <c r="BL1251" s="6">
        <v>0</v>
      </c>
      <c r="BM1251" s="6">
        <f>IF(Table3[[#This Row],[Type]]="EM",IF((Table3[[#This Row],[Diameter]]/2)-Table3[[#This Row],[CornerRadius]]-0.012&gt;0,(Table3[[#This Row],[Diameter]]/2)-Table3[[#This Row],[CornerRadius]]-0.012,0),)</f>
        <v>0</v>
      </c>
      <c r="BO1251" s="6" t="str">
        <f>IF(Table3[[#This Row],[ShoulderLength]]="","",IF(Table3[[#This Row],[ShoulderLength]]&lt;Table3[[#This Row],[LOC]],"FIX",""))</f>
        <v/>
      </c>
    </row>
    <row r="1252" spans="1:67" x14ac:dyDescent="0.25">
      <c r="A1252" s="7">
        <f>IF(Table3[[#This Row],[SoflexRule]]="",1,IF(Table3[[#This Row],[MinOHL]]="",1,IF(Table3[[#This Row],[Type]]="CT",1,IF(Table3[[#This Row],[I]]=1,0,1))))</f>
        <v>1</v>
      </c>
      <c r="B1252" s="6" t="s">
        <v>149</v>
      </c>
      <c r="D1252" s="6" t="s">
        <v>149</v>
      </c>
      <c r="E1252" s="6">
        <v>1249</v>
      </c>
      <c r="G1252" s="9" t="s">
        <v>74</v>
      </c>
      <c r="H1252" s="10" t="str">
        <f>IF(Table3[[#This Row],[Diameter]]*5&gt;Table3[[#This Row],[LOC]], "DS", (IF(Table3[[#This Row],[Diameter]]*10&gt;Table3[[#This Row],[LOC]], "DJ", "DT")))</f>
        <v>DJ</v>
      </c>
      <c r="I1252" s="11" t="s">
        <v>2366</v>
      </c>
      <c r="K1252" s="11" t="str">
        <f>CONCATENATE(Table3[[#This Row],[Type]]," "&amp;TEXT(Table3[[#This Row],[Diameter]],".0000")&amp;""," "&amp;Table3[[#This Row],[NumFlutes]]&amp;"FL")</f>
        <v>DJ .1240 2FL</v>
      </c>
      <c r="M1252" s="13">
        <v>0.124</v>
      </c>
      <c r="N1252" s="13">
        <v>0.124</v>
      </c>
      <c r="O1252" s="6">
        <v>0.124</v>
      </c>
      <c r="P1252" s="6">
        <v>0.75</v>
      </c>
      <c r="R1252" s="14">
        <f>IF(Table3[[#This Row],[ShoulderLenEnd]]="",0,90-(DEGREES(ATAN((Q1252-P1252)/((N1252-O1252)/2)))))</f>
        <v>0</v>
      </c>
      <c r="S1252" s="15">
        <v>0.77500000000000002</v>
      </c>
      <c r="T1252" s="6">
        <v>2</v>
      </c>
      <c r="U1252" s="6">
        <v>1.95</v>
      </c>
      <c r="V1252" s="6">
        <v>0.75</v>
      </c>
      <c r="Z1252" s="6">
        <v>135</v>
      </c>
      <c r="AA1252" s="13">
        <f t="shared" si="20"/>
        <v>2.5681240867131895E-2</v>
      </c>
      <c r="AI1252" s="6">
        <v>0</v>
      </c>
      <c r="AJ1252" s="6">
        <v>0</v>
      </c>
      <c r="AK1252" s="6">
        <v>0</v>
      </c>
      <c r="AL1252" s="6">
        <v>0</v>
      </c>
      <c r="AM1252" s="6">
        <v>0</v>
      </c>
      <c r="AN1252" s="6">
        <v>0</v>
      </c>
      <c r="AO1252" s="6">
        <v>0</v>
      </c>
      <c r="AP1252" s="6">
        <v>0</v>
      </c>
      <c r="AR1252" s="6">
        <v>0</v>
      </c>
      <c r="AS1252" s="6">
        <v>0</v>
      </c>
      <c r="AT1252" s="6">
        <v>0</v>
      </c>
      <c r="AU1252" s="6">
        <v>0</v>
      </c>
      <c r="AV1252" s="6">
        <f>IF(Table3[[#This Row],[ShankDiameter]]&gt;0.5,0,IF(Table3[[#This Row],[Type]]="CD",0,1))</f>
        <v>1</v>
      </c>
      <c r="AW1252" s="6">
        <v>0</v>
      </c>
      <c r="AX1252" s="6">
        <v>0</v>
      </c>
      <c r="AY1252" s="6">
        <v>0</v>
      </c>
      <c r="AZ1252" s="6">
        <f>IF(Table3[[#This Row],[ShankDiameter]]=0.225,2,IF(Table3[[#This Row],[ShankDiameter]]=0.25,2,IF(Table3[[#This Row],[ShankDiameter]]=0.2875,2,0)))</f>
        <v>0</v>
      </c>
      <c r="BA1252" s="6">
        <v>0</v>
      </c>
      <c r="BB1252" s="6">
        <v>0</v>
      </c>
      <c r="BC1252" s="6">
        <v>0</v>
      </c>
      <c r="BD1252" s="6">
        <v>0</v>
      </c>
      <c r="BE1252" s="6">
        <v>0</v>
      </c>
      <c r="BF1252" s="6">
        <v>0</v>
      </c>
      <c r="BG1252" s="6">
        <v>0</v>
      </c>
      <c r="BH1252" s="6">
        <v>0</v>
      </c>
      <c r="BI1252" s="6">
        <v>0</v>
      </c>
      <c r="BJ1252" s="6">
        <v>0</v>
      </c>
      <c r="BK1252" s="6">
        <v>0</v>
      </c>
      <c r="BL1252" s="6">
        <v>0</v>
      </c>
      <c r="BM1252" s="6">
        <f>IF(Table3[[#This Row],[Type]]="EM",IF((Table3[[#This Row],[Diameter]]/2)-Table3[[#This Row],[CornerRadius]]-0.012&gt;0,(Table3[[#This Row],[Diameter]]/2)-Table3[[#This Row],[CornerRadius]]-0.012,0),)</f>
        <v>0</v>
      </c>
      <c r="BO1252" s="6" t="str">
        <f>IF(Table3[[#This Row],[ShoulderLength]]="","",IF(Table3[[#This Row],[ShoulderLength]]&lt;Table3[[#This Row],[LOC]],"FIX",""))</f>
        <v/>
      </c>
    </row>
    <row r="1253" spans="1:67" x14ac:dyDescent="0.25">
      <c r="A1253" s="7">
        <f>IF(Table3[[#This Row],[SoflexRule]]="",1,IF(Table3[[#This Row],[MinOHL]]="",1,IF(Table3[[#This Row],[Type]]="CT",1,IF(Table3[[#This Row],[I]]=1,0,1))))</f>
        <v>1</v>
      </c>
      <c r="B1253" s="6" t="s">
        <v>149</v>
      </c>
      <c r="D1253" s="6" t="s">
        <v>149</v>
      </c>
      <c r="E1253" s="6">
        <v>1250</v>
      </c>
      <c r="G1253" s="9" t="s">
        <v>74</v>
      </c>
      <c r="H1253" s="10" t="str">
        <f>IF(Table3[[#This Row],[Diameter]]*5&gt;Table3[[#This Row],[LOC]], "DS", (IF(Table3[[#This Row],[Diameter]]*10&gt;Table3[[#This Row],[LOC]], "DJ", "DT")))</f>
        <v>DJ</v>
      </c>
      <c r="I1253" s="11" t="s">
        <v>2365</v>
      </c>
      <c r="K1253" s="11" t="str">
        <f>CONCATENATE(Table3[[#This Row],[Type]]," "&amp;TEXT(Table3[[#This Row],[Diameter]],".0000")&amp;""," "&amp;Table3[[#This Row],[NumFlutes]]&amp;"FL")</f>
        <v>DJ .1220 2FL</v>
      </c>
      <c r="M1253" s="13">
        <v>0.122</v>
      </c>
      <c r="N1253" s="13">
        <v>0.122</v>
      </c>
      <c r="O1253" s="6">
        <v>0.122</v>
      </c>
      <c r="P1253" s="6">
        <v>0.75</v>
      </c>
      <c r="R1253" s="14">
        <f>IF(Table3[[#This Row],[ShoulderLenEnd]]="",0,90-(DEGREES(ATAN((Q1253-P1253)/((N1253-O1253)/2)))))</f>
        <v>0</v>
      </c>
      <c r="S1253" s="15">
        <v>0.77500000000000002</v>
      </c>
      <c r="T1253" s="6">
        <v>2</v>
      </c>
      <c r="U1253" s="6">
        <v>1.94</v>
      </c>
      <c r="V1253" s="6">
        <v>0.75</v>
      </c>
      <c r="Z1253" s="6">
        <v>135</v>
      </c>
      <c r="AA1253" s="13">
        <f t="shared" si="20"/>
        <v>2.5267027304758799E-2</v>
      </c>
      <c r="AI1253" s="6">
        <v>0</v>
      </c>
      <c r="AJ1253" s="6">
        <v>0</v>
      </c>
      <c r="AK1253" s="6">
        <v>0</v>
      </c>
      <c r="AL1253" s="6">
        <v>0</v>
      </c>
      <c r="AM1253" s="6">
        <v>0</v>
      </c>
      <c r="AN1253" s="6">
        <v>0</v>
      </c>
      <c r="AO1253" s="6">
        <v>0</v>
      </c>
      <c r="AP1253" s="6">
        <v>0</v>
      </c>
      <c r="AR1253" s="6">
        <v>0</v>
      </c>
      <c r="AS1253" s="6">
        <v>0</v>
      </c>
      <c r="AT1253" s="6">
        <v>0</v>
      </c>
      <c r="AU1253" s="6">
        <v>0</v>
      </c>
      <c r="AV1253" s="6">
        <f>IF(Table3[[#This Row],[ShankDiameter]]&gt;0.5,0,IF(Table3[[#This Row],[Type]]="CD",0,1))</f>
        <v>1</v>
      </c>
      <c r="AW1253" s="6">
        <v>0</v>
      </c>
      <c r="AX1253" s="6">
        <v>0</v>
      </c>
      <c r="AY1253" s="6">
        <v>0</v>
      </c>
      <c r="AZ1253" s="6">
        <f>IF(Table3[[#This Row],[ShankDiameter]]=0.225,2,IF(Table3[[#This Row],[ShankDiameter]]=0.25,2,IF(Table3[[#This Row],[ShankDiameter]]=0.2875,2,0)))</f>
        <v>0</v>
      </c>
      <c r="BA1253" s="6">
        <v>0</v>
      </c>
      <c r="BB1253" s="6">
        <v>0</v>
      </c>
      <c r="BC1253" s="6">
        <v>0</v>
      </c>
      <c r="BD1253" s="6">
        <v>0</v>
      </c>
      <c r="BE1253" s="6">
        <v>0</v>
      </c>
      <c r="BF1253" s="6">
        <v>0</v>
      </c>
      <c r="BG1253" s="6">
        <v>0</v>
      </c>
      <c r="BH1253" s="6">
        <v>0</v>
      </c>
      <c r="BI1253" s="6">
        <v>0</v>
      </c>
      <c r="BJ1253" s="6">
        <v>0</v>
      </c>
      <c r="BK1253" s="6">
        <v>0</v>
      </c>
      <c r="BL1253" s="6">
        <v>0</v>
      </c>
      <c r="BM1253" s="6">
        <f>IF(Table3[[#This Row],[Type]]="EM",IF((Table3[[#This Row],[Diameter]]/2)-Table3[[#This Row],[CornerRadius]]-0.012&gt;0,(Table3[[#This Row],[Diameter]]/2)-Table3[[#This Row],[CornerRadius]]-0.012,0),)</f>
        <v>0</v>
      </c>
      <c r="BO1253" s="6" t="str">
        <f>IF(Table3[[#This Row],[ShoulderLength]]="","",IF(Table3[[#This Row],[ShoulderLength]]&lt;Table3[[#This Row],[LOC]],"FIX",""))</f>
        <v/>
      </c>
    </row>
    <row r="1254" spans="1:67" x14ac:dyDescent="0.25">
      <c r="A1254" s="7">
        <f>IF(Table3[[#This Row],[SoflexRule]]="",1,IF(Table3[[#This Row],[MinOHL]]="",1,IF(Table3[[#This Row],[Type]]="CT",1,IF(Table3[[#This Row],[I]]=1,0,1))))</f>
        <v>1</v>
      </c>
      <c r="B1254" s="6" t="s">
        <v>149</v>
      </c>
      <c r="D1254" s="6" t="s">
        <v>149</v>
      </c>
      <c r="E1254" s="6">
        <v>1251</v>
      </c>
      <c r="G1254" s="9" t="s">
        <v>74</v>
      </c>
      <c r="H1254" s="10" t="str">
        <f>IF(Table3[[#This Row],[Diameter]]*5&gt;Table3[[#This Row],[LOC]], "DS", (IF(Table3[[#This Row],[Diameter]]*10&gt;Table3[[#This Row],[LOC]], "DJ", "DT")))</f>
        <v>DJ</v>
      </c>
      <c r="I1254" s="11" t="s">
        <v>2364</v>
      </c>
      <c r="K1254" s="11" t="str">
        <f>CONCATENATE(Table3[[#This Row],[Type]]," "&amp;TEXT(Table3[[#This Row],[Diameter]],".0000")&amp;""," "&amp;Table3[[#This Row],[NumFlutes]]&amp;"FL")</f>
        <v>DJ .1004 2FL</v>
      </c>
      <c r="M1254" s="13">
        <v>0.1004</v>
      </c>
      <c r="N1254" s="13">
        <v>0.1004</v>
      </c>
      <c r="O1254" s="6">
        <v>0.1004</v>
      </c>
      <c r="P1254" s="6">
        <v>0.6</v>
      </c>
      <c r="R1254" s="14">
        <f>IF(Table3[[#This Row],[ShoulderLenEnd]]="",0,90-(DEGREES(ATAN((Q1254-P1254)/((N1254-O1254)/2)))))</f>
        <v>0</v>
      </c>
      <c r="S1254" s="15">
        <v>0.625</v>
      </c>
      <c r="T1254" s="6">
        <v>2</v>
      </c>
      <c r="U1254" s="6">
        <v>1.7130000000000001</v>
      </c>
      <c r="V1254" s="6">
        <v>0.6</v>
      </c>
      <c r="Z1254" s="6">
        <v>135</v>
      </c>
      <c r="AA1254" s="13">
        <f t="shared" si="20"/>
        <v>2.0793520831129373E-2</v>
      </c>
      <c r="AI1254" s="6">
        <v>0</v>
      </c>
      <c r="AJ1254" s="6">
        <v>0</v>
      </c>
      <c r="AK1254" s="6">
        <v>0</v>
      </c>
      <c r="AL1254" s="6">
        <v>0</v>
      </c>
      <c r="AM1254" s="6">
        <v>0</v>
      </c>
      <c r="AN1254" s="6">
        <v>0</v>
      </c>
      <c r="AO1254" s="6">
        <v>0</v>
      </c>
      <c r="AP1254" s="6">
        <v>0</v>
      </c>
      <c r="AR1254" s="6">
        <v>0</v>
      </c>
      <c r="AS1254" s="6">
        <v>0</v>
      </c>
      <c r="AT1254" s="6">
        <v>0</v>
      </c>
      <c r="AU1254" s="6">
        <v>0</v>
      </c>
      <c r="AV1254" s="6">
        <f>IF(Table3[[#This Row],[ShankDiameter]]&gt;0.5,0,IF(Table3[[#This Row],[Type]]="CD",0,1))</f>
        <v>1</v>
      </c>
      <c r="AW1254" s="6">
        <v>0</v>
      </c>
      <c r="AX1254" s="6">
        <v>0</v>
      </c>
      <c r="AY1254" s="6">
        <v>0</v>
      </c>
      <c r="AZ1254" s="6">
        <f>IF(Table3[[#This Row],[ShankDiameter]]=0.225,2,IF(Table3[[#This Row],[ShankDiameter]]=0.25,2,IF(Table3[[#This Row],[ShankDiameter]]=0.2875,2,0)))</f>
        <v>0</v>
      </c>
      <c r="BA1254" s="6">
        <v>0</v>
      </c>
      <c r="BB1254" s="6">
        <v>0</v>
      </c>
      <c r="BC1254" s="6">
        <v>0</v>
      </c>
      <c r="BD1254" s="6">
        <v>0</v>
      </c>
      <c r="BE1254" s="6">
        <v>0</v>
      </c>
      <c r="BF1254" s="6">
        <v>0</v>
      </c>
      <c r="BG1254" s="6">
        <v>0</v>
      </c>
      <c r="BH1254" s="6">
        <v>0</v>
      </c>
      <c r="BI1254" s="6">
        <v>0</v>
      </c>
      <c r="BJ1254" s="6">
        <v>0</v>
      </c>
      <c r="BK1254" s="6">
        <v>0</v>
      </c>
      <c r="BL1254" s="6">
        <v>0</v>
      </c>
      <c r="BM1254" s="6">
        <f>IF(Table3[[#This Row],[Type]]="EM",IF((Table3[[#This Row],[Diameter]]/2)-Table3[[#This Row],[CornerRadius]]-0.012&gt;0,(Table3[[#This Row],[Diameter]]/2)-Table3[[#This Row],[CornerRadius]]-0.012,0),)</f>
        <v>0</v>
      </c>
      <c r="BO1254" s="6" t="str">
        <f>IF(Table3[[#This Row],[ShoulderLength]]="","",IF(Table3[[#This Row],[ShoulderLength]]&lt;Table3[[#This Row],[LOC]],"FIX",""))</f>
        <v/>
      </c>
    </row>
    <row r="1255" spans="1:67" x14ac:dyDescent="0.25">
      <c r="A1255" s="7">
        <f>IF(Table3[[#This Row],[SoflexRule]]="",1,IF(Table3[[#This Row],[MinOHL]]="",1,IF(Table3[[#This Row],[Type]]="CT",1,IF(Table3[[#This Row],[I]]=1,0,1))))</f>
        <v>1</v>
      </c>
      <c r="B1255" s="6" t="s">
        <v>149</v>
      </c>
      <c r="D1255" s="6" t="s">
        <v>149</v>
      </c>
      <c r="E1255" s="6">
        <v>1252</v>
      </c>
      <c r="G1255" s="9" t="s">
        <v>74</v>
      </c>
      <c r="H1255" s="10" t="str">
        <f>IF(Table3[[#This Row],[Diameter]]*5&gt;Table3[[#This Row],[LOC]], "DS", (IF(Table3[[#This Row],[Diameter]]*10&gt;Table3[[#This Row],[LOC]], "DJ", "DT")))</f>
        <v>DJ</v>
      </c>
      <c r="I1255" s="11" t="s">
        <v>2363</v>
      </c>
      <c r="J1255" s="12">
        <v>8595205</v>
      </c>
      <c r="K1255" s="11" t="str">
        <f>CONCATENATE(Table3[[#This Row],[Type]]," "&amp;TEXT(Table3[[#This Row],[Diameter]],".0000")&amp;""," "&amp;Table3[[#This Row],[NumFlutes]]&amp;"FL")</f>
        <v>DJ .0807 2FL</v>
      </c>
      <c r="M1255" s="13">
        <v>8.0699999999999994E-2</v>
      </c>
      <c r="N1255" s="13">
        <v>0.11799999999999999</v>
      </c>
      <c r="O1255" s="6">
        <v>8.0699999999999994E-2</v>
      </c>
      <c r="P1255" s="6">
        <v>0.54500000000000004</v>
      </c>
      <c r="Q1255" s="6">
        <v>0.6</v>
      </c>
      <c r="R1255" s="14">
        <f>IF(Table3[[#This Row],[ShoulderLenEnd]]="",0,90-(DEGREES(ATAN((Q1255-P1255)/((N1255-O1255)/2)))))</f>
        <v>18.731330554716195</v>
      </c>
      <c r="S1255" s="15">
        <v>0.625</v>
      </c>
      <c r="T1255" s="6">
        <v>2</v>
      </c>
      <c r="U1255" s="6">
        <v>1.7304999999999999</v>
      </c>
      <c r="V1255" s="6">
        <v>0.54500000000000004</v>
      </c>
      <c r="Z1255" s="6">
        <v>130</v>
      </c>
      <c r="AA1255" s="13">
        <f t="shared" si="20"/>
        <v>1.8815514006554193E-2</v>
      </c>
      <c r="AF1255" s="6" t="s">
        <v>73</v>
      </c>
      <c r="AI1255" s="6">
        <v>0</v>
      </c>
      <c r="AJ1255" s="6">
        <v>0</v>
      </c>
      <c r="AK1255" s="6">
        <v>0</v>
      </c>
      <c r="AL1255" s="6">
        <v>0</v>
      </c>
      <c r="AM1255" s="6">
        <v>0</v>
      </c>
      <c r="AN1255" s="6">
        <v>0</v>
      </c>
      <c r="AO1255" s="6">
        <v>0</v>
      </c>
      <c r="AP1255" s="6">
        <v>0</v>
      </c>
      <c r="AR1255" s="6">
        <v>0</v>
      </c>
      <c r="AS1255" s="6">
        <v>0</v>
      </c>
      <c r="AT1255" s="6">
        <v>0</v>
      </c>
      <c r="AU1255" s="6">
        <v>0</v>
      </c>
      <c r="AV1255" s="6">
        <f>IF(Table3[[#This Row],[ShankDiameter]]&gt;0.5,0,IF(Table3[[#This Row],[Type]]="CD",0,1))</f>
        <v>1</v>
      </c>
      <c r="AW1255" s="6">
        <v>0</v>
      </c>
      <c r="AX1255" s="6">
        <v>0</v>
      </c>
      <c r="AY1255" s="6">
        <v>0</v>
      </c>
      <c r="AZ1255" s="6">
        <f>IF(Table3[[#This Row],[ShankDiameter]]=0.225,2,IF(Table3[[#This Row],[ShankDiameter]]=0.25,2,IF(Table3[[#This Row],[ShankDiameter]]=0.2875,2,0)))</f>
        <v>0</v>
      </c>
      <c r="BA1255" s="6">
        <v>0</v>
      </c>
      <c r="BB1255" s="6">
        <v>0</v>
      </c>
      <c r="BC1255" s="6">
        <v>0</v>
      </c>
      <c r="BD1255" s="6">
        <v>0</v>
      </c>
      <c r="BE1255" s="6">
        <v>0</v>
      </c>
      <c r="BF1255" s="6">
        <v>0</v>
      </c>
      <c r="BG1255" s="6">
        <v>0</v>
      </c>
      <c r="BH1255" s="6">
        <v>0</v>
      </c>
      <c r="BI1255" s="6">
        <v>0</v>
      </c>
      <c r="BJ1255" s="6">
        <v>0</v>
      </c>
      <c r="BK1255" s="6">
        <v>0</v>
      </c>
      <c r="BL1255" s="6">
        <v>0</v>
      </c>
      <c r="BM1255" s="6">
        <f>IF(Table3[[#This Row],[Type]]="EM",IF((Table3[[#This Row],[Diameter]]/2)-Table3[[#This Row],[CornerRadius]]-0.012&gt;0,(Table3[[#This Row],[Diameter]]/2)-Table3[[#This Row],[CornerRadius]]-0.012,0),)</f>
        <v>0</v>
      </c>
      <c r="BO1255" s="6" t="str">
        <f>IF(Table3[[#This Row],[ShoulderLength]]="","",IF(Table3[[#This Row],[ShoulderLength]]&lt;Table3[[#This Row],[LOC]],"FIX",""))</f>
        <v/>
      </c>
    </row>
    <row r="1256" spans="1:67" x14ac:dyDescent="0.25">
      <c r="A1256" s="7">
        <f>IF(Table3[[#This Row],[SoflexRule]]="",1,IF(Table3[[#This Row],[MinOHL]]="",1,IF(Table3[[#This Row],[Type]]="CT",1,IF(Table3[[#This Row],[I]]=1,0,1))))</f>
        <v>1</v>
      </c>
      <c r="B1256" s="6" t="s">
        <v>149</v>
      </c>
      <c r="D1256" s="6" t="s">
        <v>149</v>
      </c>
      <c r="E1256" s="6">
        <v>1253</v>
      </c>
      <c r="G1256" s="9" t="s">
        <v>74</v>
      </c>
      <c r="H1256" s="10" t="str">
        <f>IF(Table3[[#This Row],[Diameter]]*5&gt;Table3[[#This Row],[LOC]], "DS", (IF(Table3[[#This Row],[Diameter]]*10&gt;Table3[[#This Row],[LOC]], "DJ", "DT")))</f>
        <v>DJ</v>
      </c>
      <c r="I1256" s="11" t="s">
        <v>2362</v>
      </c>
      <c r="K1256" s="11" t="str">
        <f>CONCATENATE(Table3[[#This Row],[Type]]," "&amp;TEXT(Table3[[#This Row],[Diameter]],".0000")&amp;""," "&amp;Table3[[#This Row],[NumFlutes]]&amp;"FL")</f>
        <v>DJ .2812 2FL</v>
      </c>
      <c r="M1256" s="13">
        <v>0.28120000000000001</v>
      </c>
      <c r="N1256" s="13">
        <v>0.28120000000000001</v>
      </c>
      <c r="O1256" s="6">
        <v>0.28120000000000001</v>
      </c>
      <c r="P1256" s="6">
        <v>1.575</v>
      </c>
      <c r="R1256" s="14">
        <f>IF(Table3[[#This Row],[ShoulderLenEnd]]="",0,90-(DEGREES(ATAN((Q1256-P1256)/((N1256-O1256)/2)))))</f>
        <v>0</v>
      </c>
      <c r="S1256" s="15">
        <v>1.6</v>
      </c>
      <c r="T1256" s="6">
        <v>2</v>
      </c>
      <c r="U1256" s="6">
        <v>2.73</v>
      </c>
      <c r="V1256" s="6">
        <v>1.575</v>
      </c>
      <c r="Z1256" s="6">
        <v>135</v>
      </c>
      <c r="AA1256" s="13">
        <f t="shared" si="20"/>
        <v>5.8238426869657169E-2</v>
      </c>
      <c r="AI1256" s="6">
        <v>0</v>
      </c>
      <c r="AJ1256" s="6">
        <v>0</v>
      </c>
      <c r="AK1256" s="6">
        <v>0</v>
      </c>
      <c r="AL1256" s="6">
        <v>0</v>
      </c>
      <c r="AM1256" s="6">
        <v>0</v>
      </c>
      <c r="AN1256" s="6">
        <v>0</v>
      </c>
      <c r="AO1256" s="6">
        <v>0</v>
      </c>
      <c r="AP1256" s="6">
        <v>0</v>
      </c>
      <c r="AR1256" s="6">
        <v>0</v>
      </c>
      <c r="AS1256" s="6">
        <v>0</v>
      </c>
      <c r="AT1256" s="6">
        <v>0</v>
      </c>
      <c r="AU1256" s="6">
        <v>0</v>
      </c>
      <c r="AV1256" s="6">
        <f>IF(Table3[[#This Row],[ShankDiameter]]&gt;0.5,0,IF(Table3[[#This Row],[Type]]="CD",0,1))</f>
        <v>1</v>
      </c>
      <c r="AW1256" s="6">
        <v>0</v>
      </c>
      <c r="AX1256" s="6">
        <v>0</v>
      </c>
      <c r="AY1256" s="6">
        <v>0</v>
      </c>
      <c r="AZ1256" s="6">
        <f>IF(Table3[[#This Row],[ShankDiameter]]=0.225,2,IF(Table3[[#This Row],[ShankDiameter]]=0.25,2,IF(Table3[[#This Row],[ShankDiameter]]=0.2875,2,0)))</f>
        <v>0</v>
      </c>
      <c r="BA1256" s="6">
        <v>0</v>
      </c>
      <c r="BB1256" s="6">
        <v>0</v>
      </c>
      <c r="BC1256" s="6">
        <v>0</v>
      </c>
      <c r="BD1256" s="6">
        <v>0</v>
      </c>
      <c r="BE1256" s="6">
        <v>0</v>
      </c>
      <c r="BF1256" s="6">
        <v>0</v>
      </c>
      <c r="BG1256" s="6">
        <v>0</v>
      </c>
      <c r="BH1256" s="6">
        <v>0</v>
      </c>
      <c r="BI1256" s="6">
        <v>0</v>
      </c>
      <c r="BJ1256" s="6">
        <v>0</v>
      </c>
      <c r="BK1256" s="6">
        <v>0</v>
      </c>
      <c r="BL1256" s="6">
        <v>0</v>
      </c>
      <c r="BM1256" s="6">
        <f>IF(Table3[[#This Row],[Type]]="EM",IF((Table3[[#This Row],[Diameter]]/2)-Table3[[#This Row],[CornerRadius]]-0.012&gt;0,(Table3[[#This Row],[Diameter]]/2)-Table3[[#This Row],[CornerRadius]]-0.012,0),)</f>
        <v>0</v>
      </c>
      <c r="BO1256" s="6" t="str">
        <f>IF(Table3[[#This Row],[ShoulderLength]]="","",IF(Table3[[#This Row],[ShoulderLength]]&lt;Table3[[#This Row],[LOC]],"FIX",""))</f>
        <v/>
      </c>
    </row>
    <row r="1257" spans="1:67" x14ac:dyDescent="0.25">
      <c r="A1257" s="7">
        <f>IF(Table3[[#This Row],[SoflexRule]]="",1,IF(Table3[[#This Row],[MinOHL]]="",1,IF(Table3[[#This Row],[Type]]="CT",1,IF(Table3[[#This Row],[I]]=1,0,1))))</f>
        <v>1</v>
      </c>
      <c r="B1257" s="6" t="s">
        <v>149</v>
      </c>
      <c r="D1257" s="6" t="s">
        <v>149</v>
      </c>
      <c r="E1257" s="6">
        <v>1254</v>
      </c>
      <c r="G1257" s="9" t="s">
        <v>74</v>
      </c>
      <c r="H1257" s="10" t="str">
        <f>IF(Table3[[#This Row],[Diameter]]*5&gt;Table3[[#This Row],[LOC]], "DS", (IF(Table3[[#This Row],[Diameter]]*10&gt;Table3[[#This Row],[LOC]], "DJ", "DT")))</f>
        <v>DT</v>
      </c>
      <c r="I1257" s="11" t="s">
        <v>2361</v>
      </c>
      <c r="J1257" s="12">
        <v>61505</v>
      </c>
      <c r="K1257" s="11" t="str">
        <f>CONCATENATE(Table3[[#This Row],[Type]]," "&amp;TEXT(Table3[[#This Row],[Diameter]],".0000")&amp;""," "&amp;Table3[[#This Row],[NumFlutes]]&amp;"FL")</f>
        <v>DT .0197 2FL</v>
      </c>
      <c r="M1257" s="13">
        <v>1.9699999999999999E-2</v>
      </c>
      <c r="N1257" s="13">
        <v>0.11799999999999999</v>
      </c>
      <c r="O1257" s="6">
        <v>1.9699999999999999E-2</v>
      </c>
      <c r="P1257" s="6">
        <v>0.30499999999999999</v>
      </c>
      <c r="Q1257" s="6">
        <v>0.47</v>
      </c>
      <c r="R1257" s="14">
        <f>IF(Table3[[#This Row],[ShoulderLenEnd]]="",0,90-(DEGREES(ATAN((Q1257-P1257)/((N1257-O1257)/2)))))</f>
        <v>16.587677862274461</v>
      </c>
      <c r="S1257" s="15">
        <v>0.5</v>
      </c>
      <c r="T1257" s="6">
        <v>2</v>
      </c>
      <c r="U1257" s="6">
        <v>1.49</v>
      </c>
      <c r="V1257" s="6">
        <v>0.30499999999999999</v>
      </c>
      <c r="Z1257" s="6">
        <v>130</v>
      </c>
      <c r="AA1257" s="13">
        <f t="shared" si="20"/>
        <v>4.5931304328267362E-3</v>
      </c>
      <c r="AF1257" s="6" t="s">
        <v>73</v>
      </c>
      <c r="AI1257" s="6">
        <v>0</v>
      </c>
      <c r="AJ1257" s="6">
        <v>0</v>
      </c>
      <c r="AK1257" s="6">
        <v>0</v>
      </c>
      <c r="AL1257" s="6">
        <v>0</v>
      </c>
      <c r="AM1257" s="6">
        <v>0</v>
      </c>
      <c r="AN1257" s="6">
        <v>0</v>
      </c>
      <c r="AO1257" s="6">
        <v>0</v>
      </c>
      <c r="AP1257" s="6">
        <v>0</v>
      </c>
      <c r="AR1257" s="6">
        <v>0</v>
      </c>
      <c r="AS1257" s="6">
        <v>0</v>
      </c>
      <c r="AT1257" s="6">
        <v>0</v>
      </c>
      <c r="AU1257" s="6">
        <v>0</v>
      </c>
      <c r="AV1257" s="6">
        <f>IF(Table3[[#This Row],[ShankDiameter]]&gt;0.5,0,IF(Table3[[#This Row],[Type]]="CD",0,1))</f>
        <v>1</v>
      </c>
      <c r="AW1257" s="6">
        <v>0</v>
      </c>
      <c r="AX1257" s="6">
        <v>0</v>
      </c>
      <c r="AY1257" s="6">
        <v>0</v>
      </c>
      <c r="AZ1257" s="6">
        <f>IF(Table3[[#This Row],[ShankDiameter]]=0.225,2,IF(Table3[[#This Row],[ShankDiameter]]=0.25,2,IF(Table3[[#This Row],[ShankDiameter]]=0.2875,2,0)))</f>
        <v>0</v>
      </c>
      <c r="BA1257" s="6">
        <v>0</v>
      </c>
      <c r="BB1257" s="6">
        <v>0</v>
      </c>
      <c r="BC1257" s="6">
        <v>0</v>
      </c>
      <c r="BD1257" s="6">
        <v>0</v>
      </c>
      <c r="BE1257" s="6">
        <v>0</v>
      </c>
      <c r="BF1257" s="6">
        <v>0</v>
      </c>
      <c r="BG1257" s="6">
        <v>0</v>
      </c>
      <c r="BH1257" s="6">
        <v>0</v>
      </c>
      <c r="BI1257" s="6">
        <v>0</v>
      </c>
      <c r="BJ1257" s="6">
        <v>0</v>
      </c>
      <c r="BK1257" s="6">
        <v>0</v>
      </c>
      <c r="BL1257" s="6">
        <v>0</v>
      </c>
      <c r="BM1257" s="6">
        <f>IF(Table3[[#This Row],[Type]]="EM",IF((Table3[[#This Row],[Diameter]]/2)-Table3[[#This Row],[CornerRadius]]-0.012&gt;0,(Table3[[#This Row],[Diameter]]/2)-Table3[[#This Row],[CornerRadius]]-0.012,0),)</f>
        <v>0</v>
      </c>
      <c r="BO1257" s="6" t="str">
        <f>IF(Table3[[#This Row],[ShoulderLength]]="","",IF(Table3[[#This Row],[ShoulderLength]]&lt;Table3[[#This Row],[LOC]],"FIX",""))</f>
        <v/>
      </c>
    </row>
    <row r="1258" spans="1:67" x14ac:dyDescent="0.25">
      <c r="A1258" s="7">
        <f>IF(Table3[[#This Row],[SoflexRule]]="",1,IF(Table3[[#This Row],[MinOHL]]="",1,IF(Table3[[#This Row],[Type]]="CT",1,IF(Table3[[#This Row],[I]]=1,0,1))))</f>
        <v>1</v>
      </c>
      <c r="B1258" s="6" t="s">
        <v>149</v>
      </c>
      <c r="D1258" s="6" t="s">
        <v>149</v>
      </c>
      <c r="E1258" s="6">
        <v>1255</v>
      </c>
      <c r="G1258" s="9" t="s">
        <v>74</v>
      </c>
      <c r="H1258" s="10" t="str">
        <f>IF(Table3[[#This Row],[Diameter]]*5&gt;Table3[[#This Row],[LOC]], "DS", (IF(Table3[[#This Row],[Diameter]]*10&gt;Table3[[#This Row],[LOC]], "DJ", "DT")))</f>
        <v>DJ</v>
      </c>
      <c r="I1258" s="11" t="s">
        <v>2360</v>
      </c>
      <c r="J1258" s="12">
        <v>8595115</v>
      </c>
      <c r="K1258" s="11" t="str">
        <f>CONCATENATE(Table3[[#This Row],[Type]]," "&amp;TEXT(Table3[[#This Row],[Diameter]],".0000")&amp;""," "&amp;Table3[[#This Row],[NumFlutes]]&amp;"FL")</f>
        <v>DJ .0453 2FL</v>
      </c>
      <c r="M1258" s="13">
        <v>4.53E-2</v>
      </c>
      <c r="N1258" s="13">
        <v>0.11799999999999999</v>
      </c>
      <c r="O1258" s="6">
        <v>4.53E-2</v>
      </c>
      <c r="P1258" s="6">
        <v>0.33500000000000002</v>
      </c>
      <c r="Q1258" s="6">
        <v>0.46500000000000002</v>
      </c>
      <c r="R1258" s="14">
        <f>IF(Table3[[#This Row],[ShoulderLenEnd]]="",0,90-(DEGREES(ATAN((Q1258-P1258)/((N1258-O1258)/2)))))</f>
        <v>15.621809663602306</v>
      </c>
      <c r="S1258" s="15">
        <v>0.49</v>
      </c>
      <c r="T1258" s="6">
        <v>2</v>
      </c>
      <c r="U1258" s="6">
        <v>1.532</v>
      </c>
      <c r="V1258" s="6">
        <v>0.33500000000000002</v>
      </c>
      <c r="Z1258" s="6">
        <v>130</v>
      </c>
      <c r="AA1258" s="13">
        <f t="shared" si="20"/>
        <v>1.0561868457210718E-2</v>
      </c>
      <c r="AF1258" s="6" t="s">
        <v>73</v>
      </c>
      <c r="AI1258" s="6">
        <v>0</v>
      </c>
      <c r="AJ1258" s="6">
        <v>0</v>
      </c>
      <c r="AK1258" s="6">
        <v>0</v>
      </c>
      <c r="AL1258" s="6">
        <v>0</v>
      </c>
      <c r="AM1258" s="6">
        <v>0</v>
      </c>
      <c r="AN1258" s="6">
        <v>0</v>
      </c>
      <c r="AO1258" s="6">
        <v>0</v>
      </c>
      <c r="AP1258" s="6">
        <v>0</v>
      </c>
      <c r="AR1258" s="6">
        <v>0</v>
      </c>
      <c r="AS1258" s="6">
        <v>0</v>
      </c>
      <c r="AT1258" s="6">
        <v>0</v>
      </c>
      <c r="AU1258" s="6">
        <v>0</v>
      </c>
      <c r="AV1258" s="6">
        <f>IF(Table3[[#This Row],[ShankDiameter]]&gt;0.5,0,IF(Table3[[#This Row],[Type]]="CD",0,1))</f>
        <v>1</v>
      </c>
      <c r="AW1258" s="6">
        <v>0</v>
      </c>
      <c r="AX1258" s="6">
        <v>0</v>
      </c>
      <c r="AY1258" s="6">
        <v>0</v>
      </c>
      <c r="AZ1258" s="6">
        <f>IF(Table3[[#This Row],[ShankDiameter]]=0.225,2,IF(Table3[[#This Row],[ShankDiameter]]=0.25,2,IF(Table3[[#This Row],[ShankDiameter]]=0.2875,2,0)))</f>
        <v>0</v>
      </c>
      <c r="BA1258" s="6">
        <v>0</v>
      </c>
      <c r="BB1258" s="6">
        <v>0</v>
      </c>
      <c r="BC1258" s="6">
        <v>0</v>
      </c>
      <c r="BD1258" s="6">
        <v>0</v>
      </c>
      <c r="BE1258" s="6">
        <v>0</v>
      </c>
      <c r="BF1258" s="6">
        <v>0</v>
      </c>
      <c r="BG1258" s="6">
        <v>0</v>
      </c>
      <c r="BH1258" s="6">
        <v>0</v>
      </c>
      <c r="BI1258" s="6">
        <v>0</v>
      </c>
      <c r="BJ1258" s="6">
        <v>0</v>
      </c>
      <c r="BK1258" s="6">
        <v>0</v>
      </c>
      <c r="BL1258" s="6">
        <v>0</v>
      </c>
      <c r="BM1258" s="6">
        <f>IF(Table3[[#This Row],[Type]]="EM",IF((Table3[[#This Row],[Diameter]]/2)-Table3[[#This Row],[CornerRadius]]-0.012&gt;0,(Table3[[#This Row],[Diameter]]/2)-Table3[[#This Row],[CornerRadius]]-0.012,0),)</f>
        <v>0</v>
      </c>
      <c r="BO1258" s="6" t="str">
        <f>IF(Table3[[#This Row],[ShoulderLength]]="","",IF(Table3[[#This Row],[ShoulderLength]]&lt;Table3[[#This Row],[LOC]],"FIX",""))</f>
        <v/>
      </c>
    </row>
    <row r="1259" spans="1:67" x14ac:dyDescent="0.25">
      <c r="A1259" s="7">
        <f>IF(Table3[[#This Row],[SoflexRule]]="",1,IF(Table3[[#This Row],[MinOHL]]="",1,IF(Table3[[#This Row],[Type]]="CT",1,IF(Table3[[#This Row],[I]]=1,0,1))))</f>
        <v>1</v>
      </c>
      <c r="B1259" s="6" t="s">
        <v>149</v>
      </c>
      <c r="D1259" s="6" t="s">
        <v>149</v>
      </c>
      <c r="E1259" s="6">
        <v>1256</v>
      </c>
      <c r="G1259" s="9" t="s">
        <v>74</v>
      </c>
      <c r="H1259" s="10" t="str">
        <f>IF(Table3[[#This Row],[Diameter]]*5&gt;Table3[[#This Row],[LOC]], "DS", (IF(Table3[[#This Row],[Diameter]]*10&gt;Table3[[#This Row],[LOC]], "DJ", "DT")))</f>
        <v>DT</v>
      </c>
      <c r="I1259" s="11" t="s">
        <v>2359</v>
      </c>
      <c r="K1259" s="11" t="str">
        <f>CONCATENATE(Table3[[#This Row],[Type]]," "&amp;TEXT(Table3[[#This Row],[Diameter]],".0000")&amp;""," "&amp;Table3[[#This Row],[NumFlutes]]&amp;"FL")</f>
        <v>DT .0551 2FL</v>
      </c>
      <c r="M1259" s="13">
        <v>5.5100000000000003E-2</v>
      </c>
      <c r="N1259" s="13">
        <v>5.5100000000000003E-2</v>
      </c>
      <c r="O1259" s="6">
        <v>5.5100000000000003E-2</v>
      </c>
      <c r="P1259" s="6">
        <v>0.78500000000000003</v>
      </c>
      <c r="R1259" s="14">
        <f>IF(Table3[[#This Row],[ShoulderLenEnd]]="",0,90-(DEGREES(ATAN((Q1259-P1259)/((N1259-O1259)/2)))))</f>
        <v>0</v>
      </c>
      <c r="S1259" s="15">
        <v>0.81</v>
      </c>
      <c r="T1259" s="6">
        <v>2</v>
      </c>
      <c r="U1259" s="6">
        <v>1.597</v>
      </c>
      <c r="V1259" s="6">
        <v>0.78500000000000003</v>
      </c>
      <c r="Z1259" s="6">
        <v>135</v>
      </c>
      <c r="AA1259" s="13">
        <f t="shared" si="20"/>
        <v>1.141158364337877E-2</v>
      </c>
      <c r="AI1259" s="6">
        <v>0</v>
      </c>
      <c r="AJ1259" s="6">
        <v>0</v>
      </c>
      <c r="AK1259" s="6">
        <v>0</v>
      </c>
      <c r="AL1259" s="6">
        <v>0</v>
      </c>
      <c r="AM1259" s="6">
        <v>0</v>
      </c>
      <c r="AN1259" s="6">
        <v>0</v>
      </c>
      <c r="AO1259" s="6">
        <v>0</v>
      </c>
      <c r="AP1259" s="6">
        <v>0</v>
      </c>
      <c r="AR1259" s="6">
        <v>0</v>
      </c>
      <c r="AS1259" s="6">
        <v>0</v>
      </c>
      <c r="AT1259" s="6">
        <v>0</v>
      </c>
      <c r="AU1259" s="6">
        <v>0</v>
      </c>
      <c r="AV1259" s="6">
        <f>IF(Table3[[#This Row],[ShankDiameter]]&gt;0.5,0,IF(Table3[[#This Row],[Type]]="CD",0,1))</f>
        <v>1</v>
      </c>
      <c r="AW1259" s="6">
        <v>0</v>
      </c>
      <c r="AX1259" s="6">
        <v>0</v>
      </c>
      <c r="AY1259" s="6">
        <v>0</v>
      </c>
      <c r="AZ1259" s="6">
        <f>IF(Table3[[#This Row],[ShankDiameter]]=0.225,2,IF(Table3[[#This Row],[ShankDiameter]]=0.25,2,IF(Table3[[#This Row],[ShankDiameter]]=0.2875,2,0)))</f>
        <v>0</v>
      </c>
      <c r="BA1259" s="6">
        <v>0</v>
      </c>
      <c r="BB1259" s="6">
        <v>0</v>
      </c>
      <c r="BC1259" s="6">
        <v>0</v>
      </c>
      <c r="BD1259" s="6">
        <v>0</v>
      </c>
      <c r="BE1259" s="6">
        <v>0</v>
      </c>
      <c r="BF1259" s="6">
        <v>0</v>
      </c>
      <c r="BG1259" s="6">
        <v>0</v>
      </c>
      <c r="BH1259" s="6">
        <v>0</v>
      </c>
      <c r="BI1259" s="6">
        <v>0</v>
      </c>
      <c r="BJ1259" s="6">
        <v>0</v>
      </c>
      <c r="BK1259" s="6">
        <v>0</v>
      </c>
      <c r="BL1259" s="6">
        <v>0</v>
      </c>
      <c r="BM1259" s="6">
        <f>IF(Table3[[#This Row],[Type]]="EM",IF((Table3[[#This Row],[Diameter]]/2)-Table3[[#This Row],[CornerRadius]]-0.012&gt;0,(Table3[[#This Row],[Diameter]]/2)-Table3[[#This Row],[CornerRadius]]-0.012,0),)</f>
        <v>0</v>
      </c>
      <c r="BO1259" s="6" t="str">
        <f>IF(Table3[[#This Row],[ShoulderLength]]="","",IF(Table3[[#This Row],[ShoulderLength]]&lt;Table3[[#This Row],[LOC]],"FIX",""))</f>
        <v/>
      </c>
    </row>
    <row r="1260" spans="1:67" x14ac:dyDescent="0.25">
      <c r="A1260" s="7">
        <f>IF(Table3[[#This Row],[SoflexRule]]="",1,IF(Table3[[#This Row],[MinOHL]]="",1,IF(Table3[[#This Row],[Type]]="CT",1,IF(Table3[[#This Row],[I]]=1,0,1))))</f>
        <v>1</v>
      </c>
      <c r="B1260" s="6" t="s">
        <v>149</v>
      </c>
      <c r="D1260" s="6" t="s">
        <v>149</v>
      </c>
      <c r="E1260" s="6">
        <v>1257</v>
      </c>
      <c r="G1260" s="9" t="s">
        <v>74</v>
      </c>
      <c r="H1260" s="10" t="str">
        <f>IF(Table3[[#This Row],[Diameter]]*5&gt;Table3[[#This Row],[LOC]], "DS", (IF(Table3[[#This Row],[Diameter]]*10&gt;Table3[[#This Row],[LOC]], "DJ", "DT")))</f>
        <v>DT</v>
      </c>
      <c r="I1260" s="11" t="s">
        <v>2358</v>
      </c>
      <c r="K1260" s="11" t="str">
        <f>CONCATENATE(Table3[[#This Row],[Type]]," "&amp;TEXT(Table3[[#This Row],[Diameter]],".0000")&amp;""," "&amp;Table3[[#This Row],[NumFlutes]]&amp;"FL")</f>
        <v>DT .0650 2FL</v>
      </c>
      <c r="M1260" s="13">
        <v>6.5000000000000002E-2</v>
      </c>
      <c r="N1260" s="13">
        <v>6.5000000000000002E-2</v>
      </c>
      <c r="O1260" s="6">
        <v>6.5000000000000002E-2</v>
      </c>
      <c r="P1260" s="6">
        <v>0.86499999999999999</v>
      </c>
      <c r="R1260" s="14">
        <f>IF(Table3[[#This Row],[ShoulderLenEnd]]="",0,90-(DEGREES(ATAN((Q1260-P1260)/((N1260-O1260)/2)))))</f>
        <v>0</v>
      </c>
      <c r="S1260" s="15">
        <v>0.89</v>
      </c>
      <c r="T1260" s="6">
        <v>2</v>
      </c>
      <c r="U1260" s="6">
        <v>1.6950000000000001</v>
      </c>
      <c r="V1260" s="6">
        <v>0.86499999999999999</v>
      </c>
      <c r="Z1260" s="6">
        <v>135</v>
      </c>
      <c r="AA1260" s="13">
        <f t="shared" si="20"/>
        <v>1.346194077712559E-2</v>
      </c>
      <c r="AI1260" s="6">
        <v>0</v>
      </c>
      <c r="AJ1260" s="6">
        <v>0</v>
      </c>
      <c r="AK1260" s="6">
        <v>0</v>
      </c>
      <c r="AL1260" s="6">
        <v>0</v>
      </c>
      <c r="AM1260" s="6">
        <v>0</v>
      </c>
      <c r="AN1260" s="6">
        <v>0</v>
      </c>
      <c r="AO1260" s="6">
        <v>0</v>
      </c>
      <c r="AP1260" s="6">
        <v>0</v>
      </c>
      <c r="AR1260" s="6">
        <v>0</v>
      </c>
      <c r="AS1260" s="6">
        <v>0</v>
      </c>
      <c r="AT1260" s="6">
        <v>0</v>
      </c>
      <c r="AU1260" s="6">
        <v>0</v>
      </c>
      <c r="AV1260" s="6">
        <f>IF(Table3[[#This Row],[ShankDiameter]]&gt;0.5,0,IF(Table3[[#This Row],[Type]]="CD",0,1))</f>
        <v>1</v>
      </c>
      <c r="AW1260" s="6">
        <v>0</v>
      </c>
      <c r="AX1260" s="6">
        <v>0</v>
      </c>
      <c r="AY1260" s="6">
        <v>0</v>
      </c>
      <c r="AZ1260" s="6">
        <f>IF(Table3[[#This Row],[ShankDiameter]]=0.225,2,IF(Table3[[#This Row],[ShankDiameter]]=0.25,2,IF(Table3[[#This Row],[ShankDiameter]]=0.2875,2,0)))</f>
        <v>0</v>
      </c>
      <c r="BA1260" s="6">
        <v>0</v>
      </c>
      <c r="BB1260" s="6">
        <v>0</v>
      </c>
      <c r="BC1260" s="6">
        <v>0</v>
      </c>
      <c r="BD1260" s="6">
        <v>0</v>
      </c>
      <c r="BE1260" s="6">
        <v>0</v>
      </c>
      <c r="BF1260" s="6">
        <v>0</v>
      </c>
      <c r="BG1260" s="6">
        <v>0</v>
      </c>
      <c r="BH1260" s="6">
        <v>0</v>
      </c>
      <c r="BI1260" s="6">
        <v>0</v>
      </c>
      <c r="BJ1260" s="6">
        <v>0</v>
      </c>
      <c r="BK1260" s="6">
        <v>0</v>
      </c>
      <c r="BL1260" s="6">
        <v>0</v>
      </c>
      <c r="BM1260" s="6">
        <f>IF(Table3[[#This Row],[Type]]="EM",IF((Table3[[#This Row],[Diameter]]/2)-Table3[[#This Row],[CornerRadius]]-0.012&gt;0,(Table3[[#This Row],[Diameter]]/2)-Table3[[#This Row],[CornerRadius]]-0.012,0),)</f>
        <v>0</v>
      </c>
      <c r="BO1260" s="6" t="str">
        <f>IF(Table3[[#This Row],[ShoulderLength]]="","",IF(Table3[[#This Row],[ShoulderLength]]&lt;Table3[[#This Row],[LOC]],"FIX",""))</f>
        <v/>
      </c>
    </row>
    <row r="1261" spans="1:67" x14ac:dyDescent="0.25">
      <c r="A1261" s="7">
        <f>IF(Table3[[#This Row],[SoflexRule]]="",1,IF(Table3[[#This Row],[MinOHL]]="",1,IF(Table3[[#This Row],[Type]]="CT",1,IF(Table3[[#This Row],[I]]=1,0,1))))</f>
        <v>1</v>
      </c>
      <c r="B1261" s="6" t="s">
        <v>149</v>
      </c>
      <c r="D1261" s="6" t="s">
        <v>149</v>
      </c>
      <c r="E1261" s="6">
        <v>1258</v>
      </c>
      <c r="G1261" s="9" t="s">
        <v>74</v>
      </c>
      <c r="H1261" s="10" t="str">
        <f>IF(Table3[[#This Row],[Diameter]]*5&gt;Table3[[#This Row],[LOC]], "DS", (IF(Table3[[#This Row],[Diameter]]*10&gt;Table3[[#This Row],[LOC]], "DJ", "DT")))</f>
        <v>DJ</v>
      </c>
      <c r="I1261" s="11" t="s">
        <v>2357</v>
      </c>
      <c r="K1261" s="11" t="str">
        <f>CONCATENATE(Table3[[#This Row],[Type]]," "&amp;TEXT(Table3[[#This Row],[Diameter]],".0000")&amp;""," "&amp;Table3[[#This Row],[NumFlutes]]&amp;"FL")</f>
        <v>DJ .0689 2FL</v>
      </c>
      <c r="M1261" s="13">
        <v>6.8900000000000003E-2</v>
      </c>
      <c r="N1261" s="13">
        <v>6.8900000000000003E-2</v>
      </c>
      <c r="O1261" s="6">
        <v>6.8900000000000003E-2</v>
      </c>
      <c r="P1261" s="6">
        <v>0.48</v>
      </c>
      <c r="R1261" s="14">
        <f>IF(Table3[[#This Row],[ShoulderLenEnd]]="",0,90-(DEGREES(ATAN((Q1261-P1261)/((N1261-O1261)/2)))))</f>
        <v>0</v>
      </c>
      <c r="S1261" s="15">
        <v>0.505</v>
      </c>
      <c r="T1261" s="6">
        <v>2</v>
      </c>
      <c r="U1261" s="6">
        <v>1.4450000000000001</v>
      </c>
      <c r="V1261" s="6">
        <v>0.48</v>
      </c>
      <c r="Z1261" s="6">
        <v>135</v>
      </c>
      <c r="AA1261" s="13">
        <f t="shared" si="20"/>
        <v>1.4269657223753125E-2</v>
      </c>
      <c r="AI1261" s="6">
        <v>0</v>
      </c>
      <c r="AJ1261" s="6">
        <v>0</v>
      </c>
      <c r="AK1261" s="6">
        <v>0</v>
      </c>
      <c r="AL1261" s="6">
        <v>0</v>
      </c>
      <c r="AM1261" s="6">
        <v>0</v>
      </c>
      <c r="AN1261" s="6">
        <v>0</v>
      </c>
      <c r="AO1261" s="6">
        <v>0</v>
      </c>
      <c r="AP1261" s="6">
        <v>0</v>
      </c>
      <c r="AR1261" s="6">
        <v>0</v>
      </c>
      <c r="AS1261" s="6">
        <v>0</v>
      </c>
      <c r="AT1261" s="6">
        <v>0</v>
      </c>
      <c r="AU1261" s="6">
        <v>0</v>
      </c>
      <c r="AV1261" s="6">
        <f>IF(Table3[[#This Row],[ShankDiameter]]&gt;0.5,0,IF(Table3[[#This Row],[Type]]="CD",0,1))</f>
        <v>1</v>
      </c>
      <c r="AW1261" s="6">
        <v>0</v>
      </c>
      <c r="AX1261" s="6">
        <v>0</v>
      </c>
      <c r="AY1261" s="6">
        <v>0</v>
      </c>
      <c r="AZ1261" s="6">
        <f>IF(Table3[[#This Row],[ShankDiameter]]=0.225,2,IF(Table3[[#This Row],[ShankDiameter]]=0.25,2,IF(Table3[[#This Row],[ShankDiameter]]=0.2875,2,0)))</f>
        <v>0</v>
      </c>
      <c r="BA1261" s="6">
        <v>0</v>
      </c>
      <c r="BB1261" s="6">
        <v>0</v>
      </c>
      <c r="BC1261" s="6">
        <v>0</v>
      </c>
      <c r="BD1261" s="6">
        <v>0</v>
      </c>
      <c r="BE1261" s="6">
        <v>0</v>
      </c>
      <c r="BF1261" s="6">
        <v>0</v>
      </c>
      <c r="BG1261" s="6">
        <v>0</v>
      </c>
      <c r="BH1261" s="6">
        <v>0</v>
      </c>
      <c r="BI1261" s="6">
        <v>0</v>
      </c>
      <c r="BJ1261" s="6">
        <v>0</v>
      </c>
      <c r="BK1261" s="6">
        <v>0</v>
      </c>
      <c r="BL1261" s="6">
        <v>0</v>
      </c>
      <c r="BM1261" s="6">
        <f>IF(Table3[[#This Row],[Type]]="EM",IF((Table3[[#This Row],[Diameter]]/2)-Table3[[#This Row],[CornerRadius]]-0.012&gt;0,(Table3[[#This Row],[Diameter]]/2)-Table3[[#This Row],[CornerRadius]]-0.012,0),)</f>
        <v>0</v>
      </c>
      <c r="BO1261" s="6" t="str">
        <f>IF(Table3[[#This Row],[ShoulderLength]]="","",IF(Table3[[#This Row],[ShoulderLength]]&lt;Table3[[#This Row],[LOC]],"FIX",""))</f>
        <v/>
      </c>
    </row>
    <row r="1262" spans="1:67" x14ac:dyDescent="0.25">
      <c r="A1262" s="7">
        <f>IF(Table3[[#This Row],[SoflexRule]]="",1,IF(Table3[[#This Row],[MinOHL]]="",1,IF(Table3[[#This Row],[Type]]="CT",1,IF(Table3[[#This Row],[I]]=1,0,1))))</f>
        <v>1</v>
      </c>
      <c r="B1262" s="6" t="s">
        <v>149</v>
      </c>
      <c r="D1262" s="6" t="s">
        <v>149</v>
      </c>
      <c r="E1262" s="6">
        <v>1259</v>
      </c>
      <c r="G1262" s="9" t="s">
        <v>74</v>
      </c>
      <c r="H1262" s="10" t="str">
        <f>IF(Table3[[#This Row],[Diameter]]*5&gt;Table3[[#This Row],[LOC]], "DS", (IF(Table3[[#This Row],[Diameter]]*10&gt;Table3[[#This Row],[LOC]], "DJ", "DT")))</f>
        <v>DJ</v>
      </c>
      <c r="I1262" s="11" t="s">
        <v>2356</v>
      </c>
      <c r="K1262" s="11" t="str">
        <f>CONCATENATE(Table3[[#This Row],[Type]]," "&amp;TEXT(Table3[[#This Row],[Diameter]],".0000")&amp;""," "&amp;Table3[[#This Row],[NumFlutes]]&amp;"FL")</f>
        <v>DJ .0768 2FL</v>
      </c>
      <c r="M1262" s="13">
        <v>7.6799999999999993E-2</v>
      </c>
      <c r="N1262" s="13">
        <v>7.6799999999999993E-2</v>
      </c>
      <c r="O1262" s="6">
        <v>7.6799999999999993E-2</v>
      </c>
      <c r="P1262" s="6">
        <v>0.51</v>
      </c>
      <c r="R1262" s="14">
        <f>IF(Table3[[#This Row],[ShoulderLenEnd]]="",0,90-(DEGREES(ATAN((Q1262-P1262)/((N1262-O1262)/2)))))</f>
        <v>0</v>
      </c>
      <c r="S1262" s="15">
        <v>0.53500000000000003</v>
      </c>
      <c r="T1262" s="6">
        <v>2</v>
      </c>
      <c r="U1262" s="6">
        <v>1.44</v>
      </c>
      <c r="V1262" s="6">
        <v>0.51</v>
      </c>
      <c r="Z1262" s="6">
        <v>135</v>
      </c>
      <c r="AA1262" s="13">
        <f t="shared" si="20"/>
        <v>1.5905800795126851E-2</v>
      </c>
      <c r="AI1262" s="6">
        <v>0</v>
      </c>
      <c r="AJ1262" s="6">
        <v>0</v>
      </c>
      <c r="AK1262" s="6">
        <v>0</v>
      </c>
      <c r="AL1262" s="6">
        <v>0</v>
      </c>
      <c r="AM1262" s="6">
        <v>0</v>
      </c>
      <c r="AN1262" s="6">
        <v>0</v>
      </c>
      <c r="AO1262" s="6">
        <v>0</v>
      </c>
      <c r="AP1262" s="6">
        <v>0</v>
      </c>
      <c r="AR1262" s="6">
        <v>0</v>
      </c>
      <c r="AS1262" s="6">
        <v>0</v>
      </c>
      <c r="AT1262" s="6">
        <v>0</v>
      </c>
      <c r="AU1262" s="6">
        <v>0</v>
      </c>
      <c r="AV1262" s="6">
        <f>IF(Table3[[#This Row],[ShankDiameter]]&gt;0.5,0,IF(Table3[[#This Row],[Type]]="CD",0,1))</f>
        <v>1</v>
      </c>
      <c r="AW1262" s="6">
        <v>0</v>
      </c>
      <c r="AX1262" s="6">
        <v>0</v>
      </c>
      <c r="AY1262" s="6">
        <v>0</v>
      </c>
      <c r="AZ1262" s="6">
        <f>IF(Table3[[#This Row],[ShankDiameter]]=0.225,2,IF(Table3[[#This Row],[ShankDiameter]]=0.25,2,IF(Table3[[#This Row],[ShankDiameter]]=0.2875,2,0)))</f>
        <v>0</v>
      </c>
      <c r="BA1262" s="6">
        <v>0</v>
      </c>
      <c r="BB1262" s="6">
        <v>0</v>
      </c>
      <c r="BC1262" s="6">
        <v>0</v>
      </c>
      <c r="BD1262" s="6">
        <v>0</v>
      </c>
      <c r="BE1262" s="6">
        <v>0</v>
      </c>
      <c r="BF1262" s="6">
        <v>0</v>
      </c>
      <c r="BG1262" s="6">
        <v>0</v>
      </c>
      <c r="BH1262" s="6">
        <v>0</v>
      </c>
      <c r="BI1262" s="6">
        <v>0</v>
      </c>
      <c r="BJ1262" s="6">
        <v>0</v>
      </c>
      <c r="BK1262" s="6">
        <v>0</v>
      </c>
      <c r="BL1262" s="6">
        <v>0</v>
      </c>
      <c r="BM1262" s="6">
        <f>IF(Table3[[#This Row],[Type]]="EM",IF((Table3[[#This Row],[Diameter]]/2)-Table3[[#This Row],[CornerRadius]]-0.012&gt;0,(Table3[[#This Row],[Diameter]]/2)-Table3[[#This Row],[CornerRadius]]-0.012,0),)</f>
        <v>0</v>
      </c>
      <c r="BO1262" s="6" t="str">
        <f>IF(Table3[[#This Row],[ShoulderLength]]="","",IF(Table3[[#This Row],[ShoulderLength]]&lt;Table3[[#This Row],[LOC]],"FIX",""))</f>
        <v/>
      </c>
    </row>
    <row r="1263" spans="1:67" x14ac:dyDescent="0.25">
      <c r="A1263" s="7">
        <f>IF(Table3[[#This Row],[SoflexRule]]="",1,IF(Table3[[#This Row],[MinOHL]]="",1,IF(Table3[[#This Row],[Type]]="CT",1,IF(Table3[[#This Row],[I]]=1,0,1))))</f>
        <v>1</v>
      </c>
      <c r="B1263" s="6" t="s">
        <v>149</v>
      </c>
      <c r="D1263" s="6" t="s">
        <v>149</v>
      </c>
      <c r="E1263" s="6">
        <v>1260</v>
      </c>
      <c r="G1263" s="9" t="s">
        <v>74</v>
      </c>
      <c r="H1263" s="10" t="str">
        <f>IF(Table3[[#This Row],[Diameter]]*5&gt;Table3[[#This Row],[LOC]], "DS", (IF(Table3[[#This Row],[Diameter]]*10&gt;Table3[[#This Row],[LOC]], "DJ", "DT")))</f>
        <v>DJ</v>
      </c>
      <c r="I1263" s="11" t="s">
        <v>2355</v>
      </c>
      <c r="K1263" s="11" t="str">
        <f>CONCATENATE(Table3[[#This Row],[Type]]," "&amp;TEXT(Table3[[#This Row],[Diameter]],".0000")&amp;""," "&amp;Table3[[#This Row],[NumFlutes]]&amp;"FL")</f>
        <v>DJ .0807 2FL</v>
      </c>
      <c r="M1263" s="13">
        <v>8.0699999999999994E-2</v>
      </c>
      <c r="N1263" s="13">
        <v>8.0699999999999994E-2</v>
      </c>
      <c r="O1263" s="6">
        <v>8.0699999999999994E-2</v>
      </c>
      <c r="P1263" s="6">
        <v>0.49</v>
      </c>
      <c r="R1263" s="14">
        <f>IF(Table3[[#This Row],[ShoulderLenEnd]]="",0,90-(DEGREES(ATAN((Q1263-P1263)/((N1263-O1263)/2)))))</f>
        <v>0</v>
      </c>
      <c r="S1263" s="15">
        <v>0.51500000000000001</v>
      </c>
      <c r="T1263" s="6">
        <v>2</v>
      </c>
      <c r="U1263" s="6">
        <v>1.4950000000000001</v>
      </c>
      <c r="V1263" s="6">
        <v>0.49</v>
      </c>
      <c r="Z1263" s="6">
        <v>135</v>
      </c>
      <c r="AA1263" s="13">
        <f t="shared" si="20"/>
        <v>1.6713517241754385E-2</v>
      </c>
      <c r="AI1263" s="6">
        <v>0</v>
      </c>
      <c r="AJ1263" s="6">
        <v>0</v>
      </c>
      <c r="AK1263" s="6">
        <v>0</v>
      </c>
      <c r="AL1263" s="6">
        <v>0</v>
      </c>
      <c r="AM1263" s="6">
        <v>0</v>
      </c>
      <c r="AN1263" s="6">
        <v>0</v>
      </c>
      <c r="AO1263" s="6">
        <v>0</v>
      </c>
      <c r="AP1263" s="6">
        <v>0</v>
      </c>
      <c r="AR1263" s="6">
        <v>0</v>
      </c>
      <c r="AS1263" s="6">
        <v>0</v>
      </c>
      <c r="AT1263" s="6">
        <v>0</v>
      </c>
      <c r="AU1263" s="6">
        <v>0</v>
      </c>
      <c r="AV1263" s="6">
        <f>IF(Table3[[#This Row],[ShankDiameter]]&gt;0.5,0,IF(Table3[[#This Row],[Type]]="CD",0,1))</f>
        <v>1</v>
      </c>
      <c r="AW1263" s="6">
        <v>0</v>
      </c>
      <c r="AX1263" s="6">
        <v>0</v>
      </c>
      <c r="AY1263" s="6">
        <v>0</v>
      </c>
      <c r="AZ1263" s="6">
        <f>IF(Table3[[#This Row],[ShankDiameter]]=0.225,2,IF(Table3[[#This Row],[ShankDiameter]]=0.25,2,IF(Table3[[#This Row],[ShankDiameter]]=0.2875,2,0)))</f>
        <v>0</v>
      </c>
      <c r="BA1263" s="6">
        <v>0</v>
      </c>
      <c r="BB1263" s="6">
        <v>0</v>
      </c>
      <c r="BC1263" s="6">
        <v>0</v>
      </c>
      <c r="BD1263" s="6">
        <v>0</v>
      </c>
      <c r="BE1263" s="6">
        <v>0</v>
      </c>
      <c r="BF1263" s="6">
        <v>0</v>
      </c>
      <c r="BG1263" s="6">
        <v>0</v>
      </c>
      <c r="BH1263" s="6">
        <v>0</v>
      </c>
      <c r="BI1263" s="6">
        <v>0</v>
      </c>
      <c r="BJ1263" s="6">
        <v>0</v>
      </c>
      <c r="BK1263" s="6">
        <v>0</v>
      </c>
      <c r="BL1263" s="6">
        <v>0</v>
      </c>
      <c r="BM1263" s="6">
        <f>IF(Table3[[#This Row],[Type]]="EM",IF((Table3[[#This Row],[Diameter]]/2)-Table3[[#This Row],[CornerRadius]]-0.012&gt;0,(Table3[[#This Row],[Diameter]]/2)-Table3[[#This Row],[CornerRadius]]-0.012,0),)</f>
        <v>0</v>
      </c>
      <c r="BO1263" s="6" t="str">
        <f>IF(Table3[[#This Row],[ShoulderLength]]="","",IF(Table3[[#This Row],[ShoulderLength]]&lt;Table3[[#This Row],[LOC]],"FIX",""))</f>
        <v/>
      </c>
    </row>
    <row r="1264" spans="1:67" x14ac:dyDescent="0.25">
      <c r="A1264" s="7">
        <f>IF(Table3[[#This Row],[SoflexRule]]="",1,IF(Table3[[#This Row],[MinOHL]]="",1,IF(Table3[[#This Row],[Type]]="CT",1,IF(Table3[[#This Row],[I]]=1,0,1))))</f>
        <v>1</v>
      </c>
      <c r="B1264" s="6" t="s">
        <v>149</v>
      </c>
      <c r="D1264" s="6" t="s">
        <v>149</v>
      </c>
      <c r="E1264" s="6">
        <v>1261</v>
      </c>
      <c r="G1264" s="9" t="s">
        <v>74</v>
      </c>
      <c r="H1264" s="10" t="str">
        <f>IF(Table3[[#This Row],[Diameter]]*5&gt;Table3[[#This Row],[LOC]], "DS", (IF(Table3[[#This Row],[Diameter]]*10&gt;Table3[[#This Row],[LOC]], "DJ", "DT")))</f>
        <v>DJ</v>
      </c>
      <c r="I1264" s="11" t="s">
        <v>2354</v>
      </c>
      <c r="K1264" s="11" t="str">
        <f>CONCATENATE(Table3[[#This Row],[Type]]," "&amp;TEXT(Table3[[#This Row],[Diameter]],".0000")&amp;""," "&amp;Table3[[#This Row],[NumFlutes]]&amp;"FL")</f>
        <v>DJ .2610 2FL</v>
      </c>
      <c r="M1264" s="13">
        <v>0.26100000000000001</v>
      </c>
      <c r="N1264" s="13">
        <v>0.26100000000000001</v>
      </c>
      <c r="O1264" s="6">
        <v>0.26100000000000001</v>
      </c>
      <c r="P1264" s="6">
        <v>1.615</v>
      </c>
      <c r="R1264" s="14">
        <f>IF(Table3[[#This Row],[ShoulderLenEnd]]="",0,90-(DEGREES(ATAN((Q1264-P1264)/((N1264-O1264)/2)))))</f>
        <v>0</v>
      </c>
      <c r="S1264" s="15">
        <v>1.64</v>
      </c>
      <c r="T1264" s="6">
        <v>2</v>
      </c>
      <c r="U1264" s="6">
        <v>2.75</v>
      </c>
      <c r="V1264" s="6">
        <v>1.615</v>
      </c>
      <c r="Z1264" s="6">
        <v>135</v>
      </c>
      <c r="AA1264" s="13">
        <f t="shared" si="20"/>
        <v>5.4054869889688911E-2</v>
      </c>
      <c r="AI1264" s="6">
        <v>0</v>
      </c>
      <c r="AJ1264" s="6">
        <v>0</v>
      </c>
      <c r="AK1264" s="6">
        <v>0</v>
      </c>
      <c r="AL1264" s="6">
        <v>0</v>
      </c>
      <c r="AM1264" s="6">
        <v>0</v>
      </c>
      <c r="AN1264" s="6">
        <v>0</v>
      </c>
      <c r="AO1264" s="6">
        <v>0</v>
      </c>
      <c r="AP1264" s="6">
        <v>0</v>
      </c>
      <c r="AR1264" s="6">
        <v>0</v>
      </c>
      <c r="AS1264" s="6">
        <v>0</v>
      </c>
      <c r="AT1264" s="6">
        <v>0</v>
      </c>
      <c r="AU1264" s="6">
        <v>0</v>
      </c>
      <c r="AV1264" s="6">
        <f>IF(Table3[[#This Row],[ShankDiameter]]&gt;0.5,0,IF(Table3[[#This Row],[Type]]="CD",0,1))</f>
        <v>1</v>
      </c>
      <c r="AW1264" s="6">
        <v>0</v>
      </c>
      <c r="AX1264" s="6">
        <v>0</v>
      </c>
      <c r="AY1264" s="6">
        <v>0</v>
      </c>
      <c r="AZ1264" s="6">
        <f>IF(Table3[[#This Row],[ShankDiameter]]=0.225,2,IF(Table3[[#This Row],[ShankDiameter]]=0.25,2,IF(Table3[[#This Row],[ShankDiameter]]=0.2875,2,0)))</f>
        <v>0</v>
      </c>
      <c r="BA1264" s="6">
        <v>0</v>
      </c>
      <c r="BB1264" s="6">
        <v>0</v>
      </c>
      <c r="BC1264" s="6">
        <v>0</v>
      </c>
      <c r="BD1264" s="6">
        <v>0</v>
      </c>
      <c r="BE1264" s="6">
        <v>0</v>
      </c>
      <c r="BF1264" s="6">
        <v>0</v>
      </c>
      <c r="BG1264" s="6">
        <v>0</v>
      </c>
      <c r="BH1264" s="6">
        <v>0</v>
      </c>
      <c r="BI1264" s="6">
        <v>0</v>
      </c>
      <c r="BJ1264" s="6">
        <v>0</v>
      </c>
      <c r="BK1264" s="6">
        <v>0</v>
      </c>
      <c r="BL1264" s="6">
        <v>0</v>
      </c>
      <c r="BM1264" s="6">
        <f>IF(Table3[[#This Row],[Type]]="EM",IF((Table3[[#This Row],[Diameter]]/2)-Table3[[#This Row],[CornerRadius]]-0.012&gt;0,(Table3[[#This Row],[Diameter]]/2)-Table3[[#This Row],[CornerRadius]]-0.012,0),)</f>
        <v>0</v>
      </c>
      <c r="BO1264" s="6" t="str">
        <f>IF(Table3[[#This Row],[ShoulderLength]]="","",IF(Table3[[#This Row],[ShoulderLength]]&lt;Table3[[#This Row],[LOC]],"FIX",""))</f>
        <v/>
      </c>
    </row>
    <row r="1265" spans="1:67" x14ac:dyDescent="0.25">
      <c r="A1265" s="7">
        <f>IF(Table3[[#This Row],[SoflexRule]]="",1,IF(Table3[[#This Row],[MinOHL]]="",1,IF(Table3[[#This Row],[Type]]="CT",1,IF(Table3[[#This Row],[I]]=1,0,1))))</f>
        <v>1</v>
      </c>
      <c r="B1265" s="6" t="s">
        <v>149</v>
      </c>
      <c r="D1265" s="6" t="s">
        <v>149</v>
      </c>
      <c r="E1265" s="6">
        <v>1262</v>
      </c>
      <c r="G1265" s="9" t="s">
        <v>74</v>
      </c>
      <c r="H1265" s="10" t="str">
        <f>IF(Table3[[#This Row],[Diameter]]*5&gt;Table3[[#This Row],[LOC]], "DS", (IF(Table3[[#This Row],[Diameter]]*10&gt;Table3[[#This Row],[LOC]], "DJ", "DT")))</f>
        <v>DJ</v>
      </c>
      <c r="I1265" s="11" t="s">
        <v>2353</v>
      </c>
      <c r="K1265" s="11" t="str">
        <f>CONCATENATE(Table3[[#This Row],[Type]]," "&amp;TEXT(Table3[[#This Row],[Diameter]],".0000")&amp;""," "&amp;Table3[[#This Row],[NumFlutes]]&amp;"FL")</f>
        <v>DJ .2380 2FL</v>
      </c>
      <c r="M1265" s="13">
        <v>0.23799999999999999</v>
      </c>
      <c r="N1265" s="13">
        <v>0.23799999999999999</v>
      </c>
      <c r="O1265" s="6">
        <v>0.23799999999999999</v>
      </c>
      <c r="P1265" s="6">
        <v>1.5449999999999999</v>
      </c>
      <c r="R1265" s="14">
        <f>IF(Table3[[#This Row],[ShoulderLenEnd]]="",0,90-(DEGREES(ATAN((Q1265-P1265)/((N1265-O1265)/2)))))</f>
        <v>0</v>
      </c>
      <c r="S1265" s="15">
        <v>1.57</v>
      </c>
      <c r="T1265" s="6">
        <v>2</v>
      </c>
      <c r="U1265" s="6">
        <v>2.6230000000000002</v>
      </c>
      <c r="V1265" s="6">
        <v>1.5449999999999999</v>
      </c>
      <c r="Z1265" s="6">
        <v>135</v>
      </c>
      <c r="AA1265" s="13">
        <f t="shared" si="20"/>
        <v>4.929141392239831E-2</v>
      </c>
      <c r="AI1265" s="6">
        <v>0</v>
      </c>
      <c r="AJ1265" s="6">
        <v>0</v>
      </c>
      <c r="AK1265" s="6">
        <v>0</v>
      </c>
      <c r="AL1265" s="6">
        <v>0</v>
      </c>
      <c r="AM1265" s="6">
        <v>0</v>
      </c>
      <c r="AN1265" s="6">
        <v>0</v>
      </c>
      <c r="AO1265" s="6">
        <v>0</v>
      </c>
      <c r="AP1265" s="6">
        <v>0</v>
      </c>
      <c r="AR1265" s="6">
        <v>0</v>
      </c>
      <c r="AS1265" s="6">
        <v>0</v>
      </c>
      <c r="AT1265" s="6">
        <v>0</v>
      </c>
      <c r="AU1265" s="6">
        <v>0</v>
      </c>
      <c r="AV1265" s="6">
        <f>IF(Table3[[#This Row],[ShankDiameter]]&gt;0.5,0,IF(Table3[[#This Row],[Type]]="CD",0,1))</f>
        <v>1</v>
      </c>
      <c r="AW1265" s="6">
        <v>0</v>
      </c>
      <c r="AX1265" s="6">
        <v>0</v>
      </c>
      <c r="AY1265" s="6">
        <v>0</v>
      </c>
      <c r="AZ1265" s="6">
        <f>IF(Table3[[#This Row],[ShankDiameter]]=0.225,2,IF(Table3[[#This Row],[ShankDiameter]]=0.25,2,IF(Table3[[#This Row],[ShankDiameter]]=0.2875,2,0)))</f>
        <v>0</v>
      </c>
      <c r="BA1265" s="6">
        <v>0</v>
      </c>
      <c r="BB1265" s="6">
        <v>0</v>
      </c>
      <c r="BC1265" s="6">
        <v>0</v>
      </c>
      <c r="BD1265" s="6">
        <v>0</v>
      </c>
      <c r="BE1265" s="6">
        <v>0</v>
      </c>
      <c r="BF1265" s="6">
        <v>0</v>
      </c>
      <c r="BG1265" s="6">
        <v>0</v>
      </c>
      <c r="BH1265" s="6">
        <v>0</v>
      </c>
      <c r="BI1265" s="6">
        <v>0</v>
      </c>
      <c r="BJ1265" s="6">
        <v>0</v>
      </c>
      <c r="BK1265" s="6">
        <v>0</v>
      </c>
      <c r="BL1265" s="6">
        <v>0</v>
      </c>
      <c r="BM1265" s="6">
        <f>IF(Table3[[#This Row],[Type]]="EM",IF((Table3[[#This Row],[Diameter]]/2)-Table3[[#This Row],[CornerRadius]]-0.012&gt;0,(Table3[[#This Row],[Diameter]]/2)-Table3[[#This Row],[CornerRadius]]-0.012,0),)</f>
        <v>0</v>
      </c>
      <c r="BO1265" s="6" t="str">
        <f>IF(Table3[[#This Row],[ShoulderLength]]="","",IF(Table3[[#This Row],[ShoulderLength]]&lt;Table3[[#This Row],[LOC]],"FIX",""))</f>
        <v/>
      </c>
    </row>
    <row r="1266" spans="1:67" x14ac:dyDescent="0.25">
      <c r="A1266" s="7">
        <f>IF(Table3[[#This Row],[SoflexRule]]="",1,IF(Table3[[#This Row],[MinOHL]]="",1,IF(Table3[[#This Row],[Type]]="CT",1,IF(Table3[[#This Row],[I]]=1,0,1))))</f>
        <v>1</v>
      </c>
      <c r="B1266" s="6" t="s">
        <v>149</v>
      </c>
      <c r="D1266" s="6" t="s">
        <v>149</v>
      </c>
      <c r="E1266" s="6">
        <v>1263</v>
      </c>
      <c r="G1266" s="9" t="s">
        <v>74</v>
      </c>
      <c r="H1266" s="10" t="str">
        <f>IF(Table3[[#This Row],[Diameter]]*5&gt;Table3[[#This Row],[LOC]], "DS", (IF(Table3[[#This Row],[Diameter]]*10&gt;Table3[[#This Row],[LOC]], "DJ", "DT")))</f>
        <v>DJ</v>
      </c>
      <c r="I1266" s="11" t="s">
        <v>2352</v>
      </c>
      <c r="K1266" s="11" t="str">
        <f>CONCATENATE(Table3[[#This Row],[Type]]," "&amp;TEXT(Table3[[#This Row],[Diameter]],".0000")&amp;""," "&amp;Table3[[#This Row],[NumFlutes]]&amp;"FL")</f>
        <v>DJ .2280 2FL</v>
      </c>
      <c r="M1266" s="13">
        <v>0.22800000000000001</v>
      </c>
      <c r="N1266" s="13">
        <v>0.22800000000000001</v>
      </c>
      <c r="O1266" s="6">
        <v>0.22800000000000001</v>
      </c>
      <c r="P1266" s="6">
        <v>1.335</v>
      </c>
      <c r="R1266" s="14">
        <f>IF(Table3[[#This Row],[ShoulderLenEnd]]="",0,90-(DEGREES(ATAN((Q1266-P1266)/((N1266-O1266)/2)))))</f>
        <v>0</v>
      </c>
      <c r="S1266" s="15">
        <v>1.36</v>
      </c>
      <c r="T1266" s="6">
        <v>2</v>
      </c>
      <c r="U1266" s="6">
        <v>2.4449999999999998</v>
      </c>
      <c r="V1266" s="6">
        <v>1.335</v>
      </c>
      <c r="Z1266" s="6">
        <v>135</v>
      </c>
      <c r="AA1266" s="13">
        <f t="shared" si="20"/>
        <v>4.7220346110532843E-2</v>
      </c>
      <c r="AI1266" s="6">
        <v>0</v>
      </c>
      <c r="AJ1266" s="6">
        <v>0</v>
      </c>
      <c r="AK1266" s="6">
        <v>0</v>
      </c>
      <c r="AL1266" s="6">
        <v>0</v>
      </c>
      <c r="AM1266" s="6">
        <v>0</v>
      </c>
      <c r="AN1266" s="6">
        <v>0</v>
      </c>
      <c r="AO1266" s="6">
        <v>0</v>
      </c>
      <c r="AP1266" s="6">
        <v>0</v>
      </c>
      <c r="AR1266" s="6">
        <v>0</v>
      </c>
      <c r="AS1266" s="6">
        <v>0</v>
      </c>
      <c r="AT1266" s="6">
        <v>0</v>
      </c>
      <c r="AU1266" s="6">
        <v>0</v>
      </c>
      <c r="AV1266" s="6">
        <f>IF(Table3[[#This Row],[ShankDiameter]]&gt;0.5,0,IF(Table3[[#This Row],[Type]]="CD",0,1))</f>
        <v>1</v>
      </c>
      <c r="AW1266" s="6">
        <v>0</v>
      </c>
      <c r="AX1266" s="6">
        <v>0</v>
      </c>
      <c r="AY1266" s="6">
        <v>0</v>
      </c>
      <c r="AZ1266" s="6">
        <f>IF(Table3[[#This Row],[ShankDiameter]]=0.225,2,IF(Table3[[#This Row],[ShankDiameter]]=0.25,2,IF(Table3[[#This Row],[ShankDiameter]]=0.2875,2,0)))</f>
        <v>0</v>
      </c>
      <c r="BA1266" s="6">
        <v>0</v>
      </c>
      <c r="BB1266" s="6">
        <v>0</v>
      </c>
      <c r="BC1266" s="6">
        <v>0</v>
      </c>
      <c r="BD1266" s="6">
        <v>0</v>
      </c>
      <c r="BE1266" s="6">
        <v>0</v>
      </c>
      <c r="BF1266" s="6">
        <v>0</v>
      </c>
      <c r="BG1266" s="6">
        <v>0</v>
      </c>
      <c r="BH1266" s="6">
        <v>0</v>
      </c>
      <c r="BI1266" s="6">
        <v>0</v>
      </c>
      <c r="BJ1266" s="6">
        <v>0</v>
      </c>
      <c r="BK1266" s="6">
        <v>0</v>
      </c>
      <c r="BL1266" s="6">
        <v>0</v>
      </c>
      <c r="BM1266" s="6">
        <f>IF(Table3[[#This Row],[Type]]="EM",IF((Table3[[#This Row],[Diameter]]/2)-Table3[[#This Row],[CornerRadius]]-0.012&gt;0,(Table3[[#This Row],[Diameter]]/2)-Table3[[#This Row],[CornerRadius]]-0.012,0),)</f>
        <v>0</v>
      </c>
      <c r="BO1266" s="6" t="str">
        <f>IF(Table3[[#This Row],[ShoulderLength]]="","",IF(Table3[[#This Row],[ShoulderLength]]&lt;Table3[[#This Row],[LOC]],"FIX",""))</f>
        <v/>
      </c>
    </row>
    <row r="1267" spans="1:67" x14ac:dyDescent="0.25">
      <c r="A1267" s="7">
        <f>IF(Table3[[#This Row],[SoflexRule]]="",1,IF(Table3[[#This Row],[MinOHL]]="",1,IF(Table3[[#This Row],[Type]]="CT",1,IF(Table3[[#This Row],[I]]=1,0,1))))</f>
        <v>1</v>
      </c>
      <c r="B1267" s="6" t="s">
        <v>149</v>
      </c>
      <c r="D1267" s="6" t="s">
        <v>149</v>
      </c>
      <c r="E1267" s="6">
        <v>1264</v>
      </c>
      <c r="G1267" s="9" t="s">
        <v>74</v>
      </c>
      <c r="H1267" s="10" t="s">
        <v>2265</v>
      </c>
      <c r="I1267" s="11" t="s">
        <v>2350</v>
      </c>
      <c r="J1267" s="12" t="s">
        <v>2351</v>
      </c>
      <c r="K1267" s="11" t="str">
        <f>CONCATENATE(Table3[[#This Row],[Type]]," "&amp;TEXT(Table3[[#This Row],[Diameter]],".0000")&amp;""," "&amp;Table3[[#This Row],[NumFlutes]]&amp;"FL")</f>
        <v>DC .2500 2FL</v>
      </c>
      <c r="M1267" s="13">
        <v>0.25</v>
      </c>
      <c r="N1267" s="13">
        <v>0.315</v>
      </c>
      <c r="O1267" s="6">
        <v>0.25</v>
      </c>
      <c r="P1267" s="6">
        <v>2.29</v>
      </c>
      <c r="Q1267" s="6">
        <v>2.29</v>
      </c>
      <c r="R1267" s="14">
        <f>IF(Table3[[#This Row],[ShoulderLenEnd]]="",0,90-(DEGREES(ATAN((Q1267-P1267)/((N1267-O1267)/2)))))</f>
        <v>90</v>
      </c>
      <c r="S1267" s="15">
        <v>2.3149999999999999</v>
      </c>
      <c r="T1267" s="6">
        <v>2</v>
      </c>
      <c r="U1267" s="6">
        <v>4.3559999999999999</v>
      </c>
      <c r="V1267" s="6">
        <v>2.29</v>
      </c>
      <c r="AA1267" s="13" t="str">
        <f t="shared" si="20"/>
        <v/>
      </c>
      <c r="AI1267" s="6">
        <v>0</v>
      </c>
      <c r="AJ1267" s="6">
        <v>0</v>
      </c>
      <c r="AK1267" s="6">
        <v>0</v>
      </c>
      <c r="AL1267" s="6">
        <v>0</v>
      </c>
      <c r="AM1267" s="6">
        <v>0</v>
      </c>
      <c r="AN1267" s="6">
        <v>0</v>
      </c>
      <c r="AO1267" s="6">
        <v>0</v>
      </c>
      <c r="AP1267" s="6">
        <v>0</v>
      </c>
      <c r="AR1267" s="6">
        <v>0</v>
      </c>
      <c r="AS1267" s="6">
        <v>0</v>
      </c>
      <c r="AT1267" s="6">
        <v>0</v>
      </c>
      <c r="AU1267" s="6">
        <v>0</v>
      </c>
      <c r="AV1267" s="6">
        <f>IF(Table3[[#This Row],[ShankDiameter]]&gt;0.5,0,IF(Table3[[#This Row],[Type]]="CD",0,1))</f>
        <v>1</v>
      </c>
      <c r="AW1267" s="6">
        <v>0</v>
      </c>
      <c r="AX1267" s="6">
        <v>0</v>
      </c>
      <c r="AY1267" s="6">
        <v>0</v>
      </c>
      <c r="AZ1267" s="6">
        <f>IF(Table3[[#This Row],[ShankDiameter]]=0.225,2,IF(Table3[[#This Row],[ShankDiameter]]=0.25,2,IF(Table3[[#This Row],[ShankDiameter]]=0.2875,2,0)))</f>
        <v>0</v>
      </c>
      <c r="BA1267" s="6">
        <v>0</v>
      </c>
      <c r="BB1267" s="6">
        <v>0</v>
      </c>
      <c r="BC1267" s="6">
        <v>0</v>
      </c>
      <c r="BD1267" s="6">
        <v>0</v>
      </c>
      <c r="BE1267" s="6">
        <v>0</v>
      </c>
      <c r="BF1267" s="6">
        <v>0</v>
      </c>
      <c r="BG1267" s="6">
        <v>0</v>
      </c>
      <c r="BH1267" s="6">
        <v>0</v>
      </c>
      <c r="BI1267" s="6">
        <v>0</v>
      </c>
      <c r="BJ1267" s="6">
        <v>0</v>
      </c>
      <c r="BK1267" s="6">
        <v>0</v>
      </c>
      <c r="BL1267" s="6">
        <v>0</v>
      </c>
      <c r="BM1267" s="6">
        <f>IF(Table3[[#This Row],[Type]]="EM",IF((Table3[[#This Row],[Diameter]]/2)-Table3[[#This Row],[CornerRadius]]-0.012&gt;0,(Table3[[#This Row],[Diameter]]/2)-Table3[[#This Row],[CornerRadius]]-0.012,0),)</f>
        <v>0</v>
      </c>
      <c r="BO1267" s="6" t="str">
        <f>IF(Table3[[#This Row],[ShoulderLength]]="","",IF(Table3[[#This Row],[ShoulderLength]]&lt;Table3[[#This Row],[LOC]],"FIX",""))</f>
        <v/>
      </c>
    </row>
    <row r="1268" spans="1:67" x14ac:dyDescent="0.25">
      <c r="A1268" s="7">
        <f>IF(Table3[[#This Row],[SoflexRule]]="",1,IF(Table3[[#This Row],[MinOHL]]="",1,IF(Table3[[#This Row],[Type]]="CT",1,IF(Table3[[#This Row],[I]]=1,0,1))))</f>
        <v>1</v>
      </c>
      <c r="B1268" s="6" t="s">
        <v>149</v>
      </c>
      <c r="D1268" s="6" t="s">
        <v>149</v>
      </c>
      <c r="E1268" s="6">
        <v>1265</v>
      </c>
      <c r="G1268" s="9" t="s">
        <v>74</v>
      </c>
      <c r="H1268" s="10" t="s">
        <v>2265</v>
      </c>
      <c r="I1268" s="11" t="s">
        <v>2348</v>
      </c>
      <c r="J1268" s="12" t="s">
        <v>2349</v>
      </c>
      <c r="K1268" s="11" t="str">
        <f>CONCATENATE(Table3[[#This Row],[Type]]," "&amp;TEXT(Table3[[#This Row],[Diameter]],".0000")&amp;""," "&amp;Table3[[#This Row],[NumFlutes]]&amp;"FL")</f>
        <v>DC .2500 2FL</v>
      </c>
      <c r="M1268" s="13">
        <v>0.25</v>
      </c>
      <c r="N1268" s="13">
        <v>0.315</v>
      </c>
      <c r="O1268" s="6">
        <v>0.25</v>
      </c>
      <c r="P1268" s="6">
        <v>6.06</v>
      </c>
      <c r="Q1268" s="6">
        <v>6.06</v>
      </c>
      <c r="R1268" s="14">
        <f>IF(Table3[[#This Row],[ShoulderLenEnd]]="",0,90-(DEGREES(ATAN((Q1268-P1268)/((N1268-O1268)/2)))))</f>
        <v>90</v>
      </c>
      <c r="S1268" s="15">
        <v>6.085</v>
      </c>
      <c r="T1268" s="6">
        <v>2</v>
      </c>
      <c r="U1268" s="6">
        <v>8.1549999999999994</v>
      </c>
      <c r="V1268" s="6">
        <v>6.06</v>
      </c>
      <c r="AA1268" s="13" t="str">
        <f t="shared" si="20"/>
        <v/>
      </c>
      <c r="AI1268" s="6">
        <v>0</v>
      </c>
      <c r="AJ1268" s="6">
        <v>0</v>
      </c>
      <c r="AK1268" s="6">
        <v>0</v>
      </c>
      <c r="AL1268" s="6">
        <v>0</v>
      </c>
      <c r="AM1268" s="6">
        <v>0</v>
      </c>
      <c r="AN1268" s="6">
        <v>0</v>
      </c>
      <c r="AO1268" s="6">
        <v>0</v>
      </c>
      <c r="AP1268" s="6">
        <v>0</v>
      </c>
      <c r="AR1268" s="6">
        <v>0</v>
      </c>
      <c r="AS1268" s="6">
        <v>0</v>
      </c>
      <c r="AT1268" s="6">
        <v>0</v>
      </c>
      <c r="AU1268" s="6">
        <v>0</v>
      </c>
      <c r="AV1268" s="6">
        <f>IF(Table3[[#This Row],[ShankDiameter]]&gt;0.5,0,IF(Table3[[#This Row],[Type]]="CD",0,1))</f>
        <v>1</v>
      </c>
      <c r="AW1268" s="6">
        <v>0</v>
      </c>
      <c r="AX1268" s="6">
        <v>0</v>
      </c>
      <c r="AY1268" s="6">
        <v>0</v>
      </c>
      <c r="AZ1268" s="6">
        <f>IF(Table3[[#This Row],[ShankDiameter]]=0.225,2,IF(Table3[[#This Row],[ShankDiameter]]=0.25,2,IF(Table3[[#This Row],[ShankDiameter]]=0.2875,2,0)))</f>
        <v>0</v>
      </c>
      <c r="BA1268" s="6">
        <v>0</v>
      </c>
      <c r="BB1268" s="6">
        <v>0</v>
      </c>
      <c r="BC1268" s="6">
        <v>0</v>
      </c>
      <c r="BD1268" s="6">
        <v>0</v>
      </c>
      <c r="BE1268" s="6">
        <v>0</v>
      </c>
      <c r="BF1268" s="6">
        <v>0</v>
      </c>
      <c r="BG1268" s="6">
        <v>0</v>
      </c>
      <c r="BH1268" s="6">
        <v>0</v>
      </c>
      <c r="BI1268" s="6">
        <v>0</v>
      </c>
      <c r="BJ1268" s="6">
        <v>0</v>
      </c>
      <c r="BK1268" s="6">
        <v>0</v>
      </c>
      <c r="BL1268" s="6">
        <v>0</v>
      </c>
      <c r="BM1268" s="6">
        <f>IF(Table3[[#This Row],[Type]]="EM",IF((Table3[[#This Row],[Diameter]]/2)-Table3[[#This Row],[CornerRadius]]-0.012&gt;0,(Table3[[#This Row],[Diameter]]/2)-Table3[[#This Row],[CornerRadius]]-0.012,0),)</f>
        <v>0</v>
      </c>
      <c r="BO1268" s="6" t="str">
        <f>IF(Table3[[#This Row],[ShoulderLength]]="","",IF(Table3[[#This Row],[ShoulderLength]]&lt;Table3[[#This Row],[LOC]],"FIX",""))</f>
        <v/>
      </c>
    </row>
    <row r="1269" spans="1:67" x14ac:dyDescent="0.25">
      <c r="A1269" s="7">
        <f>IF(Table3[[#This Row],[SoflexRule]]="",1,IF(Table3[[#This Row],[MinOHL]]="",1,IF(Table3[[#This Row],[Type]]="CT",1,IF(Table3[[#This Row],[I]]=1,0,1))))</f>
        <v>1</v>
      </c>
      <c r="B1269" s="6" t="s">
        <v>149</v>
      </c>
      <c r="D1269" s="6" t="s">
        <v>149</v>
      </c>
      <c r="E1269" s="6">
        <v>1266</v>
      </c>
      <c r="G1269" s="9" t="s">
        <v>74</v>
      </c>
      <c r="H1269" s="10" t="s">
        <v>2265</v>
      </c>
      <c r="I1269" s="11" t="s">
        <v>2346</v>
      </c>
      <c r="J1269" s="12" t="s">
        <v>2347</v>
      </c>
      <c r="K1269" s="11" t="str">
        <f>CONCATENATE(Table3[[#This Row],[Type]]," "&amp;TEXT(Table3[[#This Row],[Diameter]],".0000")&amp;""," "&amp;Table3[[#This Row],[NumFlutes]]&amp;"FL")</f>
        <v>DC .2283 2FL</v>
      </c>
      <c r="M1269" s="13">
        <v>0.2283</v>
      </c>
      <c r="N1269" s="13">
        <v>0.23699999999999999</v>
      </c>
      <c r="O1269" s="6">
        <v>0.2283</v>
      </c>
      <c r="P1269" s="6">
        <v>1.1200000000000001</v>
      </c>
      <c r="Q1269" s="6">
        <v>1.1200000000000001</v>
      </c>
      <c r="R1269" s="14">
        <f>IF(Table3[[#This Row],[ShoulderLenEnd]]="",0,90-(DEGREES(ATAN((Q1269-P1269)/((N1269-O1269)/2)))))</f>
        <v>90</v>
      </c>
      <c r="S1269" s="15">
        <v>1.1499999999999999</v>
      </c>
      <c r="T1269" s="6">
        <v>2</v>
      </c>
      <c r="U1269" s="6">
        <v>2.6150000000000002</v>
      </c>
      <c r="V1269" s="6">
        <v>1.1200000000000001</v>
      </c>
      <c r="AA1269" s="13" t="str">
        <f t="shared" si="20"/>
        <v/>
      </c>
      <c r="AI1269" s="6">
        <v>0</v>
      </c>
      <c r="AJ1269" s="6">
        <v>0</v>
      </c>
      <c r="AK1269" s="6">
        <v>0</v>
      </c>
      <c r="AL1269" s="6">
        <v>0</v>
      </c>
      <c r="AM1269" s="6">
        <v>0</v>
      </c>
      <c r="AN1269" s="6">
        <v>0</v>
      </c>
      <c r="AO1269" s="6">
        <v>0</v>
      </c>
      <c r="AP1269" s="6">
        <v>0</v>
      </c>
      <c r="AR1269" s="6">
        <v>0</v>
      </c>
      <c r="AS1269" s="6">
        <v>0</v>
      </c>
      <c r="AT1269" s="6">
        <v>0</v>
      </c>
      <c r="AU1269" s="6">
        <v>0</v>
      </c>
      <c r="AV1269" s="6">
        <f>IF(Table3[[#This Row],[ShankDiameter]]&gt;0.5,0,IF(Table3[[#This Row],[Type]]="CD",0,1))</f>
        <v>1</v>
      </c>
      <c r="AW1269" s="6">
        <v>0</v>
      </c>
      <c r="AX1269" s="6">
        <v>0</v>
      </c>
      <c r="AY1269" s="6">
        <v>0</v>
      </c>
      <c r="AZ1269" s="6">
        <f>IF(Table3[[#This Row],[ShankDiameter]]=0.225,2,IF(Table3[[#This Row],[ShankDiameter]]=0.25,2,IF(Table3[[#This Row],[ShankDiameter]]=0.2875,2,0)))</f>
        <v>0</v>
      </c>
      <c r="BA1269" s="6">
        <v>0</v>
      </c>
      <c r="BB1269" s="6">
        <v>0</v>
      </c>
      <c r="BC1269" s="6">
        <v>0</v>
      </c>
      <c r="BD1269" s="6">
        <v>0</v>
      </c>
      <c r="BE1269" s="6">
        <v>0</v>
      </c>
      <c r="BF1269" s="6">
        <v>0</v>
      </c>
      <c r="BG1269" s="6">
        <v>0</v>
      </c>
      <c r="BH1269" s="6">
        <v>0</v>
      </c>
      <c r="BI1269" s="6">
        <v>0</v>
      </c>
      <c r="BJ1269" s="6">
        <v>0</v>
      </c>
      <c r="BK1269" s="6">
        <v>0</v>
      </c>
      <c r="BL1269" s="6">
        <v>0</v>
      </c>
      <c r="BM1269" s="6">
        <f>IF(Table3[[#This Row],[Type]]="EM",IF((Table3[[#This Row],[Diameter]]/2)-Table3[[#This Row],[CornerRadius]]-0.012&gt;0,(Table3[[#This Row],[Diameter]]/2)-Table3[[#This Row],[CornerRadius]]-0.012,0),)</f>
        <v>0</v>
      </c>
      <c r="BO1269" s="6" t="str">
        <f>IF(Table3[[#This Row],[ShoulderLength]]="","",IF(Table3[[#This Row],[ShoulderLength]]&lt;Table3[[#This Row],[LOC]],"FIX",""))</f>
        <v/>
      </c>
    </row>
    <row r="1270" spans="1:67" x14ac:dyDescent="0.25">
      <c r="A1270" s="7">
        <f>IF(Table3[[#This Row],[SoflexRule]]="",1,IF(Table3[[#This Row],[MinOHL]]="",1,IF(Table3[[#This Row],[Type]]="CT",1,IF(Table3[[#This Row],[I]]=1,0,1))))</f>
        <v>1</v>
      </c>
      <c r="B1270" s="6" t="s">
        <v>149</v>
      </c>
      <c r="D1270" s="6" t="s">
        <v>149</v>
      </c>
      <c r="E1270" s="6">
        <v>1267</v>
      </c>
      <c r="G1270" s="9" t="s">
        <v>74</v>
      </c>
      <c r="H1270" s="10" t="s">
        <v>2265</v>
      </c>
      <c r="I1270" s="11" t="s">
        <v>2344</v>
      </c>
      <c r="J1270" s="12" t="s">
        <v>2345</v>
      </c>
      <c r="K1270" s="11" t="str">
        <f>CONCATENATE(Table3[[#This Row],[Type]]," "&amp;TEXT(Table3[[#This Row],[Diameter]],".0000")&amp;""," "&amp;Table3[[#This Row],[NumFlutes]]&amp;"FL")</f>
        <v>DC .1874 2FL</v>
      </c>
      <c r="M1270" s="13">
        <v>0.18740000000000001</v>
      </c>
      <c r="N1270" s="13">
        <v>0.23699999999999999</v>
      </c>
      <c r="O1270" s="6">
        <v>0.18740000000000001</v>
      </c>
      <c r="P1270" s="6">
        <v>1.2250000000000001</v>
      </c>
      <c r="Q1270" s="6">
        <v>1.2250000000000001</v>
      </c>
      <c r="R1270" s="14">
        <f>IF(Table3[[#This Row],[ShoulderLenEnd]]="",0,90-(DEGREES(ATAN((Q1270-P1270)/((N1270-O1270)/2)))))</f>
        <v>90</v>
      </c>
      <c r="S1270" s="15">
        <v>1.25</v>
      </c>
      <c r="T1270" s="6">
        <v>2</v>
      </c>
      <c r="U1270" s="6">
        <v>3.56</v>
      </c>
      <c r="V1270" s="6">
        <v>1.2250000000000001</v>
      </c>
      <c r="AA1270" s="13" t="str">
        <f t="shared" ref="AA1270:AA1293" si="21">IF(Z1270 &lt; 1, "", (M1270/2)/TAN(RADIANS(Z1270/2)))</f>
        <v/>
      </c>
      <c r="AI1270" s="6">
        <v>0</v>
      </c>
      <c r="AJ1270" s="6">
        <v>0</v>
      </c>
      <c r="AK1270" s="6">
        <v>0</v>
      </c>
      <c r="AL1270" s="6">
        <v>0</v>
      </c>
      <c r="AM1270" s="6">
        <v>0</v>
      </c>
      <c r="AN1270" s="6">
        <v>0</v>
      </c>
      <c r="AO1270" s="6">
        <v>0</v>
      </c>
      <c r="AP1270" s="6">
        <v>0</v>
      </c>
      <c r="AR1270" s="6">
        <v>0</v>
      </c>
      <c r="AS1270" s="6">
        <v>0</v>
      </c>
      <c r="AT1270" s="6">
        <v>0</v>
      </c>
      <c r="AU1270" s="6">
        <v>0</v>
      </c>
      <c r="AV1270" s="6">
        <f>IF(Table3[[#This Row],[ShankDiameter]]&gt;0.5,0,IF(Table3[[#This Row],[Type]]="CD",0,1))</f>
        <v>1</v>
      </c>
      <c r="AW1270" s="6">
        <v>0</v>
      </c>
      <c r="AX1270" s="6">
        <v>0</v>
      </c>
      <c r="AY1270" s="6">
        <v>0</v>
      </c>
      <c r="AZ1270" s="6">
        <f>IF(Table3[[#This Row],[ShankDiameter]]=0.225,2,IF(Table3[[#This Row],[ShankDiameter]]=0.25,2,IF(Table3[[#This Row],[ShankDiameter]]=0.2875,2,0)))</f>
        <v>0</v>
      </c>
      <c r="BA1270" s="6">
        <v>0</v>
      </c>
      <c r="BB1270" s="6">
        <v>0</v>
      </c>
      <c r="BC1270" s="6">
        <v>0</v>
      </c>
      <c r="BD1270" s="6">
        <v>0</v>
      </c>
      <c r="BE1270" s="6">
        <v>0</v>
      </c>
      <c r="BF1270" s="6">
        <v>0</v>
      </c>
      <c r="BG1270" s="6">
        <v>0</v>
      </c>
      <c r="BH1270" s="6">
        <v>0</v>
      </c>
      <c r="BI1270" s="6">
        <v>0</v>
      </c>
      <c r="BJ1270" s="6">
        <v>0</v>
      </c>
      <c r="BK1270" s="6">
        <v>0</v>
      </c>
      <c r="BL1270" s="6">
        <v>0</v>
      </c>
      <c r="BM1270" s="6">
        <f>IF(Table3[[#This Row],[Type]]="EM",IF((Table3[[#This Row],[Diameter]]/2)-Table3[[#This Row],[CornerRadius]]-0.012&gt;0,(Table3[[#This Row],[Diameter]]/2)-Table3[[#This Row],[CornerRadius]]-0.012,0),)</f>
        <v>0</v>
      </c>
      <c r="BO1270" s="6" t="str">
        <f>IF(Table3[[#This Row],[ShoulderLength]]="","",IF(Table3[[#This Row],[ShoulderLength]]&lt;Table3[[#This Row],[LOC]],"FIX",""))</f>
        <v/>
      </c>
    </row>
    <row r="1271" spans="1:67" x14ac:dyDescent="0.25">
      <c r="A1271" s="7">
        <f>IF(Table3[[#This Row],[SoflexRule]]="",1,IF(Table3[[#This Row],[MinOHL]]="",1,IF(Table3[[#This Row],[Type]]="CT",1,IF(Table3[[#This Row],[I]]=1,0,1))))</f>
        <v>1</v>
      </c>
      <c r="E1271" s="6">
        <v>1268</v>
      </c>
      <c r="I1271" s="11" t="s">
        <v>2343</v>
      </c>
      <c r="K1271" s="11" t="str">
        <f>CONCATENATE(Table3[[#This Row],[Type]]," "&amp;TEXT(Table3[[#This Row],[Diameter]],".0000")&amp;""," "&amp;Table3[[#This Row],[NumFlutes]]&amp;"FL")</f>
        <v xml:space="preserve"> .0000 FL</v>
      </c>
      <c r="R1271" s="14">
        <f>IF(Table3[[#This Row],[ShoulderLenEnd]]="",0,90-(DEGREES(ATAN((Q1271-P1271)/((N1271-O1271)/2)))))</f>
        <v>0</v>
      </c>
      <c r="AA1271" s="13" t="str">
        <f t="shared" si="21"/>
        <v/>
      </c>
      <c r="AI1271" s="6">
        <v>0</v>
      </c>
      <c r="AJ1271" s="6">
        <v>0</v>
      </c>
      <c r="AK1271" s="6">
        <v>0</v>
      </c>
      <c r="AL1271" s="6">
        <v>0</v>
      </c>
      <c r="AM1271" s="6">
        <v>0</v>
      </c>
      <c r="AN1271" s="6">
        <v>0</v>
      </c>
      <c r="AO1271" s="6">
        <v>0</v>
      </c>
      <c r="AP1271" s="6">
        <v>0</v>
      </c>
      <c r="AR1271" s="6">
        <v>0</v>
      </c>
      <c r="AS1271" s="6">
        <v>0</v>
      </c>
      <c r="AT1271" s="6">
        <v>0</v>
      </c>
      <c r="AU1271" s="6">
        <v>0</v>
      </c>
      <c r="AV1271" s="6">
        <f>IF(Table3[[#This Row],[ShankDiameter]]&gt;0.5,0,IF(Table3[[#This Row],[Type]]="CD",0,1))</f>
        <v>1</v>
      </c>
      <c r="AW1271" s="6">
        <v>0</v>
      </c>
      <c r="AX1271" s="6">
        <v>0</v>
      </c>
      <c r="AY1271" s="6">
        <v>0</v>
      </c>
      <c r="AZ1271" s="6">
        <f>IF(Table3[[#This Row],[ShankDiameter]]=0.225,2,IF(Table3[[#This Row],[ShankDiameter]]=0.25,2,IF(Table3[[#This Row],[ShankDiameter]]=0.2875,2,0)))</f>
        <v>0</v>
      </c>
      <c r="BA1271" s="6">
        <v>0</v>
      </c>
      <c r="BB1271" s="6">
        <v>0</v>
      </c>
      <c r="BC1271" s="6">
        <v>0</v>
      </c>
      <c r="BD1271" s="6">
        <v>0</v>
      </c>
      <c r="BE1271" s="6">
        <v>0</v>
      </c>
      <c r="BF1271" s="6">
        <v>0</v>
      </c>
      <c r="BG1271" s="6">
        <v>0</v>
      </c>
      <c r="BH1271" s="6">
        <v>0</v>
      </c>
      <c r="BI1271" s="6">
        <v>0</v>
      </c>
      <c r="BJ1271" s="6">
        <v>0</v>
      </c>
      <c r="BK1271" s="6">
        <v>0</v>
      </c>
      <c r="BL1271" s="6">
        <v>0</v>
      </c>
      <c r="BM1271" s="6">
        <f>IF(Table3[[#This Row],[Type]]="EM",IF((Table3[[#This Row],[Diameter]]/2)-Table3[[#This Row],[CornerRadius]]-0.012&gt;0,(Table3[[#This Row],[Diameter]]/2)-Table3[[#This Row],[CornerRadius]]-0.012,0),)</f>
        <v>0</v>
      </c>
      <c r="BO1271" s="6" t="str">
        <f>IF(Table3[[#This Row],[ShoulderLength]]="","",IF(Table3[[#This Row],[ShoulderLength]]&lt;Table3[[#This Row],[LOC]],"FIX",""))</f>
        <v/>
      </c>
    </row>
    <row r="1272" spans="1:67" x14ac:dyDescent="0.25">
      <c r="A1272" s="7">
        <f>IF(Table3[[#This Row],[SoflexRule]]="",1,IF(Table3[[#This Row],[MinOHL]]="",1,IF(Table3[[#This Row],[Type]]="CT",1,IF(Table3[[#This Row],[I]]=1,0,1))))</f>
        <v>1</v>
      </c>
      <c r="E1272" s="6">
        <v>1269</v>
      </c>
      <c r="I1272" s="11" t="s">
        <v>2342</v>
      </c>
      <c r="K1272" s="11" t="str">
        <f>CONCATENATE(Table3[[#This Row],[Type]]," "&amp;TEXT(Table3[[#This Row],[Diameter]],".0000")&amp;""," "&amp;Table3[[#This Row],[NumFlutes]]&amp;"FL")</f>
        <v xml:space="preserve"> .0000 FL</v>
      </c>
      <c r="R1272" s="14">
        <f>IF(Table3[[#This Row],[ShoulderLenEnd]]="",0,90-(DEGREES(ATAN((Q1272-P1272)/((N1272-O1272)/2)))))</f>
        <v>0</v>
      </c>
      <c r="AA1272" s="13" t="str">
        <f t="shared" si="21"/>
        <v/>
      </c>
      <c r="AI1272" s="6">
        <v>0</v>
      </c>
      <c r="AJ1272" s="6">
        <v>0</v>
      </c>
      <c r="AK1272" s="6">
        <v>0</v>
      </c>
      <c r="AL1272" s="6">
        <v>0</v>
      </c>
      <c r="AM1272" s="6">
        <v>0</v>
      </c>
      <c r="AN1272" s="6">
        <v>0</v>
      </c>
      <c r="AO1272" s="6">
        <v>0</v>
      </c>
      <c r="AP1272" s="6">
        <v>0</v>
      </c>
      <c r="AR1272" s="6">
        <v>0</v>
      </c>
      <c r="AS1272" s="6">
        <v>0</v>
      </c>
      <c r="AT1272" s="6">
        <v>0</v>
      </c>
      <c r="AU1272" s="6">
        <v>0</v>
      </c>
      <c r="AV1272" s="6">
        <f>IF(Table3[[#This Row],[ShankDiameter]]&gt;0.5,0,IF(Table3[[#This Row],[Type]]="CD",0,1))</f>
        <v>1</v>
      </c>
      <c r="AW1272" s="6">
        <v>0</v>
      </c>
      <c r="AX1272" s="6">
        <v>0</v>
      </c>
      <c r="AY1272" s="6">
        <v>0</v>
      </c>
      <c r="AZ1272" s="6">
        <f>IF(Table3[[#This Row],[ShankDiameter]]=0.225,2,IF(Table3[[#This Row],[ShankDiameter]]=0.25,2,IF(Table3[[#This Row],[ShankDiameter]]=0.2875,2,0)))</f>
        <v>0</v>
      </c>
      <c r="BA1272" s="6">
        <v>0</v>
      </c>
      <c r="BB1272" s="6">
        <v>0</v>
      </c>
      <c r="BC1272" s="6">
        <v>0</v>
      </c>
      <c r="BD1272" s="6">
        <v>0</v>
      </c>
      <c r="BE1272" s="6">
        <v>0</v>
      </c>
      <c r="BF1272" s="6">
        <v>0</v>
      </c>
      <c r="BG1272" s="6">
        <v>0</v>
      </c>
      <c r="BH1272" s="6">
        <v>0</v>
      </c>
      <c r="BI1272" s="6">
        <v>0</v>
      </c>
      <c r="BJ1272" s="6">
        <v>0</v>
      </c>
      <c r="BK1272" s="6">
        <v>0</v>
      </c>
      <c r="BL1272" s="6">
        <v>0</v>
      </c>
      <c r="BM1272" s="6">
        <f>IF(Table3[[#This Row],[Type]]="EM",IF((Table3[[#This Row],[Diameter]]/2)-Table3[[#This Row],[CornerRadius]]-0.012&gt;0,(Table3[[#This Row],[Diameter]]/2)-Table3[[#This Row],[CornerRadius]]-0.012,0),)</f>
        <v>0</v>
      </c>
      <c r="BO1272" s="6" t="str">
        <f>IF(Table3[[#This Row],[ShoulderLength]]="","",IF(Table3[[#This Row],[ShoulderLength]]&lt;Table3[[#This Row],[LOC]],"FIX",""))</f>
        <v/>
      </c>
    </row>
    <row r="1273" spans="1:67" x14ac:dyDescent="0.25">
      <c r="A1273" s="7">
        <f>IF(Table3[[#This Row],[SoflexRule]]="",1,IF(Table3[[#This Row],[MinOHL]]="",1,IF(Table3[[#This Row],[Type]]="CT",1,IF(Table3[[#This Row],[I]]=1,0,1))))</f>
        <v>1</v>
      </c>
      <c r="B1273" s="6" t="s">
        <v>149</v>
      </c>
      <c r="D1273" s="6" t="s">
        <v>149</v>
      </c>
      <c r="E1273" s="6">
        <v>1270</v>
      </c>
      <c r="G1273" s="9" t="s">
        <v>74</v>
      </c>
      <c r="H1273" s="10" t="s">
        <v>2265</v>
      </c>
      <c r="I1273" s="11" t="s">
        <v>2340</v>
      </c>
      <c r="J1273" s="12" t="s">
        <v>2341</v>
      </c>
      <c r="K1273" s="11" t="str">
        <f>CONCATENATE(Table3[[#This Row],[Type]]," "&amp;TEXT(Table3[[#This Row],[Diameter]],".0000")&amp;""," "&amp;Table3[[#This Row],[NumFlutes]]&amp;"FL")</f>
        <v>DC .3150 2FL</v>
      </c>
      <c r="M1273" s="13">
        <v>0.315</v>
      </c>
      <c r="N1273" s="13">
        <v>0.315</v>
      </c>
      <c r="O1273" s="6">
        <v>0.315</v>
      </c>
      <c r="P1273" s="6">
        <v>1.4950000000000001</v>
      </c>
      <c r="R1273" s="14">
        <f>IF(Table3[[#This Row],[ShoulderLenEnd]]="",0,90-(DEGREES(ATAN((Q1273-P1273)/((N1273-O1273)/2)))))</f>
        <v>0</v>
      </c>
      <c r="S1273" s="15">
        <v>1.52</v>
      </c>
      <c r="T1273" s="6">
        <v>2</v>
      </c>
      <c r="U1273" s="6">
        <v>3.15</v>
      </c>
      <c r="V1273" s="6">
        <v>1.4950000000000001</v>
      </c>
      <c r="AA1273" s="13" t="str">
        <f t="shared" si="21"/>
        <v/>
      </c>
      <c r="AI1273" s="6">
        <v>0</v>
      </c>
      <c r="AJ1273" s="6">
        <v>0</v>
      </c>
      <c r="AK1273" s="6">
        <v>0</v>
      </c>
      <c r="AL1273" s="6">
        <v>0</v>
      </c>
      <c r="AM1273" s="6">
        <v>0</v>
      </c>
      <c r="AN1273" s="6">
        <v>0</v>
      </c>
      <c r="AO1273" s="6">
        <v>0</v>
      </c>
      <c r="AP1273" s="6">
        <v>0</v>
      </c>
      <c r="AR1273" s="6">
        <v>0</v>
      </c>
      <c r="AS1273" s="6">
        <v>0</v>
      </c>
      <c r="AT1273" s="6">
        <v>0</v>
      </c>
      <c r="AU1273" s="6">
        <v>0</v>
      </c>
      <c r="AV1273" s="6">
        <f>IF(Table3[[#This Row],[ShankDiameter]]&gt;0.5,0,IF(Table3[[#This Row],[Type]]="CD",0,1))</f>
        <v>1</v>
      </c>
      <c r="AW1273" s="6">
        <v>0</v>
      </c>
      <c r="AX1273" s="6">
        <v>0</v>
      </c>
      <c r="AY1273" s="6">
        <v>0</v>
      </c>
      <c r="AZ1273" s="6">
        <f>IF(Table3[[#This Row],[ShankDiameter]]=0.225,2,IF(Table3[[#This Row],[ShankDiameter]]=0.25,2,IF(Table3[[#This Row],[ShankDiameter]]=0.2875,2,0)))</f>
        <v>0</v>
      </c>
      <c r="BA1273" s="6">
        <v>0</v>
      </c>
      <c r="BB1273" s="6">
        <v>0</v>
      </c>
      <c r="BC1273" s="6">
        <v>0</v>
      </c>
      <c r="BD1273" s="6">
        <v>0</v>
      </c>
      <c r="BE1273" s="6">
        <v>0</v>
      </c>
      <c r="BF1273" s="6">
        <v>0</v>
      </c>
      <c r="BG1273" s="6">
        <v>0</v>
      </c>
      <c r="BH1273" s="6">
        <v>0</v>
      </c>
      <c r="BI1273" s="6">
        <v>0</v>
      </c>
      <c r="BJ1273" s="6">
        <v>0</v>
      </c>
      <c r="BK1273" s="6">
        <v>0</v>
      </c>
      <c r="BL1273" s="6">
        <v>0</v>
      </c>
      <c r="BM1273" s="6">
        <f>IF(Table3[[#This Row],[Type]]="EM",IF((Table3[[#This Row],[Diameter]]/2)-Table3[[#This Row],[CornerRadius]]-0.012&gt;0,(Table3[[#This Row],[Diameter]]/2)-Table3[[#This Row],[CornerRadius]]-0.012,0),)</f>
        <v>0</v>
      </c>
      <c r="BO1273" s="6" t="str">
        <f>IF(Table3[[#This Row],[ShoulderLength]]="","",IF(Table3[[#This Row],[ShoulderLength]]&lt;Table3[[#This Row],[LOC]],"FIX",""))</f>
        <v/>
      </c>
    </row>
    <row r="1274" spans="1:67" x14ac:dyDescent="0.25">
      <c r="A1274" s="7">
        <f>IF(Table3[[#This Row],[SoflexRule]]="",1,IF(Table3[[#This Row],[MinOHL]]="",1,IF(Table3[[#This Row],[Type]]="CT",1,IF(Table3[[#This Row],[I]]=1,0,1))))</f>
        <v>1</v>
      </c>
      <c r="E1274" s="6">
        <v>1271</v>
      </c>
      <c r="I1274" s="11" t="s">
        <v>2339</v>
      </c>
      <c r="K1274" s="11" t="str">
        <f>CONCATENATE(Table3[[#This Row],[Type]]," "&amp;TEXT(Table3[[#This Row],[Diameter]],".0000")&amp;""," "&amp;Table3[[#This Row],[NumFlutes]]&amp;"FL")</f>
        <v xml:space="preserve"> .0000 FL</v>
      </c>
      <c r="R1274" s="14">
        <f>IF(Table3[[#This Row],[ShoulderLenEnd]]="",0,90-(DEGREES(ATAN((Q1274-P1274)/((N1274-O1274)/2)))))</f>
        <v>0</v>
      </c>
      <c r="AA1274" s="13" t="str">
        <f t="shared" si="21"/>
        <v/>
      </c>
      <c r="AI1274" s="6">
        <v>0</v>
      </c>
      <c r="AJ1274" s="6">
        <v>0</v>
      </c>
      <c r="AK1274" s="6">
        <v>0</v>
      </c>
      <c r="AL1274" s="6">
        <v>0</v>
      </c>
      <c r="AM1274" s="6">
        <v>0</v>
      </c>
      <c r="AN1274" s="6">
        <v>0</v>
      </c>
      <c r="AO1274" s="6">
        <v>0</v>
      </c>
      <c r="AP1274" s="6">
        <v>0</v>
      </c>
      <c r="AR1274" s="6">
        <v>0</v>
      </c>
      <c r="AS1274" s="6">
        <v>0</v>
      </c>
      <c r="AT1274" s="6">
        <v>0</v>
      </c>
      <c r="AU1274" s="6">
        <v>0</v>
      </c>
      <c r="AV1274" s="6">
        <f>IF(Table3[[#This Row],[ShankDiameter]]&gt;0.5,0,IF(Table3[[#This Row],[Type]]="CD",0,1))</f>
        <v>1</v>
      </c>
      <c r="AW1274" s="6">
        <v>0</v>
      </c>
      <c r="AX1274" s="6">
        <v>0</v>
      </c>
      <c r="AY1274" s="6">
        <v>0</v>
      </c>
      <c r="AZ1274" s="6">
        <f>IF(Table3[[#This Row],[ShankDiameter]]=0.225,2,IF(Table3[[#This Row],[ShankDiameter]]=0.25,2,IF(Table3[[#This Row],[ShankDiameter]]=0.2875,2,0)))</f>
        <v>0</v>
      </c>
      <c r="BA1274" s="6">
        <v>0</v>
      </c>
      <c r="BB1274" s="6">
        <v>0</v>
      </c>
      <c r="BC1274" s="6">
        <v>0</v>
      </c>
      <c r="BD1274" s="6">
        <v>0</v>
      </c>
      <c r="BE1274" s="6">
        <v>0</v>
      </c>
      <c r="BF1274" s="6">
        <v>0</v>
      </c>
      <c r="BG1274" s="6">
        <v>0</v>
      </c>
      <c r="BH1274" s="6">
        <v>0</v>
      </c>
      <c r="BI1274" s="6">
        <v>0</v>
      </c>
      <c r="BJ1274" s="6">
        <v>0</v>
      </c>
      <c r="BK1274" s="6">
        <v>0</v>
      </c>
      <c r="BL1274" s="6">
        <v>0</v>
      </c>
      <c r="BM1274" s="6">
        <f>IF(Table3[[#This Row],[Type]]="EM",IF((Table3[[#This Row],[Diameter]]/2)-Table3[[#This Row],[CornerRadius]]-0.012&gt;0,(Table3[[#This Row],[Diameter]]/2)-Table3[[#This Row],[CornerRadius]]-0.012,0),)</f>
        <v>0</v>
      </c>
      <c r="BO1274" s="6" t="str">
        <f>IF(Table3[[#This Row],[ShoulderLength]]="","",IF(Table3[[#This Row],[ShoulderLength]]&lt;Table3[[#This Row],[LOC]],"FIX",""))</f>
        <v/>
      </c>
    </row>
    <row r="1275" spans="1:67" x14ac:dyDescent="0.25">
      <c r="A1275" s="7">
        <f>IF(Table3[[#This Row],[SoflexRule]]="",1,IF(Table3[[#This Row],[MinOHL]]="",1,IF(Table3[[#This Row],[Type]]="CT",1,IF(Table3[[#This Row],[I]]=1,0,1))))</f>
        <v>1</v>
      </c>
      <c r="E1275" s="6">
        <v>1272</v>
      </c>
      <c r="I1275" s="11" t="s">
        <v>2338</v>
      </c>
      <c r="K1275" s="11" t="str">
        <f>CONCATENATE(Table3[[#This Row],[Type]]," "&amp;TEXT(Table3[[#This Row],[Diameter]],".0000")&amp;""," "&amp;Table3[[#This Row],[NumFlutes]]&amp;"FL")</f>
        <v xml:space="preserve"> .0000 FL</v>
      </c>
      <c r="R1275" s="14">
        <f>IF(Table3[[#This Row],[ShoulderLenEnd]]="",0,90-(DEGREES(ATAN((Q1275-P1275)/((N1275-O1275)/2)))))</f>
        <v>0</v>
      </c>
      <c r="AA1275" s="13" t="str">
        <f t="shared" si="21"/>
        <v/>
      </c>
      <c r="AI1275" s="6">
        <v>0</v>
      </c>
      <c r="AJ1275" s="6">
        <v>0</v>
      </c>
      <c r="AK1275" s="6">
        <v>0</v>
      </c>
      <c r="AL1275" s="6">
        <v>0</v>
      </c>
      <c r="AM1275" s="6">
        <v>0</v>
      </c>
      <c r="AN1275" s="6">
        <v>0</v>
      </c>
      <c r="AO1275" s="6">
        <v>0</v>
      </c>
      <c r="AP1275" s="6">
        <v>0</v>
      </c>
      <c r="AR1275" s="6">
        <v>0</v>
      </c>
      <c r="AS1275" s="6">
        <v>0</v>
      </c>
      <c r="AT1275" s="6">
        <v>0</v>
      </c>
      <c r="AU1275" s="6">
        <v>0</v>
      </c>
      <c r="AV1275" s="6">
        <f>IF(Table3[[#This Row],[ShankDiameter]]&gt;0.5,0,IF(Table3[[#This Row],[Type]]="CD",0,1))</f>
        <v>1</v>
      </c>
      <c r="AW1275" s="6">
        <v>0</v>
      </c>
      <c r="AX1275" s="6">
        <v>0</v>
      </c>
      <c r="AY1275" s="6">
        <v>0</v>
      </c>
      <c r="AZ1275" s="6">
        <f>IF(Table3[[#This Row],[ShankDiameter]]=0.225,2,IF(Table3[[#This Row],[ShankDiameter]]=0.25,2,IF(Table3[[#This Row],[ShankDiameter]]=0.2875,2,0)))</f>
        <v>0</v>
      </c>
      <c r="BA1275" s="6">
        <v>0</v>
      </c>
      <c r="BB1275" s="6">
        <v>0</v>
      </c>
      <c r="BC1275" s="6">
        <v>0</v>
      </c>
      <c r="BD1275" s="6">
        <v>0</v>
      </c>
      <c r="BE1275" s="6">
        <v>0</v>
      </c>
      <c r="BF1275" s="6">
        <v>0</v>
      </c>
      <c r="BG1275" s="6">
        <v>0</v>
      </c>
      <c r="BH1275" s="6">
        <v>0</v>
      </c>
      <c r="BI1275" s="6">
        <v>0</v>
      </c>
      <c r="BJ1275" s="6">
        <v>0</v>
      </c>
      <c r="BK1275" s="6">
        <v>0</v>
      </c>
      <c r="BL1275" s="6">
        <v>0</v>
      </c>
      <c r="BM1275" s="6">
        <f>IF(Table3[[#This Row],[Type]]="EM",IF((Table3[[#This Row],[Diameter]]/2)-Table3[[#This Row],[CornerRadius]]-0.012&gt;0,(Table3[[#This Row],[Diameter]]/2)-Table3[[#This Row],[CornerRadius]]-0.012,0),)</f>
        <v>0</v>
      </c>
      <c r="BO1275" s="6" t="str">
        <f>IF(Table3[[#This Row],[ShoulderLength]]="","",IF(Table3[[#This Row],[ShoulderLength]]&lt;Table3[[#This Row],[LOC]],"FIX",""))</f>
        <v/>
      </c>
    </row>
    <row r="1276" spans="1:67" x14ac:dyDescent="0.25">
      <c r="A1276" s="7">
        <f>IF(Table3[[#This Row],[SoflexRule]]="",1,IF(Table3[[#This Row],[MinOHL]]="",1,IF(Table3[[#This Row],[Type]]="CT",1,IF(Table3[[#This Row],[I]]=1,0,1))))</f>
        <v>1</v>
      </c>
      <c r="E1276" s="6">
        <v>1273</v>
      </c>
      <c r="I1276" s="11" t="s">
        <v>2337</v>
      </c>
      <c r="K1276" s="11" t="str">
        <f>CONCATENATE(Table3[[#This Row],[Type]]," "&amp;TEXT(Table3[[#This Row],[Diameter]],".0000")&amp;""," "&amp;Table3[[#This Row],[NumFlutes]]&amp;"FL")</f>
        <v xml:space="preserve"> .0000 FL</v>
      </c>
      <c r="R1276" s="14">
        <f>IF(Table3[[#This Row],[ShoulderLenEnd]]="",0,90-(DEGREES(ATAN((Q1276-P1276)/((N1276-O1276)/2)))))</f>
        <v>0</v>
      </c>
      <c r="AA1276" s="13" t="str">
        <f t="shared" si="21"/>
        <v/>
      </c>
      <c r="AI1276" s="6">
        <v>0</v>
      </c>
      <c r="AJ1276" s="6">
        <v>0</v>
      </c>
      <c r="AK1276" s="6">
        <v>0</v>
      </c>
      <c r="AL1276" s="6">
        <v>0</v>
      </c>
      <c r="AM1276" s="6">
        <v>0</v>
      </c>
      <c r="AN1276" s="6">
        <v>0</v>
      </c>
      <c r="AO1276" s="6">
        <v>0</v>
      </c>
      <c r="AP1276" s="6">
        <v>0</v>
      </c>
      <c r="AR1276" s="6">
        <v>0</v>
      </c>
      <c r="AS1276" s="6">
        <v>0</v>
      </c>
      <c r="AT1276" s="6">
        <v>0</v>
      </c>
      <c r="AU1276" s="6">
        <v>0</v>
      </c>
      <c r="AV1276" s="6">
        <f>IF(Table3[[#This Row],[ShankDiameter]]&gt;0.5,0,IF(Table3[[#This Row],[Type]]="CD",0,1))</f>
        <v>1</v>
      </c>
      <c r="AW1276" s="6">
        <v>0</v>
      </c>
      <c r="AX1276" s="6">
        <v>0</v>
      </c>
      <c r="AY1276" s="6">
        <v>0</v>
      </c>
      <c r="AZ1276" s="6">
        <f>IF(Table3[[#This Row],[ShankDiameter]]=0.225,2,IF(Table3[[#This Row],[ShankDiameter]]=0.25,2,IF(Table3[[#This Row],[ShankDiameter]]=0.2875,2,0)))</f>
        <v>0</v>
      </c>
      <c r="BA1276" s="6">
        <v>0</v>
      </c>
      <c r="BB1276" s="6">
        <v>0</v>
      </c>
      <c r="BC1276" s="6">
        <v>0</v>
      </c>
      <c r="BD1276" s="6">
        <v>0</v>
      </c>
      <c r="BE1276" s="6">
        <v>0</v>
      </c>
      <c r="BF1276" s="6">
        <v>0</v>
      </c>
      <c r="BG1276" s="6">
        <v>0</v>
      </c>
      <c r="BH1276" s="6">
        <v>0</v>
      </c>
      <c r="BI1276" s="6">
        <v>0</v>
      </c>
      <c r="BJ1276" s="6">
        <v>0</v>
      </c>
      <c r="BK1276" s="6">
        <v>0</v>
      </c>
      <c r="BL1276" s="6">
        <v>0</v>
      </c>
      <c r="BM1276" s="6">
        <f>IF(Table3[[#This Row],[Type]]="EM",IF((Table3[[#This Row],[Diameter]]/2)-Table3[[#This Row],[CornerRadius]]-0.012&gt;0,(Table3[[#This Row],[Diameter]]/2)-Table3[[#This Row],[CornerRadius]]-0.012,0),)</f>
        <v>0</v>
      </c>
      <c r="BO1276" s="6" t="str">
        <f>IF(Table3[[#This Row],[ShoulderLength]]="","",IF(Table3[[#This Row],[ShoulderLength]]&lt;Table3[[#This Row],[LOC]],"FIX",""))</f>
        <v/>
      </c>
    </row>
    <row r="1277" spans="1:67" x14ac:dyDescent="0.25">
      <c r="A1277" s="7">
        <f>IF(Table3[[#This Row],[SoflexRule]]="",1,IF(Table3[[#This Row],[MinOHL]]="",1,IF(Table3[[#This Row],[Type]]="CT",1,IF(Table3[[#This Row],[I]]=1,0,1))))</f>
        <v>1</v>
      </c>
      <c r="E1277" s="6">
        <v>1274</v>
      </c>
      <c r="I1277" s="11" t="s">
        <v>2336</v>
      </c>
      <c r="K1277" s="11" t="str">
        <f>CONCATENATE(Table3[[#This Row],[Type]]," "&amp;TEXT(Table3[[#This Row],[Diameter]],".0000")&amp;""," "&amp;Table3[[#This Row],[NumFlutes]]&amp;"FL")</f>
        <v xml:space="preserve"> .0000 FL</v>
      </c>
      <c r="R1277" s="14">
        <f>IF(Table3[[#This Row],[ShoulderLenEnd]]="",0,90-(DEGREES(ATAN((Q1277-P1277)/((N1277-O1277)/2)))))</f>
        <v>0</v>
      </c>
      <c r="AA1277" s="13" t="str">
        <f t="shared" si="21"/>
        <v/>
      </c>
      <c r="AI1277" s="6">
        <v>0</v>
      </c>
      <c r="AJ1277" s="6">
        <v>0</v>
      </c>
      <c r="AK1277" s="6">
        <v>0</v>
      </c>
      <c r="AL1277" s="6">
        <v>0</v>
      </c>
      <c r="AM1277" s="6">
        <v>0</v>
      </c>
      <c r="AN1277" s="6">
        <v>0</v>
      </c>
      <c r="AO1277" s="6">
        <v>0</v>
      </c>
      <c r="AP1277" s="6">
        <v>0</v>
      </c>
      <c r="AR1277" s="6">
        <v>0</v>
      </c>
      <c r="AS1277" s="6">
        <v>0</v>
      </c>
      <c r="AT1277" s="6">
        <v>0</v>
      </c>
      <c r="AU1277" s="6">
        <v>0</v>
      </c>
      <c r="AV1277" s="6">
        <f>IF(Table3[[#This Row],[ShankDiameter]]&gt;0.5,0,IF(Table3[[#This Row],[Type]]="CD",0,1))</f>
        <v>1</v>
      </c>
      <c r="AW1277" s="6">
        <v>0</v>
      </c>
      <c r="AX1277" s="6">
        <v>0</v>
      </c>
      <c r="AY1277" s="6">
        <v>0</v>
      </c>
      <c r="AZ1277" s="6">
        <f>IF(Table3[[#This Row],[ShankDiameter]]=0.225,2,IF(Table3[[#This Row],[ShankDiameter]]=0.25,2,IF(Table3[[#This Row],[ShankDiameter]]=0.2875,2,0)))</f>
        <v>0</v>
      </c>
      <c r="BA1277" s="6">
        <v>0</v>
      </c>
      <c r="BB1277" s="6">
        <v>0</v>
      </c>
      <c r="BC1277" s="6">
        <v>0</v>
      </c>
      <c r="BD1277" s="6">
        <v>0</v>
      </c>
      <c r="BE1277" s="6">
        <v>0</v>
      </c>
      <c r="BF1277" s="6">
        <v>0</v>
      </c>
      <c r="BG1277" s="6">
        <v>0</v>
      </c>
      <c r="BH1277" s="6">
        <v>0</v>
      </c>
      <c r="BI1277" s="6">
        <v>0</v>
      </c>
      <c r="BJ1277" s="6">
        <v>0</v>
      </c>
      <c r="BK1277" s="6">
        <v>0</v>
      </c>
      <c r="BL1277" s="6">
        <v>0</v>
      </c>
      <c r="BM1277" s="6">
        <f>IF(Table3[[#This Row],[Type]]="EM",IF((Table3[[#This Row],[Diameter]]/2)-Table3[[#This Row],[CornerRadius]]-0.012&gt;0,(Table3[[#This Row],[Diameter]]/2)-Table3[[#This Row],[CornerRadius]]-0.012,0),)</f>
        <v>0</v>
      </c>
      <c r="BO1277" s="6" t="str">
        <f>IF(Table3[[#This Row],[ShoulderLength]]="","",IF(Table3[[#This Row],[ShoulderLength]]&lt;Table3[[#This Row],[LOC]],"FIX",""))</f>
        <v/>
      </c>
    </row>
    <row r="1278" spans="1:67" x14ac:dyDescent="0.25">
      <c r="A1278" s="7">
        <f>IF(Table3[[#This Row],[SoflexRule]]="",1,IF(Table3[[#This Row],[MinOHL]]="",1,IF(Table3[[#This Row],[Type]]="CT",1,IF(Table3[[#This Row],[I]]=1,0,1))))</f>
        <v>1</v>
      </c>
      <c r="E1278" s="6">
        <v>1275</v>
      </c>
      <c r="I1278" s="11" t="s">
        <v>2335</v>
      </c>
      <c r="K1278" s="11" t="str">
        <f>CONCATENATE(Table3[[#This Row],[Type]]," "&amp;TEXT(Table3[[#This Row],[Diameter]],".0000")&amp;""," "&amp;Table3[[#This Row],[NumFlutes]]&amp;"FL")</f>
        <v xml:space="preserve"> .0000 FL</v>
      </c>
      <c r="R1278" s="14">
        <f>IF(Table3[[#This Row],[ShoulderLenEnd]]="",0,90-(DEGREES(ATAN((Q1278-P1278)/((N1278-O1278)/2)))))</f>
        <v>0</v>
      </c>
      <c r="AA1278" s="13" t="str">
        <f t="shared" si="21"/>
        <v/>
      </c>
      <c r="AI1278" s="6">
        <v>0</v>
      </c>
      <c r="AJ1278" s="6">
        <v>0</v>
      </c>
      <c r="AK1278" s="6">
        <v>0</v>
      </c>
      <c r="AL1278" s="6">
        <v>0</v>
      </c>
      <c r="AM1278" s="6">
        <v>0</v>
      </c>
      <c r="AN1278" s="6">
        <v>0</v>
      </c>
      <c r="AO1278" s="6">
        <v>0</v>
      </c>
      <c r="AP1278" s="6">
        <v>0</v>
      </c>
      <c r="AR1278" s="6">
        <v>0</v>
      </c>
      <c r="AS1278" s="6">
        <v>0</v>
      </c>
      <c r="AT1278" s="6">
        <v>0</v>
      </c>
      <c r="AU1278" s="6">
        <v>0</v>
      </c>
      <c r="AV1278" s="6">
        <f>IF(Table3[[#This Row],[ShankDiameter]]&gt;0.5,0,IF(Table3[[#This Row],[Type]]="CD",0,1))</f>
        <v>1</v>
      </c>
      <c r="AW1278" s="6">
        <v>0</v>
      </c>
      <c r="AX1278" s="6">
        <v>0</v>
      </c>
      <c r="AY1278" s="6">
        <v>0</v>
      </c>
      <c r="AZ1278" s="6">
        <f>IF(Table3[[#This Row],[ShankDiameter]]=0.225,2,IF(Table3[[#This Row],[ShankDiameter]]=0.25,2,IF(Table3[[#This Row],[ShankDiameter]]=0.2875,2,0)))</f>
        <v>0</v>
      </c>
      <c r="BA1278" s="6">
        <v>0</v>
      </c>
      <c r="BB1278" s="6">
        <v>0</v>
      </c>
      <c r="BC1278" s="6">
        <v>0</v>
      </c>
      <c r="BD1278" s="6">
        <v>0</v>
      </c>
      <c r="BE1278" s="6">
        <v>0</v>
      </c>
      <c r="BF1278" s="6">
        <v>0</v>
      </c>
      <c r="BG1278" s="6">
        <v>0</v>
      </c>
      <c r="BH1278" s="6">
        <v>0</v>
      </c>
      <c r="BI1278" s="6">
        <v>0</v>
      </c>
      <c r="BJ1278" s="6">
        <v>0</v>
      </c>
      <c r="BK1278" s="6">
        <v>0</v>
      </c>
      <c r="BL1278" s="6">
        <v>0</v>
      </c>
      <c r="BM1278" s="6">
        <f>IF(Table3[[#This Row],[Type]]="EM",IF((Table3[[#This Row],[Diameter]]/2)-Table3[[#This Row],[CornerRadius]]-0.012&gt;0,(Table3[[#This Row],[Diameter]]/2)-Table3[[#This Row],[CornerRadius]]-0.012,0),)</f>
        <v>0</v>
      </c>
      <c r="BO1278" s="6" t="str">
        <f>IF(Table3[[#This Row],[ShoulderLength]]="","",IF(Table3[[#This Row],[ShoulderLength]]&lt;Table3[[#This Row],[LOC]],"FIX",""))</f>
        <v/>
      </c>
    </row>
    <row r="1279" spans="1:67" x14ac:dyDescent="0.25">
      <c r="A1279" s="7">
        <f>IF(Table3[[#This Row],[SoflexRule]]="",1,IF(Table3[[#This Row],[MinOHL]]="",1,IF(Table3[[#This Row],[Type]]="CT",1,IF(Table3[[#This Row],[I]]=1,0,1))))</f>
        <v>1</v>
      </c>
      <c r="B1279" s="6" t="s">
        <v>2193</v>
      </c>
      <c r="D1279" s="6" t="s">
        <v>2193</v>
      </c>
      <c r="E1279" s="6">
        <v>1276</v>
      </c>
      <c r="G1279" s="9" t="s">
        <v>74</v>
      </c>
      <c r="H1279" s="10" t="s">
        <v>2193</v>
      </c>
      <c r="I1279" s="11" t="s">
        <v>2333</v>
      </c>
      <c r="J1279" s="30" t="s">
        <v>2334</v>
      </c>
      <c r="K1279" s="11" t="str">
        <f>CONCATENATE(Table3[[#This Row],[Type]]," "&amp;TEXT(Table3[[#This Row],[Diameter]],".0000")&amp;""," "&amp;Table3[[#This Row],[NumFlutes]]&amp;"FL")</f>
        <v>SD .0930 2FL</v>
      </c>
      <c r="M1279" s="13">
        <v>9.2999999999999999E-2</v>
      </c>
      <c r="N1279" s="13">
        <v>0.125</v>
      </c>
      <c r="O1279" s="6">
        <v>0.1</v>
      </c>
      <c r="P1279" s="6">
        <v>0.3</v>
      </c>
      <c r="Q1279" s="6">
        <v>0.5</v>
      </c>
      <c r="R1279" s="14">
        <f>IF(Table3[[#This Row],[ShoulderLenEnd]]="",0,90-(DEGREES(ATAN((Q1279-P1279)/((N1279-O1279)/2)))))</f>
        <v>3.5763343749973444</v>
      </c>
      <c r="S1279" s="15">
        <v>0.625</v>
      </c>
      <c r="T1279" s="6">
        <v>2</v>
      </c>
      <c r="U1279" s="6">
        <v>1.5</v>
      </c>
      <c r="V1279" s="6">
        <v>0.27900000000000003</v>
      </c>
      <c r="Z1279" s="6">
        <v>140</v>
      </c>
      <c r="AA1279" s="13">
        <f t="shared" si="21"/>
        <v>1.6924615893378413E-2</v>
      </c>
      <c r="AE1279" s="6" t="s">
        <v>44</v>
      </c>
      <c r="AF1279" s="6" t="s">
        <v>369</v>
      </c>
      <c r="AG1279" s="6" t="s">
        <v>66</v>
      </c>
      <c r="AI1279" s="6">
        <v>0</v>
      </c>
      <c r="AJ1279" s="6">
        <v>0</v>
      </c>
      <c r="AK1279" s="6">
        <v>1</v>
      </c>
      <c r="AL1279" s="6">
        <v>0</v>
      </c>
      <c r="AM1279" s="6">
        <v>0</v>
      </c>
      <c r="AN1279" s="6">
        <v>0</v>
      </c>
      <c r="AO1279" s="6">
        <v>0</v>
      </c>
      <c r="AP1279" s="6">
        <v>1</v>
      </c>
      <c r="AR1279" s="6">
        <v>0</v>
      </c>
      <c r="AS1279" s="6">
        <v>0</v>
      </c>
      <c r="AT1279" s="6">
        <v>0</v>
      </c>
      <c r="AU1279" s="6">
        <v>0</v>
      </c>
      <c r="AV1279" s="6">
        <f>IF(Table3[[#This Row],[ShankDiameter]]&gt;0.5,0,2)</f>
        <v>2</v>
      </c>
      <c r="AW1279" s="6">
        <v>0</v>
      </c>
      <c r="AX1279" s="6">
        <v>0</v>
      </c>
      <c r="AY1279" s="6">
        <v>2</v>
      </c>
      <c r="AZ1279" s="6">
        <f>IF(Table3[[#This Row],[ShankDiameter]]=0.225,2,IF(Table3[[#This Row],[ShankDiameter]]=0.25,2,IF(Table3[[#This Row],[ShankDiameter]]=0.2875,2,0)))</f>
        <v>0</v>
      </c>
      <c r="BA1279" s="6">
        <v>2</v>
      </c>
      <c r="BB1279" s="6">
        <v>0</v>
      </c>
      <c r="BC1279" s="6">
        <v>0</v>
      </c>
      <c r="BD1279" s="6">
        <v>0</v>
      </c>
      <c r="BE1279" s="6">
        <v>0</v>
      </c>
      <c r="BF1279" s="6">
        <v>0</v>
      </c>
      <c r="BG1279" s="6">
        <v>0</v>
      </c>
      <c r="BH1279" s="6">
        <v>0</v>
      </c>
      <c r="BI1279" s="6">
        <v>0</v>
      </c>
      <c r="BJ1279" s="6">
        <v>0</v>
      </c>
      <c r="BK1279" s="6">
        <v>0</v>
      </c>
      <c r="BL1279" s="6">
        <v>0</v>
      </c>
      <c r="BM1279" s="6">
        <f>IF(Table3[[#This Row],[Type]]="EM",IF((Table3[[#This Row],[Diameter]]/2)-Table3[[#This Row],[CornerRadius]]-0.012&gt;0,(Table3[[#This Row],[Diameter]]/2)-Table3[[#This Row],[CornerRadius]]-0.012,0),)</f>
        <v>0</v>
      </c>
      <c r="BO1279" s="6" t="str">
        <f>IF(Table3[[#This Row],[ShoulderLength]]="","",IF(Table3[[#This Row],[ShoulderLength]]&lt;Table3[[#This Row],[LOC]],"FIX",""))</f>
        <v/>
      </c>
    </row>
    <row r="1280" spans="1:67" x14ac:dyDescent="0.25">
      <c r="A1280" s="7">
        <f>IF(Table3[[#This Row],[SoflexRule]]="",1,IF(Table3[[#This Row],[MinOHL]]="",1,IF(Table3[[#This Row],[Type]]="CT",1,IF(Table3[[#This Row],[I]]=1,0,1))))</f>
        <v>1</v>
      </c>
      <c r="B1280" s="6" t="s">
        <v>1922</v>
      </c>
      <c r="D1280" s="6" t="s">
        <v>1922</v>
      </c>
      <c r="E1280" s="6">
        <v>1277</v>
      </c>
      <c r="G1280" s="9" t="s">
        <v>74</v>
      </c>
      <c r="H1280" s="10" t="s">
        <v>1922</v>
      </c>
      <c r="I1280" s="11" t="s">
        <v>2331</v>
      </c>
      <c r="J1280" s="12" t="s">
        <v>2332</v>
      </c>
      <c r="K1280" s="11" t="str">
        <f>CONCATENATE(Table3[[#This Row],[Type]]," "&amp;TEXT(Table3[[#This Row],[Diameter]],".0000")&amp;""," "&amp;Table3[[#This Row],[NumFlutes]]&amp;"FL")</f>
        <v>RM .0435 4FL</v>
      </c>
      <c r="M1280" s="13">
        <v>4.3499999999999997E-2</v>
      </c>
      <c r="N1280" s="13">
        <v>0.125</v>
      </c>
      <c r="O1280" s="6">
        <v>4.1500000000000002E-2</v>
      </c>
      <c r="P1280" s="6">
        <v>0.62</v>
      </c>
      <c r="Q1280" s="6">
        <v>0.79</v>
      </c>
      <c r="R1280" s="14">
        <f>IF(Table3[[#This Row],[ShoulderLenEnd]]="",0,90-(DEGREES(ATAN((Q1280-P1280)/((N1280-O1280)/2)))))</f>
        <v>13.79809127028328</v>
      </c>
      <c r="S1280" s="15">
        <v>0.81</v>
      </c>
      <c r="T1280" s="6">
        <v>4</v>
      </c>
      <c r="U1280" s="6">
        <v>2</v>
      </c>
      <c r="V1280" s="6">
        <v>0.312</v>
      </c>
      <c r="AA1280" s="13" t="str">
        <f t="shared" si="21"/>
        <v/>
      </c>
      <c r="AB1280" s="6">
        <v>0.04</v>
      </c>
      <c r="AC1280" s="6">
        <v>5.0000000000000001E-3</v>
      </c>
      <c r="AE1280" s="6" t="s">
        <v>44</v>
      </c>
      <c r="AF1280" s="6" t="s">
        <v>369</v>
      </c>
      <c r="AG1280" s="6" t="s">
        <v>66</v>
      </c>
      <c r="AI1280" s="6">
        <v>0</v>
      </c>
      <c r="AJ1280" s="6">
        <v>0</v>
      </c>
      <c r="AK1280" s="6">
        <v>1</v>
      </c>
      <c r="AL1280" s="6">
        <v>0</v>
      </c>
      <c r="AM1280" s="6">
        <v>0</v>
      </c>
      <c r="AN1280" s="6">
        <v>0</v>
      </c>
      <c r="AO1280" s="6">
        <v>0</v>
      </c>
      <c r="AP1280" s="6">
        <v>1</v>
      </c>
      <c r="AR1280" s="6">
        <v>0</v>
      </c>
      <c r="AS1280" s="6">
        <v>0</v>
      </c>
      <c r="AT1280" s="6">
        <v>0</v>
      </c>
      <c r="AU1280" s="6">
        <v>0</v>
      </c>
      <c r="AV1280" s="6">
        <f>IF(Table3[[#This Row],[ShankDiameter]]&gt;0.5,0,IF(Table3[[#This Row],[Type]]="CD",0,1))</f>
        <v>1</v>
      </c>
      <c r="AW1280" s="6">
        <v>0</v>
      </c>
      <c r="AX1280" s="6">
        <v>0</v>
      </c>
      <c r="AY1280" s="6">
        <v>0</v>
      </c>
      <c r="AZ1280" s="6">
        <f>IF(Table3[[#This Row],[ShankDiameter]]=0.225,2,IF(Table3[[#This Row],[ShankDiameter]]=0.25,2,IF(Table3[[#This Row],[ShankDiameter]]=0.2875,2,0)))</f>
        <v>0</v>
      </c>
      <c r="BA1280" s="6">
        <v>2</v>
      </c>
      <c r="BB1280" s="6">
        <v>0</v>
      </c>
      <c r="BC1280" s="6">
        <v>0</v>
      </c>
      <c r="BD1280" s="6">
        <v>0</v>
      </c>
      <c r="BE1280" s="6">
        <v>0</v>
      </c>
      <c r="BF1280" s="6">
        <v>0</v>
      </c>
      <c r="BG1280" s="6">
        <v>0</v>
      </c>
      <c r="BH1280" s="6">
        <v>0</v>
      </c>
      <c r="BI1280" s="6">
        <v>0</v>
      </c>
      <c r="BJ1280" s="6">
        <v>0</v>
      </c>
      <c r="BK1280" s="6">
        <v>0</v>
      </c>
      <c r="BL1280" s="6">
        <v>0</v>
      </c>
      <c r="BM1280" s="6">
        <f>IF(Table3[[#This Row],[Type]]="EM",IF((Table3[[#This Row],[Diameter]]/2)-Table3[[#This Row],[CornerRadius]]-0.012&gt;0,(Table3[[#This Row],[Diameter]]/2)-Table3[[#This Row],[CornerRadius]]-0.012,0),)</f>
        <v>0</v>
      </c>
      <c r="BO1280" s="6" t="str">
        <f>IF(Table3[[#This Row],[ShoulderLength]]="","",IF(Table3[[#This Row],[ShoulderLength]]&lt;Table3[[#This Row],[LOC]],"FIX",""))</f>
        <v/>
      </c>
    </row>
    <row r="1281" spans="1:67" x14ac:dyDescent="0.25">
      <c r="A1281" s="7">
        <v>1</v>
      </c>
      <c r="B1281" s="6" t="s">
        <v>1858</v>
      </c>
      <c r="C1281" s="6" t="s">
        <v>2277</v>
      </c>
      <c r="E1281" s="6">
        <v>1278</v>
      </c>
      <c r="G1281" s="9" t="s">
        <v>74</v>
      </c>
      <c r="H1281" s="10" t="s">
        <v>1858</v>
      </c>
      <c r="I1281" s="20" t="s">
        <v>2329</v>
      </c>
      <c r="J1281" s="12" t="s">
        <v>2330</v>
      </c>
      <c r="K1281" s="11" t="str">
        <f>CONCATENATE(Table3[[#This Row],[Type]]," "&amp;TEXT(Table3[[#This Row],[Diameter]],".0000")&amp;""," "&amp;Table3[[#This Row],[NumFlutes]]&amp;"FL")</f>
        <v>FM 1.5000 6FL</v>
      </c>
      <c r="M1281" s="13">
        <v>1.5</v>
      </c>
      <c r="N1281" s="13">
        <v>1.4350000000000001</v>
      </c>
      <c r="O1281" s="6">
        <v>1.2849999999999999</v>
      </c>
      <c r="P1281" s="6">
        <v>0.6</v>
      </c>
      <c r="R1281" s="14">
        <f>IF(Table3[[#This Row],[ShoulderLenEnd]]="",0,90-(DEGREES(ATAN((Q1281-P1281)/((N1281-O1281)/2)))))</f>
        <v>0</v>
      </c>
      <c r="S1281" s="15">
        <v>1.7509999999999999</v>
      </c>
      <c r="T1281" s="6">
        <v>6</v>
      </c>
      <c r="U1281" s="6">
        <v>1.7509999999999999</v>
      </c>
      <c r="V1281" s="6">
        <v>0.32500000000000001</v>
      </c>
      <c r="W1281" s="6">
        <v>2.7E-2</v>
      </c>
      <c r="Z1281" s="6">
        <v>0</v>
      </c>
      <c r="AA1281" s="13" t="str">
        <f t="shared" si="21"/>
        <v/>
      </c>
      <c r="AB1281" s="6">
        <v>1.34</v>
      </c>
      <c r="AD1281" s="6">
        <v>0.9</v>
      </c>
      <c r="AF1281" s="6" t="s">
        <v>119</v>
      </c>
      <c r="AG1281" s="18" t="s">
        <v>2286</v>
      </c>
      <c r="AI1281" s="6">
        <v>0</v>
      </c>
      <c r="AJ1281" s="6">
        <v>1</v>
      </c>
      <c r="AK1281" s="6">
        <v>1</v>
      </c>
      <c r="AL1281" s="6">
        <v>1</v>
      </c>
      <c r="AM1281" s="6">
        <v>1</v>
      </c>
      <c r="AN1281" s="6">
        <v>1</v>
      </c>
      <c r="AO1281" s="6">
        <v>1</v>
      </c>
      <c r="AP1281" s="6">
        <v>1</v>
      </c>
      <c r="AR1281" s="6">
        <v>0</v>
      </c>
      <c r="AS1281" s="6">
        <v>0</v>
      </c>
      <c r="AT1281" s="6">
        <v>0</v>
      </c>
      <c r="AU1281" s="6">
        <v>0</v>
      </c>
      <c r="AV1281" s="6">
        <f>IF(Table3[[#This Row],[ShankDiameter]]&gt;0.5,0,IF(Table3[[#This Row],[Type]]="CD",0,1))</f>
        <v>0</v>
      </c>
      <c r="AW1281" s="6">
        <v>0</v>
      </c>
      <c r="AX1281" s="6">
        <v>0</v>
      </c>
      <c r="AY1281" s="6">
        <v>0</v>
      </c>
      <c r="AZ1281" s="6">
        <f>IF(Table3[[#This Row],[ShankDiameter]]=0.225,2,IF(Table3[[#This Row],[ShankDiameter]]=0.25,2,IF(Table3[[#This Row],[ShankDiameter]]=0.2875,2,0)))</f>
        <v>0</v>
      </c>
      <c r="BA1281" s="6">
        <v>0</v>
      </c>
      <c r="BB1281" s="6">
        <v>0</v>
      </c>
      <c r="BC1281" s="6">
        <v>0</v>
      </c>
      <c r="BD1281" s="6">
        <v>0</v>
      </c>
      <c r="BE1281" s="6">
        <v>0</v>
      </c>
      <c r="BF1281" s="6">
        <v>0</v>
      </c>
      <c r="BG1281" s="6">
        <v>1</v>
      </c>
      <c r="BH1281" s="6">
        <v>0</v>
      </c>
      <c r="BI1281" s="6">
        <v>0</v>
      </c>
      <c r="BJ1281" s="6">
        <v>0</v>
      </c>
      <c r="BK1281" s="6">
        <v>0</v>
      </c>
      <c r="BL1281" s="6">
        <v>0</v>
      </c>
      <c r="BM1281" s="6">
        <f>IF(Table3[[#This Row],[Type]]="EM",IF((Table3[[#This Row],[Diameter]]/2)-Table3[[#This Row],[CornerRadius]]-0.012&gt;0,(Table3[[#This Row],[Diameter]]/2)-Table3[[#This Row],[CornerRadius]]-0.012,0),)</f>
        <v>0</v>
      </c>
      <c r="BO1281" s="6" t="str">
        <f>IF(Table3[[#This Row],[ShoulderLength]]="","",IF(Table3[[#This Row],[ShoulderLength]]&lt;Table3[[#This Row],[LOC]],"FIX",""))</f>
        <v/>
      </c>
    </row>
    <row r="1282" spans="1:67" x14ac:dyDescent="0.25">
      <c r="A1282" s="7">
        <f>IF(Table3[[#This Row],[SoflexRule]]="",1,IF(Table3[[#This Row],[MinOHL]]="",1,IF(Table3[[#This Row],[Type]]="CT",1,IF(Table3[[#This Row],[I]]=1,0,1))))</f>
        <v>1</v>
      </c>
      <c r="B1282" s="6" t="s">
        <v>149</v>
      </c>
      <c r="D1282" s="6" t="s">
        <v>149</v>
      </c>
      <c r="E1282" s="6">
        <v>1279</v>
      </c>
      <c r="G1282" s="9" t="s">
        <v>74</v>
      </c>
      <c r="H1282" s="10" t="s">
        <v>801</v>
      </c>
      <c r="I1282" s="11" t="s">
        <v>2328</v>
      </c>
      <c r="K1282" s="11" t="str">
        <f>CONCATENATE(Table3[[#This Row],[Type]]," "&amp;TEXT(Table3[[#This Row],[Diameter]],".0000")&amp;""," "&amp;Table3[[#This Row],[NumFlutes]]&amp;"FL")</f>
        <v>DJ .0781 2FL</v>
      </c>
      <c r="M1282" s="13">
        <v>7.8100000000000003E-2</v>
      </c>
      <c r="N1282" s="13">
        <v>7.8100000000000003E-2</v>
      </c>
      <c r="O1282" s="6">
        <v>7.8100000000000003E-2</v>
      </c>
      <c r="P1282" s="6">
        <v>0.97499999999999998</v>
      </c>
      <c r="R1282" s="14">
        <f>IF(Table3[[#This Row],[ShoulderLenEnd]]="",0,90-(DEGREES(ATAN((Q1282-P1282)/((N1282-O1282)/2)))))</f>
        <v>0</v>
      </c>
      <c r="S1282" s="15">
        <v>1</v>
      </c>
      <c r="T1282" s="6">
        <v>2</v>
      </c>
      <c r="U1282" s="6">
        <v>1.833</v>
      </c>
      <c r="V1282" s="6">
        <v>0.97499999999999998</v>
      </c>
      <c r="Z1282" s="6">
        <v>118</v>
      </c>
      <c r="AA1282" s="13">
        <f t="shared" si="21"/>
        <v>2.346360717302623E-2</v>
      </c>
      <c r="AI1282" s="6">
        <v>0</v>
      </c>
      <c r="AJ1282" s="6">
        <v>0</v>
      </c>
      <c r="AK1282" s="6">
        <v>0</v>
      </c>
      <c r="AL1282" s="6">
        <v>0</v>
      </c>
      <c r="AM1282" s="6">
        <v>0</v>
      </c>
      <c r="AN1282" s="6">
        <v>1</v>
      </c>
      <c r="AO1282" s="6">
        <v>0</v>
      </c>
      <c r="AP1282" s="6">
        <v>0</v>
      </c>
      <c r="AR1282" s="6">
        <v>0</v>
      </c>
      <c r="AS1282" s="6">
        <v>0</v>
      </c>
      <c r="AT1282" s="6">
        <v>0</v>
      </c>
      <c r="AU1282" s="6">
        <v>0</v>
      </c>
      <c r="AV1282" s="6">
        <f>IF(Table3[[#This Row],[ShankDiameter]]&gt;0.5,0,2)</f>
        <v>2</v>
      </c>
      <c r="AW1282" s="6">
        <v>0</v>
      </c>
      <c r="AX1282" s="6">
        <v>0</v>
      </c>
      <c r="AY1282" s="6">
        <v>0</v>
      </c>
      <c r="AZ1282" s="6">
        <f>IF(Table3[[#This Row],[ShankDiameter]]=0.225,2,IF(Table3[[#This Row],[ShankDiameter]]=0.25,2,IF(Table3[[#This Row],[ShankDiameter]]=0.2875,2,0)))</f>
        <v>0</v>
      </c>
      <c r="BA1282" s="6">
        <v>0</v>
      </c>
      <c r="BB1282" s="6">
        <v>0</v>
      </c>
      <c r="BC1282" s="6">
        <v>0</v>
      </c>
      <c r="BD1282" s="6">
        <v>0</v>
      </c>
      <c r="BE1282" s="6">
        <v>0</v>
      </c>
      <c r="BF1282" s="6">
        <v>0</v>
      </c>
      <c r="BG1282" s="6">
        <v>0</v>
      </c>
      <c r="BH1282" s="6">
        <v>0</v>
      </c>
      <c r="BI1282" s="6">
        <v>0</v>
      </c>
      <c r="BJ1282" s="6">
        <v>0</v>
      </c>
      <c r="BK1282" s="6">
        <v>0</v>
      </c>
      <c r="BL1282" s="6">
        <v>0</v>
      </c>
      <c r="BM1282" s="6">
        <f>IF(Table3[[#This Row],[Type]]="EM",IF((Table3[[#This Row],[Diameter]]/2)-Table3[[#This Row],[CornerRadius]]-0.012&gt;0,(Table3[[#This Row],[Diameter]]/2)-Table3[[#This Row],[CornerRadius]]-0.012,0),)</f>
        <v>0</v>
      </c>
      <c r="BO1282" s="6" t="str">
        <f>IF(Table3[[#This Row],[ShoulderLength]]="","",IF(Table3[[#This Row],[ShoulderLength]]&lt;Table3[[#This Row],[LOC]],"FIX",""))</f>
        <v/>
      </c>
    </row>
    <row r="1283" spans="1:67" x14ac:dyDescent="0.25">
      <c r="A1283" s="7">
        <f>IF(Table3[[#This Row],[SoflexRule]]="",1,IF(Table3[[#This Row],[MinOHL]]="",1,IF(Table3[[#This Row],[Type]]="CT",1,IF(Table3[[#This Row],[I]]=1,0,1))))</f>
        <v>1</v>
      </c>
      <c r="B1283" s="6" t="s">
        <v>149</v>
      </c>
      <c r="D1283" s="6" t="s">
        <v>149</v>
      </c>
      <c r="E1283" s="6">
        <v>1280</v>
      </c>
      <c r="G1283" s="9" t="s">
        <v>74</v>
      </c>
      <c r="H1283" s="10" t="s">
        <v>2265</v>
      </c>
      <c r="I1283" s="11" t="s">
        <v>2326</v>
      </c>
      <c r="J1283" s="12" t="s">
        <v>2327</v>
      </c>
      <c r="K1283" s="11" t="str">
        <f>CONCATENATE(Table3[[#This Row],[Type]]," "&amp;TEXT(Table3[[#This Row],[Diameter]],".0000")&amp;""," "&amp;Table3[[#This Row],[NumFlutes]]&amp;"FL")</f>
        <v>DC .3937 2FL</v>
      </c>
      <c r="M1283" s="13">
        <v>0.39369999999999999</v>
      </c>
      <c r="N1283" s="13">
        <v>0.39369999999999999</v>
      </c>
      <c r="O1283" s="6">
        <v>0.39369999999999999</v>
      </c>
      <c r="P1283" s="6">
        <v>1.7849999999999999</v>
      </c>
      <c r="R1283" s="14">
        <f>IF(Table3[[#This Row],[ShoulderLenEnd]]="",0,90-(DEGREES(ATAN((Q1283-P1283)/((N1283-O1283)/2)))))</f>
        <v>0</v>
      </c>
      <c r="S1283" s="15">
        <v>1.81</v>
      </c>
      <c r="T1283" s="6">
        <v>2</v>
      </c>
      <c r="U1283" s="6">
        <v>3.5680000000000001</v>
      </c>
      <c r="V1283" s="6">
        <v>1.7849999999999999</v>
      </c>
      <c r="AA1283" s="13" t="str">
        <f t="shared" si="21"/>
        <v/>
      </c>
      <c r="AI1283" s="6">
        <v>0</v>
      </c>
      <c r="AJ1283" s="6">
        <v>0</v>
      </c>
      <c r="AK1283" s="6">
        <v>0</v>
      </c>
      <c r="AL1283" s="6">
        <v>0</v>
      </c>
      <c r="AM1283" s="6">
        <v>0</v>
      </c>
      <c r="AN1283" s="6">
        <v>0</v>
      </c>
      <c r="AO1283" s="6">
        <v>0</v>
      </c>
      <c r="AP1283" s="6">
        <v>0</v>
      </c>
      <c r="AR1283" s="6">
        <v>0</v>
      </c>
      <c r="AS1283" s="6">
        <v>0</v>
      </c>
      <c r="AT1283" s="6">
        <v>0</v>
      </c>
      <c r="AU1283" s="6">
        <v>0</v>
      </c>
      <c r="AV1283" s="6">
        <f>IF(Table3[[#This Row],[ShankDiameter]]&gt;0.5,0,IF(Table3[[#This Row],[Type]]="CD",0,1))</f>
        <v>1</v>
      </c>
      <c r="AW1283" s="6">
        <v>0</v>
      </c>
      <c r="AX1283" s="6">
        <v>0</v>
      </c>
      <c r="AY1283" s="6">
        <v>0</v>
      </c>
      <c r="AZ1283" s="6">
        <f>IF(Table3[[#This Row],[ShankDiameter]]=0.225,2,IF(Table3[[#This Row],[ShankDiameter]]=0.25,2,IF(Table3[[#This Row],[ShankDiameter]]=0.2875,2,0)))</f>
        <v>0</v>
      </c>
      <c r="BA1283" s="6">
        <v>0</v>
      </c>
      <c r="BB1283" s="6">
        <v>0</v>
      </c>
      <c r="BC1283" s="6">
        <v>0</v>
      </c>
      <c r="BD1283" s="6">
        <v>0</v>
      </c>
      <c r="BE1283" s="6">
        <v>0</v>
      </c>
      <c r="BF1283" s="6">
        <v>0</v>
      </c>
      <c r="BG1283" s="6">
        <v>0</v>
      </c>
      <c r="BH1283" s="6">
        <v>0</v>
      </c>
      <c r="BI1283" s="6">
        <v>0</v>
      </c>
      <c r="BJ1283" s="6">
        <v>0</v>
      </c>
      <c r="BK1283" s="6">
        <v>0</v>
      </c>
      <c r="BL1283" s="6">
        <v>0</v>
      </c>
      <c r="BM1283" s="6">
        <f>IF(Table3[[#This Row],[Type]]="EM",IF((Table3[[#This Row],[Diameter]]/2)-Table3[[#This Row],[CornerRadius]]-0.012&gt;0,(Table3[[#This Row],[Diameter]]/2)-Table3[[#This Row],[CornerRadius]]-0.012,0),)</f>
        <v>0</v>
      </c>
      <c r="BO1283" s="6" t="str">
        <f>IF(Table3[[#This Row],[ShoulderLength]]="","",IF(Table3[[#This Row],[ShoulderLength]]&lt;Table3[[#This Row],[LOC]],"FIX",""))</f>
        <v/>
      </c>
    </row>
    <row r="1284" spans="1:67" x14ac:dyDescent="0.25">
      <c r="A1284" s="7">
        <f>IF(Table3[[#This Row],[SoflexRule]]="",1,IF(Table3[[#This Row],[MinOHL]]="",1,IF(Table3[[#This Row],[Type]]="CT",1,IF(Table3[[#This Row],[I]]=1,0,1))))</f>
        <v>1</v>
      </c>
      <c r="E1284" s="6">
        <v>1281</v>
      </c>
      <c r="I1284" s="11" t="s">
        <v>2325</v>
      </c>
      <c r="K1284" s="11" t="str">
        <f>CONCATENATE(Table3[[#This Row],[Type]]," "&amp;TEXT(Table3[[#This Row],[Diameter]],".0000")&amp;""," "&amp;Table3[[#This Row],[NumFlutes]]&amp;"FL")</f>
        <v xml:space="preserve"> .0000 FL</v>
      </c>
      <c r="R1284" s="14">
        <f>IF(Table3[[#This Row],[ShoulderLenEnd]]="",0,90-(DEGREES(ATAN((Q1284-P1284)/((N1284-O1284)/2)))))</f>
        <v>0</v>
      </c>
      <c r="AA1284" s="13" t="str">
        <f t="shared" si="21"/>
        <v/>
      </c>
      <c r="AI1284" s="6">
        <v>0</v>
      </c>
      <c r="AJ1284" s="6">
        <v>0</v>
      </c>
      <c r="AK1284" s="6">
        <v>0</v>
      </c>
      <c r="AL1284" s="6">
        <v>0</v>
      </c>
      <c r="AM1284" s="6">
        <v>0</v>
      </c>
      <c r="AN1284" s="6">
        <v>0</v>
      </c>
      <c r="AO1284" s="6">
        <v>0</v>
      </c>
      <c r="AP1284" s="6">
        <v>0</v>
      </c>
      <c r="AR1284" s="6">
        <v>0</v>
      </c>
      <c r="AS1284" s="6">
        <v>0</v>
      </c>
      <c r="AT1284" s="6">
        <v>0</v>
      </c>
      <c r="AU1284" s="6">
        <v>0</v>
      </c>
      <c r="AV1284" s="6">
        <f>IF(Table3[[#This Row],[ShankDiameter]]&gt;0.5,0,IF(Table3[[#This Row],[Type]]="CD",0,1))</f>
        <v>1</v>
      </c>
      <c r="AW1284" s="6">
        <v>0</v>
      </c>
      <c r="AX1284" s="6">
        <v>0</v>
      </c>
      <c r="AY1284" s="6">
        <v>0</v>
      </c>
      <c r="AZ1284" s="6">
        <f>IF(Table3[[#This Row],[ShankDiameter]]=0.225,2,IF(Table3[[#This Row],[ShankDiameter]]=0.25,2,IF(Table3[[#This Row],[ShankDiameter]]=0.2875,2,0)))</f>
        <v>0</v>
      </c>
      <c r="BA1284" s="6">
        <v>0</v>
      </c>
      <c r="BB1284" s="6">
        <v>0</v>
      </c>
      <c r="BC1284" s="6">
        <v>0</v>
      </c>
      <c r="BD1284" s="6">
        <v>0</v>
      </c>
      <c r="BE1284" s="6">
        <v>0</v>
      </c>
      <c r="BF1284" s="6">
        <v>0</v>
      </c>
      <c r="BG1284" s="6">
        <v>0</v>
      </c>
      <c r="BH1284" s="6">
        <v>0</v>
      </c>
      <c r="BI1284" s="6">
        <v>0</v>
      </c>
      <c r="BJ1284" s="6">
        <v>0</v>
      </c>
      <c r="BK1284" s="6">
        <v>0</v>
      </c>
      <c r="BL1284" s="6">
        <v>0</v>
      </c>
      <c r="BM1284" s="6">
        <f>IF(Table3[[#This Row],[Type]]="EM",IF((Table3[[#This Row],[Diameter]]/2)-Table3[[#This Row],[CornerRadius]]-0.012&gt;0,(Table3[[#This Row],[Diameter]]/2)-Table3[[#This Row],[CornerRadius]]-0.012,0),)</f>
        <v>0</v>
      </c>
      <c r="BO1284" s="6" t="str">
        <f>IF(Table3[[#This Row],[ShoulderLength]]="","",IF(Table3[[#This Row],[ShoulderLength]]&lt;Table3[[#This Row],[LOC]],"FIX",""))</f>
        <v/>
      </c>
    </row>
    <row r="1285" spans="1:67" x14ac:dyDescent="0.25">
      <c r="A1285" s="7">
        <f>IF(Table3[[#This Row],[SoflexRule]]="",1,IF(Table3[[#This Row],[MinOHL]]="",1,IF(Table3[[#This Row],[Type]]="CT",1,IF(Table3[[#This Row],[I]]=1,0,1))))</f>
        <v>1</v>
      </c>
      <c r="E1285" s="6">
        <v>1282</v>
      </c>
      <c r="I1285" s="11" t="s">
        <v>2324</v>
      </c>
      <c r="K1285" s="11" t="str">
        <f>CONCATENATE(Table3[[#This Row],[Type]]," "&amp;TEXT(Table3[[#This Row],[Diameter]],".0000")&amp;""," "&amp;Table3[[#This Row],[NumFlutes]]&amp;"FL")</f>
        <v xml:space="preserve"> .0000 FL</v>
      </c>
      <c r="R1285" s="14">
        <f>IF(Table3[[#This Row],[ShoulderLenEnd]]="",0,90-(DEGREES(ATAN((Q1285-P1285)/((N1285-O1285)/2)))))</f>
        <v>0</v>
      </c>
      <c r="AA1285" s="13" t="str">
        <f t="shared" si="21"/>
        <v/>
      </c>
      <c r="AI1285" s="6">
        <v>0</v>
      </c>
      <c r="AJ1285" s="6">
        <v>0</v>
      </c>
      <c r="AK1285" s="6">
        <v>0</v>
      </c>
      <c r="AL1285" s="6">
        <v>0</v>
      </c>
      <c r="AM1285" s="6">
        <v>0</v>
      </c>
      <c r="AN1285" s="6">
        <v>0</v>
      </c>
      <c r="AO1285" s="6">
        <v>0</v>
      </c>
      <c r="AP1285" s="6">
        <v>0</v>
      </c>
      <c r="AR1285" s="6">
        <v>0</v>
      </c>
      <c r="AS1285" s="6">
        <v>0</v>
      </c>
      <c r="AT1285" s="6">
        <v>0</v>
      </c>
      <c r="AU1285" s="6">
        <v>0</v>
      </c>
      <c r="AV1285" s="6">
        <f>IF(Table3[[#This Row],[ShankDiameter]]&gt;0.5,0,IF(Table3[[#This Row],[Type]]="CD",0,1))</f>
        <v>1</v>
      </c>
      <c r="AW1285" s="6">
        <v>0</v>
      </c>
      <c r="AX1285" s="6">
        <v>0</v>
      </c>
      <c r="AY1285" s="6">
        <v>0</v>
      </c>
      <c r="AZ1285" s="6">
        <f>IF(Table3[[#This Row],[ShankDiameter]]=0.225,2,IF(Table3[[#This Row],[ShankDiameter]]=0.25,2,IF(Table3[[#This Row],[ShankDiameter]]=0.2875,2,0)))</f>
        <v>0</v>
      </c>
      <c r="BA1285" s="6">
        <v>0</v>
      </c>
      <c r="BB1285" s="6">
        <v>0</v>
      </c>
      <c r="BC1285" s="6">
        <v>0</v>
      </c>
      <c r="BD1285" s="6">
        <v>0</v>
      </c>
      <c r="BE1285" s="6">
        <v>0</v>
      </c>
      <c r="BF1285" s="6">
        <v>0</v>
      </c>
      <c r="BG1285" s="6">
        <v>0</v>
      </c>
      <c r="BH1285" s="6">
        <v>0</v>
      </c>
      <c r="BI1285" s="6">
        <v>0</v>
      </c>
      <c r="BJ1285" s="6">
        <v>0</v>
      </c>
      <c r="BK1285" s="6">
        <v>0</v>
      </c>
      <c r="BL1285" s="6">
        <v>0</v>
      </c>
      <c r="BM1285" s="6">
        <f>IF(Table3[[#This Row],[Type]]="EM",IF((Table3[[#This Row],[Diameter]]/2)-Table3[[#This Row],[CornerRadius]]-0.012&gt;0,(Table3[[#This Row],[Diameter]]/2)-Table3[[#This Row],[CornerRadius]]-0.012,0),)</f>
        <v>0</v>
      </c>
      <c r="BO1285" s="6" t="str">
        <f>IF(Table3[[#This Row],[ShoulderLength]]="","",IF(Table3[[#This Row],[ShoulderLength]]&lt;Table3[[#This Row],[LOC]],"FIX",""))</f>
        <v/>
      </c>
    </row>
    <row r="1286" spans="1:67" x14ac:dyDescent="0.25">
      <c r="A1286" s="7">
        <f>IF(Table3[[#This Row],[SoflexRule]]="",1,IF(Table3[[#This Row],[MinOHL]]="",1,IF(Table3[[#This Row],[Type]]="CT",1,IF(Table3[[#This Row],[I]]=1,0,1))))</f>
        <v>1</v>
      </c>
      <c r="E1286" s="6">
        <v>1283</v>
      </c>
      <c r="I1286" s="11" t="s">
        <v>2323</v>
      </c>
      <c r="K1286" s="11" t="str">
        <f>CONCATENATE(Table3[[#This Row],[Type]]," "&amp;TEXT(Table3[[#This Row],[Diameter]],".0000")&amp;""," "&amp;Table3[[#This Row],[NumFlutes]]&amp;"FL")</f>
        <v xml:space="preserve"> .0000 FL</v>
      </c>
      <c r="R1286" s="14">
        <f>IF(Table3[[#This Row],[ShoulderLenEnd]]="",0,90-(DEGREES(ATAN((Q1286-P1286)/((N1286-O1286)/2)))))</f>
        <v>0</v>
      </c>
      <c r="AA1286" s="13" t="str">
        <f t="shared" si="21"/>
        <v/>
      </c>
      <c r="AI1286" s="6">
        <v>0</v>
      </c>
      <c r="AJ1286" s="6">
        <v>0</v>
      </c>
      <c r="AK1286" s="6">
        <v>0</v>
      </c>
      <c r="AL1286" s="6">
        <v>0</v>
      </c>
      <c r="AM1286" s="6">
        <v>0</v>
      </c>
      <c r="AN1286" s="6">
        <v>0</v>
      </c>
      <c r="AO1286" s="6">
        <v>0</v>
      </c>
      <c r="AP1286" s="6">
        <v>0</v>
      </c>
      <c r="AR1286" s="6">
        <v>0</v>
      </c>
      <c r="AS1286" s="6">
        <v>0</v>
      </c>
      <c r="AT1286" s="6">
        <v>0</v>
      </c>
      <c r="AU1286" s="6">
        <v>0</v>
      </c>
      <c r="AV1286" s="6">
        <f>IF(Table3[[#This Row],[ShankDiameter]]&gt;0.5,0,IF(Table3[[#This Row],[Type]]="CD",0,1))</f>
        <v>1</v>
      </c>
      <c r="AW1286" s="6">
        <v>0</v>
      </c>
      <c r="AX1286" s="6">
        <v>0</v>
      </c>
      <c r="AY1286" s="6">
        <v>0</v>
      </c>
      <c r="AZ1286" s="6">
        <f>IF(Table3[[#This Row],[ShankDiameter]]=0.225,2,IF(Table3[[#This Row],[ShankDiameter]]=0.25,2,IF(Table3[[#This Row],[ShankDiameter]]=0.2875,2,0)))</f>
        <v>0</v>
      </c>
      <c r="BA1286" s="6">
        <v>0</v>
      </c>
      <c r="BB1286" s="6">
        <v>0</v>
      </c>
      <c r="BC1286" s="6">
        <v>0</v>
      </c>
      <c r="BD1286" s="6">
        <v>0</v>
      </c>
      <c r="BE1286" s="6">
        <v>0</v>
      </c>
      <c r="BF1286" s="6">
        <v>0</v>
      </c>
      <c r="BG1286" s="6">
        <v>0</v>
      </c>
      <c r="BH1286" s="6">
        <v>0</v>
      </c>
      <c r="BI1286" s="6">
        <v>0</v>
      </c>
      <c r="BJ1286" s="6">
        <v>0</v>
      </c>
      <c r="BK1286" s="6">
        <v>0</v>
      </c>
      <c r="BL1286" s="6">
        <v>0</v>
      </c>
      <c r="BM1286" s="6">
        <f>IF(Table3[[#This Row],[Type]]="EM",IF((Table3[[#This Row],[Diameter]]/2)-Table3[[#This Row],[CornerRadius]]-0.012&gt;0,(Table3[[#This Row],[Diameter]]/2)-Table3[[#This Row],[CornerRadius]]-0.012,0),)</f>
        <v>0</v>
      </c>
      <c r="BO1286" s="6" t="str">
        <f>IF(Table3[[#This Row],[ShoulderLength]]="","",IF(Table3[[#This Row],[ShoulderLength]]&lt;Table3[[#This Row],[LOC]],"FIX",""))</f>
        <v/>
      </c>
    </row>
    <row r="1287" spans="1:67" x14ac:dyDescent="0.25">
      <c r="A1287" s="7">
        <f>IF(Table3[[#This Row],[SoflexRule]]="",1,IF(Table3[[#This Row],[MinOHL]]="",1,IF(Table3[[#This Row],[Type]]="CT",1,IF(Table3[[#This Row],[I]]=1,0,1))))</f>
        <v>1</v>
      </c>
      <c r="E1287" s="6">
        <v>1284</v>
      </c>
      <c r="I1287" s="11" t="s">
        <v>2322</v>
      </c>
      <c r="K1287" s="11" t="str">
        <f>CONCATENATE(Table3[[#This Row],[Type]]," "&amp;TEXT(Table3[[#This Row],[Diameter]],".0000")&amp;""," "&amp;Table3[[#This Row],[NumFlutes]]&amp;"FL")</f>
        <v xml:space="preserve"> .0000 FL</v>
      </c>
      <c r="R1287" s="14">
        <f>IF(Table3[[#This Row],[ShoulderLenEnd]]="",0,90-(DEGREES(ATAN((Q1287-P1287)/((N1287-O1287)/2)))))</f>
        <v>0</v>
      </c>
      <c r="AA1287" s="13" t="str">
        <f t="shared" si="21"/>
        <v/>
      </c>
      <c r="AI1287" s="6">
        <v>0</v>
      </c>
      <c r="AJ1287" s="6">
        <v>0</v>
      </c>
      <c r="AK1287" s="6">
        <v>0</v>
      </c>
      <c r="AL1287" s="6">
        <v>0</v>
      </c>
      <c r="AM1287" s="6">
        <v>0</v>
      </c>
      <c r="AN1287" s="6">
        <v>0</v>
      </c>
      <c r="AO1287" s="6">
        <v>0</v>
      </c>
      <c r="AP1287" s="6">
        <v>0</v>
      </c>
      <c r="AR1287" s="6">
        <v>0</v>
      </c>
      <c r="AS1287" s="6">
        <v>0</v>
      </c>
      <c r="AT1287" s="6">
        <v>0</v>
      </c>
      <c r="AU1287" s="6">
        <v>0</v>
      </c>
      <c r="AV1287" s="6">
        <f>IF(Table3[[#This Row],[ShankDiameter]]&gt;0.5,0,IF(Table3[[#This Row],[Type]]="CD",0,1))</f>
        <v>1</v>
      </c>
      <c r="AW1287" s="6">
        <v>0</v>
      </c>
      <c r="AX1287" s="6">
        <v>0</v>
      </c>
      <c r="AY1287" s="6">
        <v>0</v>
      </c>
      <c r="AZ1287" s="6">
        <f>IF(Table3[[#This Row],[ShankDiameter]]=0.225,2,IF(Table3[[#This Row],[ShankDiameter]]=0.25,2,IF(Table3[[#This Row],[ShankDiameter]]=0.2875,2,0)))</f>
        <v>0</v>
      </c>
      <c r="BA1287" s="6">
        <v>0</v>
      </c>
      <c r="BB1287" s="6">
        <v>0</v>
      </c>
      <c r="BC1287" s="6">
        <v>0</v>
      </c>
      <c r="BD1287" s="6">
        <v>0</v>
      </c>
      <c r="BE1287" s="6">
        <v>0</v>
      </c>
      <c r="BF1287" s="6">
        <v>0</v>
      </c>
      <c r="BG1287" s="6">
        <v>0</v>
      </c>
      <c r="BH1287" s="6">
        <v>0</v>
      </c>
      <c r="BI1287" s="6">
        <v>0</v>
      </c>
      <c r="BJ1287" s="6">
        <v>0</v>
      </c>
      <c r="BK1287" s="6">
        <v>0</v>
      </c>
      <c r="BL1287" s="6">
        <v>0</v>
      </c>
      <c r="BM1287" s="6">
        <f>IF(Table3[[#This Row],[Type]]="EM",IF((Table3[[#This Row],[Diameter]]/2)-Table3[[#This Row],[CornerRadius]]-0.012&gt;0,(Table3[[#This Row],[Diameter]]/2)-Table3[[#This Row],[CornerRadius]]-0.012,0),)</f>
        <v>0</v>
      </c>
      <c r="BO1287" s="6" t="str">
        <f>IF(Table3[[#This Row],[ShoulderLength]]="","",IF(Table3[[#This Row],[ShoulderLength]]&lt;Table3[[#This Row],[LOC]],"FIX",""))</f>
        <v/>
      </c>
    </row>
    <row r="1288" spans="1:67" x14ac:dyDescent="0.25">
      <c r="A1288" s="7">
        <f>IF(Table3[[#This Row],[SoflexRule]]="",1,IF(Table3[[#This Row],[MinOHL]]="",1,IF(Table3[[#This Row],[Type]]="CT",1,IF(Table3[[#This Row],[I]]=1,0,1))))</f>
        <v>1</v>
      </c>
      <c r="E1288" s="6">
        <v>1285</v>
      </c>
      <c r="I1288" s="11" t="s">
        <v>2321</v>
      </c>
      <c r="K1288" s="11" t="str">
        <f>CONCATENATE(Table3[[#This Row],[Type]]," "&amp;TEXT(Table3[[#This Row],[Diameter]],".0000")&amp;""," "&amp;Table3[[#This Row],[NumFlutes]]&amp;"FL")</f>
        <v xml:space="preserve"> .0000 FL</v>
      </c>
      <c r="R1288" s="14">
        <f>IF(Table3[[#This Row],[ShoulderLenEnd]]="",0,90-(DEGREES(ATAN((Q1288-P1288)/((N1288-O1288)/2)))))</f>
        <v>0</v>
      </c>
      <c r="AA1288" s="13" t="str">
        <f t="shared" si="21"/>
        <v/>
      </c>
      <c r="AI1288" s="6">
        <v>0</v>
      </c>
      <c r="AJ1288" s="6">
        <v>0</v>
      </c>
      <c r="AK1288" s="6">
        <v>0</v>
      </c>
      <c r="AL1288" s="6">
        <v>0</v>
      </c>
      <c r="AM1288" s="6">
        <v>0</v>
      </c>
      <c r="AN1288" s="6">
        <v>0</v>
      </c>
      <c r="AO1288" s="6">
        <v>0</v>
      </c>
      <c r="AP1288" s="6">
        <v>0</v>
      </c>
      <c r="AR1288" s="6">
        <v>0</v>
      </c>
      <c r="AS1288" s="6">
        <v>0</v>
      </c>
      <c r="AT1288" s="6">
        <v>0</v>
      </c>
      <c r="AU1288" s="6">
        <v>0</v>
      </c>
      <c r="AV1288" s="6">
        <f>IF(Table3[[#This Row],[ShankDiameter]]&gt;0.5,0,IF(Table3[[#This Row],[Type]]="CD",0,1))</f>
        <v>1</v>
      </c>
      <c r="AW1288" s="6">
        <v>0</v>
      </c>
      <c r="AX1288" s="6">
        <v>0</v>
      </c>
      <c r="AY1288" s="6">
        <v>0</v>
      </c>
      <c r="AZ1288" s="6">
        <f>IF(Table3[[#This Row],[ShankDiameter]]=0.225,2,IF(Table3[[#This Row],[ShankDiameter]]=0.25,2,IF(Table3[[#This Row],[ShankDiameter]]=0.2875,2,0)))</f>
        <v>0</v>
      </c>
      <c r="BA1288" s="6">
        <v>0</v>
      </c>
      <c r="BB1288" s="6">
        <v>0</v>
      </c>
      <c r="BC1288" s="6">
        <v>0</v>
      </c>
      <c r="BD1288" s="6">
        <v>0</v>
      </c>
      <c r="BE1288" s="6">
        <v>0</v>
      </c>
      <c r="BF1288" s="6">
        <v>0</v>
      </c>
      <c r="BG1288" s="6">
        <v>0</v>
      </c>
      <c r="BH1288" s="6">
        <v>0</v>
      </c>
      <c r="BI1288" s="6">
        <v>0</v>
      </c>
      <c r="BJ1288" s="6">
        <v>0</v>
      </c>
      <c r="BK1288" s="6">
        <v>0</v>
      </c>
      <c r="BL1288" s="6">
        <v>0</v>
      </c>
      <c r="BM1288" s="6">
        <f>IF(Table3[[#This Row],[Type]]="EM",IF((Table3[[#This Row],[Diameter]]/2)-Table3[[#This Row],[CornerRadius]]-0.012&gt;0,(Table3[[#This Row],[Diameter]]/2)-Table3[[#This Row],[CornerRadius]]-0.012,0),)</f>
        <v>0</v>
      </c>
      <c r="BO1288" s="6" t="str">
        <f>IF(Table3[[#This Row],[ShoulderLength]]="","",IF(Table3[[#This Row],[ShoulderLength]]&lt;Table3[[#This Row],[LOC]],"FIX",""))</f>
        <v/>
      </c>
    </row>
    <row r="1289" spans="1:67" x14ac:dyDescent="0.25">
      <c r="A1289" s="7">
        <v>1</v>
      </c>
      <c r="B1289" s="6" t="s">
        <v>149</v>
      </c>
      <c r="D1289" s="6" t="s">
        <v>149</v>
      </c>
      <c r="E1289" s="6">
        <v>1286</v>
      </c>
      <c r="G1289" s="9" t="s">
        <v>74</v>
      </c>
      <c r="H1289" s="10" t="s">
        <v>801</v>
      </c>
      <c r="I1289" s="11" t="s">
        <v>2320</v>
      </c>
      <c r="J1289" s="30" t="s">
        <v>3436</v>
      </c>
      <c r="K1289" s="11" t="str">
        <f>CONCATENATE(Table3[[#This Row],[Type]]," "&amp;TEXT(Table3[[#This Row],[Diameter]],".0000")&amp;""," "&amp;Table3[[#This Row],[NumFlutes]]&amp;"FL")</f>
        <v>DJ .0313 2FL</v>
      </c>
      <c r="M1289" s="13">
        <v>3.125E-2</v>
      </c>
      <c r="N1289" s="13">
        <v>3.125E-2</v>
      </c>
      <c r="O1289" s="6">
        <v>3.125E-2</v>
      </c>
      <c r="P1289" s="6">
        <v>0.5</v>
      </c>
      <c r="R1289" s="14">
        <f>IF(Table3[[#This Row],[ShoulderLenEnd]]="",0,90-(DEGREES(ATAN((Q1289-P1289)/((N1289-O1289)/2)))))</f>
        <v>0</v>
      </c>
      <c r="S1289" s="15">
        <v>0.56499999999999995</v>
      </c>
      <c r="T1289" s="6">
        <v>2</v>
      </c>
      <c r="U1289" s="6">
        <v>1.415</v>
      </c>
      <c r="V1289" s="6">
        <v>0.49</v>
      </c>
      <c r="Z1289" s="6">
        <v>118</v>
      </c>
      <c r="AA1289" s="13">
        <f t="shared" si="21"/>
        <v>9.3884471723056293E-3</v>
      </c>
      <c r="AE1289" s="6" t="s">
        <v>49</v>
      </c>
      <c r="AF1289" s="6" t="s">
        <v>62</v>
      </c>
      <c r="AG1289" s="6" t="s">
        <v>2387</v>
      </c>
      <c r="AI1289" s="6">
        <v>0</v>
      </c>
      <c r="AJ1289" s="6">
        <v>1</v>
      </c>
      <c r="AK1289" s="6">
        <v>1</v>
      </c>
      <c r="AL1289" s="6">
        <v>1</v>
      </c>
      <c r="AM1289" s="6">
        <v>1</v>
      </c>
      <c r="AN1289" s="6">
        <v>1</v>
      </c>
      <c r="AO1289" s="6">
        <v>0</v>
      </c>
      <c r="AP1289" s="6">
        <v>1</v>
      </c>
      <c r="AR1289" s="6">
        <v>0</v>
      </c>
      <c r="AS1289" s="6">
        <v>0</v>
      </c>
      <c r="AT1289" s="6">
        <v>0</v>
      </c>
      <c r="AU1289" s="6">
        <v>0</v>
      </c>
      <c r="AV1289" s="6">
        <f>IF(Table3[[#This Row],[ShankDiameter]]&gt;0.5,0,IF(Table3[[#This Row],[Type]]="CD",0,1))</f>
        <v>1</v>
      </c>
      <c r="AW1289" s="6">
        <v>0</v>
      </c>
      <c r="AX1289" s="6">
        <v>0</v>
      </c>
      <c r="AY1289" s="6">
        <v>0</v>
      </c>
      <c r="AZ1289" s="6">
        <f>IF(Table3[[#This Row],[ShankDiameter]]=0.225,2,IF(Table3[[#This Row],[ShankDiameter]]=0.25,2,IF(Table3[[#This Row],[ShankDiameter]]=0.2875,2,0)))</f>
        <v>0</v>
      </c>
      <c r="BA1289" s="6">
        <v>0</v>
      </c>
      <c r="BB1289" s="6">
        <v>0</v>
      </c>
      <c r="BC1289" s="6">
        <v>0</v>
      </c>
      <c r="BD1289" s="6">
        <v>0</v>
      </c>
      <c r="BE1289" s="6">
        <v>0</v>
      </c>
      <c r="BF1289" s="6">
        <v>0</v>
      </c>
      <c r="BG1289" s="6">
        <v>0</v>
      </c>
      <c r="BH1289" s="6">
        <v>0</v>
      </c>
      <c r="BI1289" s="6">
        <v>0</v>
      </c>
      <c r="BJ1289" s="6">
        <v>0</v>
      </c>
      <c r="BK1289" s="6">
        <v>0</v>
      </c>
      <c r="BL1289" s="6">
        <v>0</v>
      </c>
      <c r="BM1289" s="6">
        <f>IF(Table3[[#This Row],[Type]]="EM",IF((Table3[[#This Row],[Diameter]]/2)-Table3[[#This Row],[CornerRadius]]-0.012&gt;0,(Table3[[#This Row],[Diameter]]/2)-Table3[[#This Row],[CornerRadius]]-0.012,0),)</f>
        <v>0</v>
      </c>
      <c r="BO1289" s="6" t="str">
        <f>IF(Table3[[#This Row],[ShoulderLength]]="","",IF(Table3[[#This Row],[ShoulderLength]]&lt;Table3[[#This Row],[LOC]],"FIX",""))</f>
        <v/>
      </c>
    </row>
    <row r="1290" spans="1:67" x14ac:dyDescent="0.25">
      <c r="A1290" s="7">
        <f>IF(Table3[[#This Row],[SoflexRule]]="",1,IF(Table3[[#This Row],[MinOHL]]="",1,IF(Table3[[#This Row],[Type]]="CT",1,IF(Table3[[#This Row],[I]]=1,0,1))))</f>
        <v>1</v>
      </c>
      <c r="E1290" s="6">
        <v>1287</v>
      </c>
      <c r="I1290" s="11" t="s">
        <v>2319</v>
      </c>
      <c r="K1290" s="11" t="str">
        <f>CONCATENATE(Table3[[#This Row],[Type]]," "&amp;TEXT(Table3[[#This Row],[Diameter]],".0000")&amp;""," "&amp;Table3[[#This Row],[NumFlutes]]&amp;"FL")</f>
        <v xml:space="preserve"> .0000 FL</v>
      </c>
      <c r="R1290" s="14">
        <f>IF(Table3[[#This Row],[ShoulderLenEnd]]="",0,90-(DEGREES(ATAN((Q1290-P1290)/((N1290-O1290)/2)))))</f>
        <v>0</v>
      </c>
      <c r="AA1290" s="13" t="str">
        <f t="shared" si="21"/>
        <v/>
      </c>
      <c r="AI1290" s="6">
        <v>0</v>
      </c>
      <c r="AJ1290" s="6">
        <v>0</v>
      </c>
      <c r="AK1290" s="6">
        <v>0</v>
      </c>
      <c r="AL1290" s="6">
        <v>0</v>
      </c>
      <c r="AM1290" s="6">
        <v>0</v>
      </c>
      <c r="AN1290" s="6">
        <v>0</v>
      </c>
      <c r="AO1290" s="6">
        <v>0</v>
      </c>
      <c r="AP1290" s="6">
        <v>0</v>
      </c>
      <c r="AR1290" s="6">
        <v>0</v>
      </c>
      <c r="AS1290" s="6">
        <v>0</v>
      </c>
      <c r="AT1290" s="6">
        <v>0</v>
      </c>
      <c r="AU1290" s="6">
        <v>0</v>
      </c>
      <c r="AV1290" s="6">
        <f>IF(Table3[[#This Row],[ShankDiameter]]&gt;0.5,0,IF(Table3[[#This Row],[Type]]="CD",0,1))</f>
        <v>1</v>
      </c>
      <c r="AW1290" s="6">
        <v>0</v>
      </c>
      <c r="AX1290" s="6">
        <v>0</v>
      </c>
      <c r="AY1290" s="6">
        <v>0</v>
      </c>
      <c r="AZ1290" s="6">
        <f>IF(Table3[[#This Row],[ShankDiameter]]=0.225,2,IF(Table3[[#This Row],[ShankDiameter]]=0.25,2,IF(Table3[[#This Row],[ShankDiameter]]=0.2875,2,0)))</f>
        <v>0</v>
      </c>
      <c r="BA1290" s="6">
        <v>0</v>
      </c>
      <c r="BB1290" s="6">
        <v>0</v>
      </c>
      <c r="BC1290" s="6">
        <v>0</v>
      </c>
      <c r="BD1290" s="6">
        <v>0</v>
      </c>
      <c r="BE1290" s="6">
        <v>0</v>
      </c>
      <c r="BF1290" s="6">
        <v>0</v>
      </c>
      <c r="BG1290" s="6">
        <v>0</v>
      </c>
      <c r="BH1290" s="6">
        <v>0</v>
      </c>
      <c r="BI1290" s="6">
        <v>0</v>
      </c>
      <c r="BJ1290" s="6">
        <v>0</v>
      </c>
      <c r="BK1290" s="6">
        <v>0</v>
      </c>
      <c r="BL1290" s="6">
        <v>0</v>
      </c>
      <c r="BM1290" s="6">
        <f>IF(Table3[[#This Row],[Type]]="EM",IF((Table3[[#This Row],[Diameter]]/2)-Table3[[#This Row],[CornerRadius]]-0.012&gt;0,(Table3[[#This Row],[Diameter]]/2)-Table3[[#This Row],[CornerRadius]]-0.012,0),)</f>
        <v>0</v>
      </c>
      <c r="BO1290" s="6" t="str">
        <f>IF(Table3[[#This Row],[ShoulderLength]]="","",IF(Table3[[#This Row],[ShoulderLength]]&lt;Table3[[#This Row],[LOC]],"FIX",""))</f>
        <v/>
      </c>
    </row>
    <row r="1291" spans="1:67" x14ac:dyDescent="0.25">
      <c r="A1291" s="7">
        <f>IF(Table3[[#This Row],[SoflexRule]]="",1,IF(Table3[[#This Row],[MinOHL]]="",1,IF(Table3[[#This Row],[Type]]="CT",1,IF(Table3[[#This Row],[I]]=1,0,1))))</f>
        <v>1</v>
      </c>
      <c r="E1291" s="6">
        <v>1288</v>
      </c>
      <c r="I1291" s="11" t="s">
        <v>2318</v>
      </c>
      <c r="K1291" s="11" t="str">
        <f>CONCATENATE(Table3[[#This Row],[Type]]," "&amp;TEXT(Table3[[#This Row],[Diameter]],".0000")&amp;""," "&amp;Table3[[#This Row],[NumFlutes]]&amp;"FL")</f>
        <v xml:space="preserve"> .0000 FL</v>
      </c>
      <c r="R1291" s="14">
        <f>IF(Table3[[#This Row],[ShoulderLenEnd]]="",0,90-(DEGREES(ATAN((Q1291-P1291)/((N1291-O1291)/2)))))</f>
        <v>0</v>
      </c>
      <c r="AA1291" s="13" t="str">
        <f t="shared" si="21"/>
        <v/>
      </c>
      <c r="AI1291" s="6">
        <v>0</v>
      </c>
      <c r="AJ1291" s="6">
        <v>0</v>
      </c>
      <c r="AK1291" s="6">
        <v>0</v>
      </c>
      <c r="AL1291" s="6">
        <v>0</v>
      </c>
      <c r="AM1291" s="6">
        <v>0</v>
      </c>
      <c r="AN1291" s="6">
        <v>0</v>
      </c>
      <c r="AO1291" s="6">
        <v>0</v>
      </c>
      <c r="AP1291" s="6">
        <v>0</v>
      </c>
      <c r="AR1291" s="6">
        <v>0</v>
      </c>
      <c r="AS1291" s="6">
        <v>0</v>
      </c>
      <c r="AT1291" s="6">
        <v>0</v>
      </c>
      <c r="AU1291" s="6">
        <v>0</v>
      </c>
      <c r="AV1291" s="6">
        <f>IF(Table3[[#This Row],[ShankDiameter]]&gt;0.5,0,IF(Table3[[#This Row],[Type]]="CD",0,1))</f>
        <v>1</v>
      </c>
      <c r="AW1291" s="6">
        <v>0</v>
      </c>
      <c r="AX1291" s="6">
        <v>0</v>
      </c>
      <c r="AY1291" s="6">
        <v>0</v>
      </c>
      <c r="AZ1291" s="6">
        <f>IF(Table3[[#This Row],[ShankDiameter]]=0.225,2,IF(Table3[[#This Row],[ShankDiameter]]=0.25,2,IF(Table3[[#This Row],[ShankDiameter]]=0.2875,2,0)))</f>
        <v>0</v>
      </c>
      <c r="BA1291" s="6">
        <v>0</v>
      </c>
      <c r="BB1291" s="6">
        <v>0</v>
      </c>
      <c r="BC1291" s="6">
        <v>0</v>
      </c>
      <c r="BD1291" s="6">
        <v>0</v>
      </c>
      <c r="BE1291" s="6">
        <v>0</v>
      </c>
      <c r="BF1291" s="6">
        <v>0</v>
      </c>
      <c r="BG1291" s="6">
        <v>0</v>
      </c>
      <c r="BH1291" s="6">
        <v>0</v>
      </c>
      <c r="BI1291" s="6">
        <v>0</v>
      </c>
      <c r="BJ1291" s="6">
        <v>0</v>
      </c>
      <c r="BK1291" s="6">
        <v>0</v>
      </c>
      <c r="BL1291" s="6">
        <v>0</v>
      </c>
      <c r="BM1291" s="6">
        <f>IF(Table3[[#This Row],[Type]]="EM",IF((Table3[[#This Row],[Diameter]]/2)-Table3[[#This Row],[CornerRadius]]-0.012&gt;0,(Table3[[#This Row],[Diameter]]/2)-Table3[[#This Row],[CornerRadius]]-0.012,0),)</f>
        <v>0</v>
      </c>
      <c r="BO1291" s="6" t="str">
        <f>IF(Table3[[#This Row],[ShoulderLength]]="","",IF(Table3[[#This Row],[ShoulderLength]]&lt;Table3[[#This Row],[LOC]],"FIX",""))</f>
        <v/>
      </c>
    </row>
    <row r="1292" spans="1:67" x14ac:dyDescent="0.25">
      <c r="A1292" s="7">
        <f>IF(Table3[[#This Row],[SoflexRule]]="",1,IF(Table3[[#This Row],[MinOHL]]="",1,IF(Table3[[#This Row],[Type]]="CT",1,IF(Table3[[#This Row],[I]]=1,0,1))))</f>
        <v>1</v>
      </c>
      <c r="E1292" s="6">
        <v>1289</v>
      </c>
      <c r="I1292" s="11" t="s">
        <v>2317</v>
      </c>
      <c r="K1292" s="11" t="str">
        <f>CONCATENATE(Table3[[#This Row],[Type]]," "&amp;TEXT(Table3[[#This Row],[Diameter]],".0000")&amp;""," "&amp;Table3[[#This Row],[NumFlutes]]&amp;"FL")</f>
        <v xml:space="preserve"> .0000 FL</v>
      </c>
      <c r="R1292" s="14">
        <f>IF(Table3[[#This Row],[ShoulderLenEnd]]="",0,90-(DEGREES(ATAN((Q1292-P1292)/((N1292-O1292)/2)))))</f>
        <v>0</v>
      </c>
      <c r="AA1292" s="13" t="str">
        <f t="shared" si="21"/>
        <v/>
      </c>
      <c r="AI1292" s="6">
        <v>0</v>
      </c>
      <c r="AJ1292" s="6">
        <v>0</v>
      </c>
      <c r="AK1292" s="6">
        <v>0</v>
      </c>
      <c r="AL1292" s="6">
        <v>0</v>
      </c>
      <c r="AM1292" s="6">
        <v>0</v>
      </c>
      <c r="AN1292" s="6">
        <v>0</v>
      </c>
      <c r="AO1292" s="6">
        <v>0</v>
      </c>
      <c r="AP1292" s="6">
        <v>0</v>
      </c>
      <c r="AR1292" s="6">
        <v>0</v>
      </c>
      <c r="AS1292" s="6">
        <v>0</v>
      </c>
      <c r="AT1292" s="6">
        <v>0</v>
      </c>
      <c r="AU1292" s="6">
        <v>0</v>
      </c>
      <c r="AV1292" s="6">
        <f>IF(Table3[[#This Row],[ShankDiameter]]&gt;0.5,0,IF(Table3[[#This Row],[Type]]="CD",0,1))</f>
        <v>1</v>
      </c>
      <c r="AW1292" s="6">
        <v>0</v>
      </c>
      <c r="AX1292" s="6">
        <v>0</v>
      </c>
      <c r="AY1292" s="6">
        <v>0</v>
      </c>
      <c r="AZ1292" s="6">
        <f>IF(Table3[[#This Row],[ShankDiameter]]=0.225,2,IF(Table3[[#This Row],[ShankDiameter]]=0.25,2,IF(Table3[[#This Row],[ShankDiameter]]=0.2875,2,0)))</f>
        <v>0</v>
      </c>
      <c r="BA1292" s="6">
        <v>0</v>
      </c>
      <c r="BB1292" s="6">
        <v>0</v>
      </c>
      <c r="BC1292" s="6">
        <v>0</v>
      </c>
      <c r="BD1292" s="6">
        <v>0</v>
      </c>
      <c r="BE1292" s="6">
        <v>0</v>
      </c>
      <c r="BF1292" s="6">
        <v>0</v>
      </c>
      <c r="BG1292" s="6">
        <v>0</v>
      </c>
      <c r="BH1292" s="6">
        <v>0</v>
      </c>
      <c r="BI1292" s="6">
        <v>0</v>
      </c>
      <c r="BJ1292" s="6">
        <v>0</v>
      </c>
      <c r="BK1292" s="6">
        <v>0</v>
      </c>
      <c r="BL1292" s="6">
        <v>0</v>
      </c>
      <c r="BM1292" s="6">
        <f>IF(Table3[[#This Row],[Type]]="EM",IF((Table3[[#This Row],[Diameter]]/2)-Table3[[#This Row],[CornerRadius]]-0.012&gt;0,(Table3[[#This Row],[Diameter]]/2)-Table3[[#This Row],[CornerRadius]]-0.012,0),)</f>
        <v>0</v>
      </c>
      <c r="BO1292" s="6" t="str">
        <f>IF(Table3[[#This Row],[ShoulderLength]]="","",IF(Table3[[#This Row],[ShoulderLength]]&lt;Table3[[#This Row],[LOC]],"FIX",""))</f>
        <v/>
      </c>
    </row>
    <row r="1293" spans="1:67" x14ac:dyDescent="0.25">
      <c r="A1293" s="7">
        <f>IF(Table3[[#This Row],[SoflexRule]]="",1,IF(Table3[[#This Row],[MinOHL]]="",1,IF(Table3[[#This Row],[Type]]="CT",1,IF(Table3[[#This Row],[I]]=1,0,1))))</f>
        <v>1</v>
      </c>
      <c r="B1293" s="6" t="s">
        <v>149</v>
      </c>
      <c r="D1293" s="6" t="s">
        <v>149</v>
      </c>
      <c r="E1293" s="6">
        <v>1290</v>
      </c>
      <c r="G1293" s="9" t="s">
        <v>74</v>
      </c>
      <c r="H1293" s="10" t="s">
        <v>679</v>
      </c>
      <c r="I1293" s="11" t="s">
        <v>2316</v>
      </c>
      <c r="K1293" s="11" t="str">
        <f>CONCATENATE(Table3[[#This Row],[Type]]," "&amp;TEXT(Table3[[#This Row],[Diameter]],".0000")&amp;""," "&amp;Table3[[#This Row],[NumFlutes]]&amp;"FL")</f>
        <v>DS .4331 2FL</v>
      </c>
      <c r="M1293" s="13">
        <v>0.43309999999999998</v>
      </c>
      <c r="N1293" s="13">
        <v>0.43309999999999998</v>
      </c>
      <c r="O1293" s="6">
        <v>0.43309999999999998</v>
      </c>
      <c r="P1293" s="6">
        <v>1.85</v>
      </c>
      <c r="R1293" s="14">
        <f>IF(Table3[[#This Row],[ShoulderLenEnd]]="",0,90-(DEGREES(ATAN((Q1293-P1293)/((N1293-O1293)/2)))))</f>
        <v>0</v>
      </c>
      <c r="S1293" s="15">
        <v>1.875</v>
      </c>
      <c r="T1293" s="6">
        <v>2</v>
      </c>
      <c r="U1293" s="6">
        <v>3.7719999999999998</v>
      </c>
      <c r="V1293" s="6">
        <v>1.85</v>
      </c>
      <c r="Z1293" s="6">
        <v>118</v>
      </c>
      <c r="AA1293" s="13">
        <f t="shared" si="21"/>
        <v>0.13011636705041818</v>
      </c>
      <c r="AI1293" s="6">
        <v>0</v>
      </c>
      <c r="AJ1293" s="6">
        <v>0</v>
      </c>
      <c r="AK1293" s="6">
        <v>0</v>
      </c>
      <c r="AL1293" s="6">
        <v>0</v>
      </c>
      <c r="AM1293" s="6">
        <v>0</v>
      </c>
      <c r="AN1293" s="6">
        <v>1</v>
      </c>
      <c r="AO1293" s="6">
        <v>1</v>
      </c>
      <c r="AP1293" s="6">
        <v>1</v>
      </c>
      <c r="AR1293" s="6">
        <v>0</v>
      </c>
      <c r="AS1293" s="6">
        <v>0</v>
      </c>
      <c r="AT1293" s="6">
        <v>0</v>
      </c>
      <c r="AU1293" s="6">
        <v>0</v>
      </c>
      <c r="AV1293" s="6">
        <f>IF(Table3[[#This Row],[ShankDiameter]]&gt;0.5,0,2)</f>
        <v>2</v>
      </c>
      <c r="AW1293" s="6">
        <v>0</v>
      </c>
      <c r="AX1293" s="6">
        <v>2</v>
      </c>
      <c r="AY1293" s="6">
        <v>2</v>
      </c>
      <c r="AZ1293" s="6">
        <f>IF(Table3[[#This Row],[ShankDiameter]]=0.225,2,IF(Table3[[#This Row],[ShankDiameter]]=0.25,2,IF(Table3[[#This Row],[ShankDiameter]]=0.2875,2,0)))</f>
        <v>0</v>
      </c>
      <c r="BA1293" s="6">
        <v>0</v>
      </c>
      <c r="BB1293" s="6">
        <v>0</v>
      </c>
      <c r="BC1293" s="6">
        <v>0</v>
      </c>
      <c r="BD1293" s="6">
        <v>0</v>
      </c>
      <c r="BE1293" s="6">
        <v>0</v>
      </c>
      <c r="BF1293" s="6">
        <v>0</v>
      </c>
      <c r="BG1293" s="6">
        <v>0</v>
      </c>
      <c r="BH1293" s="6">
        <v>0</v>
      </c>
      <c r="BI1293" s="6">
        <v>0</v>
      </c>
      <c r="BJ1293" s="6">
        <v>0</v>
      </c>
      <c r="BK1293" s="6">
        <v>0</v>
      </c>
      <c r="BL1293" s="6">
        <v>0</v>
      </c>
      <c r="BM1293" s="6">
        <f>IF(Table3[[#This Row],[Type]]="EM",IF((Table3[[#This Row],[Diameter]]/2)-Table3[[#This Row],[CornerRadius]]-0.012&gt;0,(Table3[[#This Row],[Diameter]]/2)-Table3[[#This Row],[CornerRadius]]-0.012,0),)</f>
        <v>0</v>
      </c>
      <c r="BO1293" s="6" t="str">
        <f>IF(Table3[[#This Row],[ShoulderLength]]="","",IF(Table3[[#This Row],[ShoulderLength]]&lt;Table3[[#This Row],[LOC]],"FIX",""))</f>
        <v/>
      </c>
    </row>
    <row r="1294" spans="1:67" x14ac:dyDescent="0.25">
      <c r="A1294" s="7">
        <v>1</v>
      </c>
      <c r="B1294" s="6" t="s">
        <v>149</v>
      </c>
      <c r="D1294" s="6" t="s">
        <v>149</v>
      </c>
      <c r="E1294" s="6">
        <v>1291</v>
      </c>
      <c r="F1294" s="8" t="s">
        <v>74</v>
      </c>
      <c r="H1294" s="10" t="s">
        <v>873</v>
      </c>
      <c r="I1294" s="11" t="s">
        <v>2315</v>
      </c>
      <c r="J1294" s="12">
        <v>704</v>
      </c>
      <c r="K1294" s="11" t="str">
        <f>CONCATENATE(Table3[[#This Row],[Type]]," "&amp;TEXT(Table3[[#This Row],[Diameter]],".0000")&amp;""," "&amp;Table3[[#This Row],[NumFlutes]]&amp;"FL")</f>
        <v>DT .0595 2FL</v>
      </c>
      <c r="M1294" s="13">
        <v>5.9499999999999997E-2</v>
      </c>
      <c r="N1294" s="13">
        <v>5.9499999999999997E-2</v>
      </c>
      <c r="O1294" s="6">
        <v>5.9499999999999997E-2</v>
      </c>
      <c r="P1294" s="6">
        <v>2.5499999999999998</v>
      </c>
      <c r="R1294" s="14">
        <f>IF(Table3[[#This Row],[ShoulderLenEnd]]="",0,90-(DEGREES(ATAN((Q1294-P1294)/((N1294-O1294)/2)))))</f>
        <v>0</v>
      </c>
      <c r="S1294" s="15">
        <v>1.55</v>
      </c>
      <c r="T1294" s="6">
        <v>2</v>
      </c>
      <c r="U1294" s="6">
        <v>4.03</v>
      </c>
      <c r="V1294" s="6">
        <v>2.5</v>
      </c>
      <c r="Z1294" s="6">
        <v>118</v>
      </c>
      <c r="AA1294" s="13">
        <v>1.7999999999999999E-2</v>
      </c>
      <c r="AE1294" s="6" t="s">
        <v>49</v>
      </c>
      <c r="AF1294" s="6" t="s">
        <v>62</v>
      </c>
      <c r="AG1294" s="6" t="s">
        <v>3459</v>
      </c>
      <c r="AH1294" s="6" t="s">
        <v>620</v>
      </c>
      <c r="AI1294" s="6">
        <v>0</v>
      </c>
      <c r="AJ1294" s="6">
        <v>0</v>
      </c>
      <c r="AK1294" s="6">
        <v>0</v>
      </c>
      <c r="AL1294" s="6">
        <v>1</v>
      </c>
      <c r="AM1294" s="6">
        <v>0</v>
      </c>
      <c r="AN1294" s="6">
        <v>0</v>
      </c>
      <c r="AO1294" s="6">
        <v>0</v>
      </c>
      <c r="AP1294" s="6">
        <v>1</v>
      </c>
      <c r="AR1294" s="6">
        <v>0</v>
      </c>
      <c r="AS1294" s="6">
        <v>0</v>
      </c>
      <c r="AT1294" s="6">
        <v>0</v>
      </c>
      <c r="AU1294" s="6">
        <v>0</v>
      </c>
      <c r="AV1294" s="6">
        <f>IF(Table3[[#This Row],[ShankDiameter]]&gt;0.5,0,IF(Table3[[#This Row],[Type]]="CD",0,1))</f>
        <v>1</v>
      </c>
      <c r="AW1294" s="6">
        <v>0</v>
      </c>
      <c r="AX1294" s="6">
        <v>0</v>
      </c>
      <c r="AY1294" s="6">
        <v>0</v>
      </c>
      <c r="AZ1294" s="6">
        <f>IF(Table3[[#This Row],[ShankDiameter]]=0.225,2,IF(Table3[[#This Row],[ShankDiameter]]=0.25,2,IF(Table3[[#This Row],[ShankDiameter]]=0.2875,2,0)))</f>
        <v>0</v>
      </c>
      <c r="BA1294" s="6">
        <v>0</v>
      </c>
      <c r="BB1294" s="6">
        <v>0</v>
      </c>
      <c r="BC1294" s="6">
        <v>0</v>
      </c>
      <c r="BD1294" s="6">
        <v>0</v>
      </c>
      <c r="BE1294" s="6">
        <v>0</v>
      </c>
      <c r="BF1294" s="6">
        <v>0</v>
      </c>
      <c r="BG1294" s="6">
        <v>0</v>
      </c>
      <c r="BH1294" s="6">
        <v>0</v>
      </c>
      <c r="BI1294" s="6">
        <v>0</v>
      </c>
      <c r="BJ1294" s="6">
        <v>0</v>
      </c>
      <c r="BK1294" s="6">
        <v>0</v>
      </c>
      <c r="BL1294" s="6">
        <v>0</v>
      </c>
      <c r="BM1294" s="6">
        <f>IF(Table3[[#This Row],[Type]]="EM",IF((Table3[[#This Row],[Diameter]]/2)-Table3[[#This Row],[CornerRadius]]-0.012&gt;0,(Table3[[#This Row],[Diameter]]/2)-Table3[[#This Row],[CornerRadius]]-0.012,0),)</f>
        <v>0</v>
      </c>
      <c r="BO1294" s="6" t="str">
        <f>IF(Table3[[#This Row],[ShoulderLength]]="","",IF(Table3[[#This Row],[ShoulderLength]]&lt;Table3[[#This Row],[LOC]],"FIX",""))</f>
        <v/>
      </c>
    </row>
    <row r="1295" spans="1:67" x14ac:dyDescent="0.25">
      <c r="A1295" s="7">
        <f>IF(Table3[[#This Row],[SoflexRule]]="",1,IF(Table3[[#This Row],[MinOHL]]="",1,IF(Table3[[#This Row],[Type]]="CT",1,IF(Table3[[#This Row],[I]]=1,0,1))))</f>
        <v>1</v>
      </c>
      <c r="E1295" s="6">
        <v>1292</v>
      </c>
      <c r="I1295" s="11" t="s">
        <v>2314</v>
      </c>
      <c r="K1295" s="11" t="str">
        <f>CONCATENATE(Table3[[#This Row],[Type]]," "&amp;TEXT(Table3[[#This Row],[Diameter]],".0000")&amp;""," "&amp;Table3[[#This Row],[NumFlutes]]&amp;"FL")</f>
        <v xml:space="preserve"> .0000 FL</v>
      </c>
      <c r="R1295" s="14">
        <f>IF(Table3[[#This Row],[ShoulderLenEnd]]="",0,90-(DEGREES(ATAN((Q1295-P1295)/((N1295-O1295)/2)))))</f>
        <v>0</v>
      </c>
      <c r="AA1295" s="13" t="str">
        <f t="shared" ref="AA1295:AA1313" si="22">IF(Z1295 &lt; 1, "", (M1295/2)/TAN(RADIANS(Z1295/2)))</f>
        <v/>
      </c>
      <c r="AI1295" s="6">
        <v>0</v>
      </c>
      <c r="AJ1295" s="6">
        <v>0</v>
      </c>
      <c r="AK1295" s="6">
        <v>0</v>
      </c>
      <c r="AL1295" s="6">
        <v>0</v>
      </c>
      <c r="AM1295" s="6">
        <v>0</v>
      </c>
      <c r="AN1295" s="6">
        <v>0</v>
      </c>
      <c r="AO1295" s="6">
        <v>0</v>
      </c>
      <c r="AP1295" s="6">
        <v>0</v>
      </c>
      <c r="AR1295" s="6">
        <v>0</v>
      </c>
      <c r="AS1295" s="6">
        <v>0</v>
      </c>
      <c r="AT1295" s="6">
        <v>0</v>
      </c>
      <c r="AU1295" s="6">
        <v>0</v>
      </c>
      <c r="AV1295" s="6">
        <f>IF(Table3[[#This Row],[ShankDiameter]]&gt;0.5,0,IF(Table3[[#This Row],[Type]]="CD",0,1))</f>
        <v>1</v>
      </c>
      <c r="AW1295" s="6">
        <v>0</v>
      </c>
      <c r="AX1295" s="6">
        <v>0</v>
      </c>
      <c r="AY1295" s="6">
        <v>0</v>
      </c>
      <c r="AZ1295" s="6">
        <f>IF(Table3[[#This Row],[ShankDiameter]]=0.225,2,IF(Table3[[#This Row],[ShankDiameter]]=0.25,2,IF(Table3[[#This Row],[ShankDiameter]]=0.2875,2,0)))</f>
        <v>0</v>
      </c>
      <c r="BA1295" s="6">
        <v>0</v>
      </c>
      <c r="BB1295" s="6">
        <v>0</v>
      </c>
      <c r="BC1295" s="6">
        <v>0</v>
      </c>
      <c r="BD1295" s="6">
        <v>0</v>
      </c>
      <c r="BE1295" s="6">
        <v>0</v>
      </c>
      <c r="BF1295" s="6">
        <v>0</v>
      </c>
      <c r="BG1295" s="6">
        <v>0</v>
      </c>
      <c r="BH1295" s="6">
        <v>0</v>
      </c>
      <c r="BI1295" s="6">
        <v>0</v>
      </c>
      <c r="BJ1295" s="6">
        <v>0</v>
      </c>
      <c r="BK1295" s="6">
        <v>0</v>
      </c>
      <c r="BL1295" s="6">
        <v>0</v>
      </c>
      <c r="BM1295" s="6">
        <f>IF(Table3[[#This Row],[Type]]="EM",IF((Table3[[#This Row],[Diameter]]/2)-Table3[[#This Row],[CornerRadius]]-0.012&gt;0,(Table3[[#This Row],[Diameter]]/2)-Table3[[#This Row],[CornerRadius]]-0.012,0),)</f>
        <v>0</v>
      </c>
      <c r="BO1295" s="6" t="str">
        <f>IF(Table3[[#This Row],[ShoulderLength]]="","",IF(Table3[[#This Row],[ShoulderLength]]&lt;Table3[[#This Row],[LOC]],"FIX",""))</f>
        <v/>
      </c>
    </row>
    <row r="1296" spans="1:67" x14ac:dyDescent="0.25">
      <c r="A1296" s="7">
        <f>IF(Table3[[#This Row],[SoflexRule]]="",1,IF(Table3[[#This Row],[MinOHL]]="",1,IF(Table3[[#This Row],[Type]]="CT",1,IF(Table3[[#This Row],[I]]=1,0,1))))</f>
        <v>1</v>
      </c>
      <c r="E1296" s="6">
        <v>1293</v>
      </c>
      <c r="I1296" s="11" t="s">
        <v>2313</v>
      </c>
      <c r="K1296" s="11" t="str">
        <f>CONCATENATE(Table3[[#This Row],[Type]]," "&amp;TEXT(Table3[[#This Row],[Diameter]],".0000")&amp;""," "&amp;Table3[[#This Row],[NumFlutes]]&amp;"FL")</f>
        <v xml:space="preserve"> .0000 FL</v>
      </c>
      <c r="R1296" s="14">
        <f>IF(Table3[[#This Row],[ShoulderLenEnd]]="",0,90-(DEGREES(ATAN((Q1296-P1296)/((N1296-O1296)/2)))))</f>
        <v>0</v>
      </c>
      <c r="AA1296" s="13" t="str">
        <f t="shared" si="22"/>
        <v/>
      </c>
      <c r="AI1296" s="6">
        <v>0</v>
      </c>
      <c r="AJ1296" s="6">
        <v>0</v>
      </c>
      <c r="AK1296" s="6">
        <v>0</v>
      </c>
      <c r="AL1296" s="6">
        <v>0</v>
      </c>
      <c r="AM1296" s="6">
        <v>0</v>
      </c>
      <c r="AN1296" s="6">
        <v>0</v>
      </c>
      <c r="AO1296" s="6">
        <v>0</v>
      </c>
      <c r="AP1296" s="6">
        <v>0</v>
      </c>
      <c r="AR1296" s="6">
        <v>0</v>
      </c>
      <c r="AS1296" s="6">
        <v>0</v>
      </c>
      <c r="AT1296" s="6">
        <v>0</v>
      </c>
      <c r="AU1296" s="6">
        <v>0</v>
      </c>
      <c r="AV1296" s="6">
        <f>IF(Table3[[#This Row],[ShankDiameter]]&gt;0.5,0,IF(Table3[[#This Row],[Type]]="CD",0,1))</f>
        <v>1</v>
      </c>
      <c r="AW1296" s="6">
        <v>0</v>
      </c>
      <c r="AX1296" s="6">
        <v>0</v>
      </c>
      <c r="AY1296" s="6">
        <v>0</v>
      </c>
      <c r="AZ1296" s="6">
        <f>IF(Table3[[#This Row],[ShankDiameter]]=0.225,2,IF(Table3[[#This Row],[ShankDiameter]]=0.25,2,IF(Table3[[#This Row],[ShankDiameter]]=0.2875,2,0)))</f>
        <v>0</v>
      </c>
      <c r="BA1296" s="6">
        <v>0</v>
      </c>
      <c r="BB1296" s="6">
        <v>0</v>
      </c>
      <c r="BC1296" s="6">
        <v>0</v>
      </c>
      <c r="BD1296" s="6">
        <v>0</v>
      </c>
      <c r="BE1296" s="6">
        <v>0</v>
      </c>
      <c r="BF1296" s="6">
        <v>0</v>
      </c>
      <c r="BG1296" s="6">
        <v>0</v>
      </c>
      <c r="BH1296" s="6">
        <v>0</v>
      </c>
      <c r="BI1296" s="6">
        <v>0</v>
      </c>
      <c r="BJ1296" s="6">
        <v>0</v>
      </c>
      <c r="BK1296" s="6">
        <v>0</v>
      </c>
      <c r="BL1296" s="6">
        <v>0</v>
      </c>
      <c r="BM1296" s="6">
        <f>IF(Table3[[#This Row],[Type]]="EM",IF((Table3[[#This Row],[Diameter]]/2)-Table3[[#This Row],[CornerRadius]]-0.012&gt;0,(Table3[[#This Row],[Diameter]]/2)-Table3[[#This Row],[CornerRadius]]-0.012,0),)</f>
        <v>0</v>
      </c>
      <c r="BO1296" s="6" t="str">
        <f>IF(Table3[[#This Row],[ShoulderLength]]="","",IF(Table3[[#This Row],[ShoulderLength]]&lt;Table3[[#This Row],[LOC]],"FIX",""))</f>
        <v/>
      </c>
    </row>
    <row r="1297" spans="1:67" x14ac:dyDescent="0.25">
      <c r="A1297" s="7">
        <f>IF(Table3[[#This Row],[SoflexRule]]="",1,IF(Table3[[#This Row],[MinOHL]]="",1,IF(Table3[[#This Row],[Type]]="CT",1,IF(Table3[[#This Row],[I]]=1,0,1))))</f>
        <v>1</v>
      </c>
      <c r="E1297" s="6">
        <v>1294</v>
      </c>
      <c r="I1297" s="11" t="s">
        <v>2312</v>
      </c>
      <c r="K1297" s="11" t="str">
        <f>CONCATENATE(Table3[[#This Row],[Type]]," "&amp;TEXT(Table3[[#This Row],[Diameter]],".0000")&amp;""," "&amp;Table3[[#This Row],[NumFlutes]]&amp;"FL")</f>
        <v xml:space="preserve"> .0000 FL</v>
      </c>
      <c r="R1297" s="14">
        <f>IF(Table3[[#This Row],[ShoulderLenEnd]]="",0,90-(DEGREES(ATAN((Q1297-P1297)/((N1297-O1297)/2)))))</f>
        <v>0</v>
      </c>
      <c r="AA1297" s="13" t="str">
        <f t="shared" si="22"/>
        <v/>
      </c>
      <c r="AI1297" s="6">
        <v>0</v>
      </c>
      <c r="AJ1297" s="6">
        <v>0</v>
      </c>
      <c r="AK1297" s="6">
        <v>0</v>
      </c>
      <c r="AL1297" s="6">
        <v>0</v>
      </c>
      <c r="AM1297" s="6">
        <v>0</v>
      </c>
      <c r="AN1297" s="6">
        <v>0</v>
      </c>
      <c r="AO1297" s="6">
        <v>0</v>
      </c>
      <c r="AP1297" s="6">
        <v>0</v>
      </c>
      <c r="AR1297" s="6">
        <v>0</v>
      </c>
      <c r="AS1297" s="6">
        <v>0</v>
      </c>
      <c r="AT1297" s="6">
        <v>0</v>
      </c>
      <c r="AU1297" s="6">
        <v>0</v>
      </c>
      <c r="AV1297" s="6">
        <f>IF(Table3[[#This Row],[ShankDiameter]]&gt;0.5,0,IF(Table3[[#This Row],[Type]]="CD",0,1))</f>
        <v>1</v>
      </c>
      <c r="AW1297" s="6">
        <v>0</v>
      </c>
      <c r="AX1297" s="6">
        <v>0</v>
      </c>
      <c r="AY1297" s="6">
        <v>0</v>
      </c>
      <c r="AZ1297" s="6">
        <f>IF(Table3[[#This Row],[ShankDiameter]]=0.225,2,IF(Table3[[#This Row],[ShankDiameter]]=0.25,2,IF(Table3[[#This Row],[ShankDiameter]]=0.2875,2,0)))</f>
        <v>0</v>
      </c>
      <c r="BA1297" s="6">
        <v>0</v>
      </c>
      <c r="BB1297" s="6">
        <v>0</v>
      </c>
      <c r="BC1297" s="6">
        <v>0</v>
      </c>
      <c r="BD1297" s="6">
        <v>0</v>
      </c>
      <c r="BE1297" s="6">
        <v>0</v>
      </c>
      <c r="BF1297" s="6">
        <v>0</v>
      </c>
      <c r="BG1297" s="6">
        <v>0</v>
      </c>
      <c r="BH1297" s="6">
        <v>0</v>
      </c>
      <c r="BI1297" s="6">
        <v>0</v>
      </c>
      <c r="BJ1297" s="6">
        <v>0</v>
      </c>
      <c r="BK1297" s="6">
        <v>0</v>
      </c>
      <c r="BL1297" s="6">
        <v>0</v>
      </c>
      <c r="BM1297" s="6">
        <f>IF(Table3[[#This Row],[Type]]="EM",IF((Table3[[#This Row],[Diameter]]/2)-Table3[[#This Row],[CornerRadius]]-0.012&gt;0,(Table3[[#This Row],[Diameter]]/2)-Table3[[#This Row],[CornerRadius]]-0.012,0),)</f>
        <v>0</v>
      </c>
      <c r="BO1297" s="6" t="str">
        <f>IF(Table3[[#This Row],[ShoulderLength]]="","",IF(Table3[[#This Row],[ShoulderLength]]&lt;Table3[[#This Row],[LOC]],"FIX",""))</f>
        <v/>
      </c>
    </row>
    <row r="1298" spans="1:67" x14ac:dyDescent="0.25">
      <c r="A1298" s="7">
        <f>IF(Table3[[#This Row],[SoflexRule]]="",1,IF(Table3[[#This Row],[MinOHL]]="",1,IF(Table3[[#This Row],[Type]]="CT",1,IF(Table3[[#This Row],[I]]=1,0,1))))</f>
        <v>1</v>
      </c>
      <c r="E1298" s="6">
        <v>1295</v>
      </c>
      <c r="I1298" s="11" t="s">
        <v>2311</v>
      </c>
      <c r="K1298" s="11" t="str">
        <f>CONCATENATE(Table3[[#This Row],[Type]]," "&amp;TEXT(Table3[[#This Row],[Diameter]],".0000")&amp;""," "&amp;Table3[[#This Row],[NumFlutes]]&amp;"FL")</f>
        <v xml:space="preserve"> .0000 FL</v>
      </c>
      <c r="R1298" s="14">
        <f>IF(Table3[[#This Row],[ShoulderLenEnd]]="",0,90-(DEGREES(ATAN((Q1298-P1298)/((N1298-O1298)/2)))))</f>
        <v>0</v>
      </c>
      <c r="AA1298" s="13" t="str">
        <f t="shared" si="22"/>
        <v/>
      </c>
      <c r="AI1298" s="6">
        <v>0</v>
      </c>
      <c r="AJ1298" s="6">
        <v>0</v>
      </c>
      <c r="AK1298" s="6">
        <v>0</v>
      </c>
      <c r="AL1298" s="6">
        <v>0</v>
      </c>
      <c r="AM1298" s="6">
        <v>0</v>
      </c>
      <c r="AN1298" s="6">
        <v>0</v>
      </c>
      <c r="AO1298" s="6">
        <v>0</v>
      </c>
      <c r="AP1298" s="6">
        <v>0</v>
      </c>
      <c r="AR1298" s="6">
        <v>0</v>
      </c>
      <c r="AS1298" s="6">
        <v>0</v>
      </c>
      <c r="AT1298" s="6">
        <v>0</v>
      </c>
      <c r="AU1298" s="6">
        <v>0</v>
      </c>
      <c r="AV1298" s="6">
        <f>IF(Table3[[#This Row],[ShankDiameter]]&gt;0.5,0,IF(Table3[[#This Row],[Type]]="CD",0,1))</f>
        <v>1</v>
      </c>
      <c r="AW1298" s="6">
        <v>0</v>
      </c>
      <c r="AX1298" s="6">
        <v>0</v>
      </c>
      <c r="AY1298" s="6">
        <v>0</v>
      </c>
      <c r="AZ1298" s="6">
        <f>IF(Table3[[#This Row],[ShankDiameter]]=0.225,2,IF(Table3[[#This Row],[ShankDiameter]]=0.25,2,IF(Table3[[#This Row],[ShankDiameter]]=0.2875,2,0)))</f>
        <v>0</v>
      </c>
      <c r="BA1298" s="6">
        <v>0</v>
      </c>
      <c r="BB1298" s="6">
        <v>0</v>
      </c>
      <c r="BC1298" s="6">
        <v>0</v>
      </c>
      <c r="BD1298" s="6">
        <v>0</v>
      </c>
      <c r="BE1298" s="6">
        <v>0</v>
      </c>
      <c r="BF1298" s="6">
        <v>0</v>
      </c>
      <c r="BG1298" s="6">
        <v>0</v>
      </c>
      <c r="BH1298" s="6">
        <v>0</v>
      </c>
      <c r="BI1298" s="6">
        <v>0</v>
      </c>
      <c r="BJ1298" s="6">
        <v>0</v>
      </c>
      <c r="BK1298" s="6">
        <v>0</v>
      </c>
      <c r="BL1298" s="6">
        <v>0</v>
      </c>
      <c r="BM1298" s="6">
        <f>IF(Table3[[#This Row],[Type]]="EM",IF((Table3[[#This Row],[Diameter]]/2)-Table3[[#This Row],[CornerRadius]]-0.012&gt;0,(Table3[[#This Row],[Diameter]]/2)-Table3[[#This Row],[CornerRadius]]-0.012,0),)</f>
        <v>0</v>
      </c>
      <c r="BO1298" s="6" t="str">
        <f>IF(Table3[[#This Row],[ShoulderLength]]="","",IF(Table3[[#This Row],[ShoulderLength]]&lt;Table3[[#This Row],[LOC]],"FIX",""))</f>
        <v/>
      </c>
    </row>
    <row r="1299" spans="1:67" x14ac:dyDescent="0.25">
      <c r="A1299" s="7">
        <f>IF(Table3[[#This Row],[SoflexRule]]="",1,IF(Table3[[#This Row],[MinOHL]]="",1,IF(Table3[[#This Row],[Type]]="CT",1,IF(Table3[[#This Row],[I]]=1,0,1))))</f>
        <v>1</v>
      </c>
      <c r="E1299" s="6">
        <v>1296</v>
      </c>
      <c r="I1299" s="11" t="s">
        <v>2310</v>
      </c>
      <c r="K1299" s="11" t="str">
        <f>CONCATENATE(Table3[[#This Row],[Type]]," "&amp;TEXT(Table3[[#This Row],[Diameter]],".0000")&amp;""," "&amp;Table3[[#This Row],[NumFlutes]]&amp;"FL")</f>
        <v xml:space="preserve"> .0000 FL</v>
      </c>
      <c r="R1299" s="14">
        <f>IF(Table3[[#This Row],[ShoulderLenEnd]]="",0,90-(DEGREES(ATAN((Q1299-P1299)/((N1299-O1299)/2)))))</f>
        <v>0</v>
      </c>
      <c r="AA1299" s="13" t="str">
        <f t="shared" si="22"/>
        <v/>
      </c>
      <c r="AI1299" s="6">
        <v>0</v>
      </c>
      <c r="AJ1299" s="6">
        <v>0</v>
      </c>
      <c r="AK1299" s="6">
        <v>0</v>
      </c>
      <c r="AL1299" s="6">
        <v>0</v>
      </c>
      <c r="AM1299" s="6">
        <v>0</v>
      </c>
      <c r="AN1299" s="6">
        <v>0</v>
      </c>
      <c r="AO1299" s="6">
        <v>0</v>
      </c>
      <c r="AP1299" s="6">
        <v>0</v>
      </c>
      <c r="AR1299" s="6">
        <v>0</v>
      </c>
      <c r="AS1299" s="6">
        <v>0</v>
      </c>
      <c r="AT1299" s="6">
        <v>0</v>
      </c>
      <c r="AU1299" s="6">
        <v>0</v>
      </c>
      <c r="AV1299" s="6">
        <f>IF(Table3[[#This Row],[ShankDiameter]]&gt;0.5,0,IF(Table3[[#This Row],[Type]]="CD",0,1))</f>
        <v>1</v>
      </c>
      <c r="AW1299" s="6">
        <v>0</v>
      </c>
      <c r="AX1299" s="6">
        <v>0</v>
      </c>
      <c r="AY1299" s="6">
        <v>0</v>
      </c>
      <c r="AZ1299" s="6">
        <f>IF(Table3[[#This Row],[ShankDiameter]]=0.225,2,IF(Table3[[#This Row],[ShankDiameter]]=0.25,2,IF(Table3[[#This Row],[ShankDiameter]]=0.2875,2,0)))</f>
        <v>0</v>
      </c>
      <c r="BA1299" s="6">
        <v>0</v>
      </c>
      <c r="BB1299" s="6">
        <v>0</v>
      </c>
      <c r="BC1299" s="6">
        <v>0</v>
      </c>
      <c r="BD1299" s="6">
        <v>0</v>
      </c>
      <c r="BE1299" s="6">
        <v>0</v>
      </c>
      <c r="BF1299" s="6">
        <v>0</v>
      </c>
      <c r="BG1299" s="6">
        <v>0</v>
      </c>
      <c r="BH1299" s="6">
        <v>0</v>
      </c>
      <c r="BI1299" s="6">
        <v>0</v>
      </c>
      <c r="BJ1299" s="6">
        <v>0</v>
      </c>
      <c r="BK1299" s="6">
        <v>0</v>
      </c>
      <c r="BL1299" s="6">
        <v>0</v>
      </c>
      <c r="BM1299" s="6">
        <f>IF(Table3[[#This Row],[Type]]="EM",IF((Table3[[#This Row],[Diameter]]/2)-Table3[[#This Row],[CornerRadius]]-0.012&gt;0,(Table3[[#This Row],[Diameter]]/2)-Table3[[#This Row],[CornerRadius]]-0.012,0),)</f>
        <v>0</v>
      </c>
      <c r="BO1299" s="6" t="str">
        <f>IF(Table3[[#This Row],[ShoulderLength]]="","",IF(Table3[[#This Row],[ShoulderLength]]&lt;Table3[[#This Row],[LOC]],"FIX",""))</f>
        <v/>
      </c>
    </row>
    <row r="1300" spans="1:67" x14ac:dyDescent="0.25">
      <c r="A1300" s="7">
        <f>IF(Table3[[#This Row],[SoflexRule]]="",1,IF(Table3[[#This Row],[MinOHL]]="",1,IF(Table3[[#This Row],[Type]]="CT",1,IF(Table3[[#This Row],[I]]=1,0,1))))</f>
        <v>1</v>
      </c>
      <c r="E1300" s="6">
        <v>1297</v>
      </c>
      <c r="I1300" s="11" t="s">
        <v>2309</v>
      </c>
      <c r="K1300" s="11" t="str">
        <f>CONCATENATE(Table3[[#This Row],[Type]]," "&amp;TEXT(Table3[[#This Row],[Diameter]],".0000")&amp;""," "&amp;Table3[[#This Row],[NumFlutes]]&amp;"FL")</f>
        <v xml:space="preserve"> .0000 FL</v>
      </c>
      <c r="R1300" s="14">
        <f>IF(Table3[[#This Row],[ShoulderLenEnd]]="",0,90-(DEGREES(ATAN((Q1300-P1300)/((N1300-O1300)/2)))))</f>
        <v>0</v>
      </c>
      <c r="AA1300" s="13" t="str">
        <f t="shared" si="22"/>
        <v/>
      </c>
      <c r="AI1300" s="6">
        <v>0</v>
      </c>
      <c r="AJ1300" s="6">
        <v>0</v>
      </c>
      <c r="AK1300" s="6">
        <v>0</v>
      </c>
      <c r="AL1300" s="6">
        <v>0</v>
      </c>
      <c r="AM1300" s="6">
        <v>0</v>
      </c>
      <c r="AN1300" s="6">
        <v>0</v>
      </c>
      <c r="AO1300" s="6">
        <v>0</v>
      </c>
      <c r="AP1300" s="6">
        <v>0</v>
      </c>
      <c r="AR1300" s="6">
        <v>0</v>
      </c>
      <c r="AS1300" s="6">
        <v>0</v>
      </c>
      <c r="AT1300" s="6">
        <v>0</v>
      </c>
      <c r="AU1300" s="6">
        <v>0</v>
      </c>
      <c r="AV1300" s="6">
        <f>IF(Table3[[#This Row],[ShankDiameter]]&gt;0.5,0,IF(Table3[[#This Row],[Type]]="CD",0,1))</f>
        <v>1</v>
      </c>
      <c r="AW1300" s="6">
        <v>0</v>
      </c>
      <c r="AX1300" s="6">
        <v>0</v>
      </c>
      <c r="AY1300" s="6">
        <v>0</v>
      </c>
      <c r="AZ1300" s="6">
        <f>IF(Table3[[#This Row],[ShankDiameter]]=0.225,2,IF(Table3[[#This Row],[ShankDiameter]]=0.25,2,IF(Table3[[#This Row],[ShankDiameter]]=0.2875,2,0)))</f>
        <v>0</v>
      </c>
      <c r="BA1300" s="6">
        <v>0</v>
      </c>
      <c r="BB1300" s="6">
        <v>0</v>
      </c>
      <c r="BC1300" s="6">
        <v>0</v>
      </c>
      <c r="BD1300" s="6">
        <v>0</v>
      </c>
      <c r="BE1300" s="6">
        <v>0</v>
      </c>
      <c r="BF1300" s="6">
        <v>0</v>
      </c>
      <c r="BG1300" s="6">
        <v>0</v>
      </c>
      <c r="BH1300" s="6">
        <v>0</v>
      </c>
      <c r="BI1300" s="6">
        <v>0</v>
      </c>
      <c r="BJ1300" s="6">
        <v>0</v>
      </c>
      <c r="BK1300" s="6">
        <v>0</v>
      </c>
      <c r="BL1300" s="6">
        <v>0</v>
      </c>
      <c r="BM1300" s="6">
        <f>IF(Table3[[#This Row],[Type]]="EM",IF((Table3[[#This Row],[Diameter]]/2)-Table3[[#This Row],[CornerRadius]]-0.012&gt;0,(Table3[[#This Row],[Diameter]]/2)-Table3[[#This Row],[CornerRadius]]-0.012,0),)</f>
        <v>0</v>
      </c>
      <c r="BO1300" s="6" t="str">
        <f>IF(Table3[[#This Row],[ShoulderLength]]="","",IF(Table3[[#This Row],[ShoulderLength]]&lt;Table3[[#This Row],[LOC]],"FIX",""))</f>
        <v/>
      </c>
    </row>
    <row r="1301" spans="1:67" x14ac:dyDescent="0.25">
      <c r="A1301" s="7">
        <f>IF(Table3[[#This Row],[SoflexRule]]="",1,IF(Table3[[#This Row],[MinOHL]]="",1,IF(Table3[[#This Row],[Type]]="CT",1,IF(Table3[[#This Row],[I]]=1,0,1))))</f>
        <v>1</v>
      </c>
      <c r="E1301" s="6">
        <v>1298</v>
      </c>
      <c r="I1301" s="11" t="s">
        <v>2308</v>
      </c>
      <c r="K1301" s="11" t="str">
        <f>CONCATENATE(Table3[[#This Row],[Type]]," "&amp;TEXT(Table3[[#This Row],[Diameter]],".0000")&amp;""," "&amp;Table3[[#This Row],[NumFlutes]]&amp;"FL")</f>
        <v xml:space="preserve"> .0000 FL</v>
      </c>
      <c r="R1301" s="14">
        <f>IF(Table3[[#This Row],[ShoulderLenEnd]]="",0,90-(DEGREES(ATAN((Q1301-P1301)/((N1301-O1301)/2)))))</f>
        <v>0</v>
      </c>
      <c r="AA1301" s="13" t="str">
        <f t="shared" si="22"/>
        <v/>
      </c>
      <c r="AI1301" s="6">
        <v>0</v>
      </c>
      <c r="AJ1301" s="6">
        <v>0</v>
      </c>
      <c r="AK1301" s="6">
        <v>0</v>
      </c>
      <c r="AL1301" s="6">
        <v>0</v>
      </c>
      <c r="AM1301" s="6">
        <v>0</v>
      </c>
      <c r="AN1301" s="6">
        <v>0</v>
      </c>
      <c r="AO1301" s="6">
        <v>0</v>
      </c>
      <c r="AP1301" s="6">
        <v>0</v>
      </c>
      <c r="AR1301" s="6">
        <v>0</v>
      </c>
      <c r="AS1301" s="6">
        <v>0</v>
      </c>
      <c r="AT1301" s="6">
        <v>0</v>
      </c>
      <c r="AU1301" s="6">
        <v>0</v>
      </c>
      <c r="AV1301" s="6">
        <f>IF(Table3[[#This Row],[ShankDiameter]]&gt;0.5,0,IF(Table3[[#This Row],[Type]]="CD",0,1))</f>
        <v>1</v>
      </c>
      <c r="AW1301" s="6">
        <v>0</v>
      </c>
      <c r="AX1301" s="6">
        <v>0</v>
      </c>
      <c r="AY1301" s="6">
        <v>0</v>
      </c>
      <c r="AZ1301" s="6">
        <f>IF(Table3[[#This Row],[ShankDiameter]]=0.225,2,IF(Table3[[#This Row],[ShankDiameter]]=0.25,2,IF(Table3[[#This Row],[ShankDiameter]]=0.2875,2,0)))</f>
        <v>0</v>
      </c>
      <c r="BA1301" s="6">
        <v>0</v>
      </c>
      <c r="BB1301" s="6">
        <v>0</v>
      </c>
      <c r="BC1301" s="6">
        <v>0</v>
      </c>
      <c r="BD1301" s="6">
        <v>0</v>
      </c>
      <c r="BE1301" s="6">
        <v>0</v>
      </c>
      <c r="BF1301" s="6">
        <v>0</v>
      </c>
      <c r="BG1301" s="6">
        <v>0</v>
      </c>
      <c r="BH1301" s="6">
        <v>0</v>
      </c>
      <c r="BI1301" s="6">
        <v>0</v>
      </c>
      <c r="BJ1301" s="6">
        <v>0</v>
      </c>
      <c r="BK1301" s="6">
        <v>0</v>
      </c>
      <c r="BL1301" s="6">
        <v>0</v>
      </c>
      <c r="BM1301" s="6">
        <f>IF(Table3[[#This Row],[Type]]="EM",IF((Table3[[#This Row],[Diameter]]/2)-Table3[[#This Row],[CornerRadius]]-0.012&gt;0,(Table3[[#This Row],[Diameter]]/2)-Table3[[#This Row],[CornerRadius]]-0.012,0),)</f>
        <v>0</v>
      </c>
      <c r="BO1301" s="6" t="str">
        <f>IF(Table3[[#This Row],[ShoulderLength]]="","",IF(Table3[[#This Row],[ShoulderLength]]&lt;Table3[[#This Row],[LOC]],"FIX",""))</f>
        <v/>
      </c>
    </row>
    <row r="1302" spans="1:67" x14ac:dyDescent="0.25">
      <c r="A1302" s="7">
        <f>IF(Table3[[#This Row],[SoflexRule]]="",1,IF(Table3[[#This Row],[MinOHL]]="",1,IF(Table3[[#This Row],[Type]]="CT",1,IF(Table3[[#This Row],[I]]=1,0,1))))</f>
        <v>1</v>
      </c>
      <c r="E1302" s="6">
        <v>1299</v>
      </c>
      <c r="I1302" s="11" t="s">
        <v>2307</v>
      </c>
      <c r="K1302" s="11" t="str">
        <f>CONCATENATE(Table3[[#This Row],[Type]]," "&amp;TEXT(Table3[[#This Row],[Diameter]],".0000")&amp;""," "&amp;Table3[[#This Row],[NumFlutes]]&amp;"FL")</f>
        <v xml:space="preserve"> .0000 FL</v>
      </c>
      <c r="R1302" s="14">
        <f>IF(Table3[[#This Row],[ShoulderLenEnd]]="",0,90-(DEGREES(ATAN((Q1302-P1302)/((N1302-O1302)/2)))))</f>
        <v>0</v>
      </c>
      <c r="AA1302" s="13" t="str">
        <f t="shared" si="22"/>
        <v/>
      </c>
      <c r="AI1302" s="6">
        <v>0</v>
      </c>
      <c r="AJ1302" s="6">
        <v>0</v>
      </c>
      <c r="AK1302" s="6">
        <v>0</v>
      </c>
      <c r="AL1302" s="6">
        <v>0</v>
      </c>
      <c r="AM1302" s="6">
        <v>0</v>
      </c>
      <c r="AN1302" s="6">
        <v>0</v>
      </c>
      <c r="AO1302" s="6">
        <v>0</v>
      </c>
      <c r="AP1302" s="6">
        <v>0</v>
      </c>
      <c r="AR1302" s="6">
        <v>0</v>
      </c>
      <c r="AS1302" s="6">
        <v>0</v>
      </c>
      <c r="AT1302" s="6">
        <v>0</v>
      </c>
      <c r="AU1302" s="6">
        <v>0</v>
      </c>
      <c r="AV1302" s="6">
        <f>IF(Table3[[#This Row],[ShankDiameter]]&gt;0.5,0,IF(Table3[[#This Row],[Type]]="CD",0,1))</f>
        <v>1</v>
      </c>
      <c r="AW1302" s="6">
        <v>0</v>
      </c>
      <c r="AX1302" s="6">
        <v>0</v>
      </c>
      <c r="AY1302" s="6">
        <v>0</v>
      </c>
      <c r="AZ1302" s="6">
        <f>IF(Table3[[#This Row],[ShankDiameter]]=0.225,2,IF(Table3[[#This Row],[ShankDiameter]]=0.25,2,IF(Table3[[#This Row],[ShankDiameter]]=0.2875,2,0)))</f>
        <v>0</v>
      </c>
      <c r="BA1302" s="6">
        <v>0</v>
      </c>
      <c r="BB1302" s="6">
        <v>0</v>
      </c>
      <c r="BC1302" s="6">
        <v>0</v>
      </c>
      <c r="BD1302" s="6">
        <v>0</v>
      </c>
      <c r="BE1302" s="6">
        <v>0</v>
      </c>
      <c r="BF1302" s="6">
        <v>0</v>
      </c>
      <c r="BG1302" s="6">
        <v>0</v>
      </c>
      <c r="BH1302" s="6">
        <v>0</v>
      </c>
      <c r="BI1302" s="6">
        <v>0</v>
      </c>
      <c r="BJ1302" s="6">
        <v>0</v>
      </c>
      <c r="BK1302" s="6">
        <v>0</v>
      </c>
      <c r="BL1302" s="6">
        <v>0</v>
      </c>
      <c r="BM1302" s="6">
        <f>IF(Table3[[#This Row],[Type]]="EM",IF((Table3[[#This Row],[Diameter]]/2)-Table3[[#This Row],[CornerRadius]]-0.012&gt;0,(Table3[[#This Row],[Diameter]]/2)-Table3[[#This Row],[CornerRadius]]-0.012,0),)</f>
        <v>0</v>
      </c>
      <c r="BO1302" s="6" t="str">
        <f>IF(Table3[[#This Row],[ShoulderLength]]="","",IF(Table3[[#This Row],[ShoulderLength]]&lt;Table3[[#This Row],[LOC]],"FIX",""))</f>
        <v/>
      </c>
    </row>
    <row r="1303" spans="1:67" x14ac:dyDescent="0.25">
      <c r="A1303" s="7">
        <v>1</v>
      </c>
      <c r="B1303" s="6" t="s">
        <v>529</v>
      </c>
      <c r="D1303" s="6" t="s">
        <v>529</v>
      </c>
      <c r="E1303" s="6">
        <v>1300</v>
      </c>
      <c r="G1303" s="9" t="s">
        <v>74</v>
      </c>
      <c r="H1303" s="10" t="s">
        <v>529</v>
      </c>
      <c r="I1303" s="11" t="s">
        <v>2306</v>
      </c>
      <c r="J1303" s="12">
        <v>141500608</v>
      </c>
      <c r="K1303" s="11" t="str">
        <f>CONCATENATE(Table3[[#This Row],[Type]]," "&amp;TEXT(Table3[[#This Row],[Diameter]],".0000")&amp;""," "&amp;Table3[[#This Row],[NumFlutes]]&amp;"FL")</f>
        <v>RT .0984 1FL</v>
      </c>
      <c r="L1303" s="17" t="s">
        <v>2470</v>
      </c>
      <c r="M1303" s="13">
        <v>9.8400000000000001E-2</v>
      </c>
      <c r="N1303" s="13">
        <v>0.14000000000000001</v>
      </c>
      <c r="O1303" s="6">
        <v>0.1</v>
      </c>
      <c r="P1303" s="6">
        <v>0.53</v>
      </c>
      <c r="Q1303" s="6">
        <v>0.73499999999999999</v>
      </c>
      <c r="R1303" s="14">
        <f>IF(Table3[[#This Row],[ShoulderLenEnd]]="",0,90-(DEGREES(ATAN((Q1303-P1303)/((N1303-O1303)/2)))))</f>
        <v>5.5721978039637889</v>
      </c>
      <c r="S1303" s="15">
        <v>0.75</v>
      </c>
      <c r="T1303" s="6">
        <v>1</v>
      </c>
      <c r="U1303" s="6">
        <v>1.88</v>
      </c>
      <c r="V1303" s="6">
        <v>0.53</v>
      </c>
      <c r="X1303" s="13">
        <v>1.77E-2</v>
      </c>
      <c r="Y1303" s="6" t="s">
        <v>570</v>
      </c>
      <c r="AA1303" s="13" t="str">
        <f t="shared" si="22"/>
        <v/>
      </c>
      <c r="AB1303" s="6">
        <v>6.8000000000000005E-2</v>
      </c>
      <c r="AC1303" s="6">
        <v>4.4290999999999997E-2</v>
      </c>
      <c r="AE1303" s="6" t="s">
        <v>44</v>
      </c>
      <c r="AF1303" s="6" t="s">
        <v>432</v>
      </c>
      <c r="AG1303" s="6" t="s">
        <v>90</v>
      </c>
      <c r="AI1303" s="6">
        <v>0</v>
      </c>
      <c r="AJ1303" s="6">
        <v>1</v>
      </c>
      <c r="AK1303" s="6">
        <v>1</v>
      </c>
      <c r="AL1303" s="6">
        <v>0</v>
      </c>
      <c r="AM1303" s="6">
        <v>0</v>
      </c>
      <c r="AN1303" s="6">
        <v>0</v>
      </c>
      <c r="AO1303" s="6">
        <v>0</v>
      </c>
      <c r="AP1303" s="6">
        <v>1</v>
      </c>
      <c r="AR1303" s="6">
        <v>0</v>
      </c>
      <c r="AS1303" s="6">
        <v>0</v>
      </c>
      <c r="AT1303" s="6">
        <v>0</v>
      </c>
      <c r="AU1303" s="6">
        <v>0</v>
      </c>
      <c r="AV1303" s="6">
        <f>IF(Table3[[#This Row],[ShankDiameter]]&gt;0.5,0,IF(Table3[[#This Row],[Type]]="CD",0,1))</f>
        <v>1</v>
      </c>
      <c r="AW1303" s="6">
        <v>0</v>
      </c>
      <c r="AX1303" s="6">
        <v>0</v>
      </c>
      <c r="AY1303" s="6">
        <v>0</v>
      </c>
      <c r="AZ1303" s="6">
        <f>IF(Table3[[#This Row],[ShankDiameter]]=0.225,2,IF(Table3[[#This Row],[ShankDiameter]]=0.25,2,IF(Table3[[#This Row],[ShankDiameter]]=0.2875,2,0)))</f>
        <v>0</v>
      </c>
      <c r="BA1303" s="6">
        <v>0</v>
      </c>
      <c r="BB1303" s="6">
        <v>0</v>
      </c>
      <c r="BC1303" s="6">
        <v>0</v>
      </c>
      <c r="BD1303" s="6">
        <v>0</v>
      </c>
      <c r="BE1303" s="6">
        <v>0</v>
      </c>
      <c r="BF1303" s="6">
        <v>0</v>
      </c>
      <c r="BG1303" s="6">
        <v>0</v>
      </c>
      <c r="BH1303" s="6">
        <v>0</v>
      </c>
      <c r="BI1303" s="6">
        <v>0</v>
      </c>
      <c r="BJ1303" s="6">
        <v>0</v>
      </c>
      <c r="BK1303" s="6">
        <v>0</v>
      </c>
      <c r="BL1303" s="6">
        <v>0</v>
      </c>
      <c r="BM1303" s="6">
        <f>IF(Table3[[#This Row],[Type]]="EM",IF((Table3[[#This Row],[Diameter]]/2)-Table3[[#This Row],[CornerRadius]]-0.012&gt;0,(Table3[[#This Row],[Diameter]]/2)-Table3[[#This Row],[CornerRadius]]-0.012,0),)</f>
        <v>0</v>
      </c>
      <c r="BO1303" s="6" t="str">
        <f>IF(Table3[[#This Row],[ShoulderLength]]="","",IF(Table3[[#This Row],[ShoulderLength]]&lt;Table3[[#This Row],[LOC]],"FIX",""))</f>
        <v/>
      </c>
    </row>
    <row r="1304" spans="1:67" x14ac:dyDescent="0.25">
      <c r="A1304" s="7">
        <f>IF(Table3[[#This Row],[SoflexRule]]="",1,IF(Table3[[#This Row],[MinOHL]]="",1,IF(Table3[[#This Row],[Type]]="CT",1,IF(Table3[[#This Row],[I]]=1,0,1))))</f>
        <v>1</v>
      </c>
      <c r="E1304" s="6">
        <v>1301</v>
      </c>
      <c r="I1304" s="11" t="s">
        <v>2305</v>
      </c>
      <c r="K1304" s="11" t="str">
        <f>CONCATENATE(Table3[[#This Row],[Type]]," "&amp;TEXT(Table3[[#This Row],[Diameter]],".0000")&amp;""," "&amp;Table3[[#This Row],[NumFlutes]]&amp;"FL")</f>
        <v xml:space="preserve"> .0000 FL</v>
      </c>
      <c r="R1304" s="14">
        <f>IF(Table3[[#This Row],[ShoulderLenEnd]]="",0,90-(DEGREES(ATAN((Q1304-P1304)/((N1304-O1304)/2)))))</f>
        <v>0</v>
      </c>
      <c r="AA1304" s="13" t="str">
        <f t="shared" si="22"/>
        <v/>
      </c>
      <c r="AI1304" s="6">
        <v>0</v>
      </c>
      <c r="AJ1304" s="6">
        <v>0</v>
      </c>
      <c r="AK1304" s="6">
        <v>0</v>
      </c>
      <c r="AL1304" s="6">
        <v>0</v>
      </c>
      <c r="AM1304" s="6">
        <v>0</v>
      </c>
      <c r="AN1304" s="6">
        <v>0</v>
      </c>
      <c r="AO1304" s="6">
        <v>0</v>
      </c>
      <c r="AP1304" s="6">
        <v>0</v>
      </c>
      <c r="AR1304" s="6">
        <v>0</v>
      </c>
      <c r="AS1304" s="6">
        <v>0</v>
      </c>
      <c r="AT1304" s="6">
        <v>0</v>
      </c>
      <c r="AU1304" s="6">
        <v>0</v>
      </c>
      <c r="AV1304" s="6">
        <f>IF(Table3[[#This Row],[ShankDiameter]]&gt;0.5,0,IF(Table3[[#This Row],[Type]]="CD",0,1))</f>
        <v>1</v>
      </c>
      <c r="AW1304" s="6">
        <v>0</v>
      </c>
      <c r="AX1304" s="6">
        <v>0</v>
      </c>
      <c r="AY1304" s="6">
        <v>0</v>
      </c>
      <c r="AZ1304" s="6">
        <f>IF(Table3[[#This Row],[ShankDiameter]]=0.225,2,IF(Table3[[#This Row],[ShankDiameter]]=0.25,2,IF(Table3[[#This Row],[ShankDiameter]]=0.2875,2,0)))</f>
        <v>0</v>
      </c>
      <c r="BA1304" s="6">
        <v>0</v>
      </c>
      <c r="BB1304" s="6">
        <v>0</v>
      </c>
      <c r="BC1304" s="6">
        <v>0</v>
      </c>
      <c r="BD1304" s="6">
        <v>0</v>
      </c>
      <c r="BE1304" s="6">
        <v>0</v>
      </c>
      <c r="BF1304" s="6">
        <v>0</v>
      </c>
      <c r="BG1304" s="6">
        <v>0</v>
      </c>
      <c r="BH1304" s="6">
        <v>0</v>
      </c>
      <c r="BI1304" s="6">
        <v>0</v>
      </c>
      <c r="BJ1304" s="6">
        <v>0</v>
      </c>
      <c r="BK1304" s="6">
        <v>0</v>
      </c>
      <c r="BL1304" s="6">
        <v>0</v>
      </c>
      <c r="BM1304" s="6">
        <f>IF(Table3[[#This Row],[Type]]="EM",IF((Table3[[#This Row],[Diameter]]/2)-Table3[[#This Row],[CornerRadius]]-0.012&gt;0,(Table3[[#This Row],[Diameter]]/2)-Table3[[#This Row],[CornerRadius]]-0.012,0),)</f>
        <v>0</v>
      </c>
      <c r="BO1304" s="6" t="str">
        <f>IF(Table3[[#This Row],[ShoulderLength]]="","",IF(Table3[[#This Row],[ShoulderLength]]&lt;Table3[[#This Row],[LOC]],"FIX",""))</f>
        <v/>
      </c>
    </row>
    <row r="1305" spans="1:67" x14ac:dyDescent="0.25">
      <c r="A1305" s="7">
        <f>IF(Table3[[#This Row],[SoflexRule]]="",1,IF(Table3[[#This Row],[MinOHL]]="",1,IF(Table3[[#This Row],[Type]]="CT",1,IF(Table3[[#This Row],[I]]=1,0,1))))</f>
        <v>1</v>
      </c>
      <c r="E1305" s="6">
        <v>1302</v>
      </c>
      <c r="I1305" s="11" t="s">
        <v>2303</v>
      </c>
      <c r="K1305" s="11" t="str">
        <f>CONCATENATE(Table3[[#This Row],[Type]]," "&amp;TEXT(Table3[[#This Row],[Diameter]],".0000")&amp;""," "&amp;Table3[[#This Row],[NumFlutes]]&amp;"FL")</f>
        <v xml:space="preserve"> .0000 FL</v>
      </c>
      <c r="R1305" s="14">
        <f>IF(Table3[[#This Row],[ShoulderLenEnd]]="",0,90-(DEGREES(ATAN((Q1305-P1305)/((N1305-O1305)/2)))))</f>
        <v>0</v>
      </c>
      <c r="AA1305" s="13" t="str">
        <f t="shared" si="22"/>
        <v/>
      </c>
      <c r="AI1305" s="6">
        <v>0</v>
      </c>
      <c r="AJ1305" s="6">
        <v>0</v>
      </c>
      <c r="AK1305" s="6">
        <v>0</v>
      </c>
      <c r="AL1305" s="6">
        <v>0</v>
      </c>
      <c r="AM1305" s="6">
        <v>0</v>
      </c>
      <c r="AN1305" s="6">
        <v>0</v>
      </c>
      <c r="AO1305" s="6">
        <v>0</v>
      </c>
      <c r="AP1305" s="6">
        <v>0</v>
      </c>
      <c r="AR1305" s="6">
        <v>0</v>
      </c>
      <c r="AS1305" s="6">
        <v>0</v>
      </c>
      <c r="AT1305" s="6">
        <v>0</v>
      </c>
      <c r="AU1305" s="6">
        <v>0</v>
      </c>
      <c r="AV1305" s="6">
        <f>IF(Table3[[#This Row],[ShankDiameter]]&gt;0.5,0,IF(Table3[[#This Row],[Type]]="CD",0,1))</f>
        <v>1</v>
      </c>
      <c r="AW1305" s="6">
        <v>0</v>
      </c>
      <c r="AX1305" s="6">
        <v>0</v>
      </c>
      <c r="AY1305" s="6">
        <v>0</v>
      </c>
      <c r="AZ1305" s="6">
        <f>IF(Table3[[#This Row],[ShankDiameter]]=0.225,2,IF(Table3[[#This Row],[ShankDiameter]]=0.25,2,IF(Table3[[#This Row],[ShankDiameter]]=0.2875,2,0)))</f>
        <v>0</v>
      </c>
      <c r="BA1305" s="6">
        <v>0</v>
      </c>
      <c r="BB1305" s="6">
        <v>0</v>
      </c>
      <c r="BC1305" s="6">
        <v>0</v>
      </c>
      <c r="BD1305" s="6">
        <v>0</v>
      </c>
      <c r="BE1305" s="6">
        <v>0</v>
      </c>
      <c r="BF1305" s="6">
        <v>0</v>
      </c>
      <c r="BG1305" s="6">
        <v>0</v>
      </c>
      <c r="BH1305" s="6">
        <v>0</v>
      </c>
      <c r="BI1305" s="6">
        <v>0</v>
      </c>
      <c r="BJ1305" s="6">
        <v>0</v>
      </c>
      <c r="BK1305" s="6">
        <v>0</v>
      </c>
      <c r="BL1305" s="6">
        <v>0</v>
      </c>
      <c r="BM1305" s="6">
        <f>IF(Table3[[#This Row],[Type]]="EM",IF((Table3[[#This Row],[Diameter]]/2)-Table3[[#This Row],[CornerRadius]]-0.012&gt;0,(Table3[[#This Row],[Diameter]]/2)-Table3[[#This Row],[CornerRadius]]-0.012,0),)</f>
        <v>0</v>
      </c>
      <c r="BO1305" s="6" t="str">
        <f>IF(Table3[[#This Row],[ShoulderLength]]="","",IF(Table3[[#This Row],[ShoulderLength]]&lt;Table3[[#This Row],[LOC]],"FIX",""))</f>
        <v/>
      </c>
    </row>
    <row r="1306" spans="1:67" x14ac:dyDescent="0.25">
      <c r="A1306" s="7">
        <f>IF(Table3[[#This Row],[SoflexRule]]="",1,IF(Table3[[#This Row],[MinOHL]]="",1,IF(Table3[[#This Row],[Type]]="CT",1,IF(Table3[[#This Row],[I]]=1,0,1))))</f>
        <v>1</v>
      </c>
      <c r="E1306" s="6">
        <v>1303</v>
      </c>
      <c r="I1306" s="11" t="s">
        <v>2302</v>
      </c>
      <c r="K1306" s="11" t="str">
        <f>CONCATENATE(Table3[[#This Row],[Type]]," "&amp;TEXT(Table3[[#This Row],[Diameter]],".0000")&amp;""," "&amp;Table3[[#This Row],[NumFlutes]]&amp;"FL")</f>
        <v xml:space="preserve"> .0000 FL</v>
      </c>
      <c r="R1306" s="14">
        <f>IF(Table3[[#This Row],[ShoulderLenEnd]]="",0,90-(DEGREES(ATAN((Q1306-P1306)/((N1306-O1306)/2)))))</f>
        <v>0</v>
      </c>
      <c r="AA1306" s="13" t="str">
        <f t="shared" si="22"/>
        <v/>
      </c>
      <c r="AI1306" s="6">
        <v>0</v>
      </c>
      <c r="AJ1306" s="6">
        <v>0</v>
      </c>
      <c r="AK1306" s="6">
        <v>0</v>
      </c>
      <c r="AL1306" s="6">
        <v>0</v>
      </c>
      <c r="AM1306" s="6">
        <v>0</v>
      </c>
      <c r="AN1306" s="6">
        <v>0</v>
      </c>
      <c r="AO1306" s="6">
        <v>0</v>
      </c>
      <c r="AP1306" s="6">
        <v>0</v>
      </c>
      <c r="AR1306" s="6">
        <v>0</v>
      </c>
      <c r="AS1306" s="6">
        <v>0</v>
      </c>
      <c r="AT1306" s="6">
        <v>0</v>
      </c>
      <c r="AU1306" s="6">
        <v>0</v>
      </c>
      <c r="AV1306" s="6">
        <f>IF(Table3[[#This Row],[ShankDiameter]]&gt;0.5,0,IF(Table3[[#This Row],[Type]]="CD",0,1))</f>
        <v>1</v>
      </c>
      <c r="AW1306" s="6">
        <v>0</v>
      </c>
      <c r="AX1306" s="6">
        <v>0</v>
      </c>
      <c r="AY1306" s="6">
        <v>0</v>
      </c>
      <c r="AZ1306" s="6">
        <f>IF(Table3[[#This Row],[ShankDiameter]]=0.225,2,IF(Table3[[#This Row],[ShankDiameter]]=0.25,2,IF(Table3[[#This Row],[ShankDiameter]]=0.2875,2,0)))</f>
        <v>0</v>
      </c>
      <c r="BA1306" s="6">
        <v>0</v>
      </c>
      <c r="BB1306" s="6">
        <v>0</v>
      </c>
      <c r="BC1306" s="6">
        <v>0</v>
      </c>
      <c r="BD1306" s="6">
        <v>0</v>
      </c>
      <c r="BE1306" s="6">
        <v>0</v>
      </c>
      <c r="BF1306" s="6">
        <v>0</v>
      </c>
      <c r="BG1306" s="6">
        <v>0</v>
      </c>
      <c r="BH1306" s="6">
        <v>0</v>
      </c>
      <c r="BI1306" s="6">
        <v>0</v>
      </c>
      <c r="BJ1306" s="6">
        <v>0</v>
      </c>
      <c r="BK1306" s="6">
        <v>0</v>
      </c>
      <c r="BL1306" s="6">
        <v>0</v>
      </c>
      <c r="BM1306" s="6">
        <f>IF(Table3[[#This Row],[Type]]="EM",IF((Table3[[#This Row],[Diameter]]/2)-Table3[[#This Row],[CornerRadius]]-0.012&gt;0,(Table3[[#This Row],[Diameter]]/2)-Table3[[#This Row],[CornerRadius]]-0.012,0),)</f>
        <v>0</v>
      </c>
      <c r="BO1306" s="6" t="str">
        <f>IF(Table3[[#This Row],[ShoulderLength]]="","",IF(Table3[[#This Row],[ShoulderLength]]&lt;Table3[[#This Row],[LOC]],"FIX",""))</f>
        <v/>
      </c>
    </row>
    <row r="1307" spans="1:67" x14ac:dyDescent="0.25">
      <c r="A1307" s="7">
        <f>IF(Table3[[#This Row],[SoflexRule]]="",1,IF(Table3[[#This Row],[MinOHL]]="",1,IF(Table3[[#This Row],[Type]]="CT",1,IF(Table3[[#This Row],[I]]=1,0,1))))</f>
        <v>1</v>
      </c>
      <c r="E1307" s="6">
        <v>1304</v>
      </c>
      <c r="I1307" s="11" t="s">
        <v>2301</v>
      </c>
      <c r="K1307" s="11" t="str">
        <f>CONCATENATE(Table3[[#This Row],[Type]]," "&amp;TEXT(Table3[[#This Row],[Diameter]],".0000")&amp;""," "&amp;Table3[[#This Row],[NumFlutes]]&amp;"FL")</f>
        <v xml:space="preserve"> .0000 FL</v>
      </c>
      <c r="R1307" s="14">
        <f>IF(Table3[[#This Row],[ShoulderLenEnd]]="",0,90-(DEGREES(ATAN((Q1307-P1307)/((N1307-O1307)/2)))))</f>
        <v>0</v>
      </c>
      <c r="AA1307" s="13" t="str">
        <f t="shared" si="22"/>
        <v/>
      </c>
      <c r="AI1307" s="6">
        <v>0</v>
      </c>
      <c r="AJ1307" s="6">
        <v>0</v>
      </c>
      <c r="AK1307" s="6">
        <v>0</v>
      </c>
      <c r="AL1307" s="6">
        <v>0</v>
      </c>
      <c r="AM1307" s="6">
        <v>0</v>
      </c>
      <c r="AN1307" s="6">
        <v>0</v>
      </c>
      <c r="AO1307" s="6">
        <v>0</v>
      </c>
      <c r="AP1307" s="6">
        <v>0</v>
      </c>
      <c r="AR1307" s="6">
        <v>0</v>
      </c>
      <c r="AS1307" s="6">
        <v>0</v>
      </c>
      <c r="AT1307" s="6">
        <v>0</v>
      </c>
      <c r="AU1307" s="6">
        <v>0</v>
      </c>
      <c r="AV1307" s="6">
        <f>IF(Table3[[#This Row],[ShankDiameter]]&gt;0.5,0,IF(Table3[[#This Row],[Type]]="CD",0,1))</f>
        <v>1</v>
      </c>
      <c r="AW1307" s="6">
        <v>0</v>
      </c>
      <c r="AX1307" s="6">
        <v>0</v>
      </c>
      <c r="AY1307" s="6">
        <v>0</v>
      </c>
      <c r="AZ1307" s="6">
        <f>IF(Table3[[#This Row],[ShankDiameter]]=0.225,2,IF(Table3[[#This Row],[ShankDiameter]]=0.25,2,IF(Table3[[#This Row],[ShankDiameter]]=0.2875,2,0)))</f>
        <v>0</v>
      </c>
      <c r="BA1307" s="6">
        <v>0</v>
      </c>
      <c r="BB1307" s="6">
        <v>0</v>
      </c>
      <c r="BC1307" s="6">
        <v>0</v>
      </c>
      <c r="BD1307" s="6">
        <v>0</v>
      </c>
      <c r="BE1307" s="6">
        <v>0</v>
      </c>
      <c r="BF1307" s="6">
        <v>0</v>
      </c>
      <c r="BG1307" s="6">
        <v>0</v>
      </c>
      <c r="BH1307" s="6">
        <v>0</v>
      </c>
      <c r="BI1307" s="6">
        <v>0</v>
      </c>
      <c r="BJ1307" s="6">
        <v>0</v>
      </c>
      <c r="BK1307" s="6">
        <v>0</v>
      </c>
      <c r="BL1307" s="6">
        <v>0</v>
      </c>
      <c r="BM1307" s="6">
        <f>IF(Table3[[#This Row],[Type]]="EM",IF((Table3[[#This Row],[Diameter]]/2)-Table3[[#This Row],[CornerRadius]]-0.012&gt;0,(Table3[[#This Row],[Diameter]]/2)-Table3[[#This Row],[CornerRadius]]-0.012,0),)</f>
        <v>0</v>
      </c>
      <c r="BO1307" s="6" t="str">
        <f>IF(Table3[[#This Row],[ShoulderLength]]="","",IF(Table3[[#This Row],[ShoulderLength]]&lt;Table3[[#This Row],[LOC]],"FIX",""))</f>
        <v/>
      </c>
    </row>
    <row r="1308" spans="1:67" x14ac:dyDescent="0.25">
      <c r="A1308" s="7">
        <f>IF(Table3[[#This Row],[SoflexRule]]="",1,IF(Table3[[#This Row],[MinOHL]]="",1,IF(Table3[[#This Row],[Type]]="CT",1,IF(Table3[[#This Row],[I]]=1,0,1))))</f>
        <v>1</v>
      </c>
      <c r="E1308" s="6">
        <v>1305</v>
      </c>
      <c r="I1308" s="11" t="s">
        <v>2300</v>
      </c>
      <c r="K1308" s="11" t="str">
        <f>CONCATENATE(Table3[[#This Row],[Type]]," "&amp;TEXT(Table3[[#This Row],[Diameter]],".0000")&amp;""," "&amp;Table3[[#This Row],[NumFlutes]]&amp;"FL")</f>
        <v xml:space="preserve"> .0000 FL</v>
      </c>
      <c r="R1308" s="14">
        <f>IF(Table3[[#This Row],[ShoulderLenEnd]]="",0,90-(DEGREES(ATAN((Q1308-P1308)/((N1308-O1308)/2)))))</f>
        <v>0</v>
      </c>
      <c r="AA1308" s="13" t="str">
        <f t="shared" si="22"/>
        <v/>
      </c>
      <c r="AI1308" s="6">
        <v>0</v>
      </c>
      <c r="AJ1308" s="6">
        <v>0</v>
      </c>
      <c r="AK1308" s="6">
        <v>0</v>
      </c>
      <c r="AL1308" s="6">
        <v>0</v>
      </c>
      <c r="AM1308" s="6">
        <v>0</v>
      </c>
      <c r="AN1308" s="6">
        <v>0</v>
      </c>
      <c r="AO1308" s="6">
        <v>0</v>
      </c>
      <c r="AP1308" s="6">
        <v>0</v>
      </c>
      <c r="AR1308" s="6">
        <v>0</v>
      </c>
      <c r="AS1308" s="6">
        <v>0</v>
      </c>
      <c r="AT1308" s="6">
        <v>0</v>
      </c>
      <c r="AU1308" s="6">
        <v>0</v>
      </c>
      <c r="AV1308" s="6">
        <f>IF(Table3[[#This Row],[ShankDiameter]]&gt;0.5,0,IF(Table3[[#This Row],[Type]]="CD",0,1))</f>
        <v>1</v>
      </c>
      <c r="AW1308" s="6">
        <v>0</v>
      </c>
      <c r="AX1308" s="6">
        <v>0</v>
      </c>
      <c r="AY1308" s="6">
        <v>0</v>
      </c>
      <c r="AZ1308" s="6">
        <f>IF(Table3[[#This Row],[ShankDiameter]]=0.225,2,IF(Table3[[#This Row],[ShankDiameter]]=0.25,2,IF(Table3[[#This Row],[ShankDiameter]]=0.2875,2,0)))</f>
        <v>0</v>
      </c>
      <c r="BA1308" s="6">
        <v>0</v>
      </c>
      <c r="BB1308" s="6">
        <v>0</v>
      </c>
      <c r="BC1308" s="6">
        <v>0</v>
      </c>
      <c r="BD1308" s="6">
        <v>0</v>
      </c>
      <c r="BE1308" s="6">
        <v>0</v>
      </c>
      <c r="BF1308" s="6">
        <v>0</v>
      </c>
      <c r="BG1308" s="6">
        <v>0</v>
      </c>
      <c r="BH1308" s="6">
        <v>0</v>
      </c>
      <c r="BI1308" s="6">
        <v>0</v>
      </c>
      <c r="BJ1308" s="6">
        <v>0</v>
      </c>
      <c r="BK1308" s="6">
        <v>0</v>
      </c>
      <c r="BL1308" s="6">
        <v>0</v>
      </c>
      <c r="BM1308" s="6">
        <f>IF(Table3[[#This Row],[Type]]="EM",IF((Table3[[#This Row],[Diameter]]/2)-Table3[[#This Row],[CornerRadius]]-0.012&gt;0,(Table3[[#This Row],[Diameter]]/2)-Table3[[#This Row],[CornerRadius]]-0.012,0),)</f>
        <v>0</v>
      </c>
      <c r="BO1308" s="6" t="str">
        <f>IF(Table3[[#This Row],[ShoulderLength]]="","",IF(Table3[[#This Row],[ShoulderLength]]&lt;Table3[[#This Row],[LOC]],"FIX",""))</f>
        <v/>
      </c>
    </row>
    <row r="1309" spans="1:67" x14ac:dyDescent="0.25">
      <c r="A1309" s="7">
        <f>IF(Table3[[#This Row],[SoflexRule]]="",1,IF(Table3[[#This Row],[MinOHL]]="",1,IF(Table3[[#This Row],[Type]]="CT",1,IF(Table3[[#This Row],[I]]=1,0,1))))</f>
        <v>1</v>
      </c>
      <c r="B1309" s="6" t="s">
        <v>1565</v>
      </c>
      <c r="C1309" s="6" t="s">
        <v>1565</v>
      </c>
      <c r="E1309" s="6">
        <v>1306</v>
      </c>
      <c r="G1309" s="9" t="s">
        <v>74</v>
      </c>
      <c r="H1309" s="10" t="s">
        <v>1565</v>
      </c>
      <c r="I1309" s="11" t="s">
        <v>2298</v>
      </c>
      <c r="J1309" s="12" t="s">
        <v>2299</v>
      </c>
      <c r="K1309" s="11" t="str">
        <f>CONCATENATE(Table3[[#This Row],[Type]]," "&amp;TEXT(Table3[[#This Row],[Diameter]],".0000")&amp;""," "&amp;Table3[[#This Row],[NumFlutes]]&amp;"FL")</f>
        <v>EM .0620 4FL</v>
      </c>
      <c r="M1309" s="13">
        <v>6.2E-2</v>
      </c>
      <c r="N1309" s="13">
        <v>0.125</v>
      </c>
      <c r="O1309" s="6">
        <v>6.2E-2</v>
      </c>
      <c r="P1309" s="6">
        <v>0.36</v>
      </c>
      <c r="Q1309" s="6">
        <v>0.51</v>
      </c>
      <c r="R1309" s="14">
        <f>IF(Table3[[#This Row],[ShoulderLenEnd]]="",0,90-(DEGREES(ATAN((Q1309-P1309)/((N1309-O1309)/2)))))</f>
        <v>11.859779120947977</v>
      </c>
      <c r="S1309" s="15">
        <v>0.6</v>
      </c>
      <c r="T1309" s="6">
        <v>4</v>
      </c>
      <c r="U1309" s="6">
        <v>2.5299999999999998</v>
      </c>
      <c r="V1309" s="6">
        <v>0.312</v>
      </c>
      <c r="AA1309" s="13" t="str">
        <f t="shared" si="22"/>
        <v/>
      </c>
      <c r="AE1309" s="6" t="s">
        <v>44</v>
      </c>
      <c r="AF1309" s="6" t="s">
        <v>73</v>
      </c>
      <c r="AG1309" s="6" t="s">
        <v>66</v>
      </c>
      <c r="AI1309" s="6">
        <v>0</v>
      </c>
      <c r="AJ1309" s="6">
        <v>0</v>
      </c>
      <c r="AK1309" s="6">
        <v>1</v>
      </c>
      <c r="AL1309" s="6">
        <v>0</v>
      </c>
      <c r="AM1309" s="6">
        <v>0</v>
      </c>
      <c r="AN1309" s="6">
        <v>0</v>
      </c>
      <c r="AO1309" s="6">
        <v>0</v>
      </c>
      <c r="AP1309" s="6">
        <v>1</v>
      </c>
      <c r="AR1309" s="6">
        <v>0</v>
      </c>
      <c r="AS1309" s="6">
        <v>0</v>
      </c>
      <c r="AT1309" s="6">
        <v>0</v>
      </c>
      <c r="AU1309" s="6">
        <v>0</v>
      </c>
      <c r="AV1309" s="6">
        <f>IF(Table3[[#This Row],[ShankDiameter]]&gt;0.5,0,2)</f>
        <v>2</v>
      </c>
      <c r="AW1309" s="6">
        <v>0</v>
      </c>
      <c r="AX1309" s="6">
        <v>0</v>
      </c>
      <c r="AY1309" s="6">
        <v>2</v>
      </c>
      <c r="AZ1309" s="6">
        <f>IF(Table3[[#This Row],[ShankDiameter]]=0.225,2,IF(Table3[[#This Row],[ShankDiameter]]=0.25,2,IF(Table3[[#This Row],[ShankDiameter]]=0.2875,2,0)))</f>
        <v>0</v>
      </c>
      <c r="BA1309" s="6">
        <v>0</v>
      </c>
      <c r="BB1309" s="6">
        <v>0</v>
      </c>
      <c r="BC1309" s="6">
        <v>0</v>
      </c>
      <c r="BD1309" s="6">
        <v>0</v>
      </c>
      <c r="BE1309" s="6">
        <v>0</v>
      </c>
      <c r="BF1309" s="6">
        <v>0</v>
      </c>
      <c r="BG1309" s="6">
        <v>0</v>
      </c>
      <c r="BH1309" s="6">
        <v>0</v>
      </c>
      <c r="BI1309" s="6">
        <v>0</v>
      </c>
      <c r="BJ1309" s="6">
        <v>0</v>
      </c>
      <c r="BK1309" s="6">
        <v>0</v>
      </c>
      <c r="BL1309" s="6">
        <v>0</v>
      </c>
      <c r="BM1309" s="6">
        <f>IF(Table3[[#This Row],[Type]]="EM",IF((Table3[[#This Row],[Diameter]]/2)-Table3[[#This Row],[CornerRadius]]-0.012&gt;0,(Table3[[#This Row],[Diameter]]/2)-Table3[[#This Row],[CornerRadius]]-0.012,0),)</f>
        <v>1.9E-2</v>
      </c>
      <c r="BO1309" s="6" t="str">
        <f>IF(Table3[[#This Row],[ShoulderLength]]="","",IF(Table3[[#This Row],[ShoulderLength]]&lt;Table3[[#This Row],[LOC]],"FIX",""))</f>
        <v/>
      </c>
    </row>
    <row r="1310" spans="1:67" x14ac:dyDescent="0.25">
      <c r="A1310" s="7">
        <f>IF(Table3[[#This Row],[SoflexRule]]="",1,IF(Table3[[#This Row],[MinOHL]]="",1,IF(Table3[[#This Row],[Type]]="CT",1,IF(Table3[[#This Row],[I]]=1,0,1))))</f>
        <v>1</v>
      </c>
      <c r="E1310" s="6">
        <v>1307</v>
      </c>
      <c r="G1310" s="9" t="s">
        <v>74</v>
      </c>
      <c r="H1310" s="10" t="s">
        <v>801</v>
      </c>
      <c r="I1310" s="11" t="s">
        <v>2296</v>
      </c>
      <c r="K1310" s="11" t="str">
        <f>CONCATENATE(Table3[[#This Row],[Type]]," "&amp;TEXT(Table3[[#This Row],[Diameter]],".0000")&amp;""," "&amp;Table3[[#This Row],[NumFlutes]]&amp;"FL")</f>
        <v>DJ .2010 2FL</v>
      </c>
      <c r="M1310" s="13">
        <v>0.20100000000000001</v>
      </c>
      <c r="N1310" s="13">
        <v>0.20100000000000001</v>
      </c>
      <c r="O1310" s="6">
        <v>0.20100000000000001</v>
      </c>
      <c r="P1310" s="6">
        <v>1.875</v>
      </c>
      <c r="R1310" s="14">
        <f>IF(Table3[[#This Row],[ShoulderLenEnd]]="",0,90-(DEGREES(ATAN((Q1310-P1310)/((N1310-O1310)/2)))))</f>
        <v>0</v>
      </c>
      <c r="S1310" s="15">
        <v>1.9</v>
      </c>
      <c r="T1310" s="6">
        <v>2</v>
      </c>
      <c r="U1310" s="6">
        <v>3.0150000000000001</v>
      </c>
      <c r="V1310" s="6">
        <v>1.875</v>
      </c>
      <c r="Z1310" s="6">
        <v>118</v>
      </c>
      <c r="AA1310" s="13">
        <f t="shared" si="22"/>
        <v>6.0386492212269813E-2</v>
      </c>
      <c r="AE1310" s="6" t="s">
        <v>44</v>
      </c>
      <c r="AF1310" s="6" t="s">
        <v>62</v>
      </c>
      <c r="AG1310" s="6" t="s">
        <v>2297</v>
      </c>
      <c r="AI1310" s="6">
        <v>0</v>
      </c>
      <c r="AJ1310" s="6">
        <v>0</v>
      </c>
      <c r="AK1310" s="6">
        <v>0</v>
      </c>
      <c r="AL1310" s="6">
        <v>0</v>
      </c>
      <c r="AM1310" s="6">
        <v>0</v>
      </c>
      <c r="AN1310" s="6">
        <v>1</v>
      </c>
      <c r="AO1310" s="6">
        <v>0</v>
      </c>
      <c r="AP1310" s="6">
        <v>1</v>
      </c>
      <c r="AR1310" s="6">
        <v>0</v>
      </c>
      <c r="AS1310" s="6">
        <v>0</v>
      </c>
      <c r="AT1310" s="6">
        <v>0</v>
      </c>
      <c r="AU1310" s="6">
        <v>0</v>
      </c>
      <c r="AV1310" s="6">
        <f>IF(Table3[[#This Row],[ShankDiameter]]&gt;0.5,0,IF(Table3[[#This Row],[Type]]="CD",0,1))</f>
        <v>1</v>
      </c>
      <c r="AW1310" s="6">
        <v>0</v>
      </c>
      <c r="AX1310" s="6">
        <v>0</v>
      </c>
      <c r="AY1310" s="6">
        <v>2</v>
      </c>
      <c r="AZ1310" s="6">
        <v>2</v>
      </c>
      <c r="BA1310" s="6">
        <v>0</v>
      </c>
      <c r="BB1310" s="6">
        <v>0</v>
      </c>
      <c r="BC1310" s="6">
        <v>0</v>
      </c>
      <c r="BD1310" s="6">
        <v>0</v>
      </c>
      <c r="BE1310" s="6">
        <v>0</v>
      </c>
      <c r="BF1310" s="6">
        <v>0</v>
      </c>
      <c r="BG1310" s="6">
        <v>0</v>
      </c>
      <c r="BH1310" s="6">
        <v>0</v>
      </c>
      <c r="BI1310" s="6">
        <v>0</v>
      </c>
      <c r="BJ1310" s="6">
        <v>0</v>
      </c>
      <c r="BK1310" s="6">
        <v>0</v>
      </c>
      <c r="BL1310" s="6">
        <v>0</v>
      </c>
      <c r="BM1310" s="6">
        <f>IF(Table3[[#This Row],[Type]]="EM",IF((Table3[[#This Row],[Diameter]]/2)-Table3[[#This Row],[CornerRadius]]-0.012&gt;0,(Table3[[#This Row],[Diameter]]/2)-Table3[[#This Row],[CornerRadius]]-0.012,0),)</f>
        <v>0</v>
      </c>
      <c r="BO1310" s="6" t="str">
        <f>IF(Table3[[#This Row],[ShoulderLength]]="","",IF(Table3[[#This Row],[ShoulderLength]]&lt;Table3[[#This Row],[LOC]],"FIX",""))</f>
        <v/>
      </c>
    </row>
    <row r="1311" spans="1:67" x14ac:dyDescent="0.25">
      <c r="A1311" s="7">
        <v>1</v>
      </c>
      <c r="B1311" s="6" t="s">
        <v>149</v>
      </c>
      <c r="D1311" s="6" t="s">
        <v>149</v>
      </c>
      <c r="E1311" s="6">
        <v>1308</v>
      </c>
      <c r="G1311" s="9" t="s">
        <v>74</v>
      </c>
      <c r="H1311" s="10" t="s">
        <v>2265</v>
      </c>
      <c r="I1311" s="11" t="s">
        <v>2294</v>
      </c>
      <c r="J1311" s="12" t="s">
        <v>2295</v>
      </c>
      <c r="K1311" s="11" t="str">
        <f>CONCATENATE(Table3[[#This Row],[Type]]," "&amp;TEXT(Table3[[#This Row],[Diameter]],".0000")&amp;""," "&amp;Table3[[#This Row],[NumFlutes]]&amp;"FL")</f>
        <v>DC .0709 2FL</v>
      </c>
      <c r="M1311" s="13">
        <f>1.8/25.4</f>
        <v>7.0866141732283464E-2</v>
      </c>
      <c r="N1311" s="13">
        <v>0.11600000000000001</v>
      </c>
      <c r="O1311" s="6">
        <v>7.0900000000000005E-2</v>
      </c>
      <c r="P1311" s="6">
        <v>2.3330000000000002</v>
      </c>
      <c r="Q1311" s="6">
        <v>2.4300000000000002</v>
      </c>
      <c r="R1311" s="14">
        <f>IF(Table3[[#This Row],[ShoulderLenEnd]]="",0,90-(DEGREES(ATAN((Q1311-P1311)/((N1311-O1311)/2)))))</f>
        <v>13.087331817266858</v>
      </c>
      <c r="S1311" s="15">
        <v>2.4750000000000001</v>
      </c>
      <c r="T1311" s="6">
        <v>2</v>
      </c>
      <c r="U1311" s="6">
        <v>4.0380000000000003</v>
      </c>
      <c r="V1311" s="6">
        <v>2.3159999999999998</v>
      </c>
      <c r="Z1311" s="6">
        <v>140</v>
      </c>
      <c r="AA1311" s="13">
        <f t="shared" si="22"/>
        <v>1.2896583103920559E-2</v>
      </c>
      <c r="AE1311" s="6" t="s">
        <v>44</v>
      </c>
      <c r="AF1311" s="6" t="s">
        <v>619</v>
      </c>
      <c r="AG1311" s="18" t="s">
        <v>2286</v>
      </c>
      <c r="AI1311" s="6">
        <v>0</v>
      </c>
      <c r="AJ1311" s="6">
        <v>1</v>
      </c>
      <c r="AK1311" s="6">
        <v>1</v>
      </c>
      <c r="AL1311" s="6">
        <v>1</v>
      </c>
      <c r="AM1311" s="6">
        <v>1</v>
      </c>
      <c r="AN1311" s="6">
        <v>1</v>
      </c>
      <c r="AO1311" s="6">
        <v>0</v>
      </c>
      <c r="AP1311" s="6">
        <v>1</v>
      </c>
      <c r="AR1311" s="6">
        <v>0</v>
      </c>
      <c r="AS1311" s="6">
        <v>0</v>
      </c>
      <c r="AT1311" s="6">
        <v>0</v>
      </c>
      <c r="AU1311" s="6">
        <v>0</v>
      </c>
      <c r="AV1311" s="6">
        <v>1</v>
      </c>
      <c r="AW1311" s="6">
        <v>0</v>
      </c>
      <c r="AX1311" s="6">
        <v>0</v>
      </c>
      <c r="AY1311" s="6">
        <v>0</v>
      </c>
      <c r="AZ1311" s="6">
        <f>IF(Table3[[#This Row],[ShankDiameter]]=0.225,2,IF(Table3[[#This Row],[ShankDiameter]]=0.25,2,IF(Table3[[#This Row],[ShankDiameter]]=0.2875,2,0)))</f>
        <v>0</v>
      </c>
      <c r="BA1311" s="6">
        <v>0</v>
      </c>
      <c r="BB1311" s="6">
        <v>0</v>
      </c>
      <c r="BC1311" s="6">
        <v>0</v>
      </c>
      <c r="BD1311" s="6">
        <v>0</v>
      </c>
      <c r="BE1311" s="6">
        <v>0</v>
      </c>
      <c r="BF1311" s="6">
        <v>0</v>
      </c>
      <c r="BG1311" s="6">
        <v>0</v>
      </c>
      <c r="BH1311" s="6">
        <v>0</v>
      </c>
      <c r="BI1311" s="6">
        <v>0</v>
      </c>
      <c r="BJ1311" s="6">
        <v>0</v>
      </c>
      <c r="BK1311" s="6">
        <v>0</v>
      </c>
      <c r="BL1311" s="6">
        <v>0</v>
      </c>
      <c r="BM1311" s="6">
        <f>IF(Table3[[#This Row],[Type]]="EM",IF((Table3[[#This Row],[Diameter]]/2)-Table3[[#This Row],[CornerRadius]]-0.012&gt;0,(Table3[[#This Row],[Diameter]]/2)-Table3[[#This Row],[CornerRadius]]-0.012,0),)</f>
        <v>0</v>
      </c>
      <c r="BO1311" s="6" t="str">
        <f>IF(Table3[[#This Row],[ShoulderLength]]="","",IF(Table3[[#This Row],[ShoulderLength]]&lt;Table3[[#This Row],[LOC]],"FIX",""))</f>
        <v/>
      </c>
    </row>
    <row r="1312" spans="1:67" x14ac:dyDescent="0.25">
      <c r="A1312" s="7">
        <f>IF(Table3[[#This Row],[SoflexRule]]="",1,IF(Table3[[#This Row],[MinOHL]]="",1,IF(Table3[[#This Row],[Type]]="CT",1,IF(Table3[[#This Row],[I]]=1,0,1))))</f>
        <v>1</v>
      </c>
      <c r="B1312" s="6" t="s">
        <v>149</v>
      </c>
      <c r="D1312" s="6" t="s">
        <v>149</v>
      </c>
      <c r="E1312" s="6">
        <v>1309</v>
      </c>
      <c r="G1312" s="9" t="s">
        <v>74</v>
      </c>
      <c r="H1312" s="10" t="s">
        <v>801</v>
      </c>
      <c r="I1312" s="11" t="s">
        <v>2292</v>
      </c>
      <c r="J1312" s="12">
        <v>51112</v>
      </c>
      <c r="K1312" s="11" t="str">
        <f>CONCATENATE(Table3[[#This Row],[Type]]," "&amp;TEXT(Table3[[#This Row],[Diameter]],".0000")&amp;""," "&amp;Table3[[#This Row],[NumFlutes]]&amp;"FL")</f>
        <v>DJ .1875 2FL</v>
      </c>
      <c r="M1312" s="13">
        <v>0.1875</v>
      </c>
      <c r="N1312" s="13">
        <v>0.1875</v>
      </c>
      <c r="O1312" s="6">
        <v>0.1875</v>
      </c>
      <c r="P1312" s="6">
        <v>1.6990000000000001</v>
      </c>
      <c r="R1312" s="14">
        <f>IF(Table3[[#This Row],[ShoulderLenEnd]]="",0,90-(DEGREES(ATAN((Q1312-P1312)/((N1312-O1312)/2)))))</f>
        <v>0</v>
      </c>
      <c r="S1312" s="15">
        <v>1.7</v>
      </c>
      <c r="T1312" s="6">
        <v>2</v>
      </c>
      <c r="U1312" s="6">
        <v>2.75</v>
      </c>
      <c r="V1312" s="6">
        <v>1.425</v>
      </c>
      <c r="Z1312" s="6">
        <v>118</v>
      </c>
      <c r="AA1312" s="13">
        <f t="shared" si="22"/>
        <v>5.6330683033833776E-2</v>
      </c>
      <c r="AE1312" s="6" t="s">
        <v>2293</v>
      </c>
      <c r="AF1312" s="6" t="s">
        <v>62</v>
      </c>
      <c r="AG1312" s="6" t="s">
        <v>79</v>
      </c>
      <c r="AI1312" s="6">
        <v>0</v>
      </c>
      <c r="AJ1312" s="6">
        <v>1</v>
      </c>
      <c r="AK1312" s="6">
        <v>1</v>
      </c>
      <c r="AL1312" s="6">
        <v>1</v>
      </c>
      <c r="AM1312" s="6">
        <v>1</v>
      </c>
      <c r="AN1312" s="6">
        <v>1</v>
      </c>
      <c r="AO1312" s="6">
        <v>0</v>
      </c>
      <c r="AP1312" s="6">
        <v>1</v>
      </c>
      <c r="AR1312" s="6">
        <v>0</v>
      </c>
      <c r="AS1312" s="6">
        <v>0</v>
      </c>
      <c r="AT1312" s="6">
        <v>0</v>
      </c>
      <c r="AU1312" s="6">
        <v>0</v>
      </c>
      <c r="AV1312" s="6">
        <f>IF(Table3[[#This Row],[ShankDiameter]]&gt;0.5,0,2)</f>
        <v>2</v>
      </c>
      <c r="AW1312" s="6">
        <v>0</v>
      </c>
      <c r="AX1312" s="6">
        <v>0</v>
      </c>
      <c r="AY1312" s="6">
        <v>0</v>
      </c>
      <c r="AZ1312" s="6">
        <f>IF(Table3[[#This Row],[ShankDiameter]]=0.225,2,IF(Table3[[#This Row],[ShankDiameter]]=0.25,2,IF(Table3[[#This Row],[ShankDiameter]]=0.2875,2,0)))</f>
        <v>0</v>
      </c>
      <c r="BA1312" s="6">
        <v>0</v>
      </c>
      <c r="BB1312" s="6">
        <v>0</v>
      </c>
      <c r="BC1312" s="6">
        <v>0</v>
      </c>
      <c r="BD1312" s="6">
        <v>0</v>
      </c>
      <c r="BE1312" s="6">
        <v>0</v>
      </c>
      <c r="BF1312" s="6">
        <v>0</v>
      </c>
      <c r="BG1312" s="6">
        <v>0</v>
      </c>
      <c r="BH1312" s="6">
        <v>0</v>
      </c>
      <c r="BI1312" s="6">
        <v>0</v>
      </c>
      <c r="BJ1312" s="6">
        <v>0</v>
      </c>
      <c r="BK1312" s="6">
        <v>0</v>
      </c>
      <c r="BL1312" s="6">
        <v>0</v>
      </c>
      <c r="BM1312" s="6">
        <f>IF(Table3[[#This Row],[Type]]="EM",IF((Table3[[#This Row],[Diameter]]/2)-Table3[[#This Row],[CornerRadius]]-0.012&gt;0,(Table3[[#This Row],[Diameter]]/2)-Table3[[#This Row],[CornerRadius]]-0.012,0),)</f>
        <v>0</v>
      </c>
      <c r="BO1312" s="6" t="str">
        <f>IF(Table3[[#This Row],[ShoulderLength]]="","",IF(Table3[[#This Row],[ShoulderLength]]&lt;Table3[[#This Row],[LOC]],"FIX",""))</f>
        <v/>
      </c>
    </row>
    <row r="1313" spans="1:67" x14ac:dyDescent="0.25">
      <c r="A1313" s="7">
        <f>IF(Table3[[#This Row],[SoflexRule]]="",1,IF(Table3[[#This Row],[MinOHL]]="",1,IF(Table3[[#This Row],[Type]]="CT",1,IF(Table3[[#This Row],[I]]=1,0,1))))</f>
        <v>1</v>
      </c>
      <c r="B1313" s="6" t="s">
        <v>1858</v>
      </c>
      <c r="C1313" s="6" t="s">
        <v>2277</v>
      </c>
      <c r="E1313" s="6">
        <v>1310</v>
      </c>
      <c r="G1313" s="9" t="s">
        <v>74</v>
      </c>
      <c r="H1313" s="10" t="s">
        <v>1858</v>
      </c>
      <c r="I1313" s="11" t="s">
        <v>2291</v>
      </c>
      <c r="K1313" s="11" t="str">
        <f>CONCATENATE(Table3[[#This Row],[Type]]," "&amp;TEXT(Table3[[#This Row],[Diameter]],".0000")&amp;""," "&amp;Table3[[#This Row],[NumFlutes]]&amp;"FL")</f>
        <v>FM 2.0000 6FL</v>
      </c>
      <c r="M1313" s="13">
        <v>2</v>
      </c>
      <c r="N1313" s="13">
        <v>1.75</v>
      </c>
      <c r="O1313" s="6">
        <v>1.75</v>
      </c>
      <c r="P1313" s="6">
        <v>1.9</v>
      </c>
      <c r="R1313" s="14">
        <f>IF(Table3[[#This Row],[ShoulderLenEnd]]="",0,90-(DEGREES(ATAN((Q1313-P1313)/((N1313-O1313)/2)))))</f>
        <v>0</v>
      </c>
      <c r="S1313" s="15">
        <v>2</v>
      </c>
      <c r="T1313" s="6">
        <v>6</v>
      </c>
      <c r="U1313" s="6">
        <v>2</v>
      </c>
      <c r="V1313" s="6">
        <v>0.1</v>
      </c>
      <c r="W1313" s="6">
        <v>0</v>
      </c>
      <c r="Z1313" s="6">
        <v>0</v>
      </c>
      <c r="AA1313" s="13" t="str">
        <f t="shared" si="22"/>
        <v/>
      </c>
      <c r="AB1313" s="6">
        <v>1.6</v>
      </c>
      <c r="AD1313" s="6">
        <v>0.9</v>
      </c>
      <c r="AE1313" s="6" t="s">
        <v>44</v>
      </c>
      <c r="AF1313" s="6" t="s">
        <v>119</v>
      </c>
      <c r="AG1313" s="18" t="s">
        <v>2286</v>
      </c>
      <c r="AI1313" s="6">
        <v>0</v>
      </c>
      <c r="AJ1313" s="6">
        <v>1</v>
      </c>
      <c r="AK1313" s="6">
        <v>1</v>
      </c>
      <c r="AL1313" s="6">
        <v>1</v>
      </c>
      <c r="AM1313" s="6">
        <v>1</v>
      </c>
      <c r="AN1313" s="6">
        <v>1</v>
      </c>
      <c r="AO1313" s="6">
        <v>1</v>
      </c>
      <c r="AP1313" s="6">
        <v>1</v>
      </c>
      <c r="AR1313" s="6">
        <v>0</v>
      </c>
      <c r="AS1313" s="6">
        <v>0</v>
      </c>
      <c r="AT1313" s="6">
        <v>0</v>
      </c>
      <c r="AU1313" s="6">
        <v>0</v>
      </c>
      <c r="AV1313" s="6">
        <f>IF(Table3[[#This Row],[ShankDiameter]]&gt;0.5,0,IF(Table3[[#This Row],[Type]]="CD",0,1))</f>
        <v>0</v>
      </c>
      <c r="AW1313" s="6">
        <v>0</v>
      </c>
      <c r="AX1313" s="6">
        <v>0</v>
      </c>
      <c r="AY1313" s="6">
        <v>0</v>
      </c>
      <c r="AZ1313" s="6">
        <f>IF(Table3[[#This Row],[ShankDiameter]]=0.225,2,IF(Table3[[#This Row],[ShankDiameter]]=0.25,2,IF(Table3[[#This Row],[ShankDiameter]]=0.2875,2,0)))</f>
        <v>0</v>
      </c>
      <c r="BA1313" s="6">
        <v>0</v>
      </c>
      <c r="BB1313" s="6">
        <v>0</v>
      </c>
      <c r="BC1313" s="6">
        <v>0</v>
      </c>
      <c r="BD1313" s="6">
        <v>0</v>
      </c>
      <c r="BE1313" s="6">
        <v>0</v>
      </c>
      <c r="BF1313" s="6">
        <v>0</v>
      </c>
      <c r="BG1313" s="6">
        <v>2</v>
      </c>
      <c r="BH1313" s="6">
        <v>0</v>
      </c>
      <c r="BI1313" s="6">
        <v>0</v>
      </c>
      <c r="BJ1313" s="6">
        <v>0</v>
      </c>
      <c r="BK1313" s="6">
        <v>0</v>
      </c>
      <c r="BL1313" s="6">
        <v>0</v>
      </c>
      <c r="BM1313" s="6">
        <f>IF(Table3[[#This Row],[Type]]="EM",IF((Table3[[#This Row],[Diameter]]/2)-Table3[[#This Row],[CornerRadius]]-0.012&gt;0,(Table3[[#This Row],[Diameter]]/2)-Table3[[#This Row],[CornerRadius]]-0.012,0),)</f>
        <v>0</v>
      </c>
      <c r="BO1313" s="6" t="str">
        <f>IF(Table3[[#This Row],[ShoulderLength]]="","",IF(Table3[[#This Row],[ShoulderLength]]&lt;Table3[[#This Row],[LOC]],"FIX",""))</f>
        <v/>
      </c>
    </row>
    <row r="1314" spans="1:67" x14ac:dyDescent="0.25">
      <c r="A1314" s="7">
        <f>IF(Table3[[#This Row],[SoflexRule]]="",1,IF(Table3[[#This Row],[MinOHL]]="",1,IF(Table3[[#This Row],[Type]]="CT",1,IF(Table3[[#This Row],[I]]=1,0,1))))</f>
        <v>1</v>
      </c>
      <c r="B1314" s="6" t="s">
        <v>120</v>
      </c>
      <c r="C1314" s="7" t="s">
        <v>120</v>
      </c>
      <c r="D1314" s="7"/>
      <c r="E1314" s="6">
        <v>1311</v>
      </c>
      <c r="G1314" s="9" t="s">
        <v>74</v>
      </c>
      <c r="H1314" s="10" t="s">
        <v>120</v>
      </c>
      <c r="I1314" s="11" t="s">
        <v>2289</v>
      </c>
      <c r="J1314" s="12" t="s">
        <v>2290</v>
      </c>
      <c r="K1314" s="11" t="str">
        <f>CONCATENATE(Table3[[#This Row],[Type]]," "&amp;TEXT(Table3[[#This Row],[Diameter]],".0000")&amp;""," "&amp;Table3[[#This Row],[NumFlutes]]&amp;"FL")</f>
        <v>BU .3750 6FL</v>
      </c>
      <c r="M1314" s="13">
        <v>0.375</v>
      </c>
      <c r="N1314" s="13">
        <v>0.375</v>
      </c>
      <c r="O1314" s="6">
        <v>0.34499999999999997</v>
      </c>
      <c r="P1314" s="6">
        <v>1</v>
      </c>
      <c r="R1314" s="14">
        <v>0</v>
      </c>
      <c r="S1314" s="15">
        <v>1.0149999999999999</v>
      </c>
      <c r="T1314" s="6">
        <v>6</v>
      </c>
      <c r="U1314" s="6">
        <v>3</v>
      </c>
      <c r="V1314" s="6">
        <v>0.375</v>
      </c>
      <c r="W1314" s="6">
        <v>0.01</v>
      </c>
      <c r="AF1314" s="6" t="s">
        <v>2274</v>
      </c>
      <c r="AG1314" s="6" t="s">
        <v>2268</v>
      </c>
      <c r="AI1314" s="6">
        <v>0</v>
      </c>
      <c r="AJ1314" s="6">
        <v>0</v>
      </c>
      <c r="AK1314" s="6">
        <v>0</v>
      </c>
      <c r="AL1314" s="6">
        <v>0</v>
      </c>
      <c r="AM1314" s="6">
        <v>0</v>
      </c>
      <c r="AN1314" s="6">
        <v>1</v>
      </c>
      <c r="AO1314" s="6">
        <v>1</v>
      </c>
      <c r="AP1314" s="6">
        <v>1</v>
      </c>
      <c r="AR1314" s="6">
        <v>0</v>
      </c>
      <c r="AS1314" s="6">
        <v>0</v>
      </c>
      <c r="AT1314" s="6">
        <v>0</v>
      </c>
      <c r="AU1314" s="6">
        <v>0</v>
      </c>
      <c r="AV1314" s="6">
        <f>IF(Table3[[#This Row],[ShankDiameter]]&gt;0.5,0,IF(Table3[[#This Row],[Type]]="CD",0,1))</f>
        <v>1</v>
      </c>
      <c r="AW1314" s="6">
        <v>0</v>
      </c>
      <c r="AX1314" s="6">
        <v>0</v>
      </c>
      <c r="AY1314" s="6">
        <v>0</v>
      </c>
      <c r="AZ1314" s="6">
        <f>IF(Table3[[#This Row],[ShankDiameter]]=0.225,2,IF(Table3[[#This Row],[ShankDiameter]]=0.25,2,IF(Table3[[#This Row],[ShankDiameter]]=0.2875,2,0)))</f>
        <v>0</v>
      </c>
      <c r="BA1314" s="6">
        <v>0</v>
      </c>
      <c r="BB1314" s="6">
        <v>2</v>
      </c>
      <c r="BC1314" s="6">
        <v>0</v>
      </c>
      <c r="BD1314" s="6">
        <v>0</v>
      </c>
      <c r="BE1314" s="6">
        <v>0</v>
      </c>
      <c r="BF1314" s="6">
        <v>0</v>
      </c>
      <c r="BG1314" s="6">
        <v>0</v>
      </c>
      <c r="BH1314" s="6">
        <v>0</v>
      </c>
      <c r="BI1314" s="6">
        <v>0</v>
      </c>
      <c r="BJ1314" s="6">
        <v>0</v>
      </c>
      <c r="BK1314" s="6">
        <v>0</v>
      </c>
      <c r="BL1314" s="6">
        <v>0</v>
      </c>
      <c r="BM1314" s="6">
        <f>IF(Table3[[#This Row],[Type]]="EM",IF((Table3[[#This Row],[Diameter]]/2)-Table3[[#This Row],[CornerRadius]]-0.012&gt;0,(Table3[[#This Row],[Diameter]]/2)-Table3[[#This Row],[CornerRadius]]-0.012,0),)</f>
        <v>0</v>
      </c>
    </row>
    <row r="1315" spans="1:67" x14ac:dyDescent="0.25">
      <c r="A1315" s="7">
        <f>IF(Table3[[#This Row],[SoflexRule]]="",1,IF(Table3[[#This Row],[MinOHL]]="",1,IF(Table3[[#This Row],[Type]]="CT",1,IF(Table3[[#This Row],[I]]=1,0,1))))</f>
        <v>1</v>
      </c>
      <c r="B1315" s="6" t="s">
        <v>149</v>
      </c>
      <c r="C1315" s="7"/>
      <c r="D1315" s="7" t="s">
        <v>149</v>
      </c>
      <c r="E1315" s="6">
        <v>1312</v>
      </c>
      <c r="G1315" s="9" t="s">
        <v>74</v>
      </c>
      <c r="H1315" s="10" t="s">
        <v>801</v>
      </c>
      <c r="I1315" s="11" t="s">
        <v>2287</v>
      </c>
      <c r="J1315" s="12">
        <v>18320</v>
      </c>
      <c r="K1315" s="11" t="str">
        <f>CONCATENATE(Table3[[#This Row],[Type]]," "&amp;TEXT(Table3[[#This Row],[Diameter]],".0000")&amp;""," "&amp;Table3[[#This Row],[NumFlutes]]&amp;"FL")</f>
        <v>DJ .1610 2FL</v>
      </c>
      <c r="M1315" s="13">
        <v>0.161</v>
      </c>
      <c r="N1315" s="13">
        <v>0.161</v>
      </c>
      <c r="O1315" s="6">
        <v>0.161</v>
      </c>
      <c r="P1315" s="6">
        <v>2.15</v>
      </c>
      <c r="R1315" s="14">
        <f>IF(Table3[[#This Row],[ShoulderLenEnd]]="",0,90-(DEGREES(ATAN((Q1315-P1315)/((N1315-O1315)/2)))))</f>
        <v>0</v>
      </c>
      <c r="S1315" s="15">
        <v>2.16</v>
      </c>
      <c r="T1315" s="6">
        <v>2</v>
      </c>
      <c r="U1315" s="6">
        <v>3.25</v>
      </c>
      <c r="V1315" s="6">
        <v>0.64400000000000002</v>
      </c>
      <c r="Z1315" s="6">
        <v>135</v>
      </c>
      <c r="AA1315" s="13">
        <f>IF(Z1315 &lt; 1, "", (M1315/2)/TAN(RADIANS(Z1315/2)))</f>
        <v>3.3344191771034155E-2</v>
      </c>
      <c r="AE1315" s="6" t="s">
        <v>49</v>
      </c>
      <c r="AF1315" s="6" t="s">
        <v>62</v>
      </c>
      <c r="AG1315" s="6" t="s">
        <v>2288</v>
      </c>
      <c r="AI1315" s="6">
        <v>0</v>
      </c>
      <c r="AJ1315" s="6">
        <v>1</v>
      </c>
      <c r="AK1315" s="6">
        <v>1</v>
      </c>
      <c r="AL1315" s="6">
        <v>1</v>
      </c>
      <c r="AM1315" s="6">
        <v>1</v>
      </c>
      <c r="AN1315" s="6">
        <v>1</v>
      </c>
      <c r="AO1315" s="6">
        <v>0</v>
      </c>
      <c r="AP1315" s="6">
        <v>1</v>
      </c>
      <c r="AR1315" s="6">
        <v>0</v>
      </c>
      <c r="AS1315" s="6">
        <v>0</v>
      </c>
      <c r="AT1315" s="6">
        <v>0</v>
      </c>
      <c r="AU1315" s="6">
        <v>0</v>
      </c>
      <c r="AV1315" s="6">
        <f>IF(Table3[[#This Row],[ShankDiameter]]&gt;0.5,0,2)</f>
        <v>2</v>
      </c>
      <c r="AW1315" s="6">
        <v>0</v>
      </c>
      <c r="AX1315" s="6">
        <v>0</v>
      </c>
      <c r="AY1315" s="6">
        <v>0</v>
      </c>
      <c r="AZ1315" s="6">
        <f>IF(Table3[[#This Row],[ShankDiameter]]=0.225,2,IF(Table3[[#This Row],[ShankDiameter]]=0.25,2,IF(Table3[[#This Row],[ShankDiameter]]=0.2875,2,0)))</f>
        <v>0</v>
      </c>
      <c r="BA1315" s="6">
        <v>0</v>
      </c>
      <c r="BB1315" s="6">
        <v>0</v>
      </c>
      <c r="BC1315" s="6">
        <v>0</v>
      </c>
      <c r="BD1315" s="6">
        <v>0</v>
      </c>
      <c r="BE1315" s="6">
        <v>0</v>
      </c>
      <c r="BF1315" s="6">
        <v>0</v>
      </c>
      <c r="BG1315" s="6">
        <v>0</v>
      </c>
      <c r="BH1315" s="6">
        <v>0</v>
      </c>
      <c r="BI1315" s="6">
        <v>0</v>
      </c>
      <c r="BJ1315" s="6">
        <v>0</v>
      </c>
      <c r="BK1315" s="6">
        <v>0</v>
      </c>
      <c r="BL1315" s="6">
        <v>0</v>
      </c>
      <c r="BM1315" s="6">
        <f>IF(Table3[[#This Row],[Type]]="EM",IF((Table3[[#This Row],[Diameter]]/2)-Table3[[#This Row],[CornerRadius]]-0.012&gt;0,(Table3[[#This Row],[Diameter]]/2)-Table3[[#This Row],[CornerRadius]]-0.012,0),)</f>
        <v>0</v>
      </c>
    </row>
    <row r="1316" spans="1:67" x14ac:dyDescent="0.25">
      <c r="A1316" s="7">
        <f>IF(Table3[[#This Row],[SoflexRule]]="",1,IF(Table3[[#This Row],[MinOHL]]="",1,IF(Table3[[#This Row],[Type]]="CT",1,IF(Table3[[#This Row],[I]]=1,0,1))))</f>
        <v>1</v>
      </c>
      <c r="B1316" s="6" t="s">
        <v>1858</v>
      </c>
      <c r="C1316" s="7" t="s">
        <v>2277</v>
      </c>
      <c r="D1316" s="7"/>
      <c r="E1316" s="6">
        <v>1313</v>
      </c>
      <c r="G1316" s="9" t="s">
        <v>74</v>
      </c>
      <c r="H1316" s="10" t="s">
        <v>1858</v>
      </c>
      <c r="I1316" s="11" t="s">
        <v>2284</v>
      </c>
      <c r="J1316" s="19" t="s">
        <v>2285</v>
      </c>
      <c r="K1316" s="11" t="str">
        <f>CONCATENATE(Table3[[#This Row],[Type]]," "&amp;TEXT(Table3[[#This Row],[Diameter]],".0000")&amp;""," "&amp;Table3[[#This Row],[NumFlutes]]&amp;"FL")</f>
        <v>FM 2.0000 4FL</v>
      </c>
      <c r="M1316" s="13">
        <v>2</v>
      </c>
      <c r="N1316" s="13">
        <v>1.75</v>
      </c>
      <c r="O1316" s="6">
        <v>1.925</v>
      </c>
      <c r="P1316" s="6">
        <v>1.1399999999999999</v>
      </c>
      <c r="R1316" s="14">
        <f>IF(Table3[[#This Row],[ShoulderLenEnd]]="",0,90-(DEGREES(ATAN((Q1316-P1316)/((N1316-O1316)/2)))))</f>
        <v>0</v>
      </c>
      <c r="S1316" s="15">
        <v>2</v>
      </c>
      <c r="T1316" s="6">
        <v>4</v>
      </c>
      <c r="U1316" s="6">
        <v>2</v>
      </c>
      <c r="V1316" s="6">
        <v>0.67</v>
      </c>
      <c r="W1316" s="6">
        <v>3.15E-2</v>
      </c>
      <c r="Z1316" s="6">
        <v>0</v>
      </c>
      <c r="AA1316" s="13" t="str">
        <f>IF(Z1316 &lt; 1, "", (M1316/2)/TAN(RADIANS(Z1316/2)))</f>
        <v/>
      </c>
      <c r="AB1316" s="6">
        <v>1.925</v>
      </c>
      <c r="AD1316" s="6">
        <v>1.45</v>
      </c>
      <c r="AE1316" s="18" t="s">
        <v>44</v>
      </c>
      <c r="AF1316" s="18" t="s">
        <v>62</v>
      </c>
      <c r="AG1316" s="18" t="s">
        <v>2286</v>
      </c>
      <c r="AI1316" s="6">
        <v>0</v>
      </c>
      <c r="AJ1316" s="6">
        <v>1</v>
      </c>
      <c r="AK1316" s="6">
        <v>1</v>
      </c>
      <c r="AL1316" s="6">
        <v>1</v>
      </c>
      <c r="AM1316" s="6">
        <v>1</v>
      </c>
      <c r="AN1316" s="6">
        <v>1</v>
      </c>
      <c r="AO1316" s="6">
        <v>1</v>
      </c>
      <c r="AP1316" s="6">
        <v>1</v>
      </c>
      <c r="AR1316" s="6">
        <v>0</v>
      </c>
      <c r="AS1316" s="6">
        <v>0</v>
      </c>
      <c r="AT1316" s="6">
        <v>0</v>
      </c>
      <c r="AU1316" s="6">
        <v>0</v>
      </c>
      <c r="AV1316" s="6">
        <f>IF(Table3[[#This Row],[ShankDiameter]]&gt;0.5,0,IF(Table3[[#This Row],[Type]]="CD",0,1))</f>
        <v>0</v>
      </c>
      <c r="AW1316" s="6">
        <v>0</v>
      </c>
      <c r="AX1316" s="6">
        <v>0</v>
      </c>
      <c r="AY1316" s="6">
        <v>0</v>
      </c>
      <c r="AZ1316" s="6">
        <f>IF(Table3[[#This Row],[ShankDiameter]]=0.225,2,IF(Table3[[#This Row],[ShankDiameter]]=0.25,2,IF(Table3[[#This Row],[ShankDiameter]]=0.2875,2,0)))</f>
        <v>0</v>
      </c>
      <c r="BA1316" s="6">
        <v>0</v>
      </c>
      <c r="BB1316" s="6">
        <v>0</v>
      </c>
      <c r="BC1316" s="6">
        <v>0</v>
      </c>
      <c r="BD1316" s="6">
        <v>0</v>
      </c>
      <c r="BE1316" s="6">
        <v>0</v>
      </c>
      <c r="BF1316" s="6">
        <v>0</v>
      </c>
      <c r="BG1316" s="6">
        <v>0</v>
      </c>
      <c r="BH1316" s="6">
        <v>0</v>
      </c>
      <c r="BI1316" s="6">
        <v>2</v>
      </c>
      <c r="BJ1316" s="6">
        <v>0</v>
      </c>
      <c r="BK1316" s="6">
        <v>0</v>
      </c>
      <c r="BL1316" s="6">
        <v>0</v>
      </c>
      <c r="BM1316" s="6">
        <f>IF(Table3[[#This Row],[Type]]="EM",IF((Table3[[#This Row],[Diameter]]/2)-Table3[[#This Row],[CornerRadius]]-0.012&gt;0,(Table3[[#This Row],[Diameter]]/2)-Table3[[#This Row],[CornerRadius]]-0.012,0),)</f>
        <v>0</v>
      </c>
      <c r="BO1316" s="6" t="str">
        <f>IF(Table3[[#This Row],[ShoulderLength]]="","",IF(Table3[[#This Row],[ShoulderLength]]&lt;Table3[[#This Row],[LOC]],"FIX",""))</f>
        <v/>
      </c>
    </row>
    <row r="1317" spans="1:67" x14ac:dyDescent="0.25">
      <c r="A1317" s="7">
        <f>IF(Table3[[#This Row],[SoflexRule]]="",1,IF(Table3[[#This Row],[MinOHL]]="",1,IF(Table3[[#This Row],[Type]]="CT",1,IF(Table3[[#This Row],[I]]=1,0,1))))</f>
        <v>1</v>
      </c>
      <c r="B1317" s="6" t="s">
        <v>120</v>
      </c>
      <c r="C1317" s="7" t="s">
        <v>120</v>
      </c>
      <c r="D1317" s="7"/>
      <c r="E1317" s="6">
        <v>1314</v>
      </c>
      <c r="G1317" s="9" t="s">
        <v>74</v>
      </c>
      <c r="H1317" s="10" t="s">
        <v>120</v>
      </c>
      <c r="I1317" s="11" t="s">
        <v>2282</v>
      </c>
      <c r="J1317" s="12" t="s">
        <v>2283</v>
      </c>
      <c r="K1317" s="11" t="str">
        <f>CONCATENATE(Table3[[#This Row],[Type]]," "&amp;TEXT(Table3[[#This Row],[Diameter]],".0000")&amp;""," "&amp;Table3[[#This Row],[NumFlutes]]&amp;"FL")</f>
        <v>BU .3750 6FL</v>
      </c>
      <c r="M1317" s="13">
        <v>0.375</v>
      </c>
      <c r="N1317" s="13">
        <v>0.375</v>
      </c>
      <c r="O1317" s="6">
        <v>0.34499999999999997</v>
      </c>
      <c r="P1317" s="6">
        <v>1</v>
      </c>
      <c r="R1317" s="14">
        <v>0</v>
      </c>
      <c r="S1317" s="15">
        <v>1.0149999999999999</v>
      </c>
      <c r="T1317" s="6">
        <v>6</v>
      </c>
      <c r="U1317" s="6">
        <v>3</v>
      </c>
      <c r="V1317" s="6">
        <v>0.375</v>
      </c>
      <c r="W1317" s="6">
        <v>0.02</v>
      </c>
      <c r="AF1317" s="6" t="s">
        <v>2274</v>
      </c>
      <c r="AG1317" s="6" t="s">
        <v>2268</v>
      </c>
      <c r="AI1317" s="6">
        <v>0</v>
      </c>
      <c r="AJ1317" s="6">
        <v>1</v>
      </c>
      <c r="AK1317" s="6">
        <v>1</v>
      </c>
      <c r="AL1317" s="6">
        <v>1</v>
      </c>
      <c r="AM1317" s="6">
        <v>1</v>
      </c>
      <c r="AN1317" s="6">
        <v>1</v>
      </c>
      <c r="AO1317" s="6">
        <v>1</v>
      </c>
      <c r="AP1317" s="6">
        <v>1</v>
      </c>
      <c r="AR1317" s="6">
        <v>0</v>
      </c>
      <c r="AS1317" s="6">
        <v>0</v>
      </c>
      <c r="AT1317" s="6">
        <v>0</v>
      </c>
      <c r="AU1317" s="6">
        <v>0</v>
      </c>
      <c r="AV1317" s="6">
        <f>IF(Table3[[#This Row],[ShankDiameter]]&gt;0.5,0,IF(Table3[[#This Row],[Type]]="CD",0,1))</f>
        <v>1</v>
      </c>
      <c r="AW1317" s="6">
        <v>0</v>
      </c>
      <c r="AX1317" s="6">
        <v>0</v>
      </c>
      <c r="AY1317" s="6">
        <v>0</v>
      </c>
      <c r="AZ1317" s="6">
        <f>IF(Table3[[#This Row],[ShankDiameter]]=0.225,2,IF(Table3[[#This Row],[ShankDiameter]]=0.25,2,IF(Table3[[#This Row],[ShankDiameter]]=0.2875,2,0)))</f>
        <v>0</v>
      </c>
      <c r="BA1317" s="6">
        <v>0</v>
      </c>
      <c r="BB1317" s="6">
        <v>2</v>
      </c>
      <c r="BC1317" s="6">
        <v>0</v>
      </c>
      <c r="BD1317" s="6">
        <v>0</v>
      </c>
      <c r="BE1317" s="6">
        <v>0</v>
      </c>
      <c r="BF1317" s="6">
        <v>0</v>
      </c>
      <c r="BG1317" s="6">
        <v>0</v>
      </c>
      <c r="BH1317" s="6">
        <v>0</v>
      </c>
      <c r="BI1317" s="6">
        <v>0</v>
      </c>
      <c r="BJ1317" s="6">
        <v>0</v>
      </c>
      <c r="BK1317" s="6">
        <v>0</v>
      </c>
      <c r="BL1317" s="6">
        <v>0</v>
      </c>
      <c r="BM1317" s="6">
        <f>IF(Table3[[#This Row],[Type]]="EM",IF((Table3[[#This Row],[Diameter]]/2)-Table3[[#This Row],[CornerRadius]]-0.012&gt;0,(Table3[[#This Row],[Diameter]]/2)-Table3[[#This Row],[CornerRadius]]-0.012,0),)</f>
        <v>0</v>
      </c>
    </row>
    <row r="1318" spans="1:67" x14ac:dyDescent="0.25">
      <c r="A1318" s="7">
        <v>1</v>
      </c>
      <c r="B1318" s="6" t="s">
        <v>59</v>
      </c>
      <c r="C1318" s="7" t="s">
        <v>59</v>
      </c>
      <c r="D1318" s="7"/>
      <c r="E1318" s="6">
        <v>1315</v>
      </c>
      <c r="G1318" s="9" t="s">
        <v>74</v>
      </c>
      <c r="H1318" s="10" t="s">
        <v>59</v>
      </c>
      <c r="I1318" s="11" t="s">
        <v>2280</v>
      </c>
      <c r="J1318" s="12" t="s">
        <v>2281</v>
      </c>
      <c r="K1318" s="11" t="str">
        <f>CONCATENATE(Table3[[#This Row],[Type]]," "&amp;TEXT(Table3[[#This Row],[Diameter]],".0000")&amp;""," "&amp;Table3[[#This Row],[NumFlutes]]&amp;"FL")</f>
        <v>BA .0150 3FL</v>
      </c>
      <c r="M1318" s="13">
        <v>1.4999999999999999E-2</v>
      </c>
      <c r="N1318" s="13">
        <v>0.125</v>
      </c>
      <c r="O1318" s="6">
        <v>1.4999999999999999E-2</v>
      </c>
      <c r="P1318" s="6">
        <v>0.126</v>
      </c>
      <c r="Q1318" s="6">
        <v>0.38500000000000001</v>
      </c>
      <c r="R1318" s="14">
        <f>IF(Table3[[#This Row],[ShoulderLenEnd]]="",0,90-(DEGREES(ATAN((Q1318-P1318)/((N1318-O1318)/2)))))</f>
        <v>11.988961772137856</v>
      </c>
      <c r="S1318" s="15">
        <v>0.4</v>
      </c>
      <c r="T1318" s="6">
        <v>3</v>
      </c>
      <c r="U1318" s="6">
        <v>2.5</v>
      </c>
      <c r="V1318" s="6">
        <v>0.125</v>
      </c>
      <c r="AA1318" s="13" t="str">
        <f t="shared" ref="AA1318:AA1326" si="23">IF(Z1318 &lt; 1, "", (M1318/2)/TAN(RADIANS(Z1318/2)))</f>
        <v/>
      </c>
      <c r="AE1318" s="6" t="s">
        <v>44</v>
      </c>
      <c r="AF1318" s="6" t="s">
        <v>73</v>
      </c>
      <c r="AG1318" s="6" t="s">
        <v>66</v>
      </c>
      <c r="AI1318" s="6">
        <v>0</v>
      </c>
      <c r="AJ1318" s="6">
        <v>0</v>
      </c>
      <c r="AK1318" s="6">
        <v>0</v>
      </c>
      <c r="AL1318" s="6">
        <v>0</v>
      </c>
      <c r="AM1318" s="6">
        <v>0</v>
      </c>
      <c r="AN1318" s="6">
        <v>1</v>
      </c>
      <c r="AO1318" s="6">
        <v>1</v>
      </c>
      <c r="AP1318" s="6">
        <v>1</v>
      </c>
      <c r="AR1318" s="6">
        <v>0</v>
      </c>
      <c r="AS1318" s="6">
        <v>0</v>
      </c>
      <c r="AT1318" s="6">
        <v>0</v>
      </c>
      <c r="AU1318" s="6">
        <v>0</v>
      </c>
      <c r="AV1318" s="6">
        <f>IF(Table3[[#This Row],[ShankDiameter]]&gt;0.5,0,IF(Table3[[#This Row],[Type]]="CD",0,1))</f>
        <v>1</v>
      </c>
      <c r="AW1318" s="6">
        <v>0</v>
      </c>
      <c r="AX1318" s="6">
        <v>0</v>
      </c>
      <c r="AY1318" s="6">
        <v>0</v>
      </c>
      <c r="AZ1318" s="6">
        <v>1</v>
      </c>
      <c r="BA1318" s="6">
        <v>0</v>
      </c>
      <c r="BB1318" s="6">
        <v>0</v>
      </c>
      <c r="BC1318" s="6">
        <v>0</v>
      </c>
      <c r="BD1318" s="6">
        <v>0</v>
      </c>
      <c r="BE1318" s="6">
        <v>0</v>
      </c>
      <c r="BF1318" s="6">
        <v>0</v>
      </c>
      <c r="BG1318" s="6">
        <v>0</v>
      </c>
      <c r="BH1318" s="6">
        <v>0</v>
      </c>
      <c r="BI1318" s="6">
        <v>0</v>
      </c>
      <c r="BJ1318" s="6">
        <v>0</v>
      </c>
      <c r="BK1318" s="6">
        <v>0</v>
      </c>
      <c r="BL1318" s="6">
        <v>0</v>
      </c>
      <c r="BM1318" s="6">
        <f>IF(Table3[[#This Row],[Type]]="EM",IF((Table3[[#This Row],[Diameter]]/2)-Table3[[#This Row],[CornerRadius]]-0.012&gt;0,(Table3[[#This Row],[Diameter]]/2)-Table3[[#This Row],[CornerRadius]]-0.012,0),)</f>
        <v>0</v>
      </c>
      <c r="BO1318" s="6" t="str">
        <f>IF(Table3[[#This Row],[ShoulderLength]]="","",IF(Table3[[#This Row],[ShoulderLength]]&lt;Table3[[#This Row],[LOC]],"FIX",""))</f>
        <v/>
      </c>
    </row>
    <row r="1319" spans="1:67" x14ac:dyDescent="0.25">
      <c r="A1319" s="7">
        <v>1</v>
      </c>
      <c r="B1319" s="6" t="s">
        <v>1858</v>
      </c>
      <c r="C1319" s="7" t="s">
        <v>2277</v>
      </c>
      <c r="D1319" s="7"/>
      <c r="E1319" s="6">
        <v>1316</v>
      </c>
      <c r="G1319" s="9" t="s">
        <v>74</v>
      </c>
      <c r="H1319" s="10" t="s">
        <v>1858</v>
      </c>
      <c r="I1319" s="11" t="s">
        <v>2278</v>
      </c>
      <c r="J1319" s="12">
        <v>5603551</v>
      </c>
      <c r="K1319" s="11" t="str">
        <f>CONCATENATE(Table3[[#This Row],[Type]]," "&amp;TEXT(Table3[[#This Row],[Diameter]],".0000")&amp;""," "&amp;Table3[[#This Row],[NumFlutes]]&amp;"FL")</f>
        <v>FM 2.0000 4FL</v>
      </c>
      <c r="M1319" s="13">
        <v>2</v>
      </c>
      <c r="N1319" s="13">
        <v>1.93</v>
      </c>
      <c r="O1319" s="6">
        <v>1.58</v>
      </c>
      <c r="P1319" s="6">
        <v>0.88</v>
      </c>
      <c r="R1319" s="14">
        <f>IF(Table3[[#This Row],[ShoulderLenEnd]]="",0,90-(DEGREES(ATAN((Q1319-P1319)/((N1319-O1319)/2)))))</f>
        <v>0</v>
      </c>
      <c r="S1319" s="15">
        <v>1.75</v>
      </c>
      <c r="T1319" s="6">
        <v>4</v>
      </c>
      <c r="U1319" s="6">
        <v>1.75</v>
      </c>
      <c r="V1319" s="6">
        <v>0.55118</v>
      </c>
      <c r="W1319" s="6">
        <v>1.5740000000000001E-2</v>
      </c>
      <c r="Z1319" s="6">
        <v>0</v>
      </c>
      <c r="AA1319" s="13" t="str">
        <f t="shared" si="23"/>
        <v/>
      </c>
      <c r="AB1319" s="6">
        <v>1.915</v>
      </c>
      <c r="AD1319" s="6">
        <v>1.45</v>
      </c>
      <c r="AE1319" s="18" t="s">
        <v>44</v>
      </c>
      <c r="AF1319" s="18" t="s">
        <v>62</v>
      </c>
      <c r="AG1319" s="18" t="s">
        <v>2279</v>
      </c>
      <c r="AI1319" s="6">
        <v>0</v>
      </c>
      <c r="AJ1319" s="6">
        <v>1</v>
      </c>
      <c r="AK1319" s="6">
        <v>1</v>
      </c>
      <c r="AL1319" s="6">
        <v>1</v>
      </c>
      <c r="AM1319" s="6">
        <v>1</v>
      </c>
      <c r="AN1319" s="6">
        <v>1</v>
      </c>
      <c r="AO1319" s="6">
        <v>1</v>
      </c>
      <c r="AP1319" s="6">
        <v>1</v>
      </c>
      <c r="AQ1319" s="21" t="s">
        <v>3256</v>
      </c>
      <c r="AR1319" s="6">
        <v>0</v>
      </c>
      <c r="AS1319" s="6">
        <v>0</v>
      </c>
      <c r="AT1319" s="6">
        <v>0</v>
      </c>
      <c r="AU1319" s="6">
        <v>0</v>
      </c>
      <c r="AV1319" s="6">
        <v>0</v>
      </c>
      <c r="AW1319" s="6">
        <v>0</v>
      </c>
      <c r="AX1319" s="6">
        <v>0</v>
      </c>
      <c r="AY1319" s="6">
        <v>0</v>
      </c>
      <c r="AZ1319" s="6">
        <v>0</v>
      </c>
      <c r="BA1319" s="6">
        <v>0</v>
      </c>
      <c r="BB1319" s="6">
        <v>0</v>
      </c>
      <c r="BC1319" s="6">
        <v>0</v>
      </c>
      <c r="BD1319" s="6">
        <v>0</v>
      </c>
      <c r="BE1319" s="6">
        <v>0</v>
      </c>
      <c r="BF1319" s="6">
        <v>0</v>
      </c>
      <c r="BG1319" s="6">
        <v>0</v>
      </c>
      <c r="BH1319" s="6">
        <v>0</v>
      </c>
      <c r="BI1319" s="6">
        <v>1</v>
      </c>
      <c r="BJ1319" s="6">
        <v>0</v>
      </c>
      <c r="BK1319" s="6">
        <v>0</v>
      </c>
      <c r="BL1319" s="6">
        <v>0</v>
      </c>
      <c r="BM1319" s="6">
        <f>IF(Table3[[#This Row],[Type]]="EM",IF((Table3[[#This Row],[Diameter]]/2)-Table3[[#This Row],[CornerRadius]]-0.012&gt;0,(Table3[[#This Row],[Diameter]]/2)-Table3[[#This Row],[CornerRadius]]-0.012,0),)</f>
        <v>0</v>
      </c>
      <c r="BO1319" s="6" t="str">
        <f>IF(Table3[[#This Row],[ShoulderLength]]="","",IF(Table3[[#This Row],[ShoulderLength]]&lt;Table3[[#This Row],[LOC]],"FIX",""))</f>
        <v/>
      </c>
    </row>
    <row r="1320" spans="1:67" x14ac:dyDescent="0.25">
      <c r="A1320" s="7">
        <v>1</v>
      </c>
      <c r="B1320" s="6" t="s">
        <v>149</v>
      </c>
      <c r="C1320" s="7"/>
      <c r="D1320" s="7" t="s">
        <v>149</v>
      </c>
      <c r="E1320" s="6">
        <v>1317</v>
      </c>
      <c r="G1320" s="9" t="s">
        <v>74</v>
      </c>
      <c r="H1320" s="10" t="s">
        <v>2265</v>
      </c>
      <c r="I1320" s="11" t="s">
        <v>2275</v>
      </c>
      <c r="J1320" s="12" t="s">
        <v>2276</v>
      </c>
      <c r="K1320" s="11" t="str">
        <f>CONCATENATE(Table3[[#This Row],[Type]]," "&amp;TEXT(Table3[[#This Row],[Diameter]],".0000")&amp;""," "&amp;Table3[[#This Row],[NumFlutes]]&amp;"FL")</f>
        <v>DC .2087 2FL</v>
      </c>
      <c r="M1320" s="13">
        <f>5.3/25.4</f>
        <v>0.20866141732283466</v>
      </c>
      <c r="N1320" s="13">
        <f>6/25.4</f>
        <v>0.23622047244094491</v>
      </c>
      <c r="O1320" s="6">
        <v>0.2087</v>
      </c>
      <c r="P1320" s="6">
        <v>1.7649999999999999</v>
      </c>
      <c r="Q1320" s="6">
        <v>1.8</v>
      </c>
      <c r="R1320" s="14">
        <f>IF(Table3[[#This Row],[ShoulderLenEnd]]="",0,90-(DEGREES(ATAN((Q1320-P1320)/((N1320-O1320)/2)))))</f>
        <v>21.462251374841671</v>
      </c>
      <c r="S1320" s="15">
        <v>1.9</v>
      </c>
      <c r="T1320" s="6">
        <v>2</v>
      </c>
      <c r="U1320" s="6">
        <v>3.242</v>
      </c>
      <c r="V1320" s="6">
        <f>44/25.4</f>
        <v>1.7322834645669292</v>
      </c>
      <c r="Z1320" s="6">
        <v>140</v>
      </c>
      <c r="AA1320" s="13">
        <f t="shared" si="23"/>
        <v>3.797327247265498E-2</v>
      </c>
      <c r="AE1320" s="6" t="s">
        <v>44</v>
      </c>
      <c r="AF1320" s="6" t="s">
        <v>119</v>
      </c>
      <c r="AG1320" s="6" t="s">
        <v>2268</v>
      </c>
      <c r="AI1320" s="6">
        <v>0</v>
      </c>
      <c r="AJ1320" s="6">
        <v>0</v>
      </c>
      <c r="AK1320" s="6">
        <v>1</v>
      </c>
      <c r="AL1320" s="6">
        <v>0</v>
      </c>
      <c r="AM1320" s="6">
        <v>0</v>
      </c>
      <c r="AN1320" s="6">
        <v>0</v>
      </c>
      <c r="AO1320" s="6">
        <v>1</v>
      </c>
      <c r="AP1320" s="6">
        <v>1</v>
      </c>
      <c r="AR1320" s="6">
        <v>0</v>
      </c>
      <c r="AS1320" s="6">
        <v>0</v>
      </c>
      <c r="AT1320" s="6">
        <v>0</v>
      </c>
      <c r="AU1320" s="6">
        <v>0</v>
      </c>
      <c r="AV1320" s="6">
        <v>1</v>
      </c>
      <c r="AW1320" s="6">
        <v>0</v>
      </c>
      <c r="AX1320" s="6">
        <v>0</v>
      </c>
      <c r="AY1320" s="6">
        <v>0</v>
      </c>
      <c r="AZ1320" s="6">
        <v>1</v>
      </c>
      <c r="BA1320" s="6">
        <v>0</v>
      </c>
      <c r="BB1320" s="6">
        <v>0</v>
      </c>
      <c r="BC1320" s="6">
        <v>0</v>
      </c>
      <c r="BD1320" s="6">
        <v>0</v>
      </c>
      <c r="BE1320" s="6">
        <v>0</v>
      </c>
      <c r="BF1320" s="6">
        <v>0</v>
      </c>
      <c r="BG1320" s="6">
        <v>0</v>
      </c>
      <c r="BH1320" s="6">
        <v>0</v>
      </c>
      <c r="BI1320" s="6">
        <v>0</v>
      </c>
      <c r="BJ1320" s="6">
        <v>0</v>
      </c>
      <c r="BK1320" s="6">
        <v>0</v>
      </c>
      <c r="BL1320" s="6">
        <v>0</v>
      </c>
      <c r="BM1320" s="6">
        <f>IF(Table3[[#This Row],[Type]]="EM",IF((Table3[[#This Row],[Diameter]]/2)-Table3[[#This Row],[CornerRadius]]-0.012&gt;0,(Table3[[#This Row],[Diameter]]/2)-Table3[[#This Row],[CornerRadius]]-0.012,0),)</f>
        <v>0</v>
      </c>
      <c r="BO1320" s="6" t="str">
        <f>IF(Table3[[#This Row],[ShoulderLength]]="","",IF(Table3[[#This Row],[ShoulderLength]]&lt;Table3[[#This Row],[LOC]],"FIX",""))</f>
        <v/>
      </c>
    </row>
    <row r="1321" spans="1:67" x14ac:dyDescent="0.25">
      <c r="A1321" s="7">
        <v>1</v>
      </c>
      <c r="B1321" s="6" t="s">
        <v>120</v>
      </c>
      <c r="C1321" s="7" t="s">
        <v>120</v>
      </c>
      <c r="D1321" s="7"/>
      <c r="E1321" s="6">
        <v>1318</v>
      </c>
      <c r="G1321" s="9" t="s">
        <v>74</v>
      </c>
      <c r="H1321" s="10" t="s">
        <v>120</v>
      </c>
      <c r="I1321" s="11" t="s">
        <v>2272</v>
      </c>
      <c r="J1321" s="12" t="s">
        <v>2273</v>
      </c>
      <c r="K1321" s="11" t="str">
        <f>CONCATENATE(Table3[[#This Row],[Type]]," "&amp;TEXT(Table3[[#This Row],[Diameter]],".0000")&amp;""," "&amp;Table3[[#This Row],[NumFlutes]]&amp;"FL")</f>
        <v>BU .1875 4FL</v>
      </c>
      <c r="M1321" s="13">
        <f>3/16</f>
        <v>0.1875</v>
      </c>
      <c r="N1321" s="13">
        <v>0.25</v>
      </c>
      <c r="O1321" s="6">
        <v>0.17499999999999999</v>
      </c>
      <c r="P1321" s="6">
        <v>0.55000000000000004</v>
      </c>
      <c r="Q1321" s="6">
        <v>0.70499999999999996</v>
      </c>
      <c r="R1321" s="14">
        <f>IF(Table3[[#This Row],[ShoulderLenEnd]]="",0,90-(DEGREES(ATAN((Q1321-P1321)/((N1321-O1321)/2)))))</f>
        <v>13.600542516658749</v>
      </c>
      <c r="S1321" s="15">
        <v>0.77500000000000002</v>
      </c>
      <c r="T1321" s="6">
        <v>4</v>
      </c>
      <c r="U1321" s="6">
        <v>2.2959999999999998</v>
      </c>
      <c r="V1321" s="6">
        <v>0.25</v>
      </c>
      <c r="W1321" s="6">
        <v>0.01</v>
      </c>
      <c r="AA1321" s="13" t="str">
        <f t="shared" si="23"/>
        <v/>
      </c>
      <c r="AE1321" s="6" t="s">
        <v>44</v>
      </c>
      <c r="AF1321" s="6" t="s">
        <v>2274</v>
      </c>
      <c r="AG1321" s="6" t="s">
        <v>2268</v>
      </c>
      <c r="AI1321" s="6">
        <v>0</v>
      </c>
      <c r="AJ1321" s="6">
        <v>1</v>
      </c>
      <c r="AK1321" s="6">
        <v>1</v>
      </c>
      <c r="AL1321" s="6">
        <v>1</v>
      </c>
      <c r="AM1321" s="6">
        <v>1</v>
      </c>
      <c r="AN1321" s="6">
        <v>1</v>
      </c>
      <c r="AO1321" s="6">
        <v>1</v>
      </c>
      <c r="AP1321" s="6">
        <v>1</v>
      </c>
      <c r="AR1321" s="6">
        <v>0</v>
      </c>
      <c r="AS1321" s="6">
        <v>0</v>
      </c>
      <c r="AT1321" s="6">
        <v>0</v>
      </c>
      <c r="AU1321" s="6">
        <v>0</v>
      </c>
      <c r="AV1321" s="6">
        <v>1</v>
      </c>
      <c r="AW1321" s="6">
        <v>0</v>
      </c>
      <c r="AX1321" s="6">
        <v>0</v>
      </c>
      <c r="AY1321" s="6">
        <v>0</v>
      </c>
      <c r="AZ1321" s="6">
        <v>1</v>
      </c>
      <c r="BA1321" s="6">
        <v>0</v>
      </c>
      <c r="BB1321" s="6">
        <v>0</v>
      </c>
      <c r="BC1321" s="6">
        <v>0</v>
      </c>
      <c r="BD1321" s="6">
        <v>0</v>
      </c>
      <c r="BE1321" s="6">
        <v>0</v>
      </c>
      <c r="BF1321" s="6">
        <v>0</v>
      </c>
      <c r="BG1321" s="6">
        <v>0</v>
      </c>
      <c r="BH1321" s="6">
        <v>0</v>
      </c>
      <c r="BI1321" s="6">
        <v>0</v>
      </c>
      <c r="BJ1321" s="6">
        <v>0</v>
      </c>
      <c r="BK1321" s="6">
        <v>0</v>
      </c>
      <c r="BL1321" s="6">
        <v>0</v>
      </c>
      <c r="BM1321" s="6">
        <f>IF(Table3[[#This Row],[Type]]="EM",IF((Table3[[#This Row],[Diameter]]/2)-Table3[[#This Row],[CornerRadius]]-0.012&gt;0,(Table3[[#This Row],[Diameter]]/2)-Table3[[#This Row],[CornerRadius]]-0.012,0),)</f>
        <v>0</v>
      </c>
      <c r="BO1321" s="6" t="str">
        <f>IF(Table3[[#This Row],[ShoulderLength]]="","",IF(Table3[[#This Row],[ShoulderLength]]&lt;Table3[[#This Row],[LOC]],"FIX",""))</f>
        <v/>
      </c>
    </row>
    <row r="1322" spans="1:67" x14ac:dyDescent="0.25">
      <c r="A1322" s="7">
        <v>1</v>
      </c>
      <c r="B1322" s="6" t="s">
        <v>149</v>
      </c>
      <c r="C1322" s="7"/>
      <c r="D1322" s="7" t="s">
        <v>149</v>
      </c>
      <c r="E1322" s="6">
        <v>1319</v>
      </c>
      <c r="G1322" s="9" t="s">
        <v>74</v>
      </c>
      <c r="H1322" s="10" t="s">
        <v>2265</v>
      </c>
      <c r="I1322" s="11" t="s">
        <v>3952</v>
      </c>
      <c r="J1322" s="30" t="s">
        <v>3953</v>
      </c>
      <c r="K1322" s="11" t="str">
        <f>CONCATENATE(Table3[[#This Row],[Type]]," "&amp;TEXT(Table3[[#This Row],[Diameter]],".0000")&amp;""," "&amp;Table3[[#This Row],[NumFlutes]]&amp;"FL")</f>
        <v>DC .1890 2FL</v>
      </c>
      <c r="M1322" s="13">
        <f>4.8/25.4</f>
        <v>0.1889763779527559</v>
      </c>
      <c r="N1322" s="13">
        <f>6/25.4</f>
        <v>0.23622047244094491</v>
      </c>
      <c r="O1322" s="6">
        <v>0.186</v>
      </c>
      <c r="P1322" s="6">
        <v>1.0900000000000001</v>
      </c>
      <c r="Q1322" s="6">
        <v>1.165</v>
      </c>
      <c r="R1322" s="14">
        <f>IF(Table3[[#This Row],[ShoulderLenEnd]]="",0,90-(DEGREES(ATAN((Q1322-P1322)/((N1322-O1322)/2)))))</f>
        <v>18.510708215225534</v>
      </c>
      <c r="S1322" s="15">
        <v>1.2</v>
      </c>
      <c r="T1322" s="6">
        <v>2</v>
      </c>
      <c r="U1322" s="6">
        <v>2.6040000000000001</v>
      </c>
      <c r="V1322" s="6">
        <f>28/25.4</f>
        <v>1.1023622047244095</v>
      </c>
      <c r="Z1322" s="6">
        <v>140</v>
      </c>
      <c r="AA1322" s="13">
        <f t="shared" si="23"/>
        <v>3.4390888277121494E-2</v>
      </c>
      <c r="AE1322" s="6" t="s">
        <v>44</v>
      </c>
      <c r="AF1322" s="6" t="s">
        <v>369</v>
      </c>
      <c r="AG1322" s="6" t="s">
        <v>2268</v>
      </c>
      <c r="AI1322" s="6">
        <v>0</v>
      </c>
      <c r="AJ1322" s="6">
        <v>1</v>
      </c>
      <c r="AK1322" s="6">
        <v>1</v>
      </c>
      <c r="AL1322" s="6">
        <v>1</v>
      </c>
      <c r="AM1322" s="6">
        <v>1</v>
      </c>
      <c r="AN1322" s="6">
        <v>1</v>
      </c>
      <c r="AO1322" s="6">
        <v>1</v>
      </c>
      <c r="AP1322" s="6">
        <v>1</v>
      </c>
      <c r="AR1322" s="6">
        <v>0</v>
      </c>
      <c r="AS1322" s="6">
        <v>0</v>
      </c>
      <c r="AT1322" s="6">
        <v>0</v>
      </c>
      <c r="AU1322" s="6">
        <v>0</v>
      </c>
      <c r="AV1322" s="6">
        <v>1</v>
      </c>
      <c r="AW1322" s="6">
        <v>0</v>
      </c>
      <c r="AX1322" s="6">
        <v>0</v>
      </c>
      <c r="AY1322" s="6">
        <v>0</v>
      </c>
      <c r="AZ1322" s="6">
        <v>1</v>
      </c>
      <c r="BA1322" s="6">
        <v>0</v>
      </c>
      <c r="BB1322" s="6">
        <v>0</v>
      </c>
      <c r="BC1322" s="6">
        <v>0</v>
      </c>
      <c r="BD1322" s="6">
        <v>0</v>
      </c>
      <c r="BE1322" s="6">
        <v>0</v>
      </c>
      <c r="BF1322" s="6">
        <v>0</v>
      </c>
      <c r="BG1322" s="6">
        <v>0</v>
      </c>
      <c r="BH1322" s="6">
        <v>0</v>
      </c>
      <c r="BI1322" s="6">
        <v>0</v>
      </c>
      <c r="BJ1322" s="6">
        <v>0</v>
      </c>
      <c r="BK1322" s="6">
        <v>0</v>
      </c>
      <c r="BL1322" s="6">
        <v>0</v>
      </c>
      <c r="BM1322" s="6">
        <f>IF(Table3[[#This Row],[Type]]="EM",IF((Table3[[#This Row],[Diameter]]/2)-Table3[[#This Row],[CornerRadius]]-0.012&gt;0,(Table3[[#This Row],[Diameter]]/2)-Table3[[#This Row],[CornerRadius]]-0.012,0),)</f>
        <v>0</v>
      </c>
      <c r="BO1322" s="6" t="str">
        <f>IF(Table3[[#This Row],[ShoulderLength]]="","",IF(Table3[[#This Row],[ShoulderLength]]&lt;Table3[[#This Row],[LOC]],"FIX",""))</f>
        <v>FIX</v>
      </c>
    </row>
    <row r="1323" spans="1:67" x14ac:dyDescent="0.25">
      <c r="A1323" s="7">
        <v>1</v>
      </c>
      <c r="B1323" s="6" t="s">
        <v>149</v>
      </c>
      <c r="C1323" s="7"/>
      <c r="D1323" s="7" t="s">
        <v>149</v>
      </c>
      <c r="E1323" s="6">
        <v>1320</v>
      </c>
      <c r="G1323" s="9" t="s">
        <v>74</v>
      </c>
      <c r="H1323" s="10" t="s">
        <v>2265</v>
      </c>
      <c r="I1323" s="11" t="s">
        <v>2269</v>
      </c>
      <c r="J1323" s="12" t="s">
        <v>2270</v>
      </c>
      <c r="K1323" s="11" t="str">
        <f>CONCATENATE(Table3[[#This Row],[Type]]," "&amp;TEXT(Table3[[#This Row],[Diameter]],".0000")&amp;""," "&amp;Table3[[#This Row],[NumFlutes]]&amp;"FL")</f>
        <v>DC .0571 2FL</v>
      </c>
      <c r="M1323" s="13">
        <f>1.45/25.4</f>
        <v>5.7086614173228349E-2</v>
      </c>
      <c r="N1323" s="13">
        <v>0.11749999999999999</v>
      </c>
      <c r="O1323" s="6">
        <v>5.5E-2</v>
      </c>
      <c r="P1323" s="6">
        <v>0.442</v>
      </c>
      <c r="Q1323" s="6">
        <v>0.55100000000000005</v>
      </c>
      <c r="R1323" s="14">
        <f>IF(Table3[[#This Row],[ShoulderLenEnd]]="",0,90-(DEGREES(ATAN((Q1323-P1323)/((N1323-O1323)/2)))))</f>
        <v>15.997451410082363</v>
      </c>
      <c r="S1323" s="15">
        <v>0.6</v>
      </c>
      <c r="T1323" s="6">
        <v>2</v>
      </c>
      <c r="U1323" s="6">
        <v>1.9910000000000001</v>
      </c>
      <c r="V1323" s="6">
        <f>9.4/25.4</f>
        <v>0.37007874015748032</v>
      </c>
      <c r="Z1323" s="6">
        <v>140</v>
      </c>
      <c r="AA1323" s="13">
        <f t="shared" si="23"/>
        <v>1.0388914167047118E-2</v>
      </c>
      <c r="AE1323" s="6" t="s">
        <v>44</v>
      </c>
      <c r="AF1323" s="6" t="s">
        <v>119</v>
      </c>
      <c r="AG1323" s="6" t="s">
        <v>2268</v>
      </c>
      <c r="AI1323" s="6">
        <v>0</v>
      </c>
      <c r="AJ1323" s="6">
        <v>1</v>
      </c>
      <c r="AK1323" s="6">
        <v>1</v>
      </c>
      <c r="AL1323" s="6">
        <v>1</v>
      </c>
      <c r="AM1323" s="6">
        <v>1</v>
      </c>
      <c r="AN1323" s="6">
        <v>1</v>
      </c>
      <c r="AO1323" s="6">
        <v>1</v>
      </c>
      <c r="AP1323" s="6">
        <v>1</v>
      </c>
      <c r="AR1323" s="6">
        <v>0</v>
      </c>
      <c r="AS1323" s="6">
        <v>0</v>
      </c>
      <c r="AT1323" s="6">
        <v>0</v>
      </c>
      <c r="AU1323" s="6">
        <v>0</v>
      </c>
      <c r="AV1323" s="6">
        <v>1</v>
      </c>
      <c r="AW1323" s="6">
        <v>0</v>
      </c>
      <c r="AX1323" s="6">
        <v>0</v>
      </c>
      <c r="AY1323" s="6">
        <v>0</v>
      </c>
      <c r="AZ1323" s="6">
        <v>1</v>
      </c>
      <c r="BA1323" s="6">
        <v>0</v>
      </c>
      <c r="BB1323" s="6">
        <v>0</v>
      </c>
      <c r="BC1323" s="6">
        <v>0</v>
      </c>
      <c r="BD1323" s="6">
        <v>0</v>
      </c>
      <c r="BE1323" s="6">
        <v>0</v>
      </c>
      <c r="BF1323" s="6">
        <v>0</v>
      </c>
      <c r="BG1323" s="6">
        <v>0</v>
      </c>
      <c r="BH1323" s="6">
        <v>0</v>
      </c>
      <c r="BI1323" s="6">
        <v>0</v>
      </c>
      <c r="BJ1323" s="6">
        <v>0</v>
      </c>
      <c r="BK1323" s="6">
        <v>0</v>
      </c>
      <c r="BL1323" s="6">
        <v>0</v>
      </c>
      <c r="BM1323" s="6">
        <f>IF(Table3[[#This Row],[Type]]="EM",IF((Table3[[#This Row],[Diameter]]/2)-Table3[[#This Row],[CornerRadius]]-0.012&gt;0,(Table3[[#This Row],[Diameter]]/2)-Table3[[#This Row],[CornerRadius]]-0.012,0),)</f>
        <v>0</v>
      </c>
      <c r="BO1323" s="6" t="str">
        <f>IF(Table3[[#This Row],[ShoulderLength]]="","",IF(Table3[[#This Row],[ShoulderLength]]&lt;Table3[[#This Row],[LOC]],"FIX",""))</f>
        <v/>
      </c>
    </row>
    <row r="1324" spans="1:67" x14ac:dyDescent="0.25">
      <c r="A1324" s="7">
        <v>1</v>
      </c>
      <c r="B1324" s="6" t="s">
        <v>149</v>
      </c>
      <c r="C1324" s="7"/>
      <c r="D1324" s="7" t="s">
        <v>149</v>
      </c>
      <c r="E1324" s="6">
        <v>1321</v>
      </c>
      <c r="G1324" s="9" t="s">
        <v>74</v>
      </c>
      <c r="H1324" s="10" t="s">
        <v>2265</v>
      </c>
      <c r="I1324" s="11" t="s">
        <v>2266</v>
      </c>
      <c r="J1324" s="12" t="s">
        <v>2267</v>
      </c>
      <c r="K1324" s="11" t="str">
        <f>CONCATENATE(Table3[[#This Row],[Type]]," "&amp;TEXT(Table3[[#This Row],[Diameter]],".0000")&amp;""," "&amp;Table3[[#This Row],[NumFlutes]]&amp;"FL")</f>
        <v>DC .1772 2FL</v>
      </c>
      <c r="M1324" s="13">
        <f>4.5/25.4</f>
        <v>0.17716535433070868</v>
      </c>
      <c r="N1324" s="13">
        <v>0.23499999999999999</v>
      </c>
      <c r="O1324" s="6">
        <v>0.17599999999999999</v>
      </c>
      <c r="P1324" s="6">
        <v>1.4275</v>
      </c>
      <c r="Q1324" s="6">
        <v>1.47</v>
      </c>
      <c r="R1324" s="14">
        <f>IF(Table3[[#This Row],[ShoulderLenEnd]]="",0,90-(DEGREES(ATAN((Q1324-P1324)/((N1324-O1324)/2)))))</f>
        <v>34.765197236576796</v>
      </c>
      <c r="S1324" s="15">
        <v>1.4750000000000001</v>
      </c>
      <c r="T1324" s="6">
        <v>2</v>
      </c>
      <c r="U1324" s="6">
        <v>2.919</v>
      </c>
      <c r="V1324" s="6">
        <f>36/25.4</f>
        <v>1.4173228346456694</v>
      </c>
      <c r="Z1324" s="6">
        <v>140</v>
      </c>
      <c r="AA1324" s="13">
        <f t="shared" si="23"/>
        <v>3.2241457759801403E-2</v>
      </c>
      <c r="AE1324" s="6" t="s">
        <v>44</v>
      </c>
      <c r="AF1324" s="6" t="s">
        <v>119</v>
      </c>
      <c r="AG1324" s="6" t="s">
        <v>2268</v>
      </c>
      <c r="AI1324" s="6">
        <v>0</v>
      </c>
      <c r="AJ1324" s="6">
        <v>1</v>
      </c>
      <c r="AK1324" s="6">
        <v>1</v>
      </c>
      <c r="AL1324" s="6">
        <v>1</v>
      </c>
      <c r="AM1324" s="6">
        <v>1</v>
      </c>
      <c r="AN1324" s="6">
        <v>1</v>
      </c>
      <c r="AO1324" s="6">
        <v>1</v>
      </c>
      <c r="AP1324" s="6">
        <v>1</v>
      </c>
      <c r="AR1324" s="6">
        <v>0</v>
      </c>
      <c r="AS1324" s="6">
        <v>0</v>
      </c>
      <c r="AT1324" s="6">
        <v>0</v>
      </c>
      <c r="AU1324" s="6">
        <v>0</v>
      </c>
      <c r="AV1324" s="6">
        <v>1</v>
      </c>
      <c r="AW1324" s="6">
        <v>0</v>
      </c>
      <c r="AX1324" s="6">
        <v>0</v>
      </c>
      <c r="AY1324" s="6">
        <v>0</v>
      </c>
      <c r="AZ1324" s="6">
        <v>0</v>
      </c>
      <c r="BA1324" s="6">
        <v>0</v>
      </c>
      <c r="BB1324" s="6">
        <v>0</v>
      </c>
      <c r="BC1324" s="6">
        <v>0</v>
      </c>
      <c r="BD1324" s="6">
        <v>0</v>
      </c>
      <c r="BE1324" s="6">
        <v>0</v>
      </c>
      <c r="BF1324" s="6">
        <v>0</v>
      </c>
      <c r="BG1324" s="6">
        <v>0</v>
      </c>
      <c r="BH1324" s="6">
        <v>0</v>
      </c>
      <c r="BI1324" s="6">
        <v>0</v>
      </c>
      <c r="BJ1324" s="6">
        <v>0</v>
      </c>
      <c r="BK1324" s="6">
        <v>0</v>
      </c>
      <c r="BL1324" s="6">
        <v>0</v>
      </c>
      <c r="BM1324" s="6">
        <f>IF(Table3[[#This Row],[Type]]="EM",IF((Table3[[#This Row],[Diameter]]/2)-Table3[[#This Row],[CornerRadius]]-0.012&gt;0,(Table3[[#This Row],[Diameter]]/2)-Table3[[#This Row],[CornerRadius]]-0.012,0),)</f>
        <v>0</v>
      </c>
      <c r="BO1324" s="6" t="str">
        <f>IF(Table3[[#This Row],[ShoulderLength]]="","",IF(Table3[[#This Row],[ShoulderLength]]&lt;Table3[[#This Row],[LOC]],"FIX",""))</f>
        <v/>
      </c>
    </row>
    <row r="1325" spans="1:67" x14ac:dyDescent="0.25">
      <c r="A1325" s="7">
        <v>1</v>
      </c>
      <c r="B1325" s="6" t="s">
        <v>149</v>
      </c>
      <c r="C1325" s="7"/>
      <c r="D1325" s="7" t="s">
        <v>149</v>
      </c>
      <c r="E1325" s="6">
        <v>1322</v>
      </c>
      <c r="F1325" s="16"/>
      <c r="G1325" s="16" t="s">
        <v>74</v>
      </c>
      <c r="H1325" s="10" t="s">
        <v>150</v>
      </c>
      <c r="I1325" s="11" t="s">
        <v>3264</v>
      </c>
      <c r="J1325" t="s">
        <v>3265</v>
      </c>
      <c r="K1325" s="11" t="str">
        <f>CONCATENATE(Table3[[#This Row],[Type]]," "&amp;TEXT(Table3[[#This Row],[Diameter]],".0000")&amp;""," "&amp;Table3[[#This Row],[NumFlutes]]&amp;"FL")</f>
        <v>CD .0282 2FL</v>
      </c>
      <c r="M1325" s="13">
        <v>2.8199999999999999E-2</v>
      </c>
      <c r="N1325" s="13">
        <v>0.125</v>
      </c>
      <c r="O1325" s="6">
        <v>2.8199999999999999E-2</v>
      </c>
      <c r="P1325" s="6">
        <v>0.57999999999999996</v>
      </c>
      <c r="R1325" s="14">
        <f>IF(Table3[[#This Row],[ShoulderLenEnd]]="",0,90-(DEGREES(ATAN((Q1325-P1325)/((N1325-O1325)/2)))))</f>
        <v>0</v>
      </c>
      <c r="S1325" s="15">
        <v>0.8</v>
      </c>
      <c r="T1325" s="6">
        <v>2</v>
      </c>
      <c r="U1325" s="6">
        <v>1.5</v>
      </c>
      <c r="V1325" s="6">
        <v>0.40600000000000003</v>
      </c>
      <c r="Z1325" s="6">
        <v>130</v>
      </c>
      <c r="AA1325" s="13">
        <f t="shared" si="23"/>
        <v>6.5749379799854802E-3</v>
      </c>
      <c r="AE1325" s="6" t="s">
        <v>44</v>
      </c>
      <c r="AF1325" s="6" t="s">
        <v>62</v>
      </c>
      <c r="AG1325" s="6" t="s">
        <v>152</v>
      </c>
      <c r="AH1325" s="6" t="s">
        <v>153</v>
      </c>
      <c r="AI1325" s="6">
        <v>0</v>
      </c>
      <c r="AJ1325" s="6">
        <v>1</v>
      </c>
      <c r="AK1325" s="6">
        <v>0</v>
      </c>
      <c r="AL1325" s="6">
        <v>1</v>
      </c>
      <c r="AM1325" s="6">
        <v>1</v>
      </c>
      <c r="AN1325" s="6">
        <v>1</v>
      </c>
      <c r="AO1325" s="6">
        <v>1</v>
      </c>
      <c r="AP1325" s="6">
        <v>1</v>
      </c>
      <c r="AQ1325" s="6" t="s">
        <v>3266</v>
      </c>
      <c r="AR1325" s="6">
        <v>0</v>
      </c>
      <c r="AS1325" s="6">
        <v>0</v>
      </c>
      <c r="AT1325" s="6">
        <v>0</v>
      </c>
      <c r="AU1325" s="6">
        <v>0</v>
      </c>
      <c r="AV1325" s="6">
        <v>0</v>
      </c>
      <c r="AW1325" s="6">
        <v>0</v>
      </c>
      <c r="AX1325" s="6">
        <v>0</v>
      </c>
      <c r="AY1325" s="6">
        <v>0</v>
      </c>
      <c r="AZ1325" s="6">
        <v>1</v>
      </c>
      <c r="BA1325" s="6">
        <v>0</v>
      </c>
      <c r="BB1325" s="6">
        <v>0</v>
      </c>
      <c r="BC1325" s="6">
        <v>0</v>
      </c>
      <c r="BD1325" s="6">
        <v>0</v>
      </c>
      <c r="BE1325" s="6">
        <v>0</v>
      </c>
      <c r="BF1325" s="6">
        <v>0</v>
      </c>
      <c r="BG1325" s="6">
        <v>0</v>
      </c>
      <c r="BH1325" s="6">
        <v>0</v>
      </c>
      <c r="BI1325" s="6">
        <v>0</v>
      </c>
      <c r="BJ1325" s="6">
        <v>0</v>
      </c>
      <c r="BK1325" s="6">
        <v>0</v>
      </c>
      <c r="BL1325" s="6">
        <v>0</v>
      </c>
      <c r="BM1325" s="6">
        <f>IF(Table3[[#This Row],[Type]]="EM",IF((Table3[[#This Row],[Diameter]]/2)-Table3[[#This Row],[CornerRadius]]-0.012&gt;0,(Table3[[#This Row],[Diameter]]/2)-Table3[[#This Row],[CornerRadius]]-0.012,0),)</f>
        <v>0</v>
      </c>
    </row>
    <row r="1326" spans="1:67" x14ac:dyDescent="0.25">
      <c r="A1326" s="7">
        <v>1</v>
      </c>
      <c r="B1326" s="6" t="s">
        <v>2193</v>
      </c>
      <c r="C1326" s="7"/>
      <c r="D1326" s="7" t="s">
        <v>2193</v>
      </c>
      <c r="E1326" s="6">
        <v>1323</v>
      </c>
      <c r="F1326" s="16"/>
      <c r="G1326" s="16" t="s">
        <v>74</v>
      </c>
      <c r="H1326" s="10" t="s">
        <v>2193</v>
      </c>
      <c r="I1326" s="74" t="s">
        <v>3284</v>
      </c>
      <c r="J1326" s="12">
        <v>932720</v>
      </c>
      <c r="K1326" s="11" t="str">
        <f>CONCATENATE(Table3[[#This Row],[Type]]," "&amp;TEXT(Table3[[#This Row],[Diameter]],".0000")&amp;""," "&amp;Table3[[#This Row],[NumFlutes]]&amp;"FL")</f>
        <v>SD .0200 2FL</v>
      </c>
      <c r="M1326" s="13">
        <v>0.02</v>
      </c>
      <c r="N1326" s="13">
        <v>0.125</v>
      </c>
      <c r="O1326" s="6">
        <v>0.01</v>
      </c>
      <c r="P1326" s="6">
        <v>0.06</v>
      </c>
      <c r="Q1326" s="6">
        <v>6.0999999999999999E-2</v>
      </c>
      <c r="R1326" s="14">
        <f>IF(Table3[[#This Row],[ShoulderLenEnd]]="",0,90-(DEGREES(ATAN((Q1326-P1326)/((N1326-O1326)/2)))))</f>
        <v>89.003652103495071</v>
      </c>
      <c r="S1326" s="15">
        <v>0.115</v>
      </c>
      <c r="T1326" s="6">
        <v>2</v>
      </c>
      <c r="U1326" s="6">
        <v>1.5</v>
      </c>
      <c r="V1326" s="6">
        <v>0.06</v>
      </c>
      <c r="Z1326" s="6">
        <v>60</v>
      </c>
      <c r="AA1326" s="13">
        <f t="shared" si="23"/>
        <v>1.7320508075688773E-2</v>
      </c>
      <c r="AE1326" s="6" t="s">
        <v>44</v>
      </c>
      <c r="AF1326" s="6" t="s">
        <v>62</v>
      </c>
      <c r="AG1326" s="6" t="s">
        <v>66</v>
      </c>
      <c r="AI1326" s="6">
        <v>0</v>
      </c>
      <c r="AJ1326" s="6">
        <v>1</v>
      </c>
      <c r="AK1326" s="6">
        <v>1</v>
      </c>
      <c r="AL1326" s="6">
        <v>1</v>
      </c>
      <c r="AM1326" s="6">
        <v>1</v>
      </c>
      <c r="AN1326" s="6">
        <v>1</v>
      </c>
      <c r="AO1326" s="6">
        <v>0</v>
      </c>
      <c r="AP1326" s="6">
        <v>1</v>
      </c>
      <c r="AQ1326" s="21" t="s">
        <v>3285</v>
      </c>
      <c r="AR1326" s="6">
        <v>0</v>
      </c>
      <c r="AS1326" s="6">
        <v>0</v>
      </c>
      <c r="AT1326" s="6">
        <v>0</v>
      </c>
      <c r="AU1326" s="6">
        <v>0</v>
      </c>
      <c r="AV1326" s="6">
        <v>0</v>
      </c>
      <c r="AW1326" s="6">
        <v>0</v>
      </c>
      <c r="AX1326" s="6">
        <v>0</v>
      </c>
      <c r="AY1326" s="6">
        <v>0</v>
      </c>
      <c r="AZ1326" s="6">
        <v>1</v>
      </c>
      <c r="BA1326" s="6">
        <v>0</v>
      </c>
      <c r="BB1326" s="6">
        <v>0</v>
      </c>
      <c r="BC1326" s="6">
        <v>0</v>
      </c>
      <c r="BD1326" s="6">
        <v>0</v>
      </c>
      <c r="BE1326" s="6">
        <v>0</v>
      </c>
      <c r="BF1326" s="6">
        <v>0</v>
      </c>
      <c r="BG1326" s="6">
        <v>0</v>
      </c>
      <c r="BH1326" s="6">
        <v>0</v>
      </c>
      <c r="BI1326" s="6">
        <v>0</v>
      </c>
      <c r="BJ1326" s="6">
        <v>0</v>
      </c>
      <c r="BK1326" s="6">
        <v>0</v>
      </c>
      <c r="BL1326" s="6">
        <v>0</v>
      </c>
      <c r="BM1326" s="6">
        <f>IF(Table3[[#This Row],[Type]]="EM",IF((Table3[[#This Row],[Diameter]]/2)-Table3[[#This Row],[CornerRadius]]-0.012&gt;0,(Table3[[#This Row],[Diameter]]/2)-Table3[[#This Row],[CornerRadius]]-0.012,0),)</f>
        <v>0</v>
      </c>
    </row>
    <row r="1327" spans="1:67" x14ac:dyDescent="0.25">
      <c r="A1327" s="7">
        <v>1</v>
      </c>
      <c r="B1327" s="6" t="s">
        <v>1565</v>
      </c>
      <c r="C1327" s="7" t="s">
        <v>1565</v>
      </c>
      <c r="D1327" s="7"/>
      <c r="E1327" s="6">
        <v>1324</v>
      </c>
      <c r="F1327" s="16"/>
      <c r="G1327" s="16" t="s">
        <v>74</v>
      </c>
      <c r="H1327" s="10" t="s">
        <v>1565</v>
      </c>
      <c r="I1327" s="11" t="s">
        <v>3305</v>
      </c>
      <c r="J1327" s="12" t="s">
        <v>3296</v>
      </c>
      <c r="K1327" s="11" t="str">
        <f>CONCATENATE(Table3[[#This Row],[Type]]," "&amp;TEXT(Table3[[#This Row],[Diameter]],".0000")&amp;""," "&amp;Table3[[#This Row],[NumFlutes]]&amp;"FL")</f>
        <v>EM .0450 3FL</v>
      </c>
      <c r="M1327" s="13">
        <v>4.4999999999999998E-2</v>
      </c>
      <c r="N1327" s="13">
        <v>0.125</v>
      </c>
      <c r="O1327" s="6">
        <v>4.4999999999999998E-2</v>
      </c>
      <c r="P1327" s="6">
        <v>0.187</v>
      </c>
      <c r="Q1327" s="6">
        <v>0.187</v>
      </c>
      <c r="R1327" s="14">
        <f>IF(Table3[[#This Row],[ShoulderLenEnd]]="",0,90-(DEGREES(ATAN((Q1327-P1327)/((N1327-O1327)/2)))))</f>
        <v>90</v>
      </c>
      <c r="S1327" s="15">
        <v>0.19</v>
      </c>
      <c r="T1327" s="6">
        <v>3</v>
      </c>
      <c r="U1327" s="6">
        <v>2.5</v>
      </c>
      <c r="V1327" s="6">
        <v>0.187</v>
      </c>
      <c r="AE1327" s="6" t="s">
        <v>44</v>
      </c>
      <c r="AF1327" s="6" t="s">
        <v>369</v>
      </c>
      <c r="AG1327" s="6" t="s">
        <v>66</v>
      </c>
      <c r="AI1327" s="6">
        <v>0</v>
      </c>
      <c r="AJ1327" s="6">
        <v>0</v>
      </c>
      <c r="AK1327" s="6">
        <v>1</v>
      </c>
      <c r="AL1327" s="6">
        <v>1</v>
      </c>
      <c r="AM1327" s="6">
        <v>1</v>
      </c>
      <c r="AN1327" s="6">
        <v>1</v>
      </c>
      <c r="AO1327" s="6">
        <v>0</v>
      </c>
      <c r="AP1327" s="6">
        <v>1</v>
      </c>
      <c r="AR1327" s="6">
        <v>0</v>
      </c>
      <c r="AS1327" s="6">
        <v>0</v>
      </c>
      <c r="AT1327" s="6">
        <v>0</v>
      </c>
      <c r="AU1327" s="6">
        <v>0</v>
      </c>
      <c r="AV1327" s="6">
        <v>0</v>
      </c>
      <c r="AW1327" s="6">
        <v>0</v>
      </c>
      <c r="AX1327" s="6">
        <v>0</v>
      </c>
      <c r="AY1327" s="6">
        <v>0</v>
      </c>
      <c r="AZ1327" s="6">
        <v>1</v>
      </c>
      <c r="BA1327" s="6">
        <v>0</v>
      </c>
      <c r="BB1327" s="6">
        <v>0</v>
      </c>
      <c r="BC1327" s="6">
        <v>0</v>
      </c>
      <c r="BD1327" s="6">
        <v>0</v>
      </c>
      <c r="BE1327" s="6">
        <v>0</v>
      </c>
      <c r="BF1327" s="6">
        <v>0</v>
      </c>
      <c r="BG1327" s="6">
        <v>0</v>
      </c>
      <c r="BH1327" s="6">
        <v>0</v>
      </c>
      <c r="BI1327" s="6">
        <v>0</v>
      </c>
      <c r="BJ1327" s="6">
        <v>0</v>
      </c>
      <c r="BK1327" s="6">
        <v>0</v>
      </c>
      <c r="BL1327" s="6">
        <v>0</v>
      </c>
      <c r="BM1327" s="6">
        <f>IF(Table3[[#This Row],[Type]]="EM",IF((Table3[[#This Row],[Diameter]]/2)-Table3[[#This Row],[CornerRadius]]-0.012&gt;0,(Table3[[#This Row],[Diameter]]/2)-Table3[[#This Row],[CornerRadius]]-0.012,0),)</f>
        <v>1.0499999999999999E-2</v>
      </c>
    </row>
    <row r="1328" spans="1:67" x14ac:dyDescent="0.25">
      <c r="A1328" s="7">
        <v>1</v>
      </c>
      <c r="B1328" s="6" t="s">
        <v>1565</v>
      </c>
      <c r="C1328" s="7" t="s">
        <v>1565</v>
      </c>
      <c r="D1328" s="7"/>
      <c r="E1328" s="6">
        <v>1325</v>
      </c>
      <c r="F1328" s="16"/>
      <c r="G1328" s="16" t="s">
        <v>74</v>
      </c>
      <c r="H1328" s="10" t="s">
        <v>1565</v>
      </c>
      <c r="I1328" s="73" t="s">
        <v>3306</v>
      </c>
      <c r="J1328" s="12" t="s">
        <v>3297</v>
      </c>
      <c r="K1328" s="11" t="str">
        <f>CONCATENATE(Table3[[#This Row],[Type]]," "&amp;TEXT(Table3[[#This Row],[Diameter]],".0000")&amp;""," "&amp;Table3[[#This Row],[NumFlutes]]&amp;"FL")</f>
        <v>EM .0550 3FL</v>
      </c>
      <c r="M1328" s="13">
        <v>5.5E-2</v>
      </c>
      <c r="N1328" s="13">
        <v>0.125</v>
      </c>
      <c r="O1328" s="6">
        <v>5.5E-2</v>
      </c>
      <c r="P1328" s="6">
        <v>0.16500000000000001</v>
      </c>
      <c r="Q1328" s="6">
        <v>0.16500000000000001</v>
      </c>
      <c r="R1328" s="14">
        <f>IF(Table3[[#This Row],[ShoulderLenEnd]]="",0,90-(DEGREES(ATAN((Q1328-P1328)/((N1328-O1328)/2)))))</f>
        <v>90</v>
      </c>
      <c r="S1328" s="15">
        <v>0.17</v>
      </c>
      <c r="T1328" s="6">
        <v>3</v>
      </c>
      <c r="U1328" s="6">
        <v>1.5</v>
      </c>
      <c r="V1328" s="6">
        <v>0.16500000000000001</v>
      </c>
      <c r="AE1328" s="6" t="s">
        <v>44</v>
      </c>
      <c r="AF1328" s="6" t="s">
        <v>369</v>
      </c>
      <c r="AG1328" s="6" t="s">
        <v>66</v>
      </c>
      <c r="AI1328" s="6">
        <v>0</v>
      </c>
      <c r="AJ1328" s="6">
        <v>0</v>
      </c>
      <c r="AK1328" s="6">
        <v>1</v>
      </c>
      <c r="AL1328" s="6">
        <v>1</v>
      </c>
      <c r="AM1328" s="6">
        <v>0</v>
      </c>
      <c r="AN1328" s="6">
        <v>1</v>
      </c>
      <c r="AO1328" s="6">
        <v>1</v>
      </c>
      <c r="AP1328" s="6">
        <v>1</v>
      </c>
      <c r="AR1328" s="6">
        <v>0</v>
      </c>
      <c r="AS1328" s="6">
        <v>0</v>
      </c>
      <c r="AT1328" s="6">
        <v>0</v>
      </c>
      <c r="AU1328" s="6">
        <v>0</v>
      </c>
      <c r="AV1328" s="6">
        <v>0</v>
      </c>
      <c r="AW1328" s="6">
        <v>0</v>
      </c>
      <c r="AX1328" s="6">
        <v>0</v>
      </c>
      <c r="AY1328" s="6">
        <v>0</v>
      </c>
      <c r="AZ1328" s="6">
        <v>1</v>
      </c>
      <c r="BA1328" s="6">
        <v>0</v>
      </c>
      <c r="BB1328" s="6">
        <v>0</v>
      </c>
      <c r="BC1328" s="6">
        <v>0</v>
      </c>
      <c r="BD1328" s="6">
        <v>0</v>
      </c>
      <c r="BE1328" s="6">
        <v>0</v>
      </c>
      <c r="BF1328" s="6">
        <v>0</v>
      </c>
      <c r="BG1328" s="6">
        <v>0</v>
      </c>
      <c r="BH1328" s="6">
        <v>0</v>
      </c>
      <c r="BI1328" s="6">
        <v>0</v>
      </c>
      <c r="BJ1328" s="6">
        <v>0</v>
      </c>
      <c r="BK1328" s="6">
        <v>0</v>
      </c>
      <c r="BL1328" s="6">
        <v>0</v>
      </c>
      <c r="BM1328" s="6">
        <f>IF(Table3[[#This Row],[Type]]="EM",IF((Table3[[#This Row],[Diameter]]/2)-Table3[[#This Row],[CornerRadius]]-0.012&gt;0,(Table3[[#This Row],[Diameter]]/2)-Table3[[#This Row],[CornerRadius]]-0.012,0),)</f>
        <v>1.55E-2</v>
      </c>
    </row>
    <row r="1329" spans="1:67" x14ac:dyDescent="0.25">
      <c r="A1329" s="7">
        <v>1</v>
      </c>
      <c r="B1329" s="6" t="s">
        <v>2193</v>
      </c>
      <c r="C1329" s="7"/>
      <c r="D1329" s="7" t="s">
        <v>2193</v>
      </c>
      <c r="E1329" s="6">
        <v>1326</v>
      </c>
      <c r="F1329" s="16"/>
      <c r="G1329" s="16" t="s">
        <v>74</v>
      </c>
      <c r="H1329" s="10" t="s">
        <v>2193</v>
      </c>
      <c r="I1329" s="74" t="s">
        <v>3302</v>
      </c>
      <c r="J1329" s="12">
        <v>932720</v>
      </c>
      <c r="K1329" s="11" t="str">
        <f>CONCATENATE(Table3[[#This Row],[Type]]," "&amp;TEXT(Table3[[#This Row],[Diameter]],".0000")&amp;""," "&amp;Table3[[#This Row],[NumFlutes]]&amp;"FL")</f>
        <v>SD .0200 2FL</v>
      </c>
      <c r="M1329" s="13">
        <v>0.02</v>
      </c>
      <c r="N1329" s="13">
        <v>0.125</v>
      </c>
      <c r="O1329" s="6">
        <v>0.01</v>
      </c>
      <c r="P1329" s="6">
        <v>0.06</v>
      </c>
      <c r="Q1329" s="6">
        <v>6.0999999999999999E-2</v>
      </c>
      <c r="R1329" s="14">
        <f>IF(Table3[[#This Row],[ShoulderLenEnd]]="",0,90-(DEGREES(ATAN((Q1329-P1329)/((N1329-O1329)/2)))))</f>
        <v>89.003652103495071</v>
      </c>
      <c r="S1329" s="15">
        <v>0.35499999999999998</v>
      </c>
      <c r="T1329" s="6">
        <v>2</v>
      </c>
      <c r="U1329" s="6">
        <v>1.5</v>
      </c>
      <c r="V1329" s="6">
        <v>0.06</v>
      </c>
      <c r="Z1329" s="6">
        <v>60</v>
      </c>
      <c r="AA1329" s="13">
        <f>IF(Z1329 &lt; 1, "", (M1329/2)/TAN(RADIANS(Z1329/2)))</f>
        <v>1.7320508075688773E-2</v>
      </c>
      <c r="AE1329" s="6" t="s">
        <v>44</v>
      </c>
      <c r="AF1329" s="6" t="s">
        <v>62</v>
      </c>
      <c r="AG1329" s="6" t="s">
        <v>66</v>
      </c>
      <c r="AI1329" s="6">
        <v>0</v>
      </c>
      <c r="AJ1329" s="6">
        <v>1</v>
      </c>
      <c r="AK1329" s="6">
        <v>1</v>
      </c>
      <c r="AL1329" s="6">
        <v>1</v>
      </c>
      <c r="AM1329" s="6">
        <v>1</v>
      </c>
      <c r="AN1329" s="6">
        <v>1</v>
      </c>
      <c r="AO1329" s="6">
        <v>0</v>
      </c>
      <c r="AP1329" s="6">
        <v>1</v>
      </c>
      <c r="AQ1329" s="21" t="s">
        <v>3298</v>
      </c>
      <c r="AR1329" s="6">
        <v>0</v>
      </c>
      <c r="AS1329" s="6">
        <v>0</v>
      </c>
      <c r="AT1329" s="6">
        <v>0</v>
      </c>
      <c r="AU1329" s="6">
        <v>0</v>
      </c>
      <c r="AV1329" s="6">
        <v>0</v>
      </c>
      <c r="AW1329" s="6">
        <v>0</v>
      </c>
      <c r="AX1329" s="6">
        <v>0</v>
      </c>
      <c r="AY1329" s="6">
        <v>0</v>
      </c>
      <c r="AZ1329" s="6">
        <v>1</v>
      </c>
      <c r="BA1329" s="6">
        <v>0</v>
      </c>
      <c r="BB1329" s="6">
        <v>0</v>
      </c>
      <c r="BC1329" s="6">
        <v>0</v>
      </c>
      <c r="BD1329" s="6">
        <v>0</v>
      </c>
      <c r="BE1329" s="6">
        <v>0</v>
      </c>
      <c r="BF1329" s="6">
        <v>0</v>
      </c>
      <c r="BG1329" s="6">
        <v>0</v>
      </c>
      <c r="BH1329" s="6">
        <v>0</v>
      </c>
      <c r="BI1329" s="6">
        <v>0</v>
      </c>
      <c r="BJ1329" s="6">
        <v>0</v>
      </c>
      <c r="BK1329" s="6">
        <v>0</v>
      </c>
      <c r="BL1329" s="6">
        <v>0</v>
      </c>
      <c r="BM1329" s="6">
        <f>IF(Table3[[#This Row],[Type]]="EM",IF((Table3[[#This Row],[Diameter]]/2)-Table3[[#This Row],[CornerRadius]]-0.012&gt;0,(Table3[[#This Row],[Diameter]]/2)-Table3[[#This Row],[CornerRadius]]-0.012,0),)</f>
        <v>0</v>
      </c>
    </row>
    <row r="1330" spans="1:67" x14ac:dyDescent="0.25">
      <c r="A1330" s="7">
        <v>1</v>
      </c>
      <c r="B1330" s="6" t="s">
        <v>421</v>
      </c>
      <c r="C1330" s="7" t="s">
        <v>421</v>
      </c>
      <c r="D1330" s="7"/>
      <c r="E1330" s="6">
        <v>1327</v>
      </c>
      <c r="F1330" s="16"/>
      <c r="G1330" s="16" t="s">
        <v>74</v>
      </c>
      <c r="H1330" s="10" t="s">
        <v>421</v>
      </c>
      <c r="I1330" s="11" t="s">
        <v>3303</v>
      </c>
      <c r="J1330" s="12" t="s">
        <v>3304</v>
      </c>
      <c r="K1330" s="11" t="str">
        <f>CONCATENATE(Table3[[#This Row],[Type]]," "&amp;TEXT(Table3[[#This Row],[Diameter]],".0000")&amp;""," "&amp;Table3[[#This Row],[NumFlutes]]&amp;"FL")</f>
        <v>CM .0940 2FL</v>
      </c>
      <c r="M1330" s="13">
        <v>9.4E-2</v>
      </c>
      <c r="N1330" s="13">
        <v>0.125</v>
      </c>
      <c r="O1330" s="6">
        <v>9.4E-2</v>
      </c>
      <c r="P1330" s="6">
        <v>0.375</v>
      </c>
      <c r="Q1330" s="6">
        <v>0.39</v>
      </c>
      <c r="R1330" s="14">
        <f>IF(Table3[[#This Row],[ShoulderLenEnd]]="",0,90-(DEGREES(ATAN((Q1330-P1330)/((N1330-O1330)/2)))))</f>
        <v>45.939190945735554</v>
      </c>
      <c r="S1330" s="15">
        <v>0.62</v>
      </c>
      <c r="T1330" s="6">
        <v>2</v>
      </c>
      <c r="U1330" s="6">
        <v>1.5</v>
      </c>
      <c r="V1330" s="6">
        <v>0.375</v>
      </c>
      <c r="Z1330" s="6">
        <v>120</v>
      </c>
      <c r="AA1330" s="13">
        <f>IF(Z1330 &lt; 1, "", (M1330/2)/TAN(RADIANS(Z1330/2)))</f>
        <v>2.7135462651912419E-2</v>
      </c>
      <c r="AE1330" s="6" t="s">
        <v>44</v>
      </c>
      <c r="AF1330" s="6" t="s">
        <v>369</v>
      </c>
      <c r="AG1330" s="6" t="s">
        <v>66</v>
      </c>
      <c r="AI1330" s="6">
        <v>0</v>
      </c>
      <c r="AJ1330" s="6">
        <v>0</v>
      </c>
      <c r="AK1330" s="6">
        <v>1</v>
      </c>
      <c r="AL1330" s="6">
        <v>1</v>
      </c>
      <c r="AM1330" s="6">
        <v>0</v>
      </c>
      <c r="AN1330" s="6">
        <v>1</v>
      </c>
      <c r="AO1330" s="6">
        <v>1</v>
      </c>
      <c r="AP1330" s="6">
        <v>0</v>
      </c>
      <c r="AR1330" s="6">
        <v>0</v>
      </c>
      <c r="AS1330" s="6">
        <v>0</v>
      </c>
      <c r="AT1330" s="6">
        <v>0</v>
      </c>
      <c r="AU1330" s="6">
        <v>0</v>
      </c>
      <c r="AV1330" s="6">
        <v>0</v>
      </c>
      <c r="AW1330" s="6">
        <v>0</v>
      </c>
      <c r="AX1330" s="6">
        <v>0</v>
      </c>
      <c r="AY1330" s="6">
        <v>0</v>
      </c>
      <c r="AZ1330" s="6">
        <v>1</v>
      </c>
      <c r="BA1330" s="6">
        <v>0</v>
      </c>
      <c r="BB1330" s="6">
        <v>0</v>
      </c>
      <c r="BC1330" s="6">
        <v>0</v>
      </c>
      <c r="BD1330" s="6">
        <v>0</v>
      </c>
      <c r="BE1330" s="6">
        <v>0</v>
      </c>
      <c r="BF1330" s="6">
        <v>0</v>
      </c>
      <c r="BG1330" s="6">
        <v>0</v>
      </c>
      <c r="BH1330" s="6">
        <v>0</v>
      </c>
      <c r="BI1330" s="6">
        <v>0</v>
      </c>
      <c r="BJ1330" s="6">
        <v>0</v>
      </c>
      <c r="BK1330" s="6">
        <v>0</v>
      </c>
      <c r="BL1330" s="6">
        <v>0</v>
      </c>
      <c r="BM1330" s="6">
        <f>IF(Table3[[#This Row],[Type]]="EM",IF((Table3[[#This Row],[Diameter]]/2)-Table3[[#This Row],[CornerRadius]]-0.012&gt;0,(Table3[[#This Row],[Diameter]]/2)-Table3[[#This Row],[CornerRadius]]-0.012,0),)</f>
        <v>0</v>
      </c>
    </row>
    <row r="1331" spans="1:67" x14ac:dyDescent="0.25">
      <c r="A1331" s="7">
        <v>1</v>
      </c>
      <c r="B1331" s="6" t="s">
        <v>1565</v>
      </c>
      <c r="C1331" s="7" t="s">
        <v>1565</v>
      </c>
      <c r="D1331" s="7"/>
      <c r="E1331" s="6">
        <v>1328</v>
      </c>
      <c r="F1331" s="16"/>
      <c r="G1331" s="16" t="s">
        <v>74</v>
      </c>
      <c r="H1331" s="10" t="s">
        <v>1565</v>
      </c>
      <c r="I1331" s="11" t="s">
        <v>3311</v>
      </c>
      <c r="J1331" s="12">
        <v>34618</v>
      </c>
      <c r="K1331" s="11" t="str">
        <f>CONCATENATE(Table3[[#This Row],[Type]]," "&amp;TEXT(Table3[[#This Row],[Diameter]],".0000")&amp;""," "&amp;Table3[[#This Row],[NumFlutes]]&amp;"FL")</f>
        <v>EM .0180 3FL</v>
      </c>
      <c r="M1331" s="13">
        <v>1.7999999999999999E-2</v>
      </c>
      <c r="N1331" s="13">
        <v>0.125</v>
      </c>
      <c r="O1331" s="6">
        <v>1.72E-2</v>
      </c>
      <c r="P1331" s="6">
        <v>0.14399999999999999</v>
      </c>
      <c r="Q1331" s="6">
        <v>0.2374</v>
      </c>
      <c r="R1331" s="14">
        <f>IF(Table3[[#This Row],[ShoulderLenEnd]]="",0,90-(DEGREES(ATAN((Q1331-P1331)/((N1331-O1331)/2)))))</f>
        <v>29.988719696226937</v>
      </c>
      <c r="S1331" s="15">
        <v>0.32</v>
      </c>
      <c r="T1331" s="6">
        <v>3</v>
      </c>
      <c r="U1331" s="6">
        <v>2.5</v>
      </c>
      <c r="V1331" s="6">
        <v>2.7E-2</v>
      </c>
      <c r="AE1331" s="6" t="s">
        <v>44</v>
      </c>
      <c r="AF1331" s="6" t="s">
        <v>62</v>
      </c>
      <c r="AG1331" s="6" t="s">
        <v>66</v>
      </c>
      <c r="AI1331" s="6">
        <v>0</v>
      </c>
      <c r="AJ1331" s="6">
        <v>1</v>
      </c>
      <c r="AK1331" s="6">
        <v>1</v>
      </c>
      <c r="AL1331" s="6">
        <v>0</v>
      </c>
      <c r="AM1331" s="6">
        <v>0</v>
      </c>
      <c r="AN1331" s="6">
        <v>1</v>
      </c>
      <c r="AO1331" s="6">
        <v>1</v>
      </c>
      <c r="AP1331" s="6">
        <v>1</v>
      </c>
      <c r="AR1331" s="6">
        <v>0</v>
      </c>
      <c r="AS1331" s="6">
        <v>0</v>
      </c>
      <c r="AT1331" s="6">
        <v>0</v>
      </c>
      <c r="AU1331" s="6">
        <v>0</v>
      </c>
      <c r="AV1331" s="6">
        <v>0</v>
      </c>
      <c r="AW1331" s="6">
        <v>0</v>
      </c>
      <c r="AX1331" s="6">
        <v>0</v>
      </c>
      <c r="AY1331" s="6">
        <v>0</v>
      </c>
      <c r="AZ1331" s="6">
        <v>1</v>
      </c>
      <c r="BA1331" s="6">
        <v>0</v>
      </c>
      <c r="BB1331" s="6">
        <v>0</v>
      </c>
      <c r="BC1331" s="6">
        <v>0</v>
      </c>
      <c r="BD1331" s="6">
        <v>0</v>
      </c>
      <c r="BE1331" s="6">
        <v>0</v>
      </c>
      <c r="BF1331" s="6">
        <v>0</v>
      </c>
      <c r="BG1331" s="6">
        <v>0</v>
      </c>
      <c r="BH1331" s="6">
        <v>0</v>
      </c>
      <c r="BI1331" s="6">
        <v>0</v>
      </c>
      <c r="BJ1331" s="6">
        <v>0</v>
      </c>
      <c r="BK1331" s="6">
        <v>0</v>
      </c>
      <c r="BL1331" s="6">
        <v>0</v>
      </c>
      <c r="BM1331" s="6">
        <f>IF(Table3[[#This Row],[Type]]="EM",IF((Table3[[#This Row],[Diameter]]/2)-Table3[[#This Row],[CornerRadius]]-0.012&gt;0,(Table3[[#This Row],[Diameter]]/2)-Table3[[#This Row],[CornerRadius]]-0.012,0),)</f>
        <v>0</v>
      </c>
    </row>
    <row r="1332" spans="1:67" x14ac:dyDescent="0.25">
      <c r="A1332" s="7">
        <v>1</v>
      </c>
      <c r="B1332" s="6" t="s">
        <v>1565</v>
      </c>
      <c r="C1332" s="7" t="s">
        <v>1565</v>
      </c>
      <c r="D1332" s="7"/>
      <c r="E1332" s="6">
        <v>1329</v>
      </c>
      <c r="F1332" s="16"/>
      <c r="G1332" s="16" t="s">
        <v>74</v>
      </c>
      <c r="H1332" s="10" t="s">
        <v>1565</v>
      </c>
      <c r="I1332" s="11" t="s">
        <v>3312</v>
      </c>
      <c r="J1332" s="12">
        <v>34619</v>
      </c>
      <c r="K1332" s="11" t="str">
        <f>CONCATENATE(Table3[[#This Row],[Type]]," "&amp;TEXT(Table3[[#This Row],[Diameter]],".0000")&amp;""," "&amp;Table3[[#This Row],[NumFlutes]]&amp;"FL")</f>
        <v>EM .0190 3FL</v>
      </c>
      <c r="M1332" s="13">
        <v>1.9E-2</v>
      </c>
      <c r="N1332" s="13">
        <v>0.125</v>
      </c>
      <c r="O1332" s="6">
        <v>1.8200000000000001E-2</v>
      </c>
      <c r="P1332" s="6">
        <v>0.152</v>
      </c>
      <c r="Q1332" s="6">
        <v>0.2445</v>
      </c>
      <c r="R1332" s="14">
        <f>IF(Table3[[#This Row],[ShoulderLenEnd]]="",0,90-(DEGREES(ATAN((Q1332-P1332)/((N1332-O1332)/2)))))</f>
        <v>29.99772364838995</v>
      </c>
      <c r="S1332" s="15">
        <v>0.32</v>
      </c>
      <c r="T1332" s="6">
        <v>3</v>
      </c>
      <c r="U1332" s="6">
        <v>2.5</v>
      </c>
      <c r="V1332" s="6">
        <v>2.9000000000000001E-2</v>
      </c>
      <c r="AE1332" s="6" t="s">
        <v>44</v>
      </c>
      <c r="AF1332" s="6" t="s">
        <v>62</v>
      </c>
      <c r="AG1332" s="6" t="s">
        <v>66</v>
      </c>
      <c r="AI1332" s="6">
        <v>0</v>
      </c>
      <c r="AJ1332" s="6">
        <v>1</v>
      </c>
      <c r="AK1332" s="6">
        <v>1</v>
      </c>
      <c r="AL1332" s="6">
        <v>0</v>
      </c>
      <c r="AM1332" s="6">
        <v>0</v>
      </c>
      <c r="AN1332" s="6">
        <v>1</v>
      </c>
      <c r="AO1332" s="6">
        <v>1</v>
      </c>
      <c r="AP1332" s="6">
        <v>1</v>
      </c>
      <c r="AR1332" s="6">
        <v>0</v>
      </c>
      <c r="AS1332" s="6">
        <v>0</v>
      </c>
      <c r="AT1332" s="6">
        <v>0</v>
      </c>
      <c r="AU1332" s="6">
        <v>0</v>
      </c>
      <c r="AV1332" s="6">
        <v>0</v>
      </c>
      <c r="AW1332" s="6">
        <v>0</v>
      </c>
      <c r="AX1332" s="6">
        <v>0</v>
      </c>
      <c r="AY1332" s="6">
        <v>0</v>
      </c>
      <c r="AZ1332" s="6">
        <v>1</v>
      </c>
      <c r="BA1332" s="6">
        <v>0</v>
      </c>
      <c r="BB1332" s="6">
        <v>0</v>
      </c>
      <c r="BC1332" s="6">
        <v>0</v>
      </c>
      <c r="BD1332" s="6">
        <v>0</v>
      </c>
      <c r="BE1332" s="6">
        <v>0</v>
      </c>
      <c r="BF1332" s="6">
        <v>0</v>
      </c>
      <c r="BG1332" s="6">
        <v>0</v>
      </c>
      <c r="BH1332" s="6">
        <v>0</v>
      </c>
      <c r="BI1332" s="6">
        <v>0</v>
      </c>
      <c r="BJ1332" s="6">
        <v>0</v>
      </c>
      <c r="BK1332" s="6">
        <v>0</v>
      </c>
      <c r="BL1332" s="6">
        <v>0</v>
      </c>
      <c r="BM1332" s="6">
        <f>IF(Table3[[#This Row],[Type]]="EM",IF((Table3[[#This Row],[Diameter]]/2)-Table3[[#This Row],[CornerRadius]]-0.012&gt;0,(Table3[[#This Row],[Diameter]]/2)-Table3[[#This Row],[CornerRadius]]-0.012,0),)</f>
        <v>0</v>
      </c>
    </row>
    <row r="1333" spans="1:67" x14ac:dyDescent="0.25">
      <c r="A1333" s="7">
        <v>1</v>
      </c>
      <c r="B1333" s="6" t="s">
        <v>1565</v>
      </c>
      <c r="C1333" s="7" t="s">
        <v>1565</v>
      </c>
      <c r="D1333" s="7"/>
      <c r="E1333" s="6">
        <v>1330</v>
      </c>
      <c r="F1333" s="16"/>
      <c r="G1333" s="16" t="s">
        <v>74</v>
      </c>
      <c r="H1333" s="10" t="s">
        <v>1565</v>
      </c>
      <c r="I1333" s="11" t="s">
        <v>3313</v>
      </c>
      <c r="J1333" s="12">
        <v>13918</v>
      </c>
      <c r="K1333" s="11" t="str">
        <f>CONCATENATE(Table3[[#This Row],[Type]]," "&amp;TEXT(Table3[[#This Row],[Diameter]],".0000")&amp;""," "&amp;Table3[[#This Row],[NumFlutes]]&amp;"FL")</f>
        <v>EM .0180 2FL</v>
      </c>
      <c r="M1333" s="13">
        <v>1.7999999999999999E-2</v>
      </c>
      <c r="N1333" s="13">
        <v>0.125</v>
      </c>
      <c r="O1333" s="6">
        <v>1.7999999999999999E-2</v>
      </c>
      <c r="P1333" s="6">
        <v>6.5500000000000003E-2</v>
      </c>
      <c r="Q1333" s="6">
        <v>0.3</v>
      </c>
      <c r="R1333" s="14">
        <f>IF(Table3[[#This Row],[ShoulderLenEnd]]="",0,90-(DEGREES(ATAN((Q1333-P1333)/((N1333-O1333)/2)))))</f>
        <v>12.851779370125456</v>
      </c>
      <c r="S1333" s="15">
        <v>0.30499999999999999</v>
      </c>
      <c r="T1333" s="6">
        <v>2</v>
      </c>
      <c r="U1333" s="6">
        <v>1.5</v>
      </c>
      <c r="V1333" s="6">
        <v>2.7E-2</v>
      </c>
      <c r="AE1333" s="6" t="s">
        <v>44</v>
      </c>
      <c r="AF1333" s="6" t="s">
        <v>62</v>
      </c>
      <c r="AG1333" s="6" t="s">
        <v>66</v>
      </c>
      <c r="AI1333" s="6">
        <v>0</v>
      </c>
      <c r="AJ1333" s="6">
        <v>1</v>
      </c>
      <c r="AK1333" s="6">
        <v>1</v>
      </c>
      <c r="AL1333" s="6">
        <v>0</v>
      </c>
      <c r="AM1333" s="6">
        <v>0</v>
      </c>
      <c r="AN1333" s="6">
        <v>1</v>
      </c>
      <c r="AO1333" s="6">
        <v>1</v>
      </c>
      <c r="AP1333" s="6">
        <v>1</v>
      </c>
      <c r="AR1333" s="6">
        <v>0</v>
      </c>
      <c r="AS1333" s="6">
        <v>0</v>
      </c>
      <c r="AT1333" s="6">
        <v>0</v>
      </c>
      <c r="AU1333" s="6">
        <v>0</v>
      </c>
      <c r="AV1333" s="6">
        <v>0</v>
      </c>
      <c r="AW1333" s="6">
        <v>0</v>
      </c>
      <c r="AX1333" s="6">
        <v>0</v>
      </c>
      <c r="AY1333" s="6">
        <v>0</v>
      </c>
      <c r="AZ1333" s="6">
        <v>1</v>
      </c>
      <c r="BA1333" s="6">
        <v>0</v>
      </c>
      <c r="BB1333" s="6">
        <v>0</v>
      </c>
      <c r="BC1333" s="6">
        <v>0</v>
      </c>
      <c r="BD1333" s="6">
        <v>0</v>
      </c>
      <c r="BE1333" s="6">
        <v>0</v>
      </c>
      <c r="BF1333" s="6">
        <v>0</v>
      </c>
      <c r="BG1333" s="6">
        <v>0</v>
      </c>
      <c r="BH1333" s="6">
        <v>0</v>
      </c>
      <c r="BI1333" s="6">
        <v>0</v>
      </c>
      <c r="BJ1333" s="6">
        <v>0</v>
      </c>
      <c r="BK1333" s="6">
        <v>0</v>
      </c>
      <c r="BL1333" s="6">
        <v>0</v>
      </c>
      <c r="BM1333" s="6">
        <f>IF(Table3[[#This Row],[Type]]="EM",IF((Table3[[#This Row],[Diameter]]/2)-Table3[[#This Row],[CornerRadius]]-0.012&gt;0,(Table3[[#This Row],[Diameter]]/2)-Table3[[#This Row],[CornerRadius]]-0.012,0),)</f>
        <v>0</v>
      </c>
    </row>
    <row r="1334" spans="1:67" x14ac:dyDescent="0.25">
      <c r="A1334" s="7">
        <v>1</v>
      </c>
      <c r="B1334" s="6" t="s">
        <v>149</v>
      </c>
      <c r="C1334" s="7"/>
      <c r="D1334" s="7" t="s">
        <v>149</v>
      </c>
      <c r="E1334" s="6">
        <v>1331</v>
      </c>
      <c r="F1334" s="16"/>
      <c r="G1334" s="16" t="s">
        <v>74</v>
      </c>
      <c r="H1334" s="10" t="s">
        <v>150</v>
      </c>
      <c r="I1334" s="11" t="s">
        <v>3314</v>
      </c>
      <c r="J1334" s="12" t="s">
        <v>3315</v>
      </c>
      <c r="K1334" s="11" t="str">
        <f>CONCATENATE(Table3[[#This Row],[Type]]," "&amp;TEXT(Table3[[#This Row],[Diameter]],".0000")&amp;""," "&amp;Table3[[#This Row],[NumFlutes]]&amp;"FL")</f>
        <v>CD .0063 2FL</v>
      </c>
      <c r="M1334" s="13">
        <f>0.16/25.4</f>
        <v>6.2992125984251976E-3</v>
      </c>
      <c r="N1334" s="13">
        <f>3.175/25.4</f>
        <v>0.125</v>
      </c>
      <c r="O1334" s="6">
        <v>3.2500000000000001E-2</v>
      </c>
      <c r="P1334" s="6">
        <v>0.378</v>
      </c>
      <c r="R1334" s="14">
        <f>IF(Table3[[#This Row],[ShoulderLenEnd]]="",0,90-(DEGREES(ATAN((Q1334-P1334)/((N1334-O1334)/2)))))</f>
        <v>0</v>
      </c>
      <c r="S1334" s="15">
        <v>0.8</v>
      </c>
      <c r="T1334" s="6">
        <v>2</v>
      </c>
      <c r="U1334" s="6">
        <f>38.1/25.4</f>
        <v>1.5000000000000002</v>
      </c>
      <c r="V1334" s="6">
        <f>1.5/25.4</f>
        <v>5.9055118110236227E-2</v>
      </c>
      <c r="Z1334" s="6">
        <v>130</v>
      </c>
      <c r="AA1334" s="13">
        <f>IF(Z1334 &lt; 1, "", (M1334/2)/TAN(RADIANS(Z1334/2)))</f>
        <v>1.4686855374960587E-3</v>
      </c>
      <c r="AE1334" s="18" t="s">
        <v>44</v>
      </c>
      <c r="AF1334" s="18" t="s">
        <v>62</v>
      </c>
      <c r="AG1334" s="18" t="s">
        <v>152</v>
      </c>
      <c r="AH1334" s="6" t="s">
        <v>153</v>
      </c>
      <c r="AI1334" s="6">
        <v>0</v>
      </c>
      <c r="AJ1334" s="6">
        <v>1</v>
      </c>
      <c r="AK1334" s="6">
        <v>0</v>
      </c>
      <c r="AL1334" s="6">
        <v>1</v>
      </c>
      <c r="AM1334" s="6">
        <v>1</v>
      </c>
      <c r="AN1334" s="6">
        <v>1</v>
      </c>
      <c r="AO1334" s="6">
        <v>1</v>
      </c>
      <c r="AP1334" s="6">
        <v>1</v>
      </c>
      <c r="AQ1334" s="6" t="s">
        <v>3321</v>
      </c>
      <c r="AR1334" s="6">
        <v>0</v>
      </c>
      <c r="AS1334" s="6">
        <v>0</v>
      </c>
      <c r="AT1334" s="6">
        <v>0</v>
      </c>
      <c r="AU1334" s="6">
        <v>0</v>
      </c>
      <c r="AV1334" s="6">
        <v>0</v>
      </c>
      <c r="AW1334" s="6">
        <v>0</v>
      </c>
      <c r="AX1334" s="6">
        <v>0</v>
      </c>
      <c r="AY1334" s="6">
        <v>0</v>
      </c>
      <c r="AZ1334" s="6">
        <v>1</v>
      </c>
      <c r="BA1334" s="6">
        <v>0</v>
      </c>
      <c r="BB1334" s="6">
        <v>0</v>
      </c>
      <c r="BC1334" s="6">
        <v>0</v>
      </c>
      <c r="BD1334" s="6">
        <v>0</v>
      </c>
      <c r="BE1334" s="6">
        <v>0</v>
      </c>
      <c r="BF1334" s="6">
        <v>0</v>
      </c>
      <c r="BG1334" s="6">
        <v>0</v>
      </c>
      <c r="BH1334" s="6">
        <v>0</v>
      </c>
      <c r="BI1334" s="6">
        <v>0</v>
      </c>
      <c r="BJ1334" s="6">
        <v>0</v>
      </c>
      <c r="BK1334" s="6">
        <v>0</v>
      </c>
      <c r="BL1334" s="6">
        <v>0</v>
      </c>
      <c r="BM1334" s="6">
        <f>IF(Table3[[#This Row],[Type]]="EM",IF((Table3[[#This Row],[Diameter]]/2)-Table3[[#This Row],[CornerRadius]]-0.012&gt;0,(Table3[[#This Row],[Diameter]]/2)-Table3[[#This Row],[CornerRadius]]-0.012,0),)</f>
        <v>0</v>
      </c>
    </row>
    <row r="1335" spans="1:67" x14ac:dyDescent="0.25">
      <c r="A1335" s="7">
        <v>1</v>
      </c>
      <c r="B1335" s="6" t="s">
        <v>120</v>
      </c>
      <c r="C1335" s="7" t="s">
        <v>120</v>
      </c>
      <c r="D1335" s="7"/>
      <c r="E1335" s="6">
        <v>1332</v>
      </c>
      <c r="F1335" s="16"/>
      <c r="G1335" s="16" t="s">
        <v>74</v>
      </c>
      <c r="H1335" s="10" t="s">
        <v>120</v>
      </c>
      <c r="I1335" s="75" t="s">
        <v>3323</v>
      </c>
      <c r="J1335" s="12">
        <v>44725</v>
      </c>
      <c r="K1335" s="11" t="str">
        <f>CONCATENATE(Table3[[#This Row],[Type]]," "&amp;TEXT(Table3[[#This Row],[Diameter]],".0000")&amp;""," "&amp;Table3[[#This Row],[NumFlutes]]&amp;"FL")</f>
        <v>BU .0250 2FL</v>
      </c>
      <c r="M1335" s="13">
        <v>2.5000000000000001E-2</v>
      </c>
      <c r="N1335" s="13">
        <v>0.125</v>
      </c>
      <c r="O1335" s="6">
        <v>2.5000000000000001E-2</v>
      </c>
      <c r="P1335" s="6">
        <v>7.4999999999999997E-2</v>
      </c>
      <c r="Q1335" s="6">
        <v>0.2616</v>
      </c>
      <c r="R1335" s="14">
        <f>IF(Table3[[#This Row],[ShoulderLenEnd]]="",0,90-(DEGREES(ATAN((Q1335-P1335)/((N1335-O1335)/2)))))</f>
        <v>15.000195006471671</v>
      </c>
      <c r="S1335" s="15">
        <v>0.27500000000000002</v>
      </c>
      <c r="T1335" s="6">
        <v>2</v>
      </c>
      <c r="U1335" s="6">
        <v>1.5</v>
      </c>
      <c r="V1335" s="6">
        <v>7.4999999999999997E-2</v>
      </c>
      <c r="W1335" s="6">
        <v>5.0000000000000001E-3</v>
      </c>
      <c r="AE1335" s="6" t="s">
        <v>44</v>
      </c>
      <c r="AF1335" s="6" t="s">
        <v>62</v>
      </c>
      <c r="AG1335" s="6" t="s">
        <v>66</v>
      </c>
      <c r="AI1335" s="6">
        <v>0</v>
      </c>
      <c r="AJ1335" s="6">
        <v>1</v>
      </c>
      <c r="AK1335" s="6">
        <v>1</v>
      </c>
      <c r="AL1335" s="6">
        <v>0</v>
      </c>
      <c r="AM1335" s="6">
        <v>0</v>
      </c>
      <c r="AN1335" s="6">
        <v>1</v>
      </c>
      <c r="AO1335" s="6">
        <v>1</v>
      </c>
      <c r="AP1335" s="6">
        <v>1</v>
      </c>
      <c r="AR1335" s="6">
        <v>0</v>
      </c>
      <c r="AS1335" s="6">
        <v>0</v>
      </c>
      <c r="AT1335" s="6">
        <v>0</v>
      </c>
      <c r="AU1335" s="6">
        <v>0</v>
      </c>
      <c r="AV1335" s="6">
        <v>0</v>
      </c>
      <c r="AW1335" s="6">
        <v>0</v>
      </c>
      <c r="AX1335" s="6">
        <v>0</v>
      </c>
      <c r="AY1335" s="6">
        <v>0</v>
      </c>
      <c r="AZ1335" s="6">
        <v>1</v>
      </c>
      <c r="BA1335" s="6">
        <v>0</v>
      </c>
      <c r="BB1335" s="6">
        <v>0</v>
      </c>
      <c r="BC1335" s="6">
        <v>0</v>
      </c>
      <c r="BD1335" s="6">
        <v>0</v>
      </c>
      <c r="BE1335" s="6">
        <v>0</v>
      </c>
      <c r="BF1335" s="6">
        <v>0</v>
      </c>
      <c r="BG1335" s="6">
        <v>0</v>
      </c>
      <c r="BH1335" s="6">
        <v>0</v>
      </c>
      <c r="BI1335" s="6">
        <v>0</v>
      </c>
      <c r="BJ1335" s="6">
        <v>0</v>
      </c>
      <c r="BK1335" s="6">
        <v>0</v>
      </c>
      <c r="BL1335" s="6">
        <v>0</v>
      </c>
      <c r="BM1335" s="6">
        <f>IF(Table3[[#This Row],[Type]]="EM",IF((Table3[[#This Row],[Diameter]]/2)-Table3[[#This Row],[CornerRadius]]-0.012&gt;0,(Table3[[#This Row],[Diameter]]/2)-Table3[[#This Row],[CornerRadius]]-0.012,0),)</f>
        <v>0</v>
      </c>
    </row>
    <row r="1336" spans="1:67" x14ac:dyDescent="0.25">
      <c r="A1336" s="7">
        <v>1</v>
      </c>
      <c r="B1336" s="6" t="s">
        <v>120</v>
      </c>
      <c r="C1336" s="7" t="s">
        <v>120</v>
      </c>
      <c r="D1336" s="7"/>
      <c r="E1336" s="6">
        <v>1333</v>
      </c>
      <c r="F1336" s="16"/>
      <c r="G1336" s="16" t="s">
        <v>74</v>
      </c>
      <c r="H1336" s="10" t="s">
        <v>120</v>
      </c>
      <c r="I1336" s="75" t="s">
        <v>3322</v>
      </c>
      <c r="J1336" s="12">
        <v>848331</v>
      </c>
      <c r="K1336" s="11" t="str">
        <f>CONCATENATE(Table3[[#This Row],[Type]]," "&amp;TEXT(Table3[[#This Row],[Diameter]],".0000")&amp;""," "&amp;Table3[[#This Row],[NumFlutes]]&amp;"FL")</f>
        <v>BU .0310 3FL</v>
      </c>
      <c r="M1336" s="13">
        <v>3.1E-2</v>
      </c>
      <c r="N1336" s="13">
        <v>0.125</v>
      </c>
      <c r="O1336" s="6">
        <v>3.1E-2</v>
      </c>
      <c r="P1336" s="6">
        <v>9.2999999999999999E-2</v>
      </c>
      <c r="Q1336" s="6">
        <v>0.26840000000000003</v>
      </c>
      <c r="R1336" s="14">
        <f>IF(Table3[[#This Row],[ShoulderLenEnd]]="",0,90-(DEGREES(ATAN((Q1336-P1336)/((N1336-O1336)/2)))))</f>
        <v>15.000521667631901</v>
      </c>
      <c r="S1336" s="15">
        <v>0.27500000000000002</v>
      </c>
      <c r="T1336" s="6">
        <v>3</v>
      </c>
      <c r="U1336" s="6">
        <v>1.5</v>
      </c>
      <c r="V1336" s="6">
        <v>9.2999999999999999E-2</v>
      </c>
      <c r="W1336" s="6">
        <v>5.0000000000000001E-3</v>
      </c>
      <c r="AE1336" s="6" t="s">
        <v>44</v>
      </c>
      <c r="AF1336" s="6" t="s">
        <v>62</v>
      </c>
      <c r="AG1336" s="6" t="s">
        <v>66</v>
      </c>
      <c r="AI1336" s="6">
        <v>0</v>
      </c>
      <c r="AJ1336" s="6">
        <v>1</v>
      </c>
      <c r="AK1336" s="6">
        <v>1</v>
      </c>
      <c r="AL1336" s="6">
        <v>0</v>
      </c>
      <c r="AM1336" s="6">
        <v>0</v>
      </c>
      <c r="AN1336" s="6">
        <v>1</v>
      </c>
      <c r="AO1336" s="6">
        <v>1</v>
      </c>
      <c r="AP1336" s="6">
        <v>1</v>
      </c>
      <c r="AR1336" s="6">
        <v>0</v>
      </c>
      <c r="AS1336" s="6">
        <v>0</v>
      </c>
      <c r="AT1336" s="6">
        <v>0</v>
      </c>
      <c r="AU1336" s="6">
        <v>0</v>
      </c>
      <c r="AV1336" s="6">
        <v>0</v>
      </c>
      <c r="AW1336" s="6">
        <v>0</v>
      </c>
      <c r="AX1336" s="6">
        <v>0</v>
      </c>
      <c r="AY1336" s="6">
        <v>0</v>
      </c>
      <c r="AZ1336" s="6">
        <v>1</v>
      </c>
      <c r="BA1336" s="6">
        <v>0</v>
      </c>
      <c r="BB1336" s="6">
        <v>0</v>
      </c>
      <c r="BC1336" s="6">
        <v>0</v>
      </c>
      <c r="BD1336" s="6">
        <v>0</v>
      </c>
      <c r="BE1336" s="6">
        <v>0</v>
      </c>
      <c r="BF1336" s="6">
        <v>0</v>
      </c>
      <c r="BG1336" s="6">
        <v>0</v>
      </c>
      <c r="BH1336" s="6">
        <v>0</v>
      </c>
      <c r="BI1336" s="6">
        <v>0</v>
      </c>
      <c r="BJ1336" s="6">
        <v>0</v>
      </c>
      <c r="BK1336" s="6">
        <v>0</v>
      </c>
      <c r="BL1336" s="6">
        <v>0</v>
      </c>
      <c r="BM1336" s="6">
        <f>IF(Table3[[#This Row],[Type]]="EM",IF((Table3[[#This Row],[Diameter]]/2)-Table3[[#This Row],[CornerRadius]]-0.012&gt;0,(Table3[[#This Row],[Diameter]]/2)-Table3[[#This Row],[CornerRadius]]-0.012,0),)</f>
        <v>0</v>
      </c>
    </row>
    <row r="1337" spans="1:67" x14ac:dyDescent="0.25">
      <c r="A1337" s="7">
        <v>1</v>
      </c>
      <c r="B1337" s="6" t="s">
        <v>1565</v>
      </c>
      <c r="C1337" s="6" t="s">
        <v>1565</v>
      </c>
      <c r="E1337" s="6">
        <v>1334</v>
      </c>
      <c r="G1337" s="9" t="s">
        <v>74</v>
      </c>
      <c r="H1337" s="10" t="s">
        <v>1565</v>
      </c>
      <c r="I1337" s="11" t="s">
        <v>3325</v>
      </c>
      <c r="J1337" s="12" t="s">
        <v>3326</v>
      </c>
      <c r="K1337" s="11" t="str">
        <f>CONCATENATE(Table3[[#This Row],[Type]]," "&amp;TEXT(Table3[[#This Row],[Diameter]],".0000")&amp;""," "&amp;Table3[[#This Row],[NumFlutes]]&amp;"FL")</f>
        <v>EM .0040 2FL</v>
      </c>
      <c r="M1337" s="13">
        <v>4.0000000000000001E-3</v>
      </c>
      <c r="N1337" s="13">
        <v>0.125</v>
      </c>
      <c r="O1337" s="6">
        <v>4.0000000000000001E-3</v>
      </c>
      <c r="P1337" s="6">
        <v>1.44E-2</v>
      </c>
      <c r="Q1337" s="6">
        <v>0.3</v>
      </c>
      <c r="R1337" s="14">
        <f>IF(Table3[[#This Row],[ShoulderLenEnd]]="",0,90-(DEGREES(ATAN((Q1337-P1337)/((N1337-O1337)/2)))))</f>
        <v>11.960424291445065</v>
      </c>
      <c r="S1337" s="15">
        <v>0.315</v>
      </c>
      <c r="T1337" s="6">
        <v>2</v>
      </c>
      <c r="U1337" s="6">
        <v>1.5</v>
      </c>
      <c r="V1337" s="6">
        <v>1.2E-2</v>
      </c>
      <c r="AA1337" s="13" t="str">
        <f>IF(Z1337 &lt; 1, "", (M1337/2)/TAN(RADIANS(Z1337/2)))</f>
        <v/>
      </c>
      <c r="AE1337" s="6" t="s">
        <v>44</v>
      </c>
      <c r="AF1337" s="6" t="s">
        <v>62</v>
      </c>
      <c r="AG1337" s="6" t="s">
        <v>3327</v>
      </c>
      <c r="AI1337" s="6">
        <v>0</v>
      </c>
      <c r="AJ1337" s="6">
        <v>1</v>
      </c>
      <c r="AK1337" s="6">
        <v>1</v>
      </c>
      <c r="AL1337" s="6">
        <v>0</v>
      </c>
      <c r="AM1337" s="6">
        <v>0</v>
      </c>
      <c r="AN1337" s="6">
        <v>1</v>
      </c>
      <c r="AO1337" s="6">
        <v>1</v>
      </c>
      <c r="AP1337" s="6">
        <v>1</v>
      </c>
      <c r="AR1337" s="6">
        <v>0</v>
      </c>
      <c r="AS1337" s="6">
        <v>0</v>
      </c>
      <c r="AT1337" s="6">
        <v>0</v>
      </c>
      <c r="AU1337" s="6">
        <v>0</v>
      </c>
      <c r="AV1337" s="6">
        <f>IF(Table3[[#This Row],[ShankDiameter]]&gt;0.5,0,2)</f>
        <v>2</v>
      </c>
      <c r="AW1337" s="6">
        <v>0</v>
      </c>
      <c r="AX1337" s="6">
        <v>0</v>
      </c>
      <c r="AY1337" s="6">
        <v>2</v>
      </c>
      <c r="AZ1337" s="6">
        <v>1</v>
      </c>
      <c r="BA1337" s="6">
        <v>0</v>
      </c>
      <c r="BB1337" s="6">
        <v>0</v>
      </c>
      <c r="BC1337" s="6">
        <v>0</v>
      </c>
      <c r="BD1337" s="6">
        <v>0</v>
      </c>
      <c r="BE1337" s="6">
        <v>0</v>
      </c>
      <c r="BF1337" s="6">
        <v>0</v>
      </c>
      <c r="BG1337" s="6">
        <v>0</v>
      </c>
      <c r="BH1337" s="6">
        <v>0</v>
      </c>
      <c r="BI1337" s="6">
        <v>0</v>
      </c>
      <c r="BJ1337" s="6">
        <v>0</v>
      </c>
      <c r="BK1337" s="6">
        <v>0</v>
      </c>
      <c r="BL1337" s="6">
        <v>0</v>
      </c>
      <c r="BM1337" s="6">
        <f>IF(Table3[[#This Row],[Type]]="EM",IF((Table3[[#This Row],[Diameter]]/2)-Table3[[#This Row],[CornerRadius]]-0.012&gt;0,(Table3[[#This Row],[Diameter]]/2)-Table3[[#This Row],[CornerRadius]]-0.012,0),)</f>
        <v>0</v>
      </c>
      <c r="BO1337" s="6" t="str">
        <f>IF(Table3[[#This Row],[ShoulderLength]]="","",IF(Table3[[#This Row],[ShoulderLength]]&lt;Table3[[#This Row],[LOC]],"FIX",""))</f>
        <v/>
      </c>
    </row>
    <row r="1338" spans="1:67" x14ac:dyDescent="0.25">
      <c r="A1338" s="6">
        <v>1</v>
      </c>
      <c r="B1338" s="6" t="s">
        <v>1565</v>
      </c>
      <c r="C1338" s="6" t="s">
        <v>1565</v>
      </c>
      <c r="E1338" s="6">
        <v>1335</v>
      </c>
      <c r="G1338" s="9" t="s">
        <v>74</v>
      </c>
      <c r="H1338" s="10" t="s">
        <v>1565</v>
      </c>
      <c r="I1338" s="11" t="s">
        <v>3328</v>
      </c>
      <c r="J1338" s="12" t="s">
        <v>3329</v>
      </c>
      <c r="K1338" s="11" t="str">
        <f>CONCATENATE(Table3[[#This Row],[Type]]," "&amp;TEXT(Table3[[#This Row],[Diameter]],".0000")&amp;""," "&amp;Table3[[#This Row],[NumFlutes]]&amp;"FL")</f>
        <v>EM .0170 2FL</v>
      </c>
      <c r="M1338" s="13">
        <v>1.7000000000000001E-2</v>
      </c>
      <c r="N1338" s="13">
        <v>0.125</v>
      </c>
      <c r="O1338" s="6">
        <v>1.7000000000000001E-2</v>
      </c>
      <c r="P1338" s="6">
        <v>0.11</v>
      </c>
      <c r="Q1338" s="6">
        <v>0.35499999999999998</v>
      </c>
      <c r="R1338" s="14">
        <f>IF(Table3[[#This Row],[ShoulderLenEnd]]="",0,90-(DEGREES(ATAN((Q1338-P1338)/((N1338-O1338)/2)))))</f>
        <v>12.429723018454453</v>
      </c>
      <c r="S1338" s="15">
        <v>0.35</v>
      </c>
      <c r="T1338" s="6">
        <v>2</v>
      </c>
      <c r="U1338" s="6">
        <v>1.5</v>
      </c>
      <c r="V1338" s="6">
        <v>2.5499999999999998E-2</v>
      </c>
      <c r="AE1338" s="6" t="s">
        <v>44</v>
      </c>
      <c r="AF1338" s="6" t="s">
        <v>62</v>
      </c>
      <c r="AG1338" s="6" t="s">
        <v>3327</v>
      </c>
      <c r="AI1338" s="6">
        <v>0</v>
      </c>
      <c r="AJ1338" s="6">
        <v>1</v>
      </c>
      <c r="AK1338" s="6">
        <v>1</v>
      </c>
      <c r="AL1338" s="6">
        <v>0</v>
      </c>
      <c r="AM1338" s="6">
        <v>0</v>
      </c>
      <c r="AN1338" s="6">
        <v>1</v>
      </c>
      <c r="AO1338" s="6">
        <v>1</v>
      </c>
      <c r="AP1338" s="6">
        <v>1</v>
      </c>
      <c r="AR1338" s="6">
        <v>0</v>
      </c>
      <c r="AS1338" s="6">
        <v>0</v>
      </c>
      <c r="AT1338" s="6">
        <v>0</v>
      </c>
      <c r="AU1338" s="6">
        <v>0</v>
      </c>
      <c r="AV1338" s="6">
        <v>0</v>
      </c>
      <c r="AW1338" s="6">
        <v>0</v>
      </c>
      <c r="AX1338" s="6">
        <v>0</v>
      </c>
      <c r="AY1338" s="6">
        <v>0</v>
      </c>
      <c r="AZ1338" s="6">
        <v>1</v>
      </c>
      <c r="BA1338" s="6">
        <v>0</v>
      </c>
      <c r="BB1338" s="6">
        <v>0</v>
      </c>
      <c r="BC1338" s="6">
        <v>0</v>
      </c>
      <c r="BD1338" s="6">
        <v>0</v>
      </c>
      <c r="BE1338" s="6">
        <v>0</v>
      </c>
      <c r="BF1338" s="6">
        <v>0</v>
      </c>
      <c r="BG1338" s="6">
        <v>0</v>
      </c>
      <c r="BH1338" s="6">
        <v>0</v>
      </c>
      <c r="BI1338" s="6">
        <v>0</v>
      </c>
      <c r="BJ1338" s="6">
        <v>0</v>
      </c>
      <c r="BK1338" s="6">
        <v>0</v>
      </c>
      <c r="BL1338" s="6">
        <v>0</v>
      </c>
      <c r="BM1338" s="76">
        <v>0</v>
      </c>
    </row>
    <row r="1339" spans="1:67" x14ac:dyDescent="0.25">
      <c r="A1339" s="6">
        <v>1</v>
      </c>
      <c r="B1339" s="6" t="s">
        <v>120</v>
      </c>
      <c r="C1339" s="6" t="s">
        <v>120</v>
      </c>
      <c r="E1339" s="6">
        <v>1336</v>
      </c>
      <c r="H1339" s="10" t="s">
        <v>120</v>
      </c>
      <c r="I1339" s="11" t="s">
        <v>3330</v>
      </c>
      <c r="J1339" s="12">
        <v>801131</v>
      </c>
      <c r="K1339" s="11" t="str">
        <f>CONCATENATE(Table3[[#This Row],[Type]]," "&amp;TEXT(Table3[[#This Row],[Diameter]],".0000")&amp;""," "&amp;Table3[[#This Row],[NumFlutes]]&amp;"FL")</f>
        <v>BU .0310 4FL</v>
      </c>
      <c r="M1339" s="13">
        <v>3.1E-2</v>
      </c>
      <c r="N1339" s="13">
        <v>0.125</v>
      </c>
      <c r="O1339" s="6">
        <v>3.1E-2</v>
      </c>
      <c r="R1339" s="14">
        <f>IF(Table3[[#This Row],[ShoulderLenEnd]]="",0,90-(DEGREES(ATAN((Q1339-P1339)/((N1339-O1339)/2)))))</f>
        <v>0</v>
      </c>
      <c r="T1339" s="6">
        <v>4</v>
      </c>
      <c r="U1339" s="6">
        <v>2.5</v>
      </c>
      <c r="V1339" s="6">
        <v>0.1875</v>
      </c>
      <c r="W1339" s="6">
        <v>5.0000000000000001E-3</v>
      </c>
      <c r="AE1339" s="6" t="s">
        <v>44</v>
      </c>
      <c r="AF1339" s="6" t="s">
        <v>62</v>
      </c>
      <c r="AG1339" s="6" t="s">
        <v>66</v>
      </c>
      <c r="AI1339" s="6">
        <v>0</v>
      </c>
      <c r="AJ1339" s="6">
        <v>1</v>
      </c>
      <c r="AK1339" s="6">
        <v>1</v>
      </c>
      <c r="AL1339" s="6">
        <v>0</v>
      </c>
      <c r="AM1339" s="6">
        <v>0</v>
      </c>
      <c r="AN1339" s="6">
        <v>1</v>
      </c>
      <c r="AO1339" s="6">
        <v>1</v>
      </c>
      <c r="AP1339" s="6">
        <v>1</v>
      </c>
      <c r="AR1339" s="6">
        <v>0</v>
      </c>
      <c r="AS1339" s="6">
        <v>0</v>
      </c>
      <c r="AT1339" s="6">
        <v>0</v>
      </c>
      <c r="AU1339" s="6">
        <v>0</v>
      </c>
      <c r="AV1339" s="6">
        <v>0</v>
      </c>
      <c r="AW1339" s="6">
        <v>0</v>
      </c>
      <c r="AX1339" s="6">
        <v>0</v>
      </c>
      <c r="AY1339" s="6">
        <v>0</v>
      </c>
      <c r="AZ1339" s="6">
        <v>1</v>
      </c>
      <c r="BA1339" s="6">
        <v>0</v>
      </c>
      <c r="BB1339" s="6">
        <v>0</v>
      </c>
      <c r="BC1339" s="6">
        <v>0</v>
      </c>
      <c r="BD1339" s="6">
        <v>0</v>
      </c>
      <c r="BE1339" s="6">
        <v>0</v>
      </c>
      <c r="BF1339" s="6">
        <v>0</v>
      </c>
      <c r="BG1339" s="6">
        <v>0</v>
      </c>
      <c r="BH1339" s="6">
        <v>0</v>
      </c>
      <c r="BI1339" s="6">
        <v>0</v>
      </c>
      <c r="BJ1339" s="6">
        <v>0</v>
      </c>
      <c r="BK1339" s="6">
        <v>0</v>
      </c>
      <c r="BL1339" s="6">
        <v>0</v>
      </c>
      <c r="BM1339" s="76">
        <f>IF(Table3[[#This Row],[Type]]="EM",IF((Table3[[#This Row],[Diameter]]/2)-Table3[[#This Row],[CornerRadius]]-0.012&gt;0,(Table3[[#This Row],[Diameter]]/2)-Table3[[#This Row],[CornerRadius]]-0.012,0),)</f>
        <v>0</v>
      </c>
    </row>
    <row r="1340" spans="1:67" x14ac:dyDescent="0.25">
      <c r="A1340" s="6">
        <v>1</v>
      </c>
      <c r="B1340" s="6" t="s">
        <v>1565</v>
      </c>
      <c r="C1340" s="6" t="s">
        <v>1565</v>
      </c>
      <c r="E1340" s="6">
        <v>1337</v>
      </c>
      <c r="H1340" s="10" t="s">
        <v>1565</v>
      </c>
      <c r="I1340" s="11" t="s">
        <v>3331</v>
      </c>
      <c r="J1340" s="12">
        <v>894231</v>
      </c>
      <c r="K1340" s="11" t="str">
        <f>CONCATENATE(Table3[[#This Row],[Type]]," "&amp;TEXT(Table3[[#This Row],[Diameter]],".0000")&amp;""," "&amp;Table3[[#This Row],[NumFlutes]]&amp;"FL")</f>
        <v>EM .0310 3FL</v>
      </c>
      <c r="M1340" s="13">
        <v>3.1E-2</v>
      </c>
      <c r="N1340" s="13">
        <v>0.125</v>
      </c>
      <c r="O1340" s="6">
        <v>3.1E-2</v>
      </c>
      <c r="P1340" s="6">
        <v>0.21</v>
      </c>
      <c r="Q1340" s="6">
        <v>0.48499999999999999</v>
      </c>
      <c r="R1340" s="14">
        <f>IF(Table3[[#This Row],[ShoulderLenEnd]]="",0,90-(DEGREES(ATAN((Q1340-P1340)/((N1340-O1340)/2)))))</f>
        <v>9.6986617377100828</v>
      </c>
      <c r="S1340" s="15">
        <v>0.49</v>
      </c>
      <c r="T1340" s="6">
        <v>3</v>
      </c>
      <c r="U1340" s="6">
        <v>2.5</v>
      </c>
      <c r="V1340" s="6">
        <v>0.187</v>
      </c>
      <c r="AE1340" s="6" t="s">
        <v>44</v>
      </c>
      <c r="AF1340" s="6" t="s">
        <v>62</v>
      </c>
      <c r="AG1340" s="6" t="s">
        <v>66</v>
      </c>
      <c r="AI1340" s="6">
        <v>0</v>
      </c>
      <c r="AJ1340" s="6">
        <v>1</v>
      </c>
      <c r="AK1340" s="6">
        <v>1</v>
      </c>
      <c r="AL1340" s="6">
        <v>0</v>
      </c>
      <c r="AM1340" s="6">
        <v>0</v>
      </c>
      <c r="AN1340" s="6">
        <v>1</v>
      </c>
      <c r="AO1340" s="6">
        <v>1</v>
      </c>
      <c r="AP1340" s="6">
        <v>1</v>
      </c>
      <c r="AR1340" s="6">
        <v>0</v>
      </c>
      <c r="AS1340" s="6">
        <v>0</v>
      </c>
      <c r="AT1340" s="6">
        <v>0</v>
      </c>
      <c r="AU1340" s="6">
        <v>0</v>
      </c>
      <c r="AV1340" s="6">
        <v>0</v>
      </c>
      <c r="AW1340" s="6">
        <v>0</v>
      </c>
      <c r="AX1340" s="6">
        <v>0</v>
      </c>
      <c r="AY1340" s="6">
        <v>0</v>
      </c>
      <c r="AZ1340" s="6">
        <v>1</v>
      </c>
      <c r="BA1340" s="6">
        <v>0</v>
      </c>
      <c r="BB1340" s="6">
        <v>0</v>
      </c>
      <c r="BC1340" s="6">
        <v>0</v>
      </c>
      <c r="BD1340" s="6">
        <v>0</v>
      </c>
      <c r="BE1340" s="6">
        <v>0</v>
      </c>
      <c r="BF1340" s="6">
        <v>0</v>
      </c>
      <c r="BG1340" s="6">
        <v>0</v>
      </c>
      <c r="BH1340" s="6">
        <v>0</v>
      </c>
      <c r="BI1340" s="6">
        <v>0</v>
      </c>
      <c r="BJ1340" s="6">
        <v>0</v>
      </c>
      <c r="BK1340" s="6">
        <v>0</v>
      </c>
      <c r="BL1340" s="6">
        <v>0</v>
      </c>
      <c r="BM1340" s="76">
        <f>IF(Table3[[#This Row],[Type]]="EM",IF((Table3[[#This Row],[Diameter]]/2)-Table3[[#This Row],[CornerRadius]]-0.012&gt;0,(Table3[[#This Row],[Diameter]]/2)-Table3[[#This Row],[CornerRadius]]-0.012,0),)</f>
        <v>3.4999999999999996E-3</v>
      </c>
    </row>
    <row r="1341" spans="1:67" x14ac:dyDescent="0.25">
      <c r="A1341" s="6">
        <v>1</v>
      </c>
      <c r="B1341" s="6" t="s">
        <v>421</v>
      </c>
      <c r="C1341" s="6" t="s">
        <v>421</v>
      </c>
      <c r="E1341" s="6">
        <v>1338</v>
      </c>
      <c r="H1341" s="10" t="s">
        <v>421</v>
      </c>
      <c r="I1341" s="11" t="s">
        <v>3332</v>
      </c>
      <c r="J1341" s="12">
        <v>56815</v>
      </c>
      <c r="K1341" s="11" t="str">
        <f>CONCATENATE(Table3[[#This Row],[Type]]," "&amp;TEXT(Table3[[#This Row],[Diameter]],".0000")&amp;""," "&amp;Table3[[#This Row],[NumFlutes]]&amp;"FL")</f>
        <v>CM .0310 2FL</v>
      </c>
      <c r="M1341" s="13">
        <v>3.1E-2</v>
      </c>
      <c r="N1341" s="13">
        <v>0.125</v>
      </c>
      <c r="O1341" s="6">
        <v>3.1E-2</v>
      </c>
      <c r="P1341" s="6">
        <v>0.156</v>
      </c>
      <c r="Q1341" s="6">
        <v>0.34</v>
      </c>
      <c r="R1341" s="14">
        <f>IF(Table3[[#This Row],[ShoulderLenEnd]]="",0,90-(DEGREES(ATAN((Q1341-P1341)/((N1341-O1341)/2)))))</f>
        <v>14.328939667661643</v>
      </c>
      <c r="S1341" s="15">
        <v>0.34499999999999997</v>
      </c>
      <c r="T1341" s="6">
        <v>2</v>
      </c>
      <c r="U1341" s="6">
        <v>2.5</v>
      </c>
      <c r="V1341" s="6">
        <v>5.8000000000000003E-2</v>
      </c>
      <c r="Z1341" s="6">
        <v>30</v>
      </c>
      <c r="AA1341" s="13">
        <f>IF(Z1341 &lt; 1, "", (M1341/2)/TAN(RADIANS(Z1341/2)))</f>
        <v>5.7846787517317602E-2</v>
      </c>
      <c r="AB1341" s="6">
        <v>5.0000000000000001E-3</v>
      </c>
      <c r="AE1341" s="6" t="s">
        <v>44</v>
      </c>
      <c r="AF1341" s="6" t="s">
        <v>62</v>
      </c>
      <c r="AG1341" s="6" t="s">
        <v>66</v>
      </c>
      <c r="AI1341" s="6">
        <v>0</v>
      </c>
      <c r="AJ1341" s="6">
        <v>1</v>
      </c>
      <c r="AK1341" s="6">
        <v>1</v>
      </c>
      <c r="AL1341" s="6">
        <v>0</v>
      </c>
      <c r="AM1341" s="6">
        <v>0</v>
      </c>
      <c r="AN1341" s="6">
        <v>1</v>
      </c>
      <c r="AO1341" s="6">
        <v>1</v>
      </c>
      <c r="AP1341" s="6">
        <v>1</v>
      </c>
      <c r="AQ1341" s="6" t="s">
        <v>3334</v>
      </c>
      <c r="AR1341" s="6">
        <v>0</v>
      </c>
      <c r="AS1341" s="6">
        <v>0</v>
      </c>
      <c r="AT1341" s="6">
        <v>0</v>
      </c>
      <c r="AU1341" s="6">
        <v>0</v>
      </c>
      <c r="AV1341" s="6">
        <v>0</v>
      </c>
      <c r="AW1341" s="6">
        <v>0</v>
      </c>
      <c r="AX1341" s="6">
        <v>0</v>
      </c>
      <c r="AY1341" s="6">
        <v>0</v>
      </c>
      <c r="AZ1341" s="6">
        <v>1</v>
      </c>
      <c r="BA1341" s="6">
        <v>0</v>
      </c>
      <c r="BB1341" s="6">
        <v>0</v>
      </c>
      <c r="BC1341" s="6">
        <v>0</v>
      </c>
      <c r="BD1341" s="6">
        <v>0</v>
      </c>
      <c r="BE1341" s="6">
        <v>0</v>
      </c>
      <c r="BF1341" s="6">
        <v>0</v>
      </c>
      <c r="BG1341" s="6">
        <v>0</v>
      </c>
      <c r="BH1341" s="6">
        <v>0</v>
      </c>
      <c r="BI1341" s="6">
        <v>0</v>
      </c>
      <c r="BJ1341" s="6">
        <v>0</v>
      </c>
      <c r="BK1341" s="6">
        <v>0</v>
      </c>
      <c r="BL1341" s="6">
        <v>0</v>
      </c>
      <c r="BM1341" s="76">
        <f>IF(Table3[[#This Row],[Type]]="EM",IF((Table3[[#This Row],[Diameter]]/2)-Table3[[#This Row],[CornerRadius]]-0.012&gt;0,(Table3[[#This Row],[Diameter]]/2)-Table3[[#This Row],[CornerRadius]]-0.012,0),)</f>
        <v>0</v>
      </c>
    </row>
    <row r="1342" spans="1:67" x14ac:dyDescent="0.25">
      <c r="A1342" s="6">
        <v>1</v>
      </c>
      <c r="B1342" s="6" t="s">
        <v>120</v>
      </c>
      <c r="C1342" s="6" t="s">
        <v>120</v>
      </c>
      <c r="E1342" s="6">
        <v>1339</v>
      </c>
      <c r="H1342" s="10" t="s">
        <v>120</v>
      </c>
      <c r="I1342" s="11" t="s">
        <v>3333</v>
      </c>
      <c r="J1342" s="12">
        <v>800931</v>
      </c>
      <c r="K1342" s="11" t="str">
        <f>CONCATENATE(Table3[[#This Row],[Type]]," "&amp;TEXT(Table3[[#This Row],[Diameter]],".0000")&amp;""," "&amp;Table3[[#This Row],[NumFlutes]]&amp;"FL")</f>
        <v>BU .0310 4FL</v>
      </c>
      <c r="M1342" s="13">
        <v>3.1E-2</v>
      </c>
      <c r="N1342" s="13">
        <v>0.125</v>
      </c>
      <c r="O1342" s="6">
        <v>3.1E-2</v>
      </c>
      <c r="P1342" s="6">
        <v>0.248</v>
      </c>
      <c r="Q1342" s="6">
        <v>0.52</v>
      </c>
      <c r="R1342" s="14">
        <f>IF(Table3[[#This Row],[ShoulderLenEnd]]="",0,90-(DEGREES(ATAN((Q1342-P1342)/((N1342-O1342)/2)))))</f>
        <v>9.8035676043450479</v>
      </c>
      <c r="S1342" s="15">
        <v>0.52500000000000002</v>
      </c>
      <c r="T1342" s="6">
        <v>4</v>
      </c>
      <c r="U1342" s="6">
        <v>2.5</v>
      </c>
      <c r="V1342" s="6">
        <v>0.218</v>
      </c>
      <c r="W1342" s="6">
        <v>5.0000000000000001E-3</v>
      </c>
      <c r="AE1342" s="6" t="s">
        <v>44</v>
      </c>
      <c r="AF1342" s="6" t="s">
        <v>62</v>
      </c>
      <c r="AG1342" s="6" t="s">
        <v>66</v>
      </c>
      <c r="AI1342" s="6">
        <v>0</v>
      </c>
      <c r="AJ1342" s="6">
        <v>1</v>
      </c>
      <c r="AK1342" s="6">
        <v>1</v>
      </c>
      <c r="AL1342" s="6">
        <v>0</v>
      </c>
      <c r="AM1342" s="6">
        <v>0</v>
      </c>
      <c r="AN1342" s="6">
        <v>1</v>
      </c>
      <c r="AO1342" s="6">
        <v>1</v>
      </c>
      <c r="AP1342" s="6">
        <v>1</v>
      </c>
      <c r="AR1342" s="6">
        <v>0</v>
      </c>
      <c r="AS1342" s="6">
        <v>0</v>
      </c>
      <c r="AT1342" s="6">
        <v>0</v>
      </c>
      <c r="AU1342" s="6">
        <v>0</v>
      </c>
      <c r="AV1342" s="6">
        <v>0</v>
      </c>
      <c r="AW1342" s="6">
        <v>0</v>
      </c>
      <c r="AX1342" s="6">
        <v>0</v>
      </c>
      <c r="AY1342" s="6">
        <v>0</v>
      </c>
      <c r="AZ1342" s="6">
        <v>1</v>
      </c>
      <c r="BA1342" s="6">
        <v>0</v>
      </c>
      <c r="BB1342" s="6">
        <v>0</v>
      </c>
      <c r="BC1342" s="6">
        <v>0</v>
      </c>
      <c r="BD1342" s="6">
        <v>0</v>
      </c>
      <c r="BE1342" s="6">
        <v>0</v>
      </c>
      <c r="BF1342" s="6">
        <v>0</v>
      </c>
      <c r="BG1342" s="6">
        <v>0</v>
      </c>
      <c r="BH1342" s="6">
        <v>0</v>
      </c>
      <c r="BI1342" s="6">
        <v>0</v>
      </c>
      <c r="BJ1342" s="6">
        <v>0</v>
      </c>
      <c r="BK1342" s="6">
        <v>0</v>
      </c>
      <c r="BL1342" s="6">
        <v>0</v>
      </c>
      <c r="BM1342" s="76">
        <f>IF(Table3[[#This Row],[Type]]="EM",IF((Table3[[#This Row],[Diameter]]/2)-Table3[[#This Row],[CornerRadius]]-0.012&gt;0,(Table3[[#This Row],[Diameter]]/2)-Table3[[#This Row],[CornerRadius]]-0.012,0),)</f>
        <v>0</v>
      </c>
    </row>
    <row r="1343" spans="1:67" x14ac:dyDescent="0.25">
      <c r="A1343" s="6">
        <v>1</v>
      </c>
      <c r="B1343" s="6" t="s">
        <v>421</v>
      </c>
      <c r="C1343" s="6" t="s">
        <v>421</v>
      </c>
      <c r="E1343" s="6">
        <v>1340</v>
      </c>
      <c r="G1343" s="9" t="s">
        <v>74</v>
      </c>
      <c r="H1343" s="10" t="s">
        <v>421</v>
      </c>
      <c r="I1343" s="11" t="s">
        <v>3339</v>
      </c>
      <c r="J1343" s="30" t="s">
        <v>3340</v>
      </c>
      <c r="K1343" s="11" t="str">
        <f>CONCATENATE(Table3[[#This Row],[Type]]," "&amp;TEXT(Table3[[#This Row],[Diameter]],".0000")&amp;""," "&amp;Table3[[#This Row],[NumFlutes]]&amp;"FL")</f>
        <v>CM .0310 2FL</v>
      </c>
      <c r="M1343" s="13">
        <v>3.1E-2</v>
      </c>
      <c r="N1343" s="13">
        <v>0.125</v>
      </c>
      <c r="O1343" s="6">
        <v>3.1E-2</v>
      </c>
      <c r="P1343" s="6">
        <v>0.156</v>
      </c>
      <c r="Q1343" s="6">
        <v>0.215</v>
      </c>
      <c r="R1343" s="14">
        <f>IF(Table3[[#This Row],[ShoulderLenEnd]]="",0,90-(DEGREES(ATAN((Q1343-P1343)/((N1343-O1343)/2)))))</f>
        <v>38.541183621281341</v>
      </c>
      <c r="S1343" s="15">
        <v>0.22</v>
      </c>
      <c r="T1343" s="6">
        <v>2</v>
      </c>
      <c r="U1343" s="6">
        <v>2.5</v>
      </c>
      <c r="V1343" s="6">
        <v>5.7799999999999997E-2</v>
      </c>
      <c r="Z1343" s="6">
        <v>30</v>
      </c>
      <c r="AA1343" s="13">
        <f>IF(Z1343 &lt; 1, "", (M1343/2)/TAN(RADIANS(Z1343/2)))</f>
        <v>5.7846787517317602E-2</v>
      </c>
      <c r="AB1343" s="6">
        <v>5.0000000000000001E-3</v>
      </c>
      <c r="AE1343" s="6" t="s">
        <v>44</v>
      </c>
      <c r="AF1343" s="6" t="s">
        <v>62</v>
      </c>
      <c r="AG1343" s="6" t="s">
        <v>109</v>
      </c>
      <c r="AI1343" s="6">
        <v>0</v>
      </c>
      <c r="AJ1343" s="6">
        <v>1</v>
      </c>
      <c r="AK1343" s="6">
        <v>1</v>
      </c>
      <c r="AL1343" s="6">
        <v>0</v>
      </c>
      <c r="AM1343" s="6">
        <v>0</v>
      </c>
      <c r="AN1343" s="6">
        <v>1</v>
      </c>
      <c r="AO1343" s="6">
        <v>1</v>
      </c>
      <c r="AP1343" s="6">
        <v>1</v>
      </c>
      <c r="AR1343" s="6">
        <v>0</v>
      </c>
      <c r="AS1343" s="6">
        <v>0</v>
      </c>
      <c r="AT1343" s="6">
        <v>0</v>
      </c>
      <c r="AU1343" s="6">
        <v>0</v>
      </c>
      <c r="AV1343" s="6">
        <v>0</v>
      </c>
      <c r="AW1343" s="6">
        <v>0</v>
      </c>
      <c r="AX1343" s="6">
        <v>0</v>
      </c>
      <c r="AY1343" s="6">
        <v>0</v>
      </c>
      <c r="AZ1343" s="6">
        <v>1</v>
      </c>
      <c r="BA1343" s="6">
        <v>0</v>
      </c>
      <c r="BB1343" s="6">
        <v>0</v>
      </c>
      <c r="BC1343" s="6">
        <v>0</v>
      </c>
      <c r="BD1343" s="6">
        <v>0</v>
      </c>
      <c r="BE1343" s="6">
        <v>0</v>
      </c>
      <c r="BF1343" s="6">
        <v>0</v>
      </c>
      <c r="BG1343" s="6">
        <v>0</v>
      </c>
      <c r="BH1343" s="6">
        <v>0</v>
      </c>
      <c r="BI1343" s="6">
        <v>0</v>
      </c>
      <c r="BJ1343" s="6">
        <v>0</v>
      </c>
      <c r="BK1343" s="6">
        <v>0</v>
      </c>
      <c r="BL1343" s="6">
        <v>0</v>
      </c>
      <c r="BM1343" s="76">
        <f>IF(Table3[[#This Row],[Type]]="EM",IF((Table3[[#This Row],[Diameter]]/2)-Table3[[#This Row],[CornerRadius]]-0.012&gt;0,(Table3[[#This Row],[Diameter]]/2)-Table3[[#This Row],[CornerRadius]]-0.012,0),)</f>
        <v>0</v>
      </c>
    </row>
    <row r="1344" spans="1:67" x14ac:dyDescent="0.25">
      <c r="A1344" s="6">
        <v>1</v>
      </c>
      <c r="B1344" s="6" t="s">
        <v>149</v>
      </c>
      <c r="D1344" s="6" t="s">
        <v>149</v>
      </c>
      <c r="E1344" s="6">
        <v>1341</v>
      </c>
      <c r="G1344" s="9" t="s">
        <v>74</v>
      </c>
      <c r="H1344" s="10" t="s">
        <v>150</v>
      </c>
      <c r="I1344" s="11" t="s">
        <v>3343</v>
      </c>
      <c r="J1344" s="12" t="s">
        <v>3345</v>
      </c>
      <c r="K1344" s="11" t="str">
        <f>CONCATENATE(Table3[[#This Row],[Type]]," "&amp;TEXT(Table3[[#This Row],[Diameter]],".0000")&amp;""," "&amp;Table3[[#This Row],[NumFlutes]]&amp;"FL")</f>
        <v>CD .0120 2FL</v>
      </c>
      <c r="M1344" s="13">
        <v>1.2E-2</v>
      </c>
      <c r="N1344" s="13">
        <v>0.125</v>
      </c>
      <c r="O1344" s="6">
        <v>1.2E-2</v>
      </c>
      <c r="P1344" s="6">
        <v>0.82499999999999996</v>
      </c>
      <c r="R1344" s="14">
        <f>IF(Table3[[#This Row],[ShoulderLenEnd]]="",0,90-(DEGREES(ATAN((Q1344-P1344)/((N1344-O1344)/2)))))</f>
        <v>0</v>
      </c>
      <c r="S1344" s="15">
        <v>0.8</v>
      </c>
      <c r="T1344" s="6">
        <v>2</v>
      </c>
      <c r="U1344" s="6">
        <v>1.5</v>
      </c>
      <c r="V1344" s="6">
        <v>0.2165</v>
      </c>
      <c r="Z1344" s="6">
        <v>130</v>
      </c>
      <c r="AA1344" s="13">
        <v>2.7978459489299916E-3</v>
      </c>
      <c r="AE1344" s="6" t="s">
        <v>44</v>
      </c>
      <c r="AF1344" s="6" t="s">
        <v>62</v>
      </c>
      <c r="AG1344" s="6" t="s">
        <v>3344</v>
      </c>
      <c r="AH1344" s="6" t="s">
        <v>153</v>
      </c>
      <c r="AI1344" s="6">
        <v>0</v>
      </c>
      <c r="AJ1344" s="6">
        <v>1</v>
      </c>
      <c r="AK1344" s="6">
        <v>0</v>
      </c>
      <c r="AL1344" s="6">
        <v>1</v>
      </c>
      <c r="AM1344" s="6">
        <v>1</v>
      </c>
      <c r="AN1344" s="6">
        <v>1</v>
      </c>
      <c r="AO1344" s="6">
        <v>1</v>
      </c>
      <c r="AP1344" s="6">
        <v>1</v>
      </c>
      <c r="AQ1344" s="6" t="s">
        <v>3341</v>
      </c>
      <c r="AR1344" s="6">
        <v>0</v>
      </c>
      <c r="AS1344" s="6">
        <v>0</v>
      </c>
      <c r="AT1344" s="6">
        <v>0</v>
      </c>
      <c r="AU1344" s="6">
        <v>0</v>
      </c>
      <c r="AV1344" s="6">
        <v>0</v>
      </c>
      <c r="AW1344" s="6">
        <v>0</v>
      </c>
      <c r="AX1344" s="6">
        <v>0</v>
      </c>
      <c r="AY1344" s="6">
        <v>0</v>
      </c>
      <c r="AZ1344" s="6">
        <v>1</v>
      </c>
      <c r="BA1344" s="6">
        <v>0</v>
      </c>
      <c r="BB1344" s="6">
        <v>0</v>
      </c>
      <c r="BC1344" s="6">
        <v>0</v>
      </c>
      <c r="BD1344" s="6">
        <v>0</v>
      </c>
      <c r="BE1344" s="6">
        <v>0</v>
      </c>
      <c r="BF1344" s="6">
        <v>0</v>
      </c>
      <c r="BG1344" s="6">
        <v>0</v>
      </c>
      <c r="BH1344" s="6">
        <v>0</v>
      </c>
      <c r="BI1344" s="6">
        <v>0</v>
      </c>
      <c r="BJ1344" s="6">
        <v>0</v>
      </c>
      <c r="BK1344" s="6">
        <v>0</v>
      </c>
      <c r="BL1344" s="6">
        <v>0</v>
      </c>
      <c r="BM1344" s="6">
        <v>0</v>
      </c>
      <c r="BO1344" s="6" t="s">
        <v>3342</v>
      </c>
    </row>
    <row r="1345" spans="1:65" x14ac:dyDescent="0.25">
      <c r="A1345" s="6">
        <v>1</v>
      </c>
      <c r="B1345" s="6" t="s">
        <v>1565</v>
      </c>
      <c r="C1345" s="6" t="s">
        <v>3346</v>
      </c>
      <c r="E1345" s="6">
        <v>1342</v>
      </c>
      <c r="G1345" s="9" t="s">
        <v>74</v>
      </c>
      <c r="H1345" s="10" t="s">
        <v>3346</v>
      </c>
      <c r="I1345" s="11" t="s">
        <v>3347</v>
      </c>
      <c r="J1345" s="30" t="s">
        <v>3348</v>
      </c>
      <c r="K1345" s="11" t="str">
        <f>CONCATENATE(Table3[[#This Row],[Type]]," "&amp;TEXT(Table3[[#This Row],[Diameter]],".0000")&amp;""," "&amp;Table3[[#This Row],[NumFlutes]]&amp;"FL")</f>
        <v>EN .1250 1FL</v>
      </c>
      <c r="M1345" s="13">
        <v>0.125</v>
      </c>
      <c r="N1345" s="13">
        <v>0.125</v>
      </c>
      <c r="O1345" s="6">
        <v>0.125</v>
      </c>
      <c r="P1345" s="6">
        <v>0.47499999999999998</v>
      </c>
      <c r="R1345" s="14">
        <f>IF(Table3[[#This Row],[ShoulderLenEnd]]="",0,90-(DEGREES(ATAN((Q1345-P1345)/((N1345-O1345)/2)))))</f>
        <v>0</v>
      </c>
      <c r="S1345" s="15">
        <v>0.47499999999999998</v>
      </c>
      <c r="T1345" s="6">
        <v>1</v>
      </c>
      <c r="U1345" s="6">
        <v>1.5249999999999999</v>
      </c>
      <c r="V1345" s="6">
        <v>0.38400000000000001</v>
      </c>
      <c r="W1345" s="6">
        <v>0.01</v>
      </c>
      <c r="Z1345" s="6">
        <v>30</v>
      </c>
      <c r="AB1345" s="6">
        <v>0.02</v>
      </c>
      <c r="AE1345" s="6" t="s">
        <v>44</v>
      </c>
      <c r="AF1345" s="6" t="s">
        <v>432</v>
      </c>
      <c r="AG1345" s="6" t="s">
        <v>66</v>
      </c>
      <c r="AI1345" s="6">
        <v>0</v>
      </c>
      <c r="AJ1345" s="6">
        <v>1</v>
      </c>
      <c r="AK1345" s="6">
        <v>1</v>
      </c>
      <c r="AL1345" s="6">
        <v>1</v>
      </c>
      <c r="AM1345" s="6">
        <v>1</v>
      </c>
      <c r="AN1345" s="6">
        <v>1</v>
      </c>
      <c r="AO1345" s="6">
        <v>0</v>
      </c>
      <c r="AP1345" s="6">
        <v>1</v>
      </c>
      <c r="AR1345" s="6">
        <v>0</v>
      </c>
      <c r="AS1345" s="6">
        <v>0</v>
      </c>
      <c r="AT1345" s="6">
        <v>0</v>
      </c>
      <c r="AU1345" s="6">
        <v>0</v>
      </c>
      <c r="AV1345" s="6">
        <v>0</v>
      </c>
      <c r="AW1345" s="6">
        <v>0</v>
      </c>
      <c r="AX1345" s="6">
        <v>0</v>
      </c>
      <c r="AY1345" s="6">
        <v>0</v>
      </c>
      <c r="AZ1345" s="6">
        <v>1</v>
      </c>
      <c r="BA1345" s="6">
        <v>0</v>
      </c>
      <c r="BB1345" s="6">
        <v>0</v>
      </c>
      <c r="BC1345" s="6">
        <v>0</v>
      </c>
      <c r="BD1345" s="6">
        <v>0</v>
      </c>
      <c r="BE1345" s="6">
        <v>0</v>
      </c>
      <c r="BF1345" s="6">
        <v>0</v>
      </c>
      <c r="BG1345" s="6">
        <v>0</v>
      </c>
      <c r="BH1345" s="6">
        <v>0</v>
      </c>
      <c r="BI1345" s="6">
        <v>0</v>
      </c>
      <c r="BJ1345" s="6">
        <v>0</v>
      </c>
      <c r="BK1345" s="6">
        <v>0</v>
      </c>
      <c r="BL1345" s="6">
        <v>0</v>
      </c>
      <c r="BM1345" s="76">
        <f>IF(Table3[[#This Row],[Type]]="EM",IF((Table3[[#This Row],[Diameter]]/2)-Table3[[#This Row],[CornerRadius]]-0.012&gt;0,(Table3[[#This Row],[Diameter]]/2)-Table3[[#This Row],[CornerRadius]]-0.012,0),)</f>
        <v>0</v>
      </c>
    </row>
    <row r="1346" spans="1:65" x14ac:dyDescent="0.25">
      <c r="A1346" s="6">
        <v>1</v>
      </c>
      <c r="B1346" s="6" t="s">
        <v>1565</v>
      </c>
      <c r="C1346" s="6" t="s">
        <v>1565</v>
      </c>
      <c r="E1346" s="6">
        <v>1343</v>
      </c>
      <c r="G1346" s="9" t="s">
        <v>60</v>
      </c>
      <c r="H1346" s="10" t="s">
        <v>1565</v>
      </c>
      <c r="I1346" s="11" t="s">
        <v>3350</v>
      </c>
      <c r="J1346" s="30" t="s">
        <v>3351</v>
      </c>
      <c r="K1346" s="11" t="str">
        <f>CONCATENATE(Table3[[#This Row],[Type]]," "&amp;TEXT(Table3[[#This Row],[Diameter]],".0000")&amp;""," "&amp;Table3[[#This Row],[NumFlutes]]&amp;"FL")</f>
        <v>EM .0180 2FL</v>
      </c>
      <c r="M1346" s="13">
        <v>1.7999999999999999E-2</v>
      </c>
      <c r="N1346" s="13">
        <v>0.157</v>
      </c>
      <c r="O1346" s="6">
        <v>2.5999999999999999E-2</v>
      </c>
      <c r="P1346" s="6">
        <v>0.1265</v>
      </c>
      <c r="Q1346" s="6">
        <v>0.41199999999999998</v>
      </c>
      <c r="R1346" s="14">
        <f>IF(Table3[[#This Row],[ShoulderLenEnd]]="",0,90-(DEGREES(ATAN((Q1346-P1346)/((N1346-O1346)/2)))))</f>
        <v>12.921311075117629</v>
      </c>
      <c r="S1346" s="15">
        <v>0.42</v>
      </c>
      <c r="T1346" s="6">
        <v>2</v>
      </c>
      <c r="U1346" s="6">
        <v>1.956</v>
      </c>
      <c r="V1346" s="6">
        <v>0.05</v>
      </c>
      <c r="AE1346" s="6" t="s">
        <v>44</v>
      </c>
      <c r="AF1346" s="6" t="s">
        <v>2274</v>
      </c>
      <c r="AG1346" s="6" t="s">
        <v>3352</v>
      </c>
      <c r="AI1346" s="6">
        <v>0</v>
      </c>
      <c r="AJ1346" s="6">
        <v>1</v>
      </c>
      <c r="AK1346" s="6">
        <v>1</v>
      </c>
      <c r="AL1346" s="6">
        <v>1</v>
      </c>
      <c r="AM1346" s="6">
        <v>1</v>
      </c>
      <c r="AN1346" s="6">
        <v>1</v>
      </c>
      <c r="AO1346" s="6">
        <v>0</v>
      </c>
      <c r="AP1346" s="6">
        <v>1</v>
      </c>
      <c r="AR1346" s="6">
        <v>0</v>
      </c>
      <c r="AS1346" s="6">
        <v>0</v>
      </c>
      <c r="AT1346" s="6">
        <v>0</v>
      </c>
      <c r="AU1346" s="6">
        <v>0</v>
      </c>
      <c r="AV1346" s="6">
        <v>0</v>
      </c>
      <c r="AW1346" s="6">
        <v>0</v>
      </c>
      <c r="AX1346" s="6">
        <v>0</v>
      </c>
      <c r="AY1346" s="6">
        <v>0</v>
      </c>
      <c r="AZ1346" s="6">
        <v>1</v>
      </c>
      <c r="BA1346" s="6">
        <v>0</v>
      </c>
      <c r="BB1346" s="6">
        <v>0</v>
      </c>
      <c r="BC1346" s="6">
        <v>0</v>
      </c>
      <c r="BD1346" s="6">
        <v>0</v>
      </c>
      <c r="BE1346" s="6">
        <v>0</v>
      </c>
      <c r="BF1346" s="6">
        <v>0</v>
      </c>
      <c r="BG1346" s="6">
        <v>0</v>
      </c>
      <c r="BH1346" s="6">
        <v>0</v>
      </c>
      <c r="BI1346" s="6">
        <v>0</v>
      </c>
      <c r="BJ1346" s="6">
        <v>0</v>
      </c>
      <c r="BK1346" s="6">
        <v>0</v>
      </c>
      <c r="BL1346" s="6">
        <v>0</v>
      </c>
      <c r="BM1346" s="76">
        <f>IF(Table3[[#This Row],[Type]]="EM",IF((Table3[[#This Row],[Diameter]]/2)-Table3[[#This Row],[CornerRadius]]-0.012&gt;0,(Table3[[#This Row],[Diameter]]/2)-Table3[[#This Row],[CornerRadius]]-0.012,0),)</f>
        <v>0</v>
      </c>
    </row>
    <row r="1347" spans="1:65" x14ac:dyDescent="0.25">
      <c r="A1347" s="6">
        <v>1</v>
      </c>
      <c r="B1347" s="6" t="s">
        <v>1565</v>
      </c>
      <c r="C1347" s="6" t="s">
        <v>1565</v>
      </c>
      <c r="E1347" s="6">
        <v>1344</v>
      </c>
      <c r="G1347" s="9" t="s">
        <v>74</v>
      </c>
      <c r="H1347" s="10" t="s">
        <v>1565</v>
      </c>
      <c r="I1347" s="11" t="s">
        <v>3361</v>
      </c>
      <c r="J1347" s="30"/>
      <c r="K1347" s="11" t="str">
        <f>CONCATENATE(Table3[[#This Row],[Type]]," "&amp;TEXT(Table3[[#This Row],[Diameter]],".0000")&amp;""," "&amp;Table3[[#This Row],[NumFlutes]]&amp;"FL")</f>
        <v>EM .0095 2FL</v>
      </c>
      <c r="M1347" s="13">
        <v>9.4999999999999998E-3</v>
      </c>
      <c r="N1347" s="13">
        <v>0.1875</v>
      </c>
      <c r="O1347" s="6">
        <v>6.0000000000000001E-3</v>
      </c>
      <c r="P1347" s="6">
        <v>7.1285000000000001E-2</v>
      </c>
      <c r="Q1347" s="6">
        <v>0.480883</v>
      </c>
      <c r="R1347" s="14">
        <f>IF(Table3[[#This Row],[ShoulderLenEnd]]="",0,90-(DEGREES(ATAN((Q1347-P1347)/((N1347-O1347)/2)))))</f>
        <v>12.492574582596205</v>
      </c>
      <c r="S1347" s="15">
        <v>0.49</v>
      </c>
      <c r="T1347" s="6">
        <v>2</v>
      </c>
      <c r="U1347" s="6">
        <v>1.5</v>
      </c>
      <c r="V1347" s="6">
        <v>0.05</v>
      </c>
      <c r="AE1347" s="6" t="s">
        <v>44</v>
      </c>
      <c r="AF1347" s="6" t="s">
        <v>62</v>
      </c>
      <c r="AI1347" s="6">
        <v>0</v>
      </c>
      <c r="AJ1347" s="6">
        <v>1</v>
      </c>
      <c r="AK1347" s="6">
        <v>1</v>
      </c>
      <c r="AL1347" s="6">
        <v>1</v>
      </c>
      <c r="AM1347" s="6">
        <v>1</v>
      </c>
      <c r="AN1347" s="6">
        <v>1</v>
      </c>
      <c r="AO1347" s="6">
        <v>1</v>
      </c>
      <c r="AP1347" s="6">
        <v>1</v>
      </c>
      <c r="AQ1347" s="6" t="s">
        <v>3353</v>
      </c>
      <c r="AR1347" s="6">
        <v>0</v>
      </c>
      <c r="AS1347" s="6">
        <v>0</v>
      </c>
      <c r="AT1347" s="6">
        <v>0</v>
      </c>
      <c r="AU1347" s="6">
        <v>0</v>
      </c>
      <c r="AV1347" s="6">
        <v>0</v>
      </c>
      <c r="AW1347" s="6">
        <v>0</v>
      </c>
      <c r="AX1347" s="6">
        <v>0</v>
      </c>
      <c r="AY1347" s="6">
        <v>0</v>
      </c>
      <c r="AZ1347" s="6">
        <v>1</v>
      </c>
      <c r="BA1347" s="6">
        <v>0</v>
      </c>
      <c r="BB1347" s="6">
        <v>0</v>
      </c>
      <c r="BC1347" s="6">
        <v>0</v>
      </c>
      <c r="BD1347" s="6">
        <v>0</v>
      </c>
      <c r="BE1347" s="6">
        <v>0</v>
      </c>
      <c r="BF1347" s="6">
        <v>0</v>
      </c>
      <c r="BG1347" s="6">
        <v>0</v>
      </c>
      <c r="BH1347" s="6">
        <v>0</v>
      </c>
      <c r="BI1347" s="6">
        <v>0</v>
      </c>
      <c r="BJ1347" s="6">
        <v>0</v>
      </c>
      <c r="BK1347" s="6">
        <v>0</v>
      </c>
      <c r="BL1347" s="6">
        <v>0</v>
      </c>
      <c r="BM1347" s="76">
        <f>IF(Table3[[#This Row],[Type]]="EM",IF((Table3[[#This Row],[Diameter]]/2)-Table3[[#This Row],[CornerRadius]]-0.012&gt;0,(Table3[[#This Row],[Diameter]]/2)-Table3[[#This Row],[CornerRadius]]-0.012,0),)</f>
        <v>0</v>
      </c>
    </row>
    <row r="1348" spans="1:65" x14ac:dyDescent="0.25">
      <c r="A1348" s="6">
        <v>1</v>
      </c>
      <c r="B1348" s="6" t="s">
        <v>2193</v>
      </c>
      <c r="D1348" s="6" t="s">
        <v>2193</v>
      </c>
      <c r="E1348" s="6">
        <v>1345</v>
      </c>
      <c r="G1348" s="9" t="s">
        <v>74</v>
      </c>
      <c r="H1348" s="10" t="s">
        <v>2193</v>
      </c>
      <c r="I1348" s="11" t="s">
        <v>3362</v>
      </c>
      <c r="J1348" s="30" t="s">
        <v>3363</v>
      </c>
      <c r="K1348" s="11" t="str">
        <f>CONCATENATE(Table3[[#This Row],[Type]]," "&amp;TEXT(Table3[[#This Row],[Diameter]],".0000")&amp;""," "&amp;Table3[[#This Row],[NumFlutes]]&amp;"FL")</f>
        <v>SD .0120 2FL</v>
      </c>
      <c r="M1348" s="13">
        <v>1.2E-2</v>
      </c>
      <c r="N1348" s="13">
        <v>0.125</v>
      </c>
      <c r="O1348" s="6">
        <v>1.2E-2</v>
      </c>
      <c r="P1348" s="6">
        <v>8.1000000000000003E-2</v>
      </c>
      <c r="Q1348" s="6">
        <v>0.315</v>
      </c>
      <c r="R1348" s="14">
        <f>IF(Table3[[#This Row],[ShoulderLenEnd]]="",0,90-(DEGREES(ATAN((Q1348-P1348)/((N1348-O1348)/2)))))</f>
        <v>13.574423508563314</v>
      </c>
      <c r="S1348" s="15">
        <v>0.32</v>
      </c>
      <c r="T1348" s="6">
        <v>2</v>
      </c>
      <c r="U1348" s="6">
        <v>1.5</v>
      </c>
      <c r="V1348" s="6">
        <v>3.5999999999999997E-2</v>
      </c>
      <c r="Z1348" s="6">
        <v>90</v>
      </c>
      <c r="AA1348" s="13">
        <f>IF(Z1348 &lt; 1, "", (M1348/2)/TAN(RADIANS(Z1348/2)))</f>
        <v>6.000000000000001E-3</v>
      </c>
      <c r="AE1348" s="6" t="s">
        <v>44</v>
      </c>
      <c r="AF1348" s="6" t="s">
        <v>73</v>
      </c>
      <c r="AG1348" s="6" t="s">
        <v>66</v>
      </c>
      <c r="AI1348" s="6">
        <v>0</v>
      </c>
      <c r="AJ1348" s="6">
        <v>1</v>
      </c>
      <c r="AK1348" s="6">
        <v>1</v>
      </c>
      <c r="AL1348" s="6">
        <v>1</v>
      </c>
      <c r="AM1348" s="6">
        <v>1</v>
      </c>
      <c r="AN1348" s="6">
        <v>1</v>
      </c>
      <c r="AO1348" s="6">
        <v>0</v>
      </c>
      <c r="AP1348" s="6">
        <v>1</v>
      </c>
      <c r="AQ1348" s="21" t="s">
        <v>3364</v>
      </c>
      <c r="AR1348" s="6">
        <v>0</v>
      </c>
      <c r="AS1348" s="6">
        <v>0</v>
      </c>
      <c r="AT1348" s="6">
        <v>0</v>
      </c>
      <c r="AU1348" s="6">
        <v>0</v>
      </c>
      <c r="AV1348" s="6">
        <v>1</v>
      </c>
      <c r="AW1348" s="6">
        <v>0</v>
      </c>
      <c r="AX1348" s="6">
        <v>0</v>
      </c>
      <c r="AY1348" s="6">
        <v>0</v>
      </c>
      <c r="AZ1348" s="6">
        <v>1</v>
      </c>
      <c r="BA1348" s="6">
        <v>0</v>
      </c>
      <c r="BB1348" s="6">
        <v>0</v>
      </c>
      <c r="BC1348" s="6">
        <v>0</v>
      </c>
      <c r="BD1348" s="6">
        <v>0</v>
      </c>
      <c r="BE1348" s="6">
        <v>0</v>
      </c>
      <c r="BF1348" s="6">
        <v>0</v>
      </c>
      <c r="BG1348" s="6">
        <v>0</v>
      </c>
      <c r="BH1348" s="6">
        <v>0</v>
      </c>
      <c r="BI1348" s="6">
        <v>0</v>
      </c>
      <c r="BJ1348" s="6">
        <v>0</v>
      </c>
      <c r="BK1348" s="6">
        <v>0</v>
      </c>
      <c r="BL1348" s="6">
        <v>0</v>
      </c>
      <c r="BM1348" s="76">
        <f>IF(Table3[[#This Row],[Type]]="EM",IF((Table3[[#This Row],[Diameter]]/2)-Table3[[#This Row],[CornerRadius]]-0.012&gt;0,(Table3[[#This Row],[Diameter]]/2)-Table3[[#This Row],[CornerRadius]]-0.012,0),)</f>
        <v>0</v>
      </c>
    </row>
    <row r="1349" spans="1:65" x14ac:dyDescent="0.25">
      <c r="A1349" s="6">
        <v>1</v>
      </c>
      <c r="B1349" s="6" t="s">
        <v>1565</v>
      </c>
      <c r="C1349" s="6" t="s">
        <v>1565</v>
      </c>
      <c r="E1349" s="6">
        <v>1346</v>
      </c>
      <c r="G1349" s="9" t="s">
        <v>74</v>
      </c>
      <c r="H1349" s="10" t="s">
        <v>1565</v>
      </c>
      <c r="I1349" s="11" t="s">
        <v>3366</v>
      </c>
      <c r="J1349" s="30">
        <v>13909</v>
      </c>
      <c r="K1349" s="11" t="str">
        <f>CONCATENATE(Table3[[#This Row],[Type]]," "&amp;TEXT(Table3[[#This Row],[Diameter]],".0000")&amp;""," "&amp;Table3[[#This Row],[NumFlutes]]&amp;"FL")</f>
        <v>EM .0090 2FL</v>
      </c>
      <c r="M1349" s="13">
        <v>8.9999999999999993E-3</v>
      </c>
      <c r="N1349" s="13">
        <v>0.125</v>
      </c>
      <c r="O1349" s="6">
        <v>8.9999999999999993E-3</v>
      </c>
      <c r="P1349" s="6">
        <v>1.2999999999999999E-2</v>
      </c>
      <c r="Q1349" s="6">
        <v>0.3</v>
      </c>
      <c r="R1349" s="14">
        <f>IF(Table3[[#This Row],[ShoulderLenEnd]]="",0,90-(DEGREES(ATAN((Q1349-P1349)/((N1349-O1349)/2)))))</f>
        <v>11.425061145957642</v>
      </c>
      <c r="S1349" s="15">
        <v>0.31</v>
      </c>
      <c r="T1349" s="6">
        <v>2</v>
      </c>
      <c r="U1349" s="6">
        <v>1.5</v>
      </c>
      <c r="V1349" s="6">
        <v>1.2999999999999999E-2</v>
      </c>
      <c r="AE1349" s="6" t="s">
        <v>44</v>
      </c>
      <c r="AF1349" s="6" t="s">
        <v>62</v>
      </c>
      <c r="AG1349" s="6" t="s">
        <v>66</v>
      </c>
      <c r="AI1349" s="6">
        <v>0</v>
      </c>
      <c r="AJ1349" s="6">
        <v>1</v>
      </c>
      <c r="AK1349" s="6">
        <v>1</v>
      </c>
      <c r="AL1349" s="6">
        <v>0</v>
      </c>
      <c r="AM1349" s="6">
        <v>0</v>
      </c>
      <c r="AN1349" s="6">
        <v>1</v>
      </c>
      <c r="AO1349" s="6">
        <v>1</v>
      </c>
      <c r="AP1349" s="6">
        <v>1</v>
      </c>
      <c r="AR1349" s="6">
        <v>0</v>
      </c>
      <c r="AS1349" s="6">
        <v>0</v>
      </c>
      <c r="AT1349" s="6">
        <v>0</v>
      </c>
      <c r="AU1349" s="6">
        <v>0</v>
      </c>
      <c r="AV1349" s="6">
        <v>1</v>
      </c>
      <c r="AW1349" s="6">
        <v>0</v>
      </c>
      <c r="AX1349" s="6">
        <v>0</v>
      </c>
      <c r="AY1349" s="6">
        <v>0</v>
      </c>
      <c r="AZ1349" s="6">
        <v>1</v>
      </c>
      <c r="BA1349" s="6">
        <v>0</v>
      </c>
      <c r="BB1349" s="6">
        <v>0</v>
      </c>
      <c r="BC1349" s="6">
        <v>0</v>
      </c>
      <c r="BD1349" s="6">
        <v>0</v>
      </c>
      <c r="BE1349" s="6">
        <v>0</v>
      </c>
      <c r="BF1349" s="6">
        <v>0</v>
      </c>
      <c r="BG1349" s="6">
        <v>0</v>
      </c>
      <c r="BH1349" s="6">
        <v>0</v>
      </c>
      <c r="BI1349" s="6">
        <v>0</v>
      </c>
      <c r="BJ1349" s="6">
        <v>0</v>
      </c>
      <c r="BK1349" s="6">
        <v>0</v>
      </c>
      <c r="BL1349" s="6">
        <v>0</v>
      </c>
      <c r="BM1349" s="76">
        <f>IF(Table3[[#This Row],[Type]]="EM",IF((Table3[[#This Row],[Diameter]]/2)-Table3[[#This Row],[CornerRadius]]-0.012&gt;0,(Table3[[#This Row],[Diameter]]/2)-Table3[[#This Row],[CornerRadius]]-0.012,0),)</f>
        <v>0</v>
      </c>
    </row>
    <row r="1350" spans="1:65" x14ac:dyDescent="0.25">
      <c r="A1350" s="6">
        <v>1</v>
      </c>
      <c r="B1350" s="6" t="s">
        <v>1565</v>
      </c>
      <c r="C1350" s="6" t="s">
        <v>1565</v>
      </c>
      <c r="E1350" s="6">
        <v>1347</v>
      </c>
      <c r="G1350" s="9" t="s">
        <v>74</v>
      </c>
      <c r="H1350" s="10" t="s">
        <v>1565</v>
      </c>
      <c r="I1350" s="11" t="s">
        <v>3371</v>
      </c>
      <c r="J1350" s="30" t="s">
        <v>3372</v>
      </c>
      <c r="K1350" s="11" t="str">
        <f>CONCATENATE(Table3[[#This Row],[Type]]," "&amp;TEXT(Table3[[#This Row],[Diameter]],".0000")&amp;""," "&amp;Table3[[#This Row],[NumFlutes]]&amp;"FL")</f>
        <v>EM .0250 2FL</v>
      </c>
      <c r="M1350" s="13">
        <v>2.5000000000000001E-2</v>
      </c>
      <c r="N1350" s="13">
        <v>0.125</v>
      </c>
      <c r="O1350" s="6">
        <v>2.5000000000000001E-2</v>
      </c>
      <c r="P1350" s="6">
        <v>5.5E-2</v>
      </c>
      <c r="Q1350" s="6">
        <v>0.315</v>
      </c>
      <c r="R1350" s="14">
        <f>IF(Table3[[#This Row],[ShoulderLenEnd]]="",0,90-(DEGREES(ATAN((Q1350-P1350)/((N1350-O1350)/2)))))</f>
        <v>10.885527054658724</v>
      </c>
      <c r="S1350" s="15">
        <v>0.32</v>
      </c>
      <c r="T1350" s="6">
        <v>2</v>
      </c>
      <c r="U1350" s="6">
        <v>1.5</v>
      </c>
      <c r="V1350" s="6">
        <v>3.6999999999999998E-2</v>
      </c>
      <c r="AE1350" s="6" t="s">
        <v>44</v>
      </c>
      <c r="AF1350" s="6" t="s">
        <v>2274</v>
      </c>
      <c r="AG1350" s="6" t="s">
        <v>66</v>
      </c>
      <c r="AI1350" s="6">
        <v>0</v>
      </c>
      <c r="AJ1350" s="6">
        <v>1</v>
      </c>
      <c r="AK1350" s="6">
        <v>1</v>
      </c>
      <c r="AL1350" s="6">
        <v>1</v>
      </c>
      <c r="AM1350" s="6">
        <v>1</v>
      </c>
      <c r="AN1350" s="6">
        <v>1</v>
      </c>
      <c r="AO1350" s="6">
        <v>1</v>
      </c>
      <c r="AP1350" s="6">
        <v>1</v>
      </c>
      <c r="AR1350" s="6">
        <v>0</v>
      </c>
      <c r="AS1350" s="6">
        <v>0</v>
      </c>
      <c r="AU1350" s="6">
        <v>0</v>
      </c>
      <c r="AV1350" s="6">
        <v>1</v>
      </c>
      <c r="AW1350" s="6">
        <v>0</v>
      </c>
      <c r="AX1350" s="6">
        <v>0</v>
      </c>
      <c r="AY1350" s="6">
        <v>0</v>
      </c>
      <c r="AZ1350" s="6">
        <v>1</v>
      </c>
      <c r="BA1350" s="6">
        <v>0</v>
      </c>
      <c r="BB1350" s="6">
        <v>0</v>
      </c>
      <c r="BC1350" s="6">
        <v>0</v>
      </c>
      <c r="BD1350" s="6">
        <v>0</v>
      </c>
      <c r="BE1350" s="6">
        <v>0</v>
      </c>
      <c r="BF1350" s="6">
        <v>0</v>
      </c>
      <c r="BG1350" s="6">
        <v>0</v>
      </c>
      <c r="BH1350" s="6">
        <v>0</v>
      </c>
      <c r="BI1350" s="6">
        <v>0</v>
      </c>
      <c r="BJ1350" s="6">
        <v>0</v>
      </c>
      <c r="BK1350" s="6">
        <v>0</v>
      </c>
      <c r="BL1350" s="6">
        <v>0</v>
      </c>
      <c r="BM1350" s="76">
        <f>IF(Table3[[#This Row],[Type]]="EM",IF((Table3[[#This Row],[Diameter]]/2)-Table3[[#This Row],[CornerRadius]]-0.012&gt;0,(Table3[[#This Row],[Diameter]]/2)-Table3[[#This Row],[CornerRadius]]-0.012,0),)</f>
        <v>5.0000000000000044E-4</v>
      </c>
    </row>
    <row r="1351" spans="1:65" x14ac:dyDescent="0.25">
      <c r="A1351" s="6">
        <v>1</v>
      </c>
      <c r="B1351" s="6" t="s">
        <v>1565</v>
      </c>
      <c r="C1351" s="6" t="s">
        <v>1565</v>
      </c>
      <c r="E1351" s="6">
        <v>1348</v>
      </c>
      <c r="G1351" s="9" t="s">
        <v>74</v>
      </c>
      <c r="H1351" s="10" t="s">
        <v>1565</v>
      </c>
      <c r="I1351" s="11" t="s">
        <v>3373</v>
      </c>
      <c r="J1351" s="30" t="s">
        <v>3374</v>
      </c>
      <c r="K1351" s="11" t="str">
        <f>CONCATENATE(Table3[[#This Row],[Type]]," "&amp;TEXT(Table3[[#This Row],[Diameter]],".0000")&amp;""," "&amp;Table3[[#This Row],[NumFlutes]]&amp;"FL")</f>
        <v>EM .0250 4FL</v>
      </c>
      <c r="M1351" s="13">
        <v>2.5000000000000001E-2</v>
      </c>
      <c r="N1351" s="13">
        <v>0.125</v>
      </c>
      <c r="O1351" s="6">
        <v>2.5000000000000001E-2</v>
      </c>
      <c r="P1351" s="6">
        <v>0.1</v>
      </c>
      <c r="Q1351" s="6">
        <v>0.33</v>
      </c>
      <c r="R1351" s="14">
        <f>IF(Table3[[#This Row],[ShoulderLenEnd]]="",0,90-(DEGREES(ATAN((Q1351-P1351)/((N1351-O1351)/2)))))</f>
        <v>12.264773727892404</v>
      </c>
      <c r="S1351" s="15">
        <v>0.34</v>
      </c>
      <c r="T1351" s="6">
        <v>4</v>
      </c>
      <c r="U1351" s="6">
        <v>1.5</v>
      </c>
      <c r="V1351" s="6">
        <v>7.4999999999999997E-2</v>
      </c>
      <c r="AE1351" s="6" t="s">
        <v>44</v>
      </c>
      <c r="AF1351" s="6" t="s">
        <v>2274</v>
      </c>
      <c r="AG1351" s="6" t="s">
        <v>66</v>
      </c>
      <c r="AI1351" s="6">
        <v>0</v>
      </c>
      <c r="AJ1351" s="6">
        <v>1</v>
      </c>
      <c r="AK1351" s="6">
        <v>1</v>
      </c>
      <c r="AL1351" s="6">
        <v>1</v>
      </c>
      <c r="AM1351" s="6">
        <v>1</v>
      </c>
      <c r="AN1351" s="6">
        <v>1</v>
      </c>
      <c r="AO1351" s="6">
        <v>1</v>
      </c>
      <c r="AP1351" s="6">
        <v>1</v>
      </c>
      <c r="AR1351" s="6">
        <v>0</v>
      </c>
      <c r="AS1351" s="6">
        <v>0</v>
      </c>
      <c r="AT1351" s="6">
        <v>0</v>
      </c>
      <c r="AU1351" s="6">
        <v>0</v>
      </c>
      <c r="AV1351" s="6">
        <v>1</v>
      </c>
      <c r="AW1351" s="6">
        <v>0</v>
      </c>
      <c r="AX1351" s="6">
        <v>0</v>
      </c>
      <c r="AY1351" s="6">
        <v>0</v>
      </c>
      <c r="AZ1351" s="6">
        <v>1</v>
      </c>
      <c r="BA1351" s="6">
        <v>0</v>
      </c>
      <c r="BB1351" s="6">
        <v>0</v>
      </c>
      <c r="BC1351" s="6">
        <v>0</v>
      </c>
      <c r="BD1351" s="6">
        <v>0</v>
      </c>
      <c r="BE1351" s="6">
        <v>0</v>
      </c>
      <c r="BF1351" s="6">
        <v>0</v>
      </c>
      <c r="BG1351" s="6">
        <v>0</v>
      </c>
      <c r="BH1351" s="6">
        <v>0</v>
      </c>
      <c r="BI1351" s="6">
        <v>0</v>
      </c>
      <c r="BJ1351" s="6">
        <v>0</v>
      </c>
      <c r="BK1351" s="6">
        <v>0</v>
      </c>
      <c r="BL1351" s="6">
        <v>0</v>
      </c>
      <c r="BM1351" s="76">
        <f>IF(Table3[[#This Row],[Type]]="EM",IF((Table3[[#This Row],[Diameter]]/2)-Table3[[#This Row],[CornerRadius]]-0.012&gt;0,(Table3[[#This Row],[Diameter]]/2)-Table3[[#This Row],[CornerRadius]]-0.012,0),)</f>
        <v>5.0000000000000044E-4</v>
      </c>
    </row>
    <row r="1352" spans="1:65" x14ac:dyDescent="0.25">
      <c r="A1352" s="6">
        <v>1</v>
      </c>
      <c r="B1352" s="6" t="s">
        <v>1565</v>
      </c>
      <c r="C1352" s="6" t="s">
        <v>1565</v>
      </c>
      <c r="E1352" s="6">
        <v>1349</v>
      </c>
      <c r="G1352" s="9" t="s">
        <v>74</v>
      </c>
      <c r="H1352" s="10" t="s">
        <v>1565</v>
      </c>
      <c r="I1352" s="11" t="s">
        <v>3375</v>
      </c>
      <c r="J1352" s="30" t="s">
        <v>3376</v>
      </c>
      <c r="K1352" s="11" t="str">
        <f>CONCATENATE(Table3[[#This Row],[Type]]," "&amp;TEXT(Table3[[#This Row],[Diameter]],".0000")&amp;""," "&amp;Table3[[#This Row],[NumFlutes]]&amp;"FL")</f>
        <v>EM .0070 2FL</v>
      </c>
      <c r="M1352" s="13">
        <v>7.0000000000000001E-3</v>
      </c>
      <c r="N1352" s="13">
        <v>0.125</v>
      </c>
      <c r="O1352" s="6">
        <v>7.0000000000000001E-3</v>
      </c>
      <c r="P1352" s="6">
        <v>0.03</v>
      </c>
      <c r="Q1352" s="6">
        <v>0.31</v>
      </c>
      <c r="R1352" s="14">
        <f>IF(Table3[[#This Row],[ShoulderLenEnd]]="",0,90-(DEGREES(ATAN((Q1352-P1352)/((N1352-O1352)/2)))))</f>
        <v>11.898970454835734</v>
      </c>
      <c r="S1352" s="15">
        <v>0.32</v>
      </c>
      <c r="T1352" s="6">
        <v>2</v>
      </c>
      <c r="U1352" s="6">
        <v>1.5</v>
      </c>
      <c r="V1352" s="6">
        <v>2.1000000000000001E-2</v>
      </c>
      <c r="AE1352" s="6" t="s">
        <v>44</v>
      </c>
      <c r="AF1352" s="6" t="s">
        <v>2274</v>
      </c>
      <c r="AG1352" s="6" t="s">
        <v>66</v>
      </c>
      <c r="AI1352" s="6">
        <v>0</v>
      </c>
      <c r="AJ1352" s="6">
        <v>1</v>
      </c>
      <c r="AK1352" s="6">
        <v>1</v>
      </c>
      <c r="AL1352" s="6">
        <v>1</v>
      </c>
      <c r="AM1352" s="6">
        <v>1</v>
      </c>
      <c r="AN1352" s="6">
        <v>1</v>
      </c>
      <c r="AO1352" s="6">
        <v>1</v>
      </c>
      <c r="AP1352" s="6">
        <v>1</v>
      </c>
      <c r="AR1352" s="6">
        <v>0</v>
      </c>
      <c r="AS1352" s="6">
        <v>0</v>
      </c>
      <c r="AT1352" s="6">
        <v>0</v>
      </c>
      <c r="AU1352" s="6">
        <v>0</v>
      </c>
      <c r="AV1352" s="6">
        <v>1</v>
      </c>
      <c r="AW1352" s="6">
        <v>0</v>
      </c>
      <c r="AX1352" s="6">
        <v>0</v>
      </c>
      <c r="AY1352" s="6">
        <v>0</v>
      </c>
      <c r="AZ1352" s="6">
        <v>1</v>
      </c>
      <c r="BA1352" s="6">
        <v>0</v>
      </c>
      <c r="BB1352" s="6">
        <v>0</v>
      </c>
      <c r="BC1352" s="6">
        <v>0</v>
      </c>
      <c r="BD1352" s="6">
        <v>0</v>
      </c>
      <c r="BE1352" s="6">
        <v>0</v>
      </c>
      <c r="BF1352" s="6">
        <v>0</v>
      </c>
      <c r="BG1352" s="6">
        <v>0</v>
      </c>
      <c r="BH1352" s="6">
        <v>0</v>
      </c>
      <c r="BI1352" s="6">
        <v>0</v>
      </c>
      <c r="BJ1352" s="6">
        <v>0</v>
      </c>
      <c r="BK1352" s="6">
        <v>0</v>
      </c>
      <c r="BL1352" s="6">
        <v>0</v>
      </c>
      <c r="BM1352" s="76">
        <f>IF(Table3[[#This Row],[Type]]="EM",IF((Table3[[#This Row],[Diameter]]/2)-Table3[[#This Row],[CornerRadius]]-0.012&gt;0,(Table3[[#This Row],[Diameter]]/2)-Table3[[#This Row],[CornerRadius]]-0.012,0),)</f>
        <v>0</v>
      </c>
    </row>
    <row r="1353" spans="1:65" x14ac:dyDescent="0.25">
      <c r="A1353" s="6">
        <v>1</v>
      </c>
      <c r="B1353" s="6" t="s">
        <v>1565</v>
      </c>
      <c r="C1353" s="6" t="s">
        <v>1565</v>
      </c>
      <c r="E1353" s="6">
        <v>1350</v>
      </c>
      <c r="G1353" s="9" t="s">
        <v>74</v>
      </c>
      <c r="H1353" s="10" t="s">
        <v>1565</v>
      </c>
      <c r="I1353" s="11" t="s">
        <v>3377</v>
      </c>
      <c r="J1353" s="30" t="s">
        <v>3378</v>
      </c>
      <c r="K1353" s="11" t="str">
        <f>CONCATENATE(Table3[[#This Row],[Type]]," "&amp;TEXT(Table3[[#This Row],[Diameter]],".0000")&amp;""," "&amp;Table3[[#This Row],[NumFlutes]]&amp;"FL")</f>
        <v>EM .0080 2FL</v>
      </c>
      <c r="M1353" s="13">
        <v>8.0000000000000002E-3</v>
      </c>
      <c r="N1353" s="13">
        <v>0.125</v>
      </c>
      <c r="O1353" s="6">
        <v>8.0000000000000002E-3</v>
      </c>
      <c r="P1353" s="6">
        <v>3.5000000000000003E-2</v>
      </c>
      <c r="Q1353" s="6">
        <v>0.30499999999999999</v>
      </c>
      <c r="R1353" s="14">
        <f>IF(Table3[[#This Row],[ShoulderLenEnd]]="",0,90-(DEGREES(ATAN((Q1353-P1353)/((N1353-O1353)/2)))))</f>
        <v>12.225122675735747</v>
      </c>
      <c r="S1353" s="15">
        <v>0.315</v>
      </c>
      <c r="T1353" s="6">
        <v>2</v>
      </c>
      <c r="U1353" s="6">
        <v>1.5</v>
      </c>
      <c r="V1353" s="6">
        <v>2.4E-2</v>
      </c>
      <c r="AE1353" s="6" t="s">
        <v>44</v>
      </c>
      <c r="AF1353" s="6" t="s">
        <v>2274</v>
      </c>
      <c r="AG1353" s="6" t="s">
        <v>66</v>
      </c>
      <c r="AI1353" s="6">
        <v>0</v>
      </c>
      <c r="AJ1353" s="6">
        <v>1</v>
      </c>
      <c r="AK1353" s="6">
        <v>1</v>
      </c>
      <c r="AL1353" s="6">
        <v>1</v>
      </c>
      <c r="AM1353" s="6">
        <v>1</v>
      </c>
      <c r="AN1353" s="6">
        <v>1</v>
      </c>
      <c r="AO1353" s="6">
        <v>1</v>
      </c>
      <c r="AP1353" s="6">
        <v>1</v>
      </c>
      <c r="AR1353" s="6">
        <v>0</v>
      </c>
      <c r="AS1353" s="6">
        <v>0</v>
      </c>
      <c r="AT1353" s="6">
        <v>0</v>
      </c>
      <c r="AU1353" s="6">
        <v>0</v>
      </c>
      <c r="AV1353" s="6">
        <v>1</v>
      </c>
      <c r="AW1353" s="6">
        <v>0</v>
      </c>
      <c r="AX1353" s="6">
        <v>0</v>
      </c>
      <c r="AY1353" s="6">
        <v>0</v>
      </c>
      <c r="AZ1353" s="6">
        <v>1</v>
      </c>
      <c r="BA1353" s="6">
        <v>0</v>
      </c>
      <c r="BB1353" s="6">
        <v>0</v>
      </c>
      <c r="BC1353" s="6">
        <v>0</v>
      </c>
      <c r="BD1353" s="6">
        <v>0</v>
      </c>
      <c r="BE1353" s="6">
        <v>0</v>
      </c>
      <c r="BF1353" s="6">
        <v>0</v>
      </c>
      <c r="BG1353" s="6">
        <v>0</v>
      </c>
      <c r="BH1353" s="6">
        <v>0</v>
      </c>
      <c r="BI1353" s="6">
        <v>0</v>
      </c>
      <c r="BJ1353" s="6">
        <v>0</v>
      </c>
      <c r="BK1353" s="6">
        <v>0</v>
      </c>
      <c r="BL1353" s="6">
        <v>0</v>
      </c>
      <c r="BM1353" s="76">
        <f>IF(Table3[[#This Row],[Type]]="EM",IF((Table3[[#This Row],[Diameter]]/2)-Table3[[#This Row],[CornerRadius]]-0.012&gt;0,(Table3[[#This Row],[Diameter]]/2)-Table3[[#This Row],[CornerRadius]]-0.012,0),)</f>
        <v>0</v>
      </c>
    </row>
    <row r="1354" spans="1:65" x14ac:dyDescent="0.25">
      <c r="A1354" s="6">
        <v>1</v>
      </c>
      <c r="B1354" s="6" t="s">
        <v>1565</v>
      </c>
      <c r="C1354" s="6" t="s">
        <v>1565</v>
      </c>
      <c r="E1354" s="6">
        <v>1351</v>
      </c>
      <c r="G1354" s="9" t="s">
        <v>74</v>
      </c>
      <c r="H1354" s="10" t="s">
        <v>1565</v>
      </c>
      <c r="I1354" s="11" t="s">
        <v>3379</v>
      </c>
      <c r="J1354" s="30" t="s">
        <v>3380</v>
      </c>
      <c r="K1354" s="11" t="str">
        <f>CONCATENATE(Table3[[#This Row],[Type]]," "&amp;TEXT(Table3[[#This Row],[Diameter]],".0000")&amp;""," "&amp;Table3[[#This Row],[NumFlutes]]&amp;"FL")</f>
        <v>EM .1875 2FL</v>
      </c>
      <c r="M1354" s="13">
        <v>0.1875</v>
      </c>
      <c r="N1354" s="13">
        <v>0.1875</v>
      </c>
      <c r="O1354" s="6">
        <v>0.1875</v>
      </c>
      <c r="P1354" s="6">
        <v>0.312</v>
      </c>
      <c r="R1354" s="14">
        <f>IF(Table3[[#This Row],[ShoulderLenEnd]]="",0,90-(DEGREES(ATAN((Q1354-P1354)/((N1354-O1354)/2)))))</f>
        <v>0</v>
      </c>
      <c r="S1354" s="15">
        <v>0.66</v>
      </c>
      <c r="T1354" s="6">
        <v>2</v>
      </c>
      <c r="U1354" s="6">
        <v>1.5</v>
      </c>
      <c r="V1354" s="6">
        <v>0.312</v>
      </c>
      <c r="AE1354" s="6" t="s">
        <v>44</v>
      </c>
      <c r="AF1354" s="6" t="s">
        <v>2274</v>
      </c>
      <c r="AG1354" s="6" t="s">
        <v>66</v>
      </c>
      <c r="AI1354" s="6">
        <v>0</v>
      </c>
      <c r="AJ1354" s="6">
        <v>1</v>
      </c>
      <c r="AK1354" s="6">
        <v>1</v>
      </c>
      <c r="AL1354" s="6">
        <v>1</v>
      </c>
      <c r="AM1354" s="6">
        <v>1</v>
      </c>
      <c r="AN1354" s="6">
        <v>1</v>
      </c>
      <c r="AO1354" s="6">
        <v>1</v>
      </c>
      <c r="AP1354" s="6">
        <v>1</v>
      </c>
      <c r="AR1354" s="6">
        <v>0</v>
      </c>
      <c r="AS1354" s="6">
        <v>0</v>
      </c>
      <c r="AT1354" s="6">
        <v>0</v>
      </c>
      <c r="AU1354" s="6">
        <v>0</v>
      </c>
      <c r="AV1354" s="6">
        <v>1</v>
      </c>
      <c r="AW1354" s="6">
        <v>0</v>
      </c>
      <c r="AX1354" s="6">
        <v>0</v>
      </c>
      <c r="AY1354" s="6">
        <v>0</v>
      </c>
      <c r="AZ1354" s="6">
        <v>1</v>
      </c>
      <c r="BA1354" s="6">
        <v>0</v>
      </c>
      <c r="BB1354" s="6">
        <v>0</v>
      </c>
      <c r="BC1354" s="6">
        <v>0</v>
      </c>
      <c r="BD1354" s="6">
        <v>0</v>
      </c>
      <c r="BE1354" s="6">
        <v>0</v>
      </c>
      <c r="BF1354" s="6">
        <v>0</v>
      </c>
      <c r="BG1354" s="6">
        <v>0</v>
      </c>
      <c r="BH1354" s="6">
        <v>0</v>
      </c>
      <c r="BI1354" s="6">
        <v>0</v>
      </c>
      <c r="BJ1354" s="6">
        <v>0</v>
      </c>
      <c r="BK1354" s="6">
        <v>0</v>
      </c>
      <c r="BL1354" s="6">
        <v>0</v>
      </c>
      <c r="BM1354" s="76">
        <f>IF(Table3[[#This Row],[Type]]="EM",IF((Table3[[#This Row],[Diameter]]/2)-Table3[[#This Row],[CornerRadius]]-0.012&gt;0,(Table3[[#This Row],[Diameter]]/2)-Table3[[#This Row],[CornerRadius]]-0.012,0),)</f>
        <v>8.1750000000000003E-2</v>
      </c>
    </row>
    <row r="1355" spans="1:65" x14ac:dyDescent="0.25">
      <c r="A1355" s="6">
        <v>1</v>
      </c>
      <c r="B1355" s="6" t="s">
        <v>1565</v>
      </c>
      <c r="C1355" s="6" t="s">
        <v>1565</v>
      </c>
      <c r="E1355" s="6">
        <v>1352</v>
      </c>
      <c r="G1355" s="9" t="s">
        <v>74</v>
      </c>
      <c r="H1355" s="10" t="s">
        <v>1565</v>
      </c>
      <c r="I1355" s="11" t="s">
        <v>3381</v>
      </c>
      <c r="J1355" s="30" t="s">
        <v>3382</v>
      </c>
      <c r="K1355" s="11" t="str">
        <f>CONCATENATE(Table3[[#This Row],[Type]]," "&amp;TEXT(Table3[[#This Row],[Diameter]],".0000")&amp;""," "&amp;Table3[[#This Row],[NumFlutes]]&amp;"FL")</f>
        <v>EM .0620 2FL</v>
      </c>
      <c r="M1355" s="13">
        <v>6.2E-2</v>
      </c>
      <c r="N1355" s="13">
        <v>0.125</v>
      </c>
      <c r="O1355" s="6">
        <v>6.2E-2</v>
      </c>
      <c r="P1355" s="6">
        <v>0.11</v>
      </c>
      <c r="Q1355" s="6">
        <v>0.375</v>
      </c>
      <c r="R1355" s="14">
        <f>IF(Table3[[#This Row],[ShoulderLenEnd]]="",0,90-(DEGREES(ATAN((Q1355-P1355)/((N1355-O1355)/2)))))</f>
        <v>6.7788224984408316</v>
      </c>
      <c r="S1355" s="15">
        <v>0.38500000000000001</v>
      </c>
      <c r="T1355" s="6">
        <v>2</v>
      </c>
      <c r="U1355" s="6">
        <v>1.5</v>
      </c>
      <c r="V1355" s="6">
        <v>9.2999999999999999E-2</v>
      </c>
      <c r="AE1355" s="6" t="s">
        <v>44</v>
      </c>
      <c r="AF1355" s="6" t="s">
        <v>2274</v>
      </c>
      <c r="AG1355" s="6" t="s">
        <v>66</v>
      </c>
      <c r="AI1355" s="6">
        <v>0</v>
      </c>
      <c r="AJ1355" s="6">
        <v>1</v>
      </c>
      <c r="AK1355" s="6">
        <v>1</v>
      </c>
      <c r="AL1355" s="6">
        <v>1</v>
      </c>
      <c r="AM1355" s="6">
        <v>1</v>
      </c>
      <c r="AN1355" s="6">
        <v>1</v>
      </c>
      <c r="AO1355" s="6">
        <v>1</v>
      </c>
      <c r="AP1355" s="6">
        <v>1</v>
      </c>
      <c r="AR1355" s="6">
        <v>0</v>
      </c>
      <c r="AS1355" s="6">
        <v>0</v>
      </c>
      <c r="AT1355" s="6">
        <v>0</v>
      </c>
      <c r="AU1355" s="6">
        <v>0</v>
      </c>
      <c r="AV1355" s="6">
        <v>1</v>
      </c>
      <c r="AW1355" s="6">
        <v>0</v>
      </c>
      <c r="AX1355" s="6">
        <v>0</v>
      </c>
      <c r="AY1355" s="6">
        <v>0</v>
      </c>
      <c r="AZ1355" s="6">
        <v>1</v>
      </c>
      <c r="BA1355" s="6">
        <v>0</v>
      </c>
      <c r="BB1355" s="6">
        <v>0</v>
      </c>
      <c r="BC1355" s="6">
        <v>0</v>
      </c>
      <c r="BD1355" s="6">
        <v>0</v>
      </c>
      <c r="BE1355" s="6">
        <v>0</v>
      </c>
      <c r="BF1355" s="6">
        <v>0</v>
      </c>
      <c r="BG1355" s="6">
        <v>0</v>
      </c>
      <c r="BH1355" s="6">
        <v>0</v>
      </c>
      <c r="BI1355" s="6">
        <v>0</v>
      </c>
      <c r="BJ1355" s="6">
        <v>0</v>
      </c>
      <c r="BK1355" s="6">
        <v>0</v>
      </c>
      <c r="BL1355" s="6">
        <v>0</v>
      </c>
      <c r="BM1355" s="76">
        <f>IF(Table3[[#This Row],[Type]]="EM",IF((Table3[[#This Row],[Diameter]]/2)-Table3[[#This Row],[CornerRadius]]-0.012&gt;0,(Table3[[#This Row],[Diameter]]/2)-Table3[[#This Row],[CornerRadius]]-0.012,0),)</f>
        <v>1.9E-2</v>
      </c>
    </row>
    <row r="1356" spans="1:65" x14ac:dyDescent="0.25">
      <c r="A1356" s="6">
        <v>1</v>
      </c>
      <c r="B1356" s="6" t="s">
        <v>120</v>
      </c>
      <c r="C1356" s="6" t="s">
        <v>120</v>
      </c>
      <c r="E1356" s="6">
        <v>1353</v>
      </c>
      <c r="G1356" s="9" t="s">
        <v>74</v>
      </c>
      <c r="H1356" s="10" t="s">
        <v>120</v>
      </c>
      <c r="I1356" s="11" t="s">
        <v>3383</v>
      </c>
      <c r="J1356" s="12">
        <v>47220</v>
      </c>
      <c r="K1356" s="11" t="str">
        <f>CONCATENATE(Table3[[#This Row],[Type]]," "&amp;TEXT(Table3[[#This Row],[Diameter]],".0000")&amp;""," "&amp;Table3[[#This Row],[NumFlutes]]&amp;"FL")</f>
        <v>BU .0200 4FL</v>
      </c>
      <c r="M1356" s="13">
        <v>0.02</v>
      </c>
      <c r="N1356" s="13">
        <v>0.125</v>
      </c>
      <c r="O1356" s="6">
        <v>0.02</v>
      </c>
      <c r="P1356" s="6">
        <v>7.3999999999999996E-2</v>
      </c>
      <c r="Q1356" s="6">
        <v>0.27800000000000002</v>
      </c>
      <c r="R1356" s="14">
        <f>IF(Table3[[#This Row],[ShoulderLenEnd]]="",0,90-(DEGREES(ATAN((Q1356-P1356)/((N1356-O1356)/2)))))</f>
        <v>14.432062936135921</v>
      </c>
      <c r="S1356" s="15">
        <v>0.3</v>
      </c>
      <c r="T1356" s="6">
        <v>4</v>
      </c>
      <c r="U1356" s="6">
        <v>1.5</v>
      </c>
      <c r="V1356" s="6">
        <v>0.06</v>
      </c>
      <c r="W1356" s="6">
        <v>3.0000000000000001E-3</v>
      </c>
      <c r="AE1356" s="6" t="s">
        <v>44</v>
      </c>
      <c r="AF1356" s="6" t="s">
        <v>62</v>
      </c>
      <c r="AG1356" s="6" t="s">
        <v>66</v>
      </c>
      <c r="AI1356" s="6">
        <v>0</v>
      </c>
      <c r="AJ1356" s="6">
        <v>1</v>
      </c>
      <c r="AK1356" s="6">
        <v>1</v>
      </c>
      <c r="AL1356" s="6">
        <v>0</v>
      </c>
      <c r="AM1356" s="6">
        <v>0</v>
      </c>
      <c r="AN1356" s="6">
        <v>1</v>
      </c>
      <c r="AO1356" s="6">
        <v>1</v>
      </c>
      <c r="AP1356" s="6">
        <v>1</v>
      </c>
      <c r="AR1356" s="6">
        <v>0</v>
      </c>
      <c r="AS1356" s="6">
        <v>0</v>
      </c>
      <c r="AT1356" s="6">
        <v>0</v>
      </c>
      <c r="AU1356" s="6">
        <v>0</v>
      </c>
      <c r="AV1356" s="6">
        <v>0</v>
      </c>
      <c r="AW1356" s="6">
        <v>0</v>
      </c>
      <c r="AX1356" s="6">
        <v>0</v>
      </c>
      <c r="AY1356" s="6">
        <v>0</v>
      </c>
      <c r="AZ1356" s="6">
        <v>1</v>
      </c>
      <c r="BA1356" s="6">
        <v>0</v>
      </c>
      <c r="BB1356" s="6">
        <v>0</v>
      </c>
      <c r="BC1356" s="6">
        <v>0</v>
      </c>
      <c r="BD1356" s="6">
        <v>0</v>
      </c>
      <c r="BE1356" s="6">
        <v>0</v>
      </c>
      <c r="BF1356" s="6">
        <v>0</v>
      </c>
      <c r="BG1356" s="6">
        <v>0</v>
      </c>
      <c r="BH1356" s="6">
        <v>0</v>
      </c>
      <c r="BI1356" s="6">
        <v>0</v>
      </c>
      <c r="BJ1356" s="6">
        <v>0</v>
      </c>
      <c r="BK1356" s="6">
        <v>0</v>
      </c>
      <c r="BL1356" s="6">
        <v>0</v>
      </c>
      <c r="BM1356" s="76">
        <f>IF(Table3[[#This Row],[Type]]="EM",IF((Table3[[#This Row],[Diameter]]/2)-Table3[[#This Row],[CornerRadius]]-0.012&gt;0,(Table3[[#This Row],[Diameter]]/2)-Table3[[#This Row],[CornerRadius]]-0.012,0),)</f>
        <v>0</v>
      </c>
    </row>
    <row r="1357" spans="1:65" x14ac:dyDescent="0.25">
      <c r="A1357" s="7">
        <v>1</v>
      </c>
      <c r="B1357" s="6" t="s">
        <v>1565</v>
      </c>
      <c r="C1357" s="7" t="s">
        <v>1565</v>
      </c>
      <c r="D1357" s="7"/>
      <c r="E1357" s="6">
        <v>1354</v>
      </c>
      <c r="G1357" s="9" t="s">
        <v>74</v>
      </c>
      <c r="H1357" s="10" t="s">
        <v>1565</v>
      </c>
      <c r="I1357" s="11" t="s">
        <v>3388</v>
      </c>
      <c r="J1357" s="30" t="s">
        <v>3389</v>
      </c>
      <c r="K1357" s="11" t="str">
        <f>CONCATENATE(Table3[[#This Row],[Type]]," "&amp;TEXT(Table3[[#This Row],[Diameter]],".0000")&amp;""," "&amp;Table3[[#This Row],[NumFlutes]]&amp;"FL")</f>
        <v>EM .0282 2FL</v>
      </c>
      <c r="M1357" s="13">
        <v>2.8199999999999999E-2</v>
      </c>
      <c r="N1357" s="13">
        <v>0.1875</v>
      </c>
      <c r="O1357" s="6">
        <v>2.8199999999999999E-2</v>
      </c>
      <c r="P1357" s="6">
        <v>0.125</v>
      </c>
      <c r="Q1357" s="6">
        <v>0.5</v>
      </c>
      <c r="R1357" s="14">
        <f>IF(Table3[[#This Row],[ShoulderLenEnd]]="",0,90-(DEGREES(ATAN((Q1357-P1357)/((N1357-O1357)/2)))))</f>
        <v>11.991417166445373</v>
      </c>
      <c r="S1357" s="15">
        <v>0.505</v>
      </c>
      <c r="T1357" s="6">
        <v>2</v>
      </c>
      <c r="U1357" s="6">
        <v>1.5</v>
      </c>
      <c r="V1357" s="6">
        <v>0.05</v>
      </c>
      <c r="AE1357" s="6" t="s">
        <v>44</v>
      </c>
      <c r="AF1357" s="6" t="s">
        <v>62</v>
      </c>
      <c r="AG1357" s="6" t="s">
        <v>109</v>
      </c>
      <c r="AI1357" s="6">
        <v>0</v>
      </c>
      <c r="AJ1357" s="6">
        <v>1</v>
      </c>
      <c r="AK1357" s="6">
        <v>0</v>
      </c>
      <c r="AL1357" s="6">
        <v>0</v>
      </c>
      <c r="AM1357" s="6">
        <v>0</v>
      </c>
      <c r="AN1357" s="6">
        <v>1</v>
      </c>
      <c r="AO1357" s="6">
        <v>1</v>
      </c>
      <c r="AP1357" s="6">
        <v>1</v>
      </c>
      <c r="AR1357" s="6">
        <v>0</v>
      </c>
      <c r="AS1357" s="6">
        <v>0</v>
      </c>
      <c r="AT1357" s="6">
        <v>0</v>
      </c>
      <c r="AU1357" s="6">
        <v>0</v>
      </c>
      <c r="AV1357" s="6">
        <v>0</v>
      </c>
      <c r="AW1357" s="6">
        <v>0</v>
      </c>
      <c r="AX1357" s="6">
        <v>0</v>
      </c>
      <c r="AY1357" s="6">
        <v>0</v>
      </c>
      <c r="AZ1357" s="6">
        <v>1</v>
      </c>
      <c r="BA1357" s="6">
        <v>0</v>
      </c>
      <c r="BB1357" s="6">
        <v>0</v>
      </c>
      <c r="BC1357" s="6">
        <v>0</v>
      </c>
      <c r="BD1357" s="6">
        <v>0</v>
      </c>
      <c r="BE1357" s="6">
        <v>0</v>
      </c>
      <c r="BF1357" s="6">
        <v>0</v>
      </c>
      <c r="BG1357" s="6">
        <v>0</v>
      </c>
      <c r="BH1357" s="6">
        <v>0</v>
      </c>
      <c r="BI1357" s="6">
        <v>0</v>
      </c>
      <c r="BJ1357" s="6">
        <v>0</v>
      </c>
      <c r="BK1357" s="6">
        <v>0</v>
      </c>
      <c r="BL1357" s="6">
        <v>0</v>
      </c>
      <c r="BM1357" s="76">
        <f>IF(Table3[[#This Row],[Type]]="EM",IF((Table3[[#This Row],[Diameter]]/2)-Table3[[#This Row],[CornerRadius]]-0.012&gt;0,(Table3[[#This Row],[Diameter]]/2)-Table3[[#This Row],[CornerRadius]]-0.012,0),)</f>
        <v>2.0999999999999994E-3</v>
      </c>
    </row>
    <row r="1358" spans="1:65" x14ac:dyDescent="0.25">
      <c r="A1358" s="6">
        <v>1</v>
      </c>
      <c r="B1358" s="6" t="s">
        <v>1565</v>
      </c>
      <c r="C1358" s="6" t="s">
        <v>1565</v>
      </c>
      <c r="E1358" s="6">
        <v>1355</v>
      </c>
      <c r="G1358" s="9" t="s">
        <v>74</v>
      </c>
      <c r="H1358" s="10" t="s">
        <v>1565</v>
      </c>
      <c r="I1358" t="s">
        <v>3390</v>
      </c>
      <c r="J1358" s="30" t="s">
        <v>3391</v>
      </c>
      <c r="K1358" s="11" t="str">
        <f>CONCATENATE(Table3[[#This Row],[Type]]," "&amp;TEXT(Table3[[#This Row],[Diameter]],".0000")&amp;""," "&amp;Table3[[#This Row],[NumFlutes]]&amp;"FL")</f>
        <v>EM .0280 2FL</v>
      </c>
      <c r="M1358" s="13">
        <v>2.8000000000000001E-2</v>
      </c>
      <c r="N1358" s="13">
        <v>0.125</v>
      </c>
      <c r="O1358" s="6">
        <v>2.8000000000000001E-2</v>
      </c>
      <c r="P1358" s="6">
        <v>0.09</v>
      </c>
      <c r="Q1358" s="6">
        <v>0.35</v>
      </c>
      <c r="R1358" s="14">
        <f>IF(Table3[[#This Row],[ShoulderLenEnd]]="",0,90-(DEGREES(ATAN((Q1358-P1358)/((N1358-O1358)/2)))))</f>
        <v>10.566424977208527</v>
      </c>
      <c r="S1358" s="15">
        <v>0.375</v>
      </c>
      <c r="T1358" s="6">
        <v>2</v>
      </c>
      <c r="U1358" s="6">
        <v>1.5</v>
      </c>
      <c r="V1358" s="6">
        <v>8.4000000000000005E-2</v>
      </c>
      <c r="AE1358" s="6" t="s">
        <v>44</v>
      </c>
      <c r="AF1358" s="6" t="s">
        <v>73</v>
      </c>
      <c r="AG1358" s="6" t="s">
        <v>66</v>
      </c>
      <c r="AI1358" s="6">
        <v>0</v>
      </c>
      <c r="AJ1358" s="6">
        <v>1</v>
      </c>
      <c r="AK1358" s="6">
        <v>1</v>
      </c>
      <c r="AL1358" s="6">
        <v>1</v>
      </c>
      <c r="AM1358" s="6">
        <v>1</v>
      </c>
      <c r="AN1358" s="6">
        <v>1</v>
      </c>
      <c r="AO1358" s="6">
        <v>1</v>
      </c>
      <c r="AP1358" s="6">
        <v>1</v>
      </c>
      <c r="AR1358" s="6">
        <v>0</v>
      </c>
      <c r="AS1358" s="6">
        <v>0</v>
      </c>
      <c r="AT1358" s="6">
        <v>0</v>
      </c>
      <c r="AU1358" s="6">
        <v>0</v>
      </c>
      <c r="AV1358" s="6">
        <v>0</v>
      </c>
      <c r="AW1358" s="6">
        <v>0</v>
      </c>
      <c r="AX1358" s="6">
        <v>0</v>
      </c>
      <c r="AY1358" s="6">
        <v>0</v>
      </c>
      <c r="AZ1358" s="6">
        <v>1</v>
      </c>
      <c r="BA1358" s="6">
        <v>0</v>
      </c>
      <c r="BB1358" s="6">
        <v>0</v>
      </c>
      <c r="BC1358" s="6">
        <v>0</v>
      </c>
      <c r="BD1358" s="6">
        <v>0</v>
      </c>
      <c r="BE1358" s="6">
        <v>0</v>
      </c>
      <c r="BF1358" s="6">
        <v>0</v>
      </c>
      <c r="BG1358" s="6">
        <v>0</v>
      </c>
      <c r="BH1358" s="6">
        <v>0</v>
      </c>
      <c r="BI1358" s="6">
        <v>0</v>
      </c>
      <c r="BJ1358" s="6">
        <v>0</v>
      </c>
      <c r="BK1358" s="6">
        <v>0</v>
      </c>
      <c r="BL1358" s="6">
        <v>0</v>
      </c>
      <c r="BM1358" s="76">
        <f>IF(Table3[[#This Row],[Type]]="EM",IF((Table3[[#This Row],[Diameter]]/2)-Table3[[#This Row],[CornerRadius]]-0.012&gt;0,(Table3[[#This Row],[Diameter]]/2)-Table3[[#This Row],[CornerRadius]]-0.012,0),)</f>
        <v>2E-3</v>
      </c>
    </row>
    <row r="1359" spans="1:65" x14ac:dyDescent="0.25">
      <c r="A1359" s="6">
        <v>1</v>
      </c>
      <c r="B1359" s="6" t="s">
        <v>2216</v>
      </c>
      <c r="C1359" s="6" t="s">
        <v>2216</v>
      </c>
      <c r="E1359" s="6">
        <v>1356</v>
      </c>
      <c r="G1359" s="9" t="s">
        <v>74</v>
      </c>
      <c r="H1359" s="10" t="s">
        <v>2216</v>
      </c>
      <c r="I1359" s="11" t="s">
        <v>3392</v>
      </c>
      <c r="J1359" s="30" t="s">
        <v>3393</v>
      </c>
      <c r="K1359" s="11" t="str">
        <f>CONCATENATE(Table3[[#This Row],[Type]]," "&amp;TEXT(Table3[[#This Row],[Diameter]],".0000")&amp;""," "&amp;Table3[[#This Row],[NumFlutes]]&amp;"FL")</f>
        <v>TE .1250 4FL</v>
      </c>
      <c r="M1359" s="13">
        <v>0.125</v>
      </c>
      <c r="N1359" s="13">
        <v>0.125</v>
      </c>
      <c r="O1359" s="6">
        <v>0.125</v>
      </c>
      <c r="P1359" s="6">
        <v>0.38</v>
      </c>
      <c r="R1359" s="14">
        <f>IF(Table3[[#This Row],[ShoulderLenEnd]]="",0,90-(DEGREES(ATAN((Q1359-P1359)/((N1359-O1359)/2)))))</f>
        <v>0</v>
      </c>
      <c r="S1359" s="15">
        <v>0.52</v>
      </c>
      <c r="T1359" s="6">
        <v>4</v>
      </c>
      <c r="U1359" s="6">
        <v>1.5</v>
      </c>
      <c r="V1359" s="6">
        <v>0.375</v>
      </c>
      <c r="Z1359" s="6">
        <v>45</v>
      </c>
      <c r="AA1359" s="13">
        <v>0.02</v>
      </c>
      <c r="AB1359" s="6">
        <f>0.125-0.04</f>
        <v>8.4999999999999992E-2</v>
      </c>
      <c r="AE1359" s="6" t="s">
        <v>44</v>
      </c>
      <c r="AF1359" s="6" t="s">
        <v>3394</v>
      </c>
      <c r="AG1359" s="6" t="s">
        <v>66</v>
      </c>
      <c r="AI1359" s="6">
        <v>0</v>
      </c>
      <c r="AJ1359" s="6">
        <v>1</v>
      </c>
      <c r="AK1359" s="6">
        <v>1</v>
      </c>
      <c r="AL1359" s="6">
        <v>1</v>
      </c>
      <c r="AM1359" s="6">
        <v>1</v>
      </c>
      <c r="AN1359" s="6">
        <v>1</v>
      </c>
      <c r="AO1359" s="6">
        <v>1</v>
      </c>
      <c r="AP1359" s="6">
        <v>1</v>
      </c>
      <c r="AR1359" s="6">
        <v>0</v>
      </c>
      <c r="AS1359" s="6">
        <v>0</v>
      </c>
      <c r="AT1359" s="6">
        <v>0</v>
      </c>
      <c r="AU1359" s="6">
        <v>0</v>
      </c>
      <c r="AV1359" s="6">
        <v>0</v>
      </c>
      <c r="AW1359" s="6">
        <v>0</v>
      </c>
      <c r="AX1359" s="6">
        <v>0</v>
      </c>
      <c r="AY1359" s="6">
        <v>0</v>
      </c>
      <c r="AZ1359" s="6">
        <v>1</v>
      </c>
      <c r="BA1359" s="6">
        <v>0</v>
      </c>
      <c r="BB1359" s="6">
        <v>0</v>
      </c>
      <c r="BC1359" s="6">
        <v>0</v>
      </c>
      <c r="BD1359" s="6">
        <v>0</v>
      </c>
      <c r="BE1359" s="6">
        <v>0</v>
      </c>
      <c r="BF1359" s="6">
        <v>0</v>
      </c>
      <c r="BG1359" s="6">
        <v>0</v>
      </c>
      <c r="BH1359" s="6">
        <v>0</v>
      </c>
      <c r="BI1359" s="6">
        <v>0</v>
      </c>
      <c r="BJ1359" s="6">
        <v>0</v>
      </c>
      <c r="BK1359" s="6">
        <v>0</v>
      </c>
      <c r="BL1359" s="6">
        <v>0</v>
      </c>
      <c r="BM1359" s="76">
        <f>IF(Table3[[#This Row],[Type]]="EM",IF((Table3[[#This Row],[Diameter]]/2)-Table3[[#This Row],[CornerRadius]]-0.012&gt;0,(Table3[[#This Row],[Diameter]]/2)-Table3[[#This Row],[CornerRadius]]-0.012,0),)</f>
        <v>0</v>
      </c>
    </row>
    <row r="1360" spans="1:65" x14ac:dyDescent="0.25">
      <c r="A1360" s="6">
        <v>1</v>
      </c>
      <c r="B1360" s="6" t="s">
        <v>120</v>
      </c>
      <c r="C1360" s="6" t="s">
        <v>120</v>
      </c>
      <c r="E1360" s="6">
        <v>1357</v>
      </c>
      <c r="G1360" s="9" t="s">
        <v>74</v>
      </c>
      <c r="H1360" s="10" t="s">
        <v>120</v>
      </c>
      <c r="I1360" s="11" t="s">
        <v>3395</v>
      </c>
      <c r="J1360" s="12">
        <v>856008</v>
      </c>
      <c r="K1360" s="11" t="str">
        <f>CONCATENATE(Table3[[#This Row],[Type]]," "&amp;TEXT(Table3[[#This Row],[Diameter]],".0000")&amp;""," "&amp;Table3[[#This Row],[NumFlutes]]&amp;"FL")</f>
        <v>BU .0080 4FL</v>
      </c>
      <c r="M1360" s="13">
        <v>8.0000000000000002E-3</v>
      </c>
      <c r="N1360" s="13">
        <v>0.125</v>
      </c>
      <c r="O1360" s="6">
        <v>8.0000000000000002E-3</v>
      </c>
      <c r="P1360" s="6">
        <v>1.4999999999999999E-2</v>
      </c>
      <c r="Q1360" s="6">
        <v>0.28999999999999998</v>
      </c>
      <c r="R1360" s="14">
        <f>IF(Table3[[#This Row],[ShoulderLenEnd]]="",0,90-(DEGREES(ATAN((Q1360-P1360)/((N1360-O1360)/2)))))</f>
        <v>12.009357891195677</v>
      </c>
      <c r="S1360" s="15">
        <v>0.32</v>
      </c>
      <c r="T1360" s="6">
        <v>4</v>
      </c>
      <c r="U1360" s="6">
        <v>1.5</v>
      </c>
      <c r="V1360" s="6">
        <v>1.2E-2</v>
      </c>
      <c r="W1360" s="6">
        <v>2E-3</v>
      </c>
      <c r="AE1360" s="6" t="s">
        <v>44</v>
      </c>
      <c r="AF1360" s="6" t="s">
        <v>62</v>
      </c>
      <c r="AG1360" s="6" t="s">
        <v>66</v>
      </c>
      <c r="AI1360" s="6">
        <v>0</v>
      </c>
      <c r="AJ1360" s="6">
        <v>1</v>
      </c>
      <c r="AK1360" s="6">
        <v>0</v>
      </c>
      <c r="AL1360" s="6">
        <v>0</v>
      </c>
      <c r="AM1360" s="6">
        <v>0</v>
      </c>
      <c r="AN1360" s="6">
        <v>1</v>
      </c>
      <c r="AO1360" s="6">
        <v>1</v>
      </c>
      <c r="AP1360" s="6">
        <v>1</v>
      </c>
      <c r="AR1360" s="6">
        <v>0</v>
      </c>
      <c r="AS1360" s="6">
        <v>0</v>
      </c>
      <c r="AT1360" s="6">
        <v>0</v>
      </c>
      <c r="AU1360" s="6">
        <v>0</v>
      </c>
      <c r="AV1360" s="6">
        <v>0</v>
      </c>
      <c r="AW1360" s="6">
        <v>0</v>
      </c>
      <c r="AX1360" s="6">
        <v>0</v>
      </c>
      <c r="AY1360" s="6">
        <v>0</v>
      </c>
      <c r="AZ1360" s="6">
        <v>1</v>
      </c>
      <c r="BA1360" s="6">
        <v>0</v>
      </c>
      <c r="BB1360" s="6">
        <v>0</v>
      </c>
      <c r="BC1360" s="6">
        <v>0</v>
      </c>
      <c r="BD1360" s="6">
        <v>0</v>
      </c>
      <c r="BE1360" s="6">
        <v>0</v>
      </c>
      <c r="BF1360" s="6">
        <v>0</v>
      </c>
      <c r="BG1360" s="6">
        <v>0</v>
      </c>
      <c r="BH1360" s="6">
        <v>0</v>
      </c>
      <c r="BI1360" s="6">
        <v>0</v>
      </c>
      <c r="BJ1360" s="6">
        <v>0</v>
      </c>
      <c r="BK1360" s="6">
        <v>0</v>
      </c>
      <c r="BL1360" s="6">
        <v>0</v>
      </c>
      <c r="BM1360" s="76">
        <f>IF(Table3[[#This Row],[Type]]="EM",IF((Table3[[#This Row],[Diameter]]/2)-Table3[[#This Row],[CornerRadius]]-0.012&gt;0,(Table3[[#This Row],[Diameter]]/2)-Table3[[#This Row],[CornerRadius]]-0.012,0),)</f>
        <v>0</v>
      </c>
    </row>
    <row r="1361" spans="1:65" x14ac:dyDescent="0.25">
      <c r="A1361" s="6">
        <v>1</v>
      </c>
      <c r="B1361" s="6" t="s">
        <v>2216</v>
      </c>
      <c r="C1361" s="6" t="s">
        <v>2216</v>
      </c>
      <c r="E1361" s="6">
        <v>1358</v>
      </c>
      <c r="G1361" s="9" t="s">
        <v>74</v>
      </c>
      <c r="H1361" s="10" t="s">
        <v>2216</v>
      </c>
      <c r="I1361" s="11" t="s">
        <v>3396</v>
      </c>
      <c r="J1361" s="30" t="s">
        <v>3397</v>
      </c>
      <c r="K1361" s="11" t="str">
        <f>CONCATENATE(Table3[[#This Row],[Type]]," "&amp;TEXT(Table3[[#This Row],[Diameter]],".0000")&amp;""," "&amp;Table3[[#This Row],[NumFlutes]]&amp;"FL")</f>
        <v>TE .3750 5FL</v>
      </c>
      <c r="M1361" s="13">
        <v>0.375</v>
      </c>
      <c r="N1361" s="13">
        <v>0.375</v>
      </c>
      <c r="O1361" s="6">
        <v>0.375</v>
      </c>
      <c r="P1361" s="6">
        <v>0.30499999999999999</v>
      </c>
      <c r="R1361" s="14">
        <f>IF(Table3[[#This Row],[ShoulderLenEnd]]="",0,90-(DEGREES(ATAN((Q1361-P1361)/((N1361-O1361)/2)))))</f>
        <v>0</v>
      </c>
      <c r="S1361" s="15">
        <v>0.44</v>
      </c>
      <c r="T1361" s="6">
        <v>5</v>
      </c>
      <c r="U1361" s="6">
        <v>2.5</v>
      </c>
      <c r="V1361" s="6">
        <v>0.26400000000000001</v>
      </c>
      <c r="Z1361" s="6">
        <v>30</v>
      </c>
      <c r="AA1361" s="13">
        <v>0.26400000000000001</v>
      </c>
      <c r="AB1361" s="6">
        <v>7.0000000000000007E-2</v>
      </c>
      <c r="AE1361" s="6" t="s">
        <v>44</v>
      </c>
      <c r="AF1361" s="6" t="s">
        <v>73</v>
      </c>
      <c r="AG1361" s="6" t="s">
        <v>66</v>
      </c>
      <c r="AI1361" s="6">
        <v>0</v>
      </c>
      <c r="AJ1361" s="6">
        <v>1</v>
      </c>
      <c r="AK1361" s="6">
        <v>1</v>
      </c>
      <c r="AL1361" s="6">
        <v>1</v>
      </c>
      <c r="AM1361" s="6">
        <v>1</v>
      </c>
      <c r="AN1361" s="6">
        <v>1</v>
      </c>
      <c r="AO1361" s="6">
        <v>1</v>
      </c>
      <c r="AP1361" s="6">
        <v>1</v>
      </c>
      <c r="AR1361" s="6">
        <v>0</v>
      </c>
      <c r="AS1361" s="6">
        <v>0</v>
      </c>
      <c r="AT1361" s="6">
        <v>0</v>
      </c>
      <c r="AU1361" s="6">
        <v>0</v>
      </c>
      <c r="AV1361" s="6">
        <v>0</v>
      </c>
      <c r="AW1361" s="6">
        <v>0</v>
      </c>
      <c r="AX1361" s="6">
        <v>0</v>
      </c>
      <c r="AY1361" s="6">
        <v>1</v>
      </c>
      <c r="AZ1361" s="6">
        <v>0</v>
      </c>
      <c r="BA1361" s="6">
        <v>0</v>
      </c>
      <c r="BB1361" s="6">
        <v>1</v>
      </c>
      <c r="BC1361" s="6">
        <v>0</v>
      </c>
      <c r="BD1361" s="6">
        <v>0</v>
      </c>
      <c r="BE1361" s="6">
        <v>0</v>
      </c>
      <c r="BF1361" s="6">
        <v>0</v>
      </c>
      <c r="BG1361" s="6">
        <v>0</v>
      </c>
      <c r="BH1361" s="6">
        <v>0</v>
      </c>
      <c r="BI1361" s="6">
        <v>0</v>
      </c>
      <c r="BJ1361" s="6">
        <v>0</v>
      </c>
      <c r="BK1361" s="6">
        <v>0</v>
      </c>
      <c r="BL1361" s="6">
        <v>0</v>
      </c>
      <c r="BM1361" s="76">
        <f>IF(Table3[[#This Row],[Type]]="EM",IF((Table3[[#This Row],[Diameter]]/2)-Table3[[#This Row],[CornerRadius]]-0.012&gt;0,(Table3[[#This Row],[Diameter]]/2)-Table3[[#This Row],[CornerRadius]]-0.012,0),)</f>
        <v>0</v>
      </c>
    </row>
    <row r="1362" spans="1:65" x14ac:dyDescent="0.25">
      <c r="A1362" s="6">
        <v>1</v>
      </c>
      <c r="B1362" s="6" t="s">
        <v>2216</v>
      </c>
      <c r="C1362" s="6" t="s">
        <v>2216</v>
      </c>
      <c r="E1362" s="6">
        <v>1359</v>
      </c>
      <c r="G1362" s="9" t="s">
        <v>74</v>
      </c>
      <c r="H1362" s="10" t="s">
        <v>2216</v>
      </c>
      <c r="I1362" s="11" t="s">
        <v>3398</v>
      </c>
      <c r="J1362" s="30">
        <v>59807</v>
      </c>
      <c r="K1362" s="11" t="str">
        <f>CONCATENATE(Table3[[#This Row],[Type]]," "&amp;TEXT(Table3[[#This Row],[Diameter]],".0000")&amp;""," "&amp;Table3[[#This Row],[NumFlutes]]&amp;"FL")</f>
        <v>TE .2500 5FL</v>
      </c>
      <c r="M1362" s="13">
        <v>0.25</v>
      </c>
      <c r="N1362" s="13">
        <v>0.25</v>
      </c>
      <c r="O1362" s="6">
        <v>0.25</v>
      </c>
      <c r="P1362" s="6">
        <v>0.11</v>
      </c>
      <c r="R1362" s="14">
        <f>IF(Table3[[#This Row],[ShoulderLenEnd]]="",0,90-(DEGREES(ATAN((Q1362-P1362)/((N1362-O1362)/2)))))</f>
        <v>0</v>
      </c>
      <c r="S1362" s="15">
        <v>0.35</v>
      </c>
      <c r="T1362" s="6">
        <v>5</v>
      </c>
      <c r="U1362" s="6">
        <v>2.5</v>
      </c>
      <c r="V1362" s="6">
        <v>9.5000000000000001E-2</v>
      </c>
      <c r="Z1362" s="6">
        <v>45</v>
      </c>
      <c r="AA1362" s="13">
        <v>9.5000000000000001E-2</v>
      </c>
      <c r="AB1362" s="6">
        <v>0.06</v>
      </c>
      <c r="AE1362" s="6" t="s">
        <v>44</v>
      </c>
      <c r="AF1362" s="6" t="s">
        <v>73</v>
      </c>
      <c r="AG1362" s="6" t="s">
        <v>1709</v>
      </c>
      <c r="AI1362" s="6">
        <v>0</v>
      </c>
      <c r="AJ1362" s="6">
        <v>1</v>
      </c>
      <c r="AK1362" s="6">
        <v>1</v>
      </c>
      <c r="AL1362" s="6">
        <v>1</v>
      </c>
      <c r="AM1362" s="6">
        <v>1</v>
      </c>
      <c r="AN1362" s="6">
        <v>1</v>
      </c>
      <c r="AO1362" s="6">
        <v>1</v>
      </c>
      <c r="AP1362" s="6">
        <v>1</v>
      </c>
      <c r="AR1362" s="6">
        <v>0</v>
      </c>
      <c r="AS1362" s="6">
        <v>0</v>
      </c>
      <c r="AT1362" s="6">
        <v>0</v>
      </c>
      <c r="AU1362" s="6">
        <v>0</v>
      </c>
      <c r="AV1362" s="6">
        <v>1</v>
      </c>
      <c r="AW1362" s="6">
        <v>0</v>
      </c>
      <c r="AX1362" s="6">
        <v>0</v>
      </c>
      <c r="AY1362" s="6">
        <v>0</v>
      </c>
      <c r="AZ1362" s="6">
        <v>1</v>
      </c>
      <c r="BA1362" s="6">
        <v>0</v>
      </c>
      <c r="BB1362" s="6">
        <v>0</v>
      </c>
      <c r="BC1362" s="6">
        <v>0</v>
      </c>
      <c r="BD1362" s="6">
        <v>0</v>
      </c>
      <c r="BE1362" s="6">
        <v>0</v>
      </c>
      <c r="BF1362" s="6">
        <v>0</v>
      </c>
      <c r="BG1362" s="6">
        <v>0</v>
      </c>
      <c r="BH1362" s="6">
        <v>0</v>
      </c>
      <c r="BI1362" s="6">
        <v>0</v>
      </c>
      <c r="BJ1362" s="6">
        <v>0</v>
      </c>
      <c r="BK1362" s="6">
        <v>0</v>
      </c>
      <c r="BL1362" s="6">
        <v>0</v>
      </c>
      <c r="BM1362" s="76">
        <f>IF(Table3[[#This Row],[Type]]="EM",IF((Table3[[#This Row],[Diameter]]/2)-Table3[[#This Row],[CornerRadius]]-0.012&gt;0,(Table3[[#This Row],[Diameter]]/2)-Table3[[#This Row],[CornerRadius]]-0.012,0),)</f>
        <v>0</v>
      </c>
    </row>
    <row r="1363" spans="1:65" x14ac:dyDescent="0.25">
      <c r="A1363" s="6">
        <v>1</v>
      </c>
      <c r="B1363" s="6" t="s">
        <v>2216</v>
      </c>
      <c r="C1363" s="6" t="s">
        <v>2216</v>
      </c>
      <c r="E1363" s="6">
        <v>1360</v>
      </c>
      <c r="G1363" s="9" t="s">
        <v>74</v>
      </c>
      <c r="H1363" s="10" t="s">
        <v>2216</v>
      </c>
      <c r="I1363" s="11" t="s">
        <v>3399</v>
      </c>
      <c r="J1363" s="30" t="s">
        <v>3400</v>
      </c>
      <c r="K1363" s="11" t="str">
        <f>CONCATENATE(Table3[[#This Row],[Type]]," "&amp;TEXT(Table3[[#This Row],[Diameter]],".0000")&amp;""," "&amp;Table3[[#This Row],[NumFlutes]]&amp;"FL")</f>
        <v>TE .2500 3FL</v>
      </c>
      <c r="M1363" s="13">
        <v>0.25</v>
      </c>
      <c r="N1363" s="13">
        <v>0.25</v>
      </c>
      <c r="O1363" s="6">
        <v>0.25</v>
      </c>
      <c r="P1363" s="6">
        <v>0.45</v>
      </c>
      <c r="R1363" s="14">
        <f>IF(Table3[[#This Row],[ShoulderLenEnd]]="",0,90-(DEGREES(ATAN((Q1363-P1363)/((N1363-O1363)/2)))))</f>
        <v>0</v>
      </c>
      <c r="S1363" s="15">
        <v>0.52500000000000002</v>
      </c>
      <c r="T1363" s="6">
        <v>3</v>
      </c>
      <c r="U1363" s="6">
        <v>1.5</v>
      </c>
      <c r="V1363" s="6">
        <v>0.4</v>
      </c>
      <c r="Z1363" s="6">
        <v>14.5</v>
      </c>
      <c r="AA1363" s="13">
        <v>0.4</v>
      </c>
      <c r="AB1363" s="6">
        <v>0.05</v>
      </c>
      <c r="AE1363" s="6" t="s">
        <v>44</v>
      </c>
      <c r="AF1363" s="6" t="s">
        <v>62</v>
      </c>
      <c r="AG1363" s="6" t="s">
        <v>109</v>
      </c>
      <c r="AI1363" s="6">
        <v>0</v>
      </c>
      <c r="AJ1363" s="6">
        <v>1</v>
      </c>
      <c r="AK1363" s="6">
        <v>1</v>
      </c>
      <c r="AL1363" s="6">
        <v>1</v>
      </c>
      <c r="AM1363" s="6">
        <v>1</v>
      </c>
      <c r="AN1363" s="6">
        <v>1</v>
      </c>
      <c r="AO1363" s="6">
        <v>1</v>
      </c>
      <c r="AP1363" s="6">
        <v>1</v>
      </c>
      <c r="AR1363" s="6">
        <v>0</v>
      </c>
      <c r="AS1363" s="6">
        <v>0</v>
      </c>
      <c r="AT1363" s="6">
        <v>0</v>
      </c>
      <c r="AU1363" s="6">
        <v>0</v>
      </c>
      <c r="AV1363" s="6">
        <v>1</v>
      </c>
      <c r="AW1363" s="6">
        <v>0</v>
      </c>
      <c r="AX1363" s="6">
        <v>0</v>
      </c>
      <c r="AY1363" s="6">
        <v>0</v>
      </c>
      <c r="AZ1363" s="6">
        <v>1</v>
      </c>
      <c r="BA1363" s="6">
        <v>0</v>
      </c>
      <c r="BB1363" s="6">
        <v>0</v>
      </c>
      <c r="BC1363" s="6">
        <v>0</v>
      </c>
      <c r="BD1363" s="6">
        <v>0</v>
      </c>
      <c r="BE1363" s="6">
        <v>0</v>
      </c>
      <c r="BF1363" s="6">
        <v>0</v>
      </c>
      <c r="BG1363" s="6">
        <v>0</v>
      </c>
      <c r="BH1363" s="6">
        <v>0</v>
      </c>
      <c r="BI1363" s="6">
        <v>0</v>
      </c>
      <c r="BJ1363" s="6">
        <v>0</v>
      </c>
      <c r="BK1363" s="6">
        <v>0</v>
      </c>
      <c r="BL1363" s="6">
        <v>0</v>
      </c>
      <c r="BM1363" s="76">
        <f>IF(Table3[[#This Row],[Type]]="EM",IF((Table3[[#This Row],[Diameter]]/2)-Table3[[#This Row],[CornerRadius]]-0.012&gt;0,(Table3[[#This Row],[Diameter]]/2)-Table3[[#This Row],[CornerRadius]]-0.012,0),)</f>
        <v>0</v>
      </c>
    </row>
    <row r="1364" spans="1:65" x14ac:dyDescent="0.25">
      <c r="A1364" s="6">
        <v>1</v>
      </c>
      <c r="B1364" s="6" t="s">
        <v>421</v>
      </c>
      <c r="C1364" s="6" t="s">
        <v>421</v>
      </c>
      <c r="E1364" s="6">
        <v>1361</v>
      </c>
      <c r="G1364" s="9" t="s">
        <v>74</v>
      </c>
      <c r="H1364" s="10" t="s">
        <v>421</v>
      </c>
      <c r="I1364" s="11" t="s">
        <v>3401</v>
      </c>
      <c r="J1364" s="30" t="s">
        <v>3402</v>
      </c>
      <c r="K1364" s="11" t="str">
        <f>CONCATENATE(Table3[[#This Row],[Type]]," "&amp;TEXT(Table3[[#This Row],[Diameter]],".0000")&amp;""," "&amp;Table3[[#This Row],[NumFlutes]]&amp;"FL")</f>
        <v>CM .2500 2FL</v>
      </c>
      <c r="M1364" s="13">
        <v>0.25</v>
      </c>
      <c r="N1364" s="13">
        <v>0.25</v>
      </c>
      <c r="O1364" s="6">
        <v>0.25</v>
      </c>
      <c r="P1364" s="6">
        <v>0.17</v>
      </c>
      <c r="R1364" s="14">
        <f>IF(Table3[[#This Row],[ShoulderLenEnd]]="",0,90-(DEGREES(ATAN((Q1364-P1364)/((N1364-O1364)/2)))))</f>
        <v>0</v>
      </c>
      <c r="S1364" s="15">
        <v>0.54</v>
      </c>
      <c r="T1364" s="6">
        <v>2</v>
      </c>
      <c r="U1364" s="6">
        <v>1.5</v>
      </c>
      <c r="V1364" s="6">
        <v>0.16500000000000001</v>
      </c>
      <c r="Z1364" s="6">
        <v>89</v>
      </c>
      <c r="AA1364" s="13">
        <f>IF(Z1364 &lt; 1, "", (M1364/2)/TAN(RADIANS(Z1364/2)))</f>
        <v>0.12720092412151568</v>
      </c>
      <c r="AE1364" s="6" t="s">
        <v>44</v>
      </c>
      <c r="AF1364" s="6" t="s">
        <v>62</v>
      </c>
      <c r="AG1364" s="6" t="s">
        <v>109</v>
      </c>
      <c r="AI1364" s="6">
        <v>0</v>
      </c>
      <c r="AJ1364" s="6">
        <v>1</v>
      </c>
      <c r="AK1364" s="6">
        <v>1</v>
      </c>
      <c r="AL1364" s="6">
        <v>1</v>
      </c>
      <c r="AM1364" s="6">
        <v>1</v>
      </c>
      <c r="AN1364" s="6">
        <v>1</v>
      </c>
      <c r="AO1364" s="6">
        <v>1</v>
      </c>
      <c r="AP1364" s="6">
        <v>1</v>
      </c>
      <c r="AR1364" s="6">
        <v>0</v>
      </c>
      <c r="AS1364" s="6">
        <v>0</v>
      </c>
      <c r="AT1364" s="6">
        <v>0</v>
      </c>
      <c r="AU1364" s="6">
        <v>0</v>
      </c>
      <c r="AV1364" s="6">
        <v>1</v>
      </c>
      <c r="AW1364" s="6">
        <v>0</v>
      </c>
      <c r="AX1364" s="6">
        <v>0</v>
      </c>
      <c r="AY1364" s="6">
        <v>0</v>
      </c>
      <c r="AZ1364" s="6">
        <v>1</v>
      </c>
      <c r="BA1364" s="6">
        <v>0</v>
      </c>
      <c r="BB1364" s="6">
        <v>0</v>
      </c>
      <c r="BC1364" s="6">
        <v>0</v>
      </c>
      <c r="BD1364" s="6">
        <v>0</v>
      </c>
      <c r="BE1364" s="6">
        <v>0</v>
      </c>
      <c r="BF1364" s="6">
        <v>0</v>
      </c>
      <c r="BG1364" s="6">
        <v>0</v>
      </c>
      <c r="BH1364" s="6">
        <v>0</v>
      </c>
      <c r="BI1364" s="6">
        <v>0</v>
      </c>
      <c r="BJ1364" s="6">
        <v>0</v>
      </c>
      <c r="BK1364" s="6">
        <v>0</v>
      </c>
      <c r="BL1364" s="6">
        <v>0</v>
      </c>
      <c r="BM1364" s="76">
        <f>IF(Table3[[#This Row],[Type]]="EM",IF((Table3[[#This Row],[Diameter]]/2)-Table3[[#This Row],[CornerRadius]]-0.012&gt;0,(Table3[[#This Row],[Diameter]]/2)-Table3[[#This Row],[CornerRadius]]-0.012,0),)</f>
        <v>0</v>
      </c>
    </row>
    <row r="1365" spans="1:65" x14ac:dyDescent="0.25">
      <c r="A1365" s="6">
        <v>1</v>
      </c>
      <c r="B1365" s="6" t="s">
        <v>1565</v>
      </c>
      <c r="C1365" s="6" t="s">
        <v>3403</v>
      </c>
      <c r="E1365" s="6">
        <v>1362</v>
      </c>
      <c r="G1365" s="9" t="s">
        <v>74</v>
      </c>
      <c r="H1365" s="10" t="s">
        <v>3406</v>
      </c>
      <c r="I1365" s="11" t="s">
        <v>3404</v>
      </c>
      <c r="J1365" s="12">
        <v>123456</v>
      </c>
      <c r="K1365" s="11" t="str">
        <f>CONCATENATE(Table3[[#This Row],[Type]]," "&amp;TEXT(Table3[[#This Row],[Diameter]],".0000")&amp;""," "&amp;Table3[[#This Row],[NumFlutes]]&amp;"FL")</f>
        <v>MT .1900 1FL</v>
      </c>
      <c r="M1365" s="13">
        <v>0.19</v>
      </c>
      <c r="N1365" s="13">
        <v>0.19</v>
      </c>
      <c r="O1365" s="6">
        <v>0.19</v>
      </c>
      <c r="P1365" s="6">
        <v>0.5</v>
      </c>
      <c r="R1365" s="14">
        <f>IF(Table3[[#This Row],[ShoulderLenEnd]]="",0,90-(DEGREES(ATAN((Q1365-P1365)/((N1365-O1365)/2)))))</f>
        <v>0</v>
      </c>
      <c r="S1365" s="15">
        <v>1.2</v>
      </c>
      <c r="T1365" s="6">
        <v>1</v>
      </c>
      <c r="U1365" s="6">
        <v>2</v>
      </c>
      <c r="V1365" s="6">
        <v>0.5</v>
      </c>
      <c r="AE1365" s="6" t="s">
        <v>1249</v>
      </c>
      <c r="AF1365" s="6" t="s">
        <v>62</v>
      </c>
      <c r="AG1365" s="6" t="s">
        <v>3405</v>
      </c>
      <c r="AI1365" s="6">
        <v>1</v>
      </c>
      <c r="AJ1365" s="6">
        <v>0</v>
      </c>
      <c r="AK1365" s="6">
        <v>0</v>
      </c>
      <c r="AL1365" s="6">
        <v>0</v>
      </c>
      <c r="AM1365" s="6">
        <v>0</v>
      </c>
      <c r="AN1365" s="6">
        <v>0</v>
      </c>
      <c r="AO1365" s="6">
        <v>0</v>
      </c>
      <c r="AP1365" s="6">
        <v>1</v>
      </c>
      <c r="AR1365" s="6">
        <v>0</v>
      </c>
      <c r="AS1365" s="6">
        <v>0</v>
      </c>
      <c r="AT1365" s="6">
        <v>0</v>
      </c>
      <c r="AU1365" s="6">
        <v>0</v>
      </c>
      <c r="AV1365" s="6">
        <v>1</v>
      </c>
      <c r="AW1365" s="6">
        <v>0</v>
      </c>
      <c r="AX1365" s="6">
        <v>0</v>
      </c>
      <c r="AY1365" s="6">
        <v>0</v>
      </c>
      <c r="AZ1365" s="6">
        <v>0</v>
      </c>
      <c r="BA1365" s="6">
        <v>0</v>
      </c>
      <c r="BB1365" s="6">
        <v>0</v>
      </c>
      <c r="BC1365" s="6">
        <v>0</v>
      </c>
      <c r="BD1365" s="6">
        <v>0</v>
      </c>
      <c r="BE1365" s="6">
        <v>0</v>
      </c>
      <c r="BF1365" s="6">
        <v>0</v>
      </c>
      <c r="BG1365" s="6">
        <v>0</v>
      </c>
      <c r="BH1365" s="6">
        <v>0</v>
      </c>
      <c r="BI1365" s="6">
        <v>0</v>
      </c>
      <c r="BJ1365" s="6">
        <v>0</v>
      </c>
      <c r="BK1365" s="6">
        <v>0</v>
      </c>
      <c r="BL1365" s="6">
        <v>0</v>
      </c>
      <c r="BM1365" s="76">
        <f>IF(Table3[[#This Row],[Type]]="EM",IF((Table3[[#This Row],[Diameter]]/2)-Table3[[#This Row],[CornerRadius]]-0.012&gt;0,(Table3[[#This Row],[Diameter]]/2)-Table3[[#This Row],[CornerRadius]]-0.012,0),)</f>
        <v>0</v>
      </c>
    </row>
    <row r="1366" spans="1:65" x14ac:dyDescent="0.25">
      <c r="A1366" s="6">
        <v>1</v>
      </c>
      <c r="B1366" s="6" t="s">
        <v>1565</v>
      </c>
      <c r="C1366" s="6" t="s">
        <v>1565</v>
      </c>
      <c r="E1366" s="6">
        <v>1363</v>
      </c>
      <c r="G1366" s="9" t="s">
        <v>74</v>
      </c>
      <c r="H1366" s="10" t="s">
        <v>1565</v>
      </c>
      <c r="I1366" s="11" t="s">
        <v>3407</v>
      </c>
      <c r="J1366" s="30" t="s">
        <v>3408</v>
      </c>
      <c r="K1366" s="11" t="str">
        <f>CONCATENATE(Table3[[#This Row],[Type]]," "&amp;TEXT(Table3[[#This Row],[Diameter]],".0000")&amp;""," "&amp;Table3[[#This Row],[NumFlutes]]&amp;"FL")</f>
        <v>EM .0470 4FL</v>
      </c>
      <c r="M1366" s="13">
        <v>4.7E-2</v>
      </c>
      <c r="N1366" s="13">
        <v>0.125</v>
      </c>
      <c r="O1366" s="6">
        <v>4.7E-2</v>
      </c>
      <c r="P1366" s="6">
        <v>0.29099999999999998</v>
      </c>
      <c r="Q1366" s="6">
        <v>0.53700000000000003</v>
      </c>
      <c r="R1366" s="14">
        <f>IF(Table3[[#This Row],[ShoulderLenEnd]]="",0,90-(DEGREES(ATAN((Q1366-P1366)/((N1366-O1366)/2)))))</f>
        <v>9.0085037420251552</v>
      </c>
      <c r="S1366" s="15">
        <v>0.55000000000000004</v>
      </c>
      <c r="T1366" s="6">
        <v>4</v>
      </c>
      <c r="U1366" s="6">
        <v>2.5</v>
      </c>
      <c r="V1366" s="6">
        <v>0.25</v>
      </c>
      <c r="AE1366" s="6" t="s">
        <v>44</v>
      </c>
      <c r="AF1366" s="6" t="s">
        <v>73</v>
      </c>
      <c r="AG1366" s="6" t="s">
        <v>66</v>
      </c>
      <c r="AI1366" s="6">
        <v>0</v>
      </c>
      <c r="AJ1366" s="6">
        <v>1</v>
      </c>
      <c r="AK1366" s="6">
        <v>1</v>
      </c>
      <c r="AL1366" s="6">
        <v>1</v>
      </c>
      <c r="AM1366" s="6">
        <v>1</v>
      </c>
      <c r="AN1366" s="6">
        <v>1</v>
      </c>
      <c r="AO1366" s="6">
        <v>1</v>
      </c>
      <c r="AP1366" s="6">
        <v>1</v>
      </c>
      <c r="AR1366" s="6">
        <v>0</v>
      </c>
      <c r="AS1366" s="6">
        <v>0</v>
      </c>
      <c r="AT1366" s="6">
        <v>0</v>
      </c>
      <c r="AU1366" s="6">
        <v>0</v>
      </c>
      <c r="AV1366" s="6">
        <v>0</v>
      </c>
      <c r="AW1366" s="6">
        <v>0</v>
      </c>
      <c r="AX1366" s="6">
        <v>0</v>
      </c>
      <c r="AY1366" s="6">
        <v>0</v>
      </c>
      <c r="AZ1366" s="6">
        <v>1</v>
      </c>
      <c r="BA1366" s="6">
        <v>0</v>
      </c>
      <c r="BB1366" s="6">
        <v>0</v>
      </c>
      <c r="BC1366" s="6">
        <v>0</v>
      </c>
      <c r="BD1366" s="6">
        <v>0</v>
      </c>
      <c r="BE1366" s="6">
        <v>0</v>
      </c>
      <c r="BF1366" s="6">
        <v>0</v>
      </c>
      <c r="BG1366" s="6">
        <v>0</v>
      </c>
      <c r="BH1366" s="6">
        <v>0</v>
      </c>
      <c r="BI1366" s="6">
        <v>0</v>
      </c>
      <c r="BJ1366" s="6">
        <v>0</v>
      </c>
      <c r="BK1366" s="6">
        <v>0</v>
      </c>
      <c r="BL1366" s="6">
        <v>0</v>
      </c>
      <c r="BM1366" s="76">
        <f>IF(Table3[[#This Row],[Type]]="EM",IF((Table3[[#This Row],[Diameter]]/2)-Table3[[#This Row],[CornerRadius]]-0.012&gt;0,(Table3[[#This Row],[Diameter]]/2)-Table3[[#This Row],[CornerRadius]]-0.012,0),)</f>
        <v>1.15E-2</v>
      </c>
    </row>
    <row r="1367" spans="1:65" x14ac:dyDescent="0.25">
      <c r="A1367" s="6">
        <v>1</v>
      </c>
      <c r="B1367" s="6" t="s">
        <v>1565</v>
      </c>
      <c r="C1367" s="6" t="s">
        <v>3403</v>
      </c>
      <c r="E1367" s="6">
        <v>1364</v>
      </c>
      <c r="G1367" s="9" t="s">
        <v>74</v>
      </c>
      <c r="H1367" s="10" t="s">
        <v>3406</v>
      </c>
      <c r="I1367" s="11" t="s">
        <v>3409</v>
      </c>
      <c r="J1367" s="12">
        <v>1234567</v>
      </c>
      <c r="K1367" s="11" t="str">
        <f>CONCATENATE(Table3[[#This Row],[Type]]," "&amp;TEXT(Table3[[#This Row],[Diameter]],".0000")&amp;""," "&amp;Table3[[#This Row],[NumFlutes]]&amp;"FL")</f>
        <v>MT .0625 1FL</v>
      </c>
      <c r="M1367" s="13">
        <v>6.25E-2</v>
      </c>
      <c r="N1367" s="13">
        <v>6.25E-2</v>
      </c>
      <c r="O1367" s="6">
        <v>6.25E-2</v>
      </c>
      <c r="P1367" s="6">
        <v>0.5</v>
      </c>
      <c r="R1367" s="14">
        <v>0</v>
      </c>
      <c r="S1367" s="15">
        <v>1.37</v>
      </c>
      <c r="T1367" s="6">
        <v>1</v>
      </c>
      <c r="U1367" s="6">
        <v>2</v>
      </c>
      <c r="V1367" s="6">
        <v>0.5</v>
      </c>
      <c r="AE1367" s="6" t="s">
        <v>1249</v>
      </c>
      <c r="AF1367" s="6" t="s">
        <v>62</v>
      </c>
      <c r="AG1367" s="6" t="s">
        <v>3405</v>
      </c>
      <c r="AI1367" s="6">
        <v>1</v>
      </c>
      <c r="AJ1367" s="6">
        <v>0</v>
      </c>
      <c r="AK1367" s="6">
        <v>0</v>
      </c>
      <c r="AL1367" s="6">
        <v>0</v>
      </c>
      <c r="AM1367" s="6">
        <v>0</v>
      </c>
      <c r="AN1367" s="6">
        <v>0</v>
      </c>
      <c r="AO1367" s="6">
        <v>0</v>
      </c>
      <c r="AP1367" s="6">
        <v>1</v>
      </c>
      <c r="AR1367" s="6">
        <v>0</v>
      </c>
      <c r="AS1367" s="6">
        <v>0</v>
      </c>
      <c r="AT1367" s="6">
        <v>0</v>
      </c>
      <c r="AU1367" s="6">
        <v>0</v>
      </c>
      <c r="AV1367" s="6">
        <v>1</v>
      </c>
      <c r="AW1367" s="6">
        <v>0</v>
      </c>
      <c r="AX1367" s="6">
        <v>0</v>
      </c>
      <c r="AY1367" s="6">
        <v>0</v>
      </c>
      <c r="AZ1367" s="6">
        <v>1</v>
      </c>
      <c r="BA1367" s="6">
        <v>0</v>
      </c>
      <c r="BB1367" s="6">
        <v>0</v>
      </c>
      <c r="BC1367" s="6">
        <v>0</v>
      </c>
      <c r="BD1367" s="6">
        <v>0</v>
      </c>
      <c r="BE1367" s="6">
        <v>0</v>
      </c>
      <c r="BF1367" s="6">
        <v>0</v>
      </c>
      <c r="BG1367" s="6">
        <v>0</v>
      </c>
      <c r="BH1367" s="6">
        <v>0</v>
      </c>
      <c r="BI1367" s="6">
        <v>0</v>
      </c>
      <c r="BJ1367" s="6">
        <v>0</v>
      </c>
      <c r="BK1367" s="6">
        <v>0</v>
      </c>
      <c r="BL1367" s="6">
        <v>0</v>
      </c>
      <c r="BM1367" s="76">
        <f>IF(Table3[[#This Row],[Type]]="EM",IF((Table3[[#This Row],[Diameter]]/2)-Table3[[#This Row],[CornerRadius]]-0.012&gt;0,(Table3[[#This Row],[Diameter]]/2)-Table3[[#This Row],[CornerRadius]]-0.012,0),)</f>
        <v>0</v>
      </c>
    </row>
    <row r="1368" spans="1:65" x14ac:dyDescent="0.25">
      <c r="A1368" s="6">
        <v>1</v>
      </c>
      <c r="B1368" s="6" t="s">
        <v>59</v>
      </c>
      <c r="C1368" s="6" t="s">
        <v>59</v>
      </c>
      <c r="E1368" s="6">
        <v>1365</v>
      </c>
      <c r="G1368" s="9" t="s">
        <v>74</v>
      </c>
      <c r="H1368" s="10" t="s">
        <v>59</v>
      </c>
      <c r="I1368" s="11" t="s">
        <v>3411</v>
      </c>
      <c r="J1368" s="12">
        <v>29847</v>
      </c>
      <c r="K1368" s="11" t="str">
        <f>CONCATENATE(Table3[[#This Row],[Type]]," "&amp;TEXT(Table3[[#This Row],[Diameter]],".0000")&amp;""," "&amp;Table3[[#This Row],[NumFlutes]]&amp;"FL")</f>
        <v>BA .0470 2FL</v>
      </c>
      <c r="M1368" s="13">
        <v>4.7E-2</v>
      </c>
      <c r="N1368" s="13">
        <v>0.125</v>
      </c>
      <c r="O1368" s="6">
        <v>5.7000000000000002E-2</v>
      </c>
      <c r="P1368" s="6">
        <v>0.15</v>
      </c>
      <c r="Q1368" s="6">
        <v>0.52500000000000002</v>
      </c>
      <c r="R1368" s="14">
        <f>IF(Table3[[#This Row],[ShoulderLenEnd]]="",0,90-(DEGREES(ATAN((Q1368-P1368)/((N1368-O1368)/2)))))</f>
        <v>5.1806525724597492</v>
      </c>
      <c r="S1368" s="15">
        <v>0.53</v>
      </c>
      <c r="T1368" s="6">
        <v>2</v>
      </c>
      <c r="U1368" s="6">
        <v>2.5</v>
      </c>
      <c r="V1368" s="6">
        <v>7.0999999999999994E-2</v>
      </c>
      <c r="AE1368" s="6" t="s">
        <v>44</v>
      </c>
      <c r="AF1368" s="6" t="s">
        <v>62</v>
      </c>
      <c r="AG1368" s="6" t="s">
        <v>66</v>
      </c>
      <c r="AH1368" s="6" t="s">
        <v>3410</v>
      </c>
      <c r="AI1368" s="6">
        <v>0</v>
      </c>
      <c r="AJ1368" s="6">
        <v>1</v>
      </c>
      <c r="AK1368" s="6">
        <v>1</v>
      </c>
      <c r="AL1368" s="6">
        <v>1</v>
      </c>
      <c r="AM1368" s="6">
        <v>1</v>
      </c>
      <c r="AN1368" s="6">
        <v>1</v>
      </c>
      <c r="AO1368" s="6">
        <v>1</v>
      </c>
      <c r="AP1368" s="6">
        <v>1</v>
      </c>
      <c r="AR1368" s="6">
        <v>0</v>
      </c>
      <c r="AS1368" s="6">
        <v>0</v>
      </c>
      <c r="AT1368" s="6">
        <v>0</v>
      </c>
      <c r="AU1368" s="6">
        <v>0</v>
      </c>
      <c r="AV1368" s="6">
        <v>0</v>
      </c>
      <c r="AW1368" s="6">
        <v>0</v>
      </c>
      <c r="AX1368" s="6">
        <v>0</v>
      </c>
      <c r="AY1368" s="6">
        <v>0</v>
      </c>
      <c r="AZ1368" s="6">
        <v>1</v>
      </c>
      <c r="BA1368" s="6">
        <v>0</v>
      </c>
      <c r="BB1368" s="6">
        <v>0</v>
      </c>
      <c r="BC1368" s="6">
        <v>0</v>
      </c>
      <c r="BD1368" s="6">
        <v>0</v>
      </c>
      <c r="BE1368" s="6">
        <v>0</v>
      </c>
      <c r="BF1368" s="6">
        <v>0</v>
      </c>
      <c r="BG1368" s="6">
        <v>0</v>
      </c>
      <c r="BH1368" s="6">
        <v>0</v>
      </c>
      <c r="BI1368" s="6">
        <v>0</v>
      </c>
      <c r="BJ1368" s="6">
        <v>0</v>
      </c>
      <c r="BK1368" s="6">
        <v>0</v>
      </c>
      <c r="BL1368" s="6">
        <v>0</v>
      </c>
      <c r="BM1368" s="76">
        <f>IF(Table3[[#This Row],[Type]]="EM",IF((Table3[[#This Row],[Diameter]]/2)-Table3[[#This Row],[CornerRadius]]-0.012&gt;0,(Table3[[#This Row],[Diameter]]/2)-Table3[[#This Row],[CornerRadius]]-0.012,0),)</f>
        <v>0</v>
      </c>
    </row>
    <row r="1369" spans="1:65" x14ac:dyDescent="0.25">
      <c r="A1369" s="6">
        <v>1</v>
      </c>
      <c r="B1369" s="6" t="s">
        <v>529</v>
      </c>
      <c r="D1369" s="6" t="s">
        <v>529</v>
      </c>
      <c r="E1369" s="6">
        <v>1366</v>
      </c>
      <c r="G1369" s="9" t="s">
        <v>74</v>
      </c>
      <c r="H1369" s="10" t="s">
        <v>528</v>
      </c>
      <c r="I1369" s="11" t="s">
        <v>3412</v>
      </c>
      <c r="J1369" s="12">
        <v>1040000</v>
      </c>
      <c r="K1369" s="11" t="str">
        <f>CONCATENATE(Table3[[#This Row],[Type]]," "&amp;TEXT(Table3[[#This Row],[Diameter]],".0000")&amp;""," "&amp;Table3[[#This Row],[NumFlutes]]&amp;"FL")</f>
        <v>CT .0475 1FL</v>
      </c>
      <c r="L1369" s="17" t="s">
        <v>3413</v>
      </c>
      <c r="M1369" s="13">
        <v>4.7500000000000001E-2</v>
      </c>
      <c r="N1369" s="13">
        <v>0.14000000000000001</v>
      </c>
      <c r="O1369" s="6">
        <v>5.8599999999999999E-2</v>
      </c>
      <c r="P1369" s="6">
        <v>0.317</v>
      </c>
      <c r="Q1369" s="6">
        <v>0.50539999999999996</v>
      </c>
      <c r="R1369" s="14">
        <f>IF(Table3[[#This Row],[ShoulderLenEnd]]="",0,90-(DEGREES(ATAN((Q1369-P1369)/((N1369-O1369)/2)))))</f>
        <v>12.190260335217687</v>
      </c>
      <c r="S1369" s="15">
        <v>0.51500000000000001</v>
      </c>
      <c r="T1369" s="6">
        <v>1</v>
      </c>
      <c r="U1369" s="6">
        <v>1.72</v>
      </c>
      <c r="V1369" s="6">
        <v>0.26900000000000002</v>
      </c>
      <c r="X1369" s="13">
        <v>1.11E-2</v>
      </c>
      <c r="Y1369" s="6" t="s">
        <v>535</v>
      </c>
      <c r="AB1369" s="6">
        <v>0</v>
      </c>
      <c r="AC1369" s="6">
        <v>4.5999999999999999E-2</v>
      </c>
      <c r="AE1369" s="6" t="s">
        <v>49</v>
      </c>
      <c r="AF1369" s="6" t="s">
        <v>62</v>
      </c>
      <c r="AG1369" s="6" t="s">
        <v>90</v>
      </c>
      <c r="AI1369" s="6">
        <v>0</v>
      </c>
      <c r="AJ1369" s="6">
        <v>1</v>
      </c>
      <c r="AK1369" s="6">
        <v>1</v>
      </c>
      <c r="AL1369" s="6">
        <v>1</v>
      </c>
      <c r="AM1369" s="6">
        <v>1</v>
      </c>
      <c r="AN1369" s="6">
        <v>1</v>
      </c>
      <c r="AO1369" s="6">
        <v>0</v>
      </c>
      <c r="AP1369" s="6">
        <v>1</v>
      </c>
      <c r="AR1369" s="6">
        <v>0</v>
      </c>
      <c r="AS1369" s="6">
        <v>0</v>
      </c>
      <c r="AT1369" s="6">
        <v>0</v>
      </c>
      <c r="AU1369" s="6">
        <v>0</v>
      </c>
      <c r="AV1369" s="6">
        <v>1</v>
      </c>
      <c r="AW1369" s="6">
        <v>0</v>
      </c>
      <c r="AX1369" s="6">
        <v>0</v>
      </c>
      <c r="AY1369" s="6">
        <v>0</v>
      </c>
      <c r="AZ1369" s="6">
        <v>0</v>
      </c>
      <c r="BA1369" s="6">
        <v>0</v>
      </c>
      <c r="BB1369" s="6">
        <v>0</v>
      </c>
      <c r="BC1369" s="6">
        <v>0</v>
      </c>
      <c r="BD1369" s="6">
        <v>0</v>
      </c>
      <c r="BE1369" s="6">
        <v>0</v>
      </c>
      <c r="BF1369" s="6">
        <v>0</v>
      </c>
      <c r="BG1369" s="6">
        <v>0</v>
      </c>
      <c r="BH1369" s="6">
        <v>0</v>
      </c>
      <c r="BI1369" s="6">
        <v>0</v>
      </c>
      <c r="BJ1369" s="6">
        <v>0</v>
      </c>
      <c r="BK1369" s="6">
        <v>0</v>
      </c>
      <c r="BL1369" s="6">
        <v>0</v>
      </c>
      <c r="BM1369" s="76">
        <f>IF(Table3[[#This Row],[Type]]="EM",IF((Table3[[#This Row],[Diameter]]/2)-Table3[[#This Row],[CornerRadius]]-0.012&gt;0,(Table3[[#This Row],[Diameter]]/2)-Table3[[#This Row],[CornerRadius]]-0.012,0),)</f>
        <v>0</v>
      </c>
    </row>
    <row r="1370" spans="1:65" x14ac:dyDescent="0.25">
      <c r="A1370" s="6">
        <v>1</v>
      </c>
      <c r="B1370" s="6" t="s">
        <v>2193</v>
      </c>
      <c r="D1370" s="6" t="s">
        <v>2193</v>
      </c>
      <c r="E1370" s="6">
        <v>1367</v>
      </c>
      <c r="G1370" s="9" t="s">
        <v>74</v>
      </c>
      <c r="H1370" s="10" t="s">
        <v>2193</v>
      </c>
      <c r="I1370" s="11" t="s">
        <v>3414</v>
      </c>
      <c r="J1370" s="30" t="s">
        <v>3415</v>
      </c>
      <c r="K1370" s="11" t="str">
        <f>CONCATENATE(Table3[[#This Row],[Type]]," "&amp;TEXT(Table3[[#This Row],[Diameter]],".0000")&amp;""," "&amp;Table3[[#This Row],[NumFlutes]]&amp;"FL")</f>
        <v>SD .1250 2FL</v>
      </c>
      <c r="M1370" s="13">
        <v>0.125</v>
      </c>
      <c r="N1370" s="13">
        <v>0.125</v>
      </c>
      <c r="O1370" s="6">
        <v>0.125</v>
      </c>
      <c r="P1370" s="6">
        <v>0.40500000000000003</v>
      </c>
      <c r="R1370" s="14">
        <f>IF(Table3[[#This Row],[ShoulderLenEnd]]="",0,90-(DEGREES(ATAN((Q1370-P1370)/((N1370-O1370)/2)))))</f>
        <v>0</v>
      </c>
      <c r="S1370" s="15">
        <v>0.40500000000000003</v>
      </c>
      <c r="T1370" s="6">
        <v>2</v>
      </c>
      <c r="U1370" s="6">
        <v>1.5</v>
      </c>
      <c r="V1370" s="6">
        <v>0.2</v>
      </c>
      <c r="Z1370" s="6">
        <v>140</v>
      </c>
      <c r="AA1370" s="13">
        <f>IF(Z1370 &lt; 1, "", (M1370/2)/TAN(RADIANS(Z1370/2)))</f>
        <v>2.2748139641637653E-2</v>
      </c>
      <c r="AE1370" s="6" t="s">
        <v>44</v>
      </c>
      <c r="AF1370" s="6" t="s">
        <v>73</v>
      </c>
      <c r="AG1370" s="6" t="s">
        <v>66</v>
      </c>
      <c r="AI1370" s="6">
        <v>0</v>
      </c>
      <c r="AJ1370" s="6">
        <v>0</v>
      </c>
      <c r="AK1370" s="6">
        <v>1</v>
      </c>
      <c r="AL1370" s="6">
        <v>0</v>
      </c>
      <c r="AM1370" s="6">
        <v>0</v>
      </c>
      <c r="AN1370" s="6">
        <v>1</v>
      </c>
      <c r="AO1370" s="6">
        <v>0</v>
      </c>
      <c r="AP1370" s="6">
        <v>1</v>
      </c>
      <c r="AR1370" s="6">
        <v>0</v>
      </c>
      <c r="AS1370" s="6">
        <v>0</v>
      </c>
      <c r="AT1370" s="6">
        <v>0</v>
      </c>
      <c r="AU1370" s="6">
        <v>0</v>
      </c>
      <c r="AV1370" s="6">
        <v>0</v>
      </c>
      <c r="AW1370" s="6">
        <v>0</v>
      </c>
      <c r="AX1370" s="6">
        <v>0</v>
      </c>
      <c r="AY1370" s="6">
        <v>0</v>
      </c>
      <c r="AZ1370" s="6">
        <v>1</v>
      </c>
      <c r="BA1370" s="6">
        <v>0</v>
      </c>
      <c r="BB1370" s="6">
        <v>0</v>
      </c>
      <c r="BC1370" s="6">
        <v>0</v>
      </c>
      <c r="BD1370" s="6">
        <v>0</v>
      </c>
      <c r="BE1370" s="6">
        <v>0</v>
      </c>
      <c r="BF1370" s="6">
        <v>0</v>
      </c>
      <c r="BG1370" s="6">
        <v>0</v>
      </c>
      <c r="BH1370" s="6">
        <v>0</v>
      </c>
      <c r="BI1370" s="6">
        <v>0</v>
      </c>
      <c r="BJ1370" s="6">
        <v>0</v>
      </c>
      <c r="BK1370" s="6">
        <v>0</v>
      </c>
      <c r="BL1370" s="6">
        <v>0</v>
      </c>
      <c r="BM1370" s="76">
        <f>IF(Table3[[#This Row],[Type]]="EM",IF((Table3[[#This Row],[Diameter]]/2)-Table3[[#This Row],[CornerRadius]]-0.012&gt;0,(Table3[[#This Row],[Diameter]]/2)-Table3[[#This Row],[CornerRadius]]-0.012,0),)</f>
        <v>0</v>
      </c>
    </row>
    <row r="1371" spans="1:65" x14ac:dyDescent="0.25">
      <c r="A1371" s="6">
        <v>1</v>
      </c>
      <c r="B1371" s="6" t="s">
        <v>149</v>
      </c>
      <c r="D1371" s="6" t="s">
        <v>149</v>
      </c>
      <c r="E1371" s="6">
        <v>1368</v>
      </c>
      <c r="G1371" s="9" t="s">
        <v>74</v>
      </c>
      <c r="H1371" s="10" t="s">
        <v>150</v>
      </c>
      <c r="I1371" s="11" t="s">
        <v>3416</v>
      </c>
      <c r="J1371" t="s">
        <v>3417</v>
      </c>
      <c r="K1371" s="11" t="str">
        <f>CONCATENATE(Table3[[#This Row],[Type]]," "&amp;TEXT(Table3[[#This Row],[Diameter]],".0000")&amp;""," "&amp;Table3[[#This Row],[NumFlutes]]&amp;"FL")</f>
        <v>CD .0077 2FL</v>
      </c>
      <c r="M1371" s="13">
        <v>7.7000000000000002E-3</v>
      </c>
      <c r="N1371" s="13">
        <v>0.125</v>
      </c>
      <c r="O1371" s="6">
        <v>7.7000000000000002E-3</v>
      </c>
      <c r="P1371" s="6">
        <v>0.82499999999999996</v>
      </c>
      <c r="R1371" s="14">
        <f>IF(Table3[[#This Row],[ShoulderLenEnd]]="",0,90-(DEGREES(ATAN((Q1371-P1371)/((N1371-O1371)/2)))))</f>
        <v>0</v>
      </c>
      <c r="S1371" s="15">
        <v>0.8</v>
      </c>
      <c r="T1371" s="6">
        <v>2</v>
      </c>
      <c r="U1371" s="6">
        <v>1.5</v>
      </c>
      <c r="V1371" s="6">
        <v>0.14000000000000001</v>
      </c>
      <c r="Z1371" s="6">
        <v>120</v>
      </c>
      <c r="AA1371" s="13">
        <f>IF(Z1371 &lt; 1, "", (M1371/2)/TAN(RADIANS(Z1371/2)))</f>
        <v>2.2227985363800599E-3</v>
      </c>
      <c r="AE1371" s="6" t="s">
        <v>44</v>
      </c>
      <c r="AF1371" s="6" t="s">
        <v>62</v>
      </c>
      <c r="AG1371" s="6" t="s">
        <v>152</v>
      </c>
      <c r="AH1371" s="6" t="s">
        <v>153</v>
      </c>
      <c r="AI1371" s="6">
        <v>0</v>
      </c>
      <c r="AJ1371" s="6">
        <v>1</v>
      </c>
      <c r="AK1371" s="6">
        <v>0</v>
      </c>
      <c r="AL1371" s="6">
        <v>1</v>
      </c>
      <c r="AM1371" s="6">
        <v>1</v>
      </c>
      <c r="AN1371" s="6">
        <v>1</v>
      </c>
      <c r="AO1371" s="6">
        <v>1</v>
      </c>
      <c r="AP1371" s="6">
        <v>1</v>
      </c>
      <c r="AQ1371" s="6" t="s">
        <v>3418</v>
      </c>
      <c r="AR1371" s="6">
        <v>0</v>
      </c>
      <c r="AS1371" s="6">
        <v>0</v>
      </c>
      <c r="AT1371" s="6">
        <v>0</v>
      </c>
      <c r="AU1371" s="6">
        <v>0</v>
      </c>
      <c r="AV1371" s="6">
        <v>0</v>
      </c>
      <c r="AW1371" s="6">
        <v>0</v>
      </c>
      <c r="AX1371" s="6">
        <v>0</v>
      </c>
      <c r="AY1371" s="6">
        <v>0</v>
      </c>
      <c r="AZ1371" s="6">
        <v>1</v>
      </c>
      <c r="BA1371" s="6">
        <v>0</v>
      </c>
      <c r="BB1371" s="6">
        <v>0</v>
      </c>
      <c r="BC1371" s="6">
        <v>0</v>
      </c>
      <c r="BD1371" s="6">
        <v>0</v>
      </c>
      <c r="BE1371" s="6">
        <v>0</v>
      </c>
      <c r="BF1371" s="6">
        <v>0</v>
      </c>
      <c r="BG1371" s="6">
        <v>0</v>
      </c>
      <c r="BH1371" s="6">
        <v>0</v>
      </c>
      <c r="BI1371" s="6">
        <v>0</v>
      </c>
      <c r="BJ1371" s="6">
        <v>0</v>
      </c>
      <c r="BK1371" s="6">
        <v>0</v>
      </c>
      <c r="BL1371" s="6">
        <v>0</v>
      </c>
      <c r="BM1371" s="76">
        <f>IF(Table3[[#This Row],[Type]]="EM",IF((Table3[[#This Row],[Diameter]]/2)-Table3[[#This Row],[CornerRadius]]-0.012&gt;0,(Table3[[#This Row],[Diameter]]/2)-Table3[[#This Row],[CornerRadius]]-0.012,0),)</f>
        <v>0</v>
      </c>
    </row>
    <row r="1372" spans="1:65" x14ac:dyDescent="0.25">
      <c r="A1372" s="6">
        <v>1</v>
      </c>
      <c r="B1372" s="6" t="s">
        <v>1565</v>
      </c>
      <c r="C1372" s="6" t="s">
        <v>1565</v>
      </c>
      <c r="E1372" s="6">
        <v>1369</v>
      </c>
      <c r="G1372" s="9" t="s">
        <v>74</v>
      </c>
      <c r="H1372" s="10" t="s">
        <v>1565</v>
      </c>
      <c r="I1372" s="11" t="s">
        <v>3421</v>
      </c>
      <c r="J1372" s="12">
        <v>956820</v>
      </c>
      <c r="K1372" s="11" t="str">
        <f>CONCATENATE(Table3[[#This Row],[Type]]," "&amp;TEXT(Table3[[#This Row],[Diameter]],".0000")&amp;""," "&amp;Table3[[#This Row],[NumFlutes]]&amp;"FL")</f>
        <v>EM .0200 4FL</v>
      </c>
      <c r="M1372" s="13">
        <v>0.02</v>
      </c>
      <c r="N1372" s="13">
        <v>0.125</v>
      </c>
      <c r="O1372" s="6">
        <v>0.02</v>
      </c>
      <c r="P1372" s="6">
        <v>0.10299999999999999</v>
      </c>
      <c r="Q1372" s="6">
        <v>0.35499999999999998</v>
      </c>
      <c r="R1372" s="14">
        <f>IF(Table3[[#This Row],[ShoulderLenEnd]]="",0,90-(DEGREES(ATAN((Q1372-P1372)/((N1372-O1372)/2)))))</f>
        <v>11.768288932020639</v>
      </c>
      <c r="S1372" s="15">
        <v>0.38</v>
      </c>
      <c r="T1372" s="6">
        <v>4</v>
      </c>
      <c r="U1372" s="6">
        <v>1.5</v>
      </c>
      <c r="V1372" s="6">
        <v>0.06</v>
      </c>
      <c r="AE1372" s="6" t="s">
        <v>44</v>
      </c>
      <c r="AF1372" s="6" t="s">
        <v>62</v>
      </c>
      <c r="AG1372" s="6" t="s">
        <v>66</v>
      </c>
      <c r="AI1372" s="6">
        <v>0</v>
      </c>
      <c r="AJ1372" s="6">
        <v>1</v>
      </c>
      <c r="AK1372" s="6">
        <v>1</v>
      </c>
      <c r="AL1372" s="6">
        <v>0</v>
      </c>
      <c r="AM1372" s="6">
        <v>1</v>
      </c>
      <c r="AN1372" s="6">
        <v>1</v>
      </c>
      <c r="AO1372" s="6">
        <v>1</v>
      </c>
      <c r="AP1372" s="6">
        <v>1</v>
      </c>
      <c r="AR1372" s="6">
        <v>0</v>
      </c>
      <c r="AS1372" s="6">
        <v>0</v>
      </c>
      <c r="AT1372" s="6">
        <v>0</v>
      </c>
      <c r="AU1372" s="6">
        <v>0</v>
      </c>
      <c r="AV1372" s="6">
        <v>0</v>
      </c>
      <c r="AW1372" s="6">
        <v>0</v>
      </c>
      <c r="AX1372" s="6">
        <v>0</v>
      </c>
      <c r="AY1372" s="6">
        <v>0</v>
      </c>
      <c r="AZ1372" s="6">
        <v>1</v>
      </c>
      <c r="BA1372" s="6">
        <v>0</v>
      </c>
      <c r="BB1372" s="6">
        <v>0</v>
      </c>
      <c r="BC1372" s="6">
        <v>0</v>
      </c>
      <c r="BD1372" s="6">
        <v>0</v>
      </c>
      <c r="BE1372" s="6">
        <v>0</v>
      </c>
      <c r="BF1372" s="6">
        <v>0</v>
      </c>
      <c r="BG1372" s="6">
        <v>0</v>
      </c>
      <c r="BH1372" s="6">
        <v>0</v>
      </c>
      <c r="BI1372" s="6">
        <v>0</v>
      </c>
      <c r="BJ1372" s="6">
        <v>0</v>
      </c>
      <c r="BK1372" s="6">
        <v>0</v>
      </c>
      <c r="BL1372" s="6">
        <v>0</v>
      </c>
      <c r="BM1372" s="76">
        <f>IF(Table3[[#This Row],[Type]]="EM",IF((Table3[[#This Row],[Diameter]]/2)-Table3[[#This Row],[CornerRadius]]-0.012&gt;0,(Table3[[#This Row],[Diameter]]/2)-Table3[[#This Row],[CornerRadius]]-0.012,0),)</f>
        <v>0</v>
      </c>
    </row>
    <row r="1373" spans="1:65" x14ac:dyDescent="0.25">
      <c r="A1373" s="6">
        <v>1</v>
      </c>
      <c r="B1373" s="6" t="s">
        <v>1565</v>
      </c>
      <c r="C1373" s="6" t="s">
        <v>1565</v>
      </c>
      <c r="E1373" s="6">
        <v>1370</v>
      </c>
      <c r="G1373" s="9" t="s">
        <v>74</v>
      </c>
      <c r="H1373" s="10" t="s">
        <v>1565</v>
      </c>
      <c r="I1373" s="11" t="s">
        <v>3422</v>
      </c>
      <c r="J1373" s="30" t="s">
        <v>3423</v>
      </c>
      <c r="K1373" s="11" t="str">
        <f>CONCATENATE(Table3[[#This Row],[Type]]," "&amp;TEXT(Table3[[#This Row],[Diameter]],".0000")&amp;""," "&amp;Table3[[#This Row],[NumFlutes]]&amp;"FL")</f>
        <v>EM .0200 4FL</v>
      </c>
      <c r="M1373" s="13">
        <v>0.02</v>
      </c>
      <c r="N1373" s="13">
        <v>0.125</v>
      </c>
      <c r="O1373" s="6">
        <v>0.02</v>
      </c>
      <c r="P1373" s="6">
        <v>0.10299999999999999</v>
      </c>
      <c r="Q1373" s="6">
        <v>0.35499999999999998</v>
      </c>
      <c r="R1373" s="14">
        <f>IF(Table3[[#This Row],[ShoulderLenEnd]]="",0,90-(DEGREES(ATAN((Q1372-P1372)/((N1372-O1372)/2)))))</f>
        <v>11.768288932020639</v>
      </c>
      <c r="S1373" s="15">
        <v>0.38</v>
      </c>
      <c r="T1373" s="6">
        <v>4</v>
      </c>
      <c r="U1373" s="6">
        <v>1.5</v>
      </c>
      <c r="V1373" s="6">
        <v>0.06</v>
      </c>
      <c r="AE1373" s="6" t="s">
        <v>44</v>
      </c>
      <c r="AF1373" s="6" t="s">
        <v>432</v>
      </c>
      <c r="AG1373" s="6" t="s">
        <v>66</v>
      </c>
      <c r="AI1373" s="6">
        <v>0</v>
      </c>
      <c r="AJ1373" s="6">
        <v>1</v>
      </c>
      <c r="AK1373" s="6">
        <v>1</v>
      </c>
      <c r="AL1373" s="6">
        <v>0</v>
      </c>
      <c r="AM1373" s="6">
        <v>1</v>
      </c>
      <c r="AN1373" s="6">
        <v>1</v>
      </c>
      <c r="AO1373" s="6">
        <v>1</v>
      </c>
      <c r="AP1373" s="6">
        <v>1</v>
      </c>
      <c r="AR1373" s="6">
        <v>0</v>
      </c>
      <c r="AS1373" s="6">
        <v>0</v>
      </c>
      <c r="AT1373" s="6">
        <v>0</v>
      </c>
      <c r="AU1373" s="6">
        <v>0</v>
      </c>
      <c r="AV1373" s="6">
        <v>0</v>
      </c>
      <c r="AW1373" s="6">
        <v>0</v>
      </c>
      <c r="AX1373" s="6">
        <v>0</v>
      </c>
      <c r="AY1373" s="6">
        <v>0</v>
      </c>
      <c r="AZ1373" s="6">
        <v>1</v>
      </c>
      <c r="BA1373" s="6">
        <v>0</v>
      </c>
      <c r="BB1373" s="6">
        <v>0</v>
      </c>
      <c r="BC1373" s="6">
        <v>0</v>
      </c>
      <c r="BD1373" s="6">
        <v>0</v>
      </c>
      <c r="BE1373" s="6">
        <v>0</v>
      </c>
      <c r="BF1373" s="6">
        <v>0</v>
      </c>
      <c r="BG1373" s="6">
        <v>0</v>
      </c>
      <c r="BH1373" s="6">
        <v>0</v>
      </c>
      <c r="BI1373" s="6">
        <v>0</v>
      </c>
      <c r="BJ1373" s="6">
        <v>0</v>
      </c>
      <c r="BK1373" s="6">
        <v>0</v>
      </c>
      <c r="BL1373" s="6">
        <v>0</v>
      </c>
      <c r="BM1373" s="76">
        <f>IF(Table3[[#This Row],[Type]]="EM",IF((Table3[[#This Row],[Diameter]]/2)-Table3[[#This Row],[CornerRadius]]-0.012&gt;0,(Table3[[#This Row],[Diameter]]/2)-Table3[[#This Row],[CornerRadius]]-0.012,0),)</f>
        <v>0</v>
      </c>
    </row>
    <row r="1374" spans="1:65" x14ac:dyDescent="0.25">
      <c r="A1374" s="6">
        <v>1</v>
      </c>
      <c r="B1374" s="6" t="s">
        <v>120</v>
      </c>
      <c r="C1374" s="6" t="s">
        <v>120</v>
      </c>
      <c r="E1374" s="6">
        <v>1371</v>
      </c>
      <c r="G1374" s="9" t="s">
        <v>74</v>
      </c>
      <c r="H1374" s="10" t="s">
        <v>120</v>
      </c>
      <c r="I1374" s="11" t="s">
        <v>3424</v>
      </c>
      <c r="J1374" s="12" t="s">
        <v>3425</v>
      </c>
      <c r="K1374" s="11" t="str">
        <f>CONCATENATE(Table3[[#This Row],[Type]]," "&amp;TEXT(Table3[[#This Row],[Diameter]],".0000")&amp;""," "&amp;Table3[[#This Row],[NumFlutes]]&amp;"FL")</f>
        <v>BU .3750 4FL</v>
      </c>
      <c r="M1374" s="13">
        <v>0.375</v>
      </c>
      <c r="N1374" s="13">
        <v>0.375</v>
      </c>
      <c r="O1374" s="6">
        <v>0.375</v>
      </c>
      <c r="P1374" s="6">
        <v>0.75</v>
      </c>
      <c r="R1374" s="14">
        <f>IF(Table3[[#This Row],[ShoulderLenEnd]]="",0,90-(DEGREES(ATAN((Q1373-P1373)/((N1373-O1373)/2)))))</f>
        <v>0</v>
      </c>
      <c r="S1374" s="15">
        <v>0.8</v>
      </c>
      <c r="T1374" s="6">
        <v>4</v>
      </c>
      <c r="U1374" s="6">
        <v>2.5</v>
      </c>
      <c r="V1374" s="6">
        <v>0.56999999999999995</v>
      </c>
      <c r="W1374" s="6">
        <v>0.03</v>
      </c>
      <c r="AE1374" s="6" t="s">
        <v>44</v>
      </c>
      <c r="AF1374" s="6" t="s">
        <v>432</v>
      </c>
      <c r="AG1374" s="6" t="s">
        <v>66</v>
      </c>
      <c r="AI1374" s="6">
        <v>0</v>
      </c>
      <c r="AJ1374" s="6">
        <v>1</v>
      </c>
      <c r="AK1374" s="6">
        <v>0</v>
      </c>
      <c r="AL1374" s="6">
        <v>0</v>
      </c>
      <c r="AM1374" s="6">
        <v>0</v>
      </c>
      <c r="AN1374" s="6">
        <v>1</v>
      </c>
      <c r="AO1374" s="6">
        <v>1</v>
      </c>
      <c r="AP1374" s="6">
        <v>1</v>
      </c>
      <c r="AR1374" s="6">
        <v>0</v>
      </c>
      <c r="AS1374" s="6">
        <v>0</v>
      </c>
      <c r="AT1374" s="6">
        <v>0</v>
      </c>
      <c r="AU1374" s="6">
        <v>0</v>
      </c>
      <c r="AV1374" s="6">
        <v>0</v>
      </c>
      <c r="AW1374" s="6">
        <v>0</v>
      </c>
      <c r="AX1374" s="6">
        <v>0</v>
      </c>
      <c r="AY1374" s="6">
        <v>0</v>
      </c>
      <c r="AZ1374" s="6">
        <v>0</v>
      </c>
      <c r="BA1374" s="6">
        <v>0</v>
      </c>
      <c r="BB1374" s="6">
        <v>1</v>
      </c>
      <c r="BC1374" s="6">
        <v>0</v>
      </c>
      <c r="BD1374" s="6">
        <v>0</v>
      </c>
      <c r="BE1374" s="6">
        <v>0</v>
      </c>
      <c r="BF1374" s="6">
        <v>0</v>
      </c>
      <c r="BG1374" s="6">
        <v>0</v>
      </c>
      <c r="BH1374" s="6">
        <v>0</v>
      </c>
      <c r="BI1374" s="6">
        <v>0</v>
      </c>
      <c r="BJ1374" s="6">
        <v>0</v>
      </c>
      <c r="BK1374" s="6">
        <v>0</v>
      </c>
      <c r="BL1374" s="6">
        <v>0</v>
      </c>
      <c r="BM1374" s="76">
        <f>IF(Table3[[#This Row],[Type]]="EM",IF((Table3[[#This Row],[Diameter]]/2)-Table3[[#This Row],[CornerRadius]]-0.012&gt;0,(Table3[[#This Row],[Diameter]]/2)-Table3[[#This Row],[CornerRadius]]-0.012,0),)</f>
        <v>0</v>
      </c>
    </row>
    <row r="1375" spans="1:65" x14ac:dyDescent="0.25">
      <c r="A1375" s="6">
        <v>1</v>
      </c>
      <c r="B1375" s="6" t="s">
        <v>120</v>
      </c>
      <c r="C1375" s="6" t="s">
        <v>120</v>
      </c>
      <c r="E1375" s="6">
        <v>1372</v>
      </c>
      <c r="G1375" s="9" t="s">
        <v>74</v>
      </c>
      <c r="H1375" s="10" t="s">
        <v>120</v>
      </c>
      <c r="I1375" s="11" t="s">
        <v>3426</v>
      </c>
      <c r="J1375" s="12">
        <v>72890</v>
      </c>
      <c r="K1375" s="11" t="str">
        <f>CONCATENATE(Table3[[#This Row],[Type]]," "&amp;TEXT(Table3[[#This Row],[Diameter]],".0000")&amp;""," "&amp;Table3[[#This Row],[NumFlutes]]&amp;"FL")</f>
        <v>BU .3750 4FL</v>
      </c>
      <c r="M1375" s="13">
        <v>0.375</v>
      </c>
      <c r="N1375" s="13">
        <v>0.375</v>
      </c>
      <c r="O1375" s="6">
        <v>0.375</v>
      </c>
      <c r="P1375" s="6">
        <v>1.25</v>
      </c>
      <c r="R1375" s="14">
        <f>IF(Table3[[#This Row],[ShoulderLenEnd]]="",0,90-(DEGREES(ATAN((Q1374-P1374)/((N1374-O1374)/2)))))</f>
        <v>0</v>
      </c>
      <c r="S1375" s="15">
        <v>1.3</v>
      </c>
      <c r="T1375" s="6">
        <v>4</v>
      </c>
      <c r="U1375" s="6">
        <v>2.5</v>
      </c>
      <c r="V1375" s="6">
        <v>1</v>
      </c>
      <c r="W1375" s="6">
        <v>0.09</v>
      </c>
      <c r="AE1375" s="6" t="s">
        <v>44</v>
      </c>
      <c r="AF1375" s="6" t="s">
        <v>62</v>
      </c>
      <c r="AG1375" s="6" t="s">
        <v>66</v>
      </c>
      <c r="AI1375" s="6">
        <v>0</v>
      </c>
      <c r="AJ1375" s="6">
        <v>1</v>
      </c>
      <c r="AK1375" s="6">
        <v>1</v>
      </c>
      <c r="AL1375" s="6">
        <v>0</v>
      </c>
      <c r="AM1375" s="6">
        <v>0</v>
      </c>
      <c r="AN1375" s="6">
        <v>1</v>
      </c>
      <c r="AO1375" s="6">
        <v>1</v>
      </c>
      <c r="AP1375" s="6">
        <v>1</v>
      </c>
      <c r="AR1375" s="6">
        <v>0</v>
      </c>
      <c r="AS1375" s="6">
        <v>0</v>
      </c>
      <c r="AT1375" s="6">
        <v>0</v>
      </c>
      <c r="AU1375" s="6">
        <v>0</v>
      </c>
      <c r="AV1375" s="6">
        <v>0</v>
      </c>
      <c r="AW1375" s="6">
        <v>0</v>
      </c>
      <c r="AX1375" s="6">
        <v>0</v>
      </c>
      <c r="AY1375" s="6">
        <v>0</v>
      </c>
      <c r="AZ1375" s="6">
        <v>0</v>
      </c>
      <c r="BA1375" s="6">
        <v>0</v>
      </c>
      <c r="BB1375" s="6">
        <v>1</v>
      </c>
      <c r="BC1375" s="6">
        <v>0</v>
      </c>
      <c r="BD1375" s="6">
        <v>0</v>
      </c>
      <c r="BE1375" s="6">
        <v>0</v>
      </c>
      <c r="BF1375" s="6">
        <v>0</v>
      </c>
      <c r="BG1375" s="6">
        <v>0</v>
      </c>
      <c r="BH1375" s="6">
        <v>0</v>
      </c>
      <c r="BI1375" s="6">
        <v>0</v>
      </c>
      <c r="BJ1375" s="6">
        <v>0</v>
      </c>
      <c r="BK1375" s="6">
        <v>0</v>
      </c>
      <c r="BL1375" s="6">
        <v>0</v>
      </c>
      <c r="BM1375" s="76">
        <f>IF(Table3[[#This Row],[Type]]="EM",IF((Table3[[#This Row],[Diameter]]/2)-Table3[[#This Row],[CornerRadius]]-0.012&gt;0,(Table3[[#This Row],[Diameter]]/2)-Table3[[#This Row],[CornerRadius]]-0.012,0),)</f>
        <v>0</v>
      </c>
    </row>
    <row r="1376" spans="1:65" x14ac:dyDescent="0.25">
      <c r="A1376" s="6">
        <v>1</v>
      </c>
      <c r="B1376" s="6" t="s">
        <v>120</v>
      </c>
      <c r="C1376" s="6" t="s">
        <v>120</v>
      </c>
      <c r="E1376" s="6">
        <v>1373</v>
      </c>
      <c r="G1376" s="9" t="s">
        <v>74</v>
      </c>
      <c r="H1376" s="10" t="s">
        <v>120</v>
      </c>
      <c r="I1376" s="11" t="s">
        <v>3427</v>
      </c>
      <c r="J1376" s="12">
        <v>915230</v>
      </c>
      <c r="K1376" s="11" t="str">
        <f>CONCATENATE(Table3[[#This Row],[Type]]," "&amp;TEXT(Table3[[#This Row],[Diameter]],".0000")&amp;""," "&amp;Table3[[#This Row],[NumFlutes]]&amp;"FL")</f>
        <v>BU .3750 4FL</v>
      </c>
      <c r="M1376" s="13">
        <v>0.375</v>
      </c>
      <c r="N1376" s="13">
        <v>0.375</v>
      </c>
      <c r="O1376" s="6">
        <v>0.375</v>
      </c>
      <c r="P1376" s="6">
        <v>0.75</v>
      </c>
      <c r="R1376" s="14">
        <f>IF(Table3[[#This Row],[ShoulderLenEnd]]="",0,90-(DEGREES(ATAN((Q1375-P1375)/((N1375-O1375)/2)))))</f>
        <v>0</v>
      </c>
      <c r="S1376" s="15">
        <v>0.8</v>
      </c>
      <c r="T1376" s="6">
        <v>4</v>
      </c>
      <c r="U1376" s="6">
        <v>2.5</v>
      </c>
      <c r="V1376" s="6">
        <v>0.56999999999999995</v>
      </c>
      <c r="W1376" s="6">
        <v>0.03</v>
      </c>
      <c r="AE1376" s="6" t="s">
        <v>44</v>
      </c>
      <c r="AF1376" s="6" t="s">
        <v>62</v>
      </c>
      <c r="AG1376" s="6" t="s">
        <v>66</v>
      </c>
      <c r="AI1376" s="6">
        <v>0</v>
      </c>
      <c r="AJ1376" s="6">
        <v>1</v>
      </c>
      <c r="AK1376" s="6">
        <v>1</v>
      </c>
      <c r="AL1376" s="6">
        <v>0</v>
      </c>
      <c r="AM1376" s="6">
        <v>0</v>
      </c>
      <c r="AN1376" s="6">
        <v>1</v>
      </c>
      <c r="AO1376" s="6">
        <v>1</v>
      </c>
      <c r="AP1376" s="6">
        <v>1</v>
      </c>
      <c r="AR1376" s="6">
        <v>0</v>
      </c>
      <c r="AS1376" s="6">
        <v>0</v>
      </c>
      <c r="AT1376" s="6">
        <v>0</v>
      </c>
      <c r="AU1376" s="6">
        <v>0</v>
      </c>
      <c r="AV1376" s="6">
        <v>0</v>
      </c>
      <c r="AW1376" s="6">
        <v>0</v>
      </c>
      <c r="AX1376" s="6">
        <v>0</v>
      </c>
      <c r="AY1376" s="6">
        <v>0</v>
      </c>
      <c r="AZ1376" s="6">
        <v>0</v>
      </c>
      <c r="BA1376" s="6">
        <v>0</v>
      </c>
      <c r="BB1376" s="6">
        <v>1</v>
      </c>
      <c r="BC1376" s="6">
        <v>0</v>
      </c>
      <c r="BD1376" s="6">
        <v>0</v>
      </c>
      <c r="BE1376" s="6">
        <v>0</v>
      </c>
      <c r="BF1376" s="6">
        <v>0</v>
      </c>
      <c r="BG1376" s="6">
        <v>0</v>
      </c>
      <c r="BH1376" s="6">
        <v>0</v>
      </c>
      <c r="BI1376" s="6">
        <v>0</v>
      </c>
      <c r="BJ1376" s="6">
        <v>0</v>
      </c>
      <c r="BK1376" s="6">
        <v>0</v>
      </c>
      <c r="BL1376" s="6">
        <v>0</v>
      </c>
      <c r="BM1376" s="76">
        <f>IF(Table3[[#This Row],[Type]]="EM",IF((Table3[[#This Row],[Diameter]]/2)-Table3[[#This Row],[CornerRadius]]-0.012&gt;0,(Table3[[#This Row],[Diameter]]/2)-Table3[[#This Row],[CornerRadius]]-0.012,0),)</f>
        <v>0</v>
      </c>
    </row>
    <row r="1377" spans="1:65" x14ac:dyDescent="0.25">
      <c r="A1377" s="6">
        <v>1</v>
      </c>
      <c r="B1377" s="6" t="s">
        <v>120</v>
      </c>
      <c r="C1377" s="6" t="s">
        <v>120</v>
      </c>
      <c r="E1377" s="6">
        <v>1374</v>
      </c>
      <c r="G1377" s="9" t="s">
        <v>74</v>
      </c>
      <c r="H1377" s="10" t="s">
        <v>120</v>
      </c>
      <c r="I1377" s="11" t="s">
        <v>3428</v>
      </c>
      <c r="J1377" s="12">
        <v>36260</v>
      </c>
      <c r="K1377" s="11" t="str">
        <f>CONCATENATE(Table3[[#This Row],[Type]]," "&amp;TEXT(Table3[[#This Row],[Diameter]],".0000")&amp;""," "&amp;Table3[[#This Row],[NumFlutes]]&amp;"FL")</f>
        <v>BU .2500 4FL</v>
      </c>
      <c r="M1377" s="13">
        <v>0.25</v>
      </c>
      <c r="N1377" s="13">
        <v>0.25</v>
      </c>
      <c r="O1377" s="6">
        <v>0.25</v>
      </c>
      <c r="P1377" s="6">
        <v>0.9</v>
      </c>
      <c r="R1377" s="14">
        <f>IF(Table3[[#This Row],[ShoulderLenEnd]]="",0,90-(DEGREES(ATAN((Q1376-P1376)/((N1376-O1376)/2)))))</f>
        <v>0</v>
      </c>
      <c r="S1377" s="15">
        <v>0.96</v>
      </c>
      <c r="T1377" s="6">
        <v>4</v>
      </c>
      <c r="U1377" s="6">
        <v>2.5</v>
      </c>
      <c r="V1377" s="6">
        <v>0.75</v>
      </c>
      <c r="W1377" s="6">
        <v>0.06</v>
      </c>
      <c r="AE1377" s="6" t="s">
        <v>44</v>
      </c>
      <c r="AF1377" s="6" t="s">
        <v>62</v>
      </c>
      <c r="AG1377" s="6" t="s">
        <v>66</v>
      </c>
      <c r="AI1377" s="6">
        <v>0</v>
      </c>
      <c r="AJ1377" s="6">
        <v>1</v>
      </c>
      <c r="AK1377" s="6">
        <v>1</v>
      </c>
      <c r="AL1377" s="6">
        <v>0</v>
      </c>
      <c r="AM1377" s="6">
        <v>0</v>
      </c>
      <c r="AN1377" s="6">
        <v>1</v>
      </c>
      <c r="AO1377" s="6">
        <v>1</v>
      </c>
      <c r="AP1377" s="6">
        <v>1</v>
      </c>
      <c r="AR1377" s="6">
        <v>0</v>
      </c>
      <c r="AS1377" s="6">
        <v>0</v>
      </c>
      <c r="AT1377" s="6">
        <v>0</v>
      </c>
      <c r="AU1377" s="6">
        <v>0</v>
      </c>
      <c r="AV1377" s="6">
        <v>0</v>
      </c>
      <c r="AW1377" s="6">
        <v>0</v>
      </c>
      <c r="AX1377" s="6">
        <v>0</v>
      </c>
      <c r="AY1377" s="6">
        <v>0</v>
      </c>
      <c r="AZ1377" s="6">
        <v>1</v>
      </c>
      <c r="BA1377" s="6">
        <v>0</v>
      </c>
      <c r="BB1377" s="6">
        <v>0</v>
      </c>
      <c r="BC1377" s="6">
        <v>0</v>
      </c>
      <c r="BD1377" s="6">
        <v>0</v>
      </c>
      <c r="BE1377" s="6">
        <v>0</v>
      </c>
      <c r="BF1377" s="6">
        <v>0</v>
      </c>
      <c r="BG1377" s="6">
        <v>0</v>
      </c>
      <c r="BH1377" s="6">
        <v>0</v>
      </c>
      <c r="BI1377" s="6">
        <v>0</v>
      </c>
      <c r="BJ1377" s="6">
        <v>0</v>
      </c>
      <c r="BK1377" s="6">
        <v>0</v>
      </c>
      <c r="BL1377" s="6">
        <v>0</v>
      </c>
      <c r="BM1377" s="76">
        <f>IF(Table3[[#This Row],[Type]]="EM",IF((Table3[[#This Row],[Diameter]]/2)-Table3[[#This Row],[CornerRadius]]-0.012&gt;0,(Table3[[#This Row],[Diameter]]/2)-Table3[[#This Row],[CornerRadius]]-0.012,0),)</f>
        <v>0</v>
      </c>
    </row>
    <row r="1378" spans="1:65" x14ac:dyDescent="0.25">
      <c r="A1378" s="6">
        <v>1</v>
      </c>
      <c r="B1378" s="6" t="s">
        <v>120</v>
      </c>
      <c r="C1378" s="6" t="s">
        <v>120</v>
      </c>
      <c r="E1378" s="6">
        <v>1375</v>
      </c>
      <c r="G1378" s="9" t="s">
        <v>74</v>
      </c>
      <c r="H1378" s="10" t="s">
        <v>120</v>
      </c>
      <c r="I1378" s="11" t="s">
        <v>3429</v>
      </c>
      <c r="J1378" s="12" t="s">
        <v>3430</v>
      </c>
      <c r="K1378" s="11" t="str">
        <f>CONCATENATE(Table3[[#This Row],[Type]]," "&amp;TEXT(Table3[[#This Row],[Diameter]],".0000")&amp;""," "&amp;Table3[[#This Row],[NumFlutes]]&amp;"FL")</f>
        <v>BU .2500 2FL</v>
      </c>
      <c r="M1378" s="13">
        <v>0.25</v>
      </c>
      <c r="N1378" s="13">
        <v>0.25</v>
      </c>
      <c r="O1378" s="6">
        <v>0.25</v>
      </c>
      <c r="P1378" s="6">
        <v>1.2</v>
      </c>
      <c r="R1378" s="14">
        <f>IF(Table3[[#This Row],[ShoulderLenEnd]]="",0,90-(DEGREES(ATAN((Q1377-P1377)/((N1377-O1377)/2)))))</f>
        <v>0</v>
      </c>
      <c r="S1378" s="15">
        <v>1.3</v>
      </c>
      <c r="T1378" s="6">
        <v>2</v>
      </c>
      <c r="U1378" s="6">
        <v>2.5</v>
      </c>
      <c r="V1378" s="6">
        <v>0.75</v>
      </c>
      <c r="W1378" s="6">
        <v>0.06</v>
      </c>
      <c r="AE1378" s="6" t="s">
        <v>44</v>
      </c>
      <c r="AF1378" s="6" t="s">
        <v>432</v>
      </c>
      <c r="AG1378" s="6" t="s">
        <v>66</v>
      </c>
      <c r="AI1378" s="6">
        <v>0</v>
      </c>
      <c r="AJ1378" s="6">
        <v>1</v>
      </c>
      <c r="AK1378" s="6">
        <v>0</v>
      </c>
      <c r="AL1378" s="6">
        <v>0</v>
      </c>
      <c r="AM1378" s="6">
        <v>0</v>
      </c>
      <c r="AN1378" s="6">
        <v>1</v>
      </c>
      <c r="AO1378" s="6">
        <v>1</v>
      </c>
      <c r="AP1378" s="6">
        <v>1</v>
      </c>
      <c r="AR1378" s="6">
        <v>0</v>
      </c>
      <c r="AS1378" s="6">
        <v>0</v>
      </c>
      <c r="AT1378" s="6">
        <v>0</v>
      </c>
      <c r="AU1378" s="6">
        <v>0</v>
      </c>
      <c r="AV1378" s="6">
        <v>0</v>
      </c>
      <c r="AW1378" s="6">
        <v>0</v>
      </c>
      <c r="AX1378" s="6">
        <v>0</v>
      </c>
      <c r="AY1378" s="6">
        <v>0</v>
      </c>
      <c r="AZ1378" s="6">
        <v>1</v>
      </c>
      <c r="BA1378" s="6">
        <v>0</v>
      </c>
      <c r="BB1378" s="6">
        <v>0</v>
      </c>
      <c r="BC1378" s="6">
        <v>0</v>
      </c>
      <c r="BD1378" s="6">
        <v>0</v>
      </c>
      <c r="BE1378" s="6">
        <v>0</v>
      </c>
      <c r="BF1378" s="6">
        <v>0</v>
      </c>
      <c r="BG1378" s="6">
        <v>0</v>
      </c>
      <c r="BH1378" s="6">
        <v>0</v>
      </c>
      <c r="BI1378" s="6">
        <v>0</v>
      </c>
      <c r="BJ1378" s="6">
        <v>0</v>
      </c>
      <c r="BK1378" s="6">
        <v>0</v>
      </c>
      <c r="BL1378" s="6">
        <v>0</v>
      </c>
      <c r="BM1378" s="76">
        <f>IF(Table3[[#This Row],[Type]]="EM",IF((Table3[[#This Row],[Diameter]]/2)-Table3[[#This Row],[CornerRadius]]-0.012&gt;0,(Table3[[#This Row],[Diameter]]/2)-Table3[[#This Row],[CornerRadius]]-0.012,0),)</f>
        <v>0</v>
      </c>
    </row>
    <row r="1379" spans="1:65" x14ac:dyDescent="0.25">
      <c r="A1379" s="6">
        <v>1</v>
      </c>
      <c r="B1379" s="6" t="s">
        <v>120</v>
      </c>
      <c r="C1379" s="6" t="s">
        <v>120</v>
      </c>
      <c r="E1379" s="6">
        <v>1376</v>
      </c>
      <c r="G1379" s="9" t="s">
        <v>74</v>
      </c>
      <c r="H1379" s="10" t="s">
        <v>120</v>
      </c>
      <c r="I1379" s="11" t="s">
        <v>3431</v>
      </c>
      <c r="J1379" s="12">
        <v>941130</v>
      </c>
      <c r="K1379" s="11" t="str">
        <f>CONCATENATE(Table3[[#This Row],[Type]]," "&amp;TEXT(Table3[[#This Row],[Diameter]],".0000")&amp;""," "&amp;Table3[[#This Row],[NumFlutes]]&amp;"FL")</f>
        <v>BU .2500 4FL</v>
      </c>
      <c r="M1379" s="13">
        <v>0.25</v>
      </c>
      <c r="N1379" s="13">
        <v>0.25</v>
      </c>
      <c r="O1379" s="6">
        <v>0.25</v>
      </c>
      <c r="P1379" s="6">
        <v>0.5</v>
      </c>
      <c r="R1379" s="14">
        <f>IF(Table3[[#This Row],[ShoulderLenEnd]]="",0,90-(DEGREES(ATAN((Q1378-P1378)/((N1378-O1378)/2)))))</f>
        <v>0</v>
      </c>
      <c r="S1379" s="15">
        <v>0.6</v>
      </c>
      <c r="T1379" s="6">
        <v>4</v>
      </c>
      <c r="U1379" s="6">
        <v>2.5</v>
      </c>
      <c r="V1379" s="6">
        <v>0.375</v>
      </c>
      <c r="W1379" s="6">
        <v>0.03</v>
      </c>
      <c r="AE1379" s="6" t="s">
        <v>44</v>
      </c>
      <c r="AF1379" s="6" t="s">
        <v>62</v>
      </c>
      <c r="AG1379" s="6" t="s">
        <v>66</v>
      </c>
      <c r="AI1379" s="6">
        <v>0</v>
      </c>
      <c r="AJ1379" s="6">
        <v>1</v>
      </c>
      <c r="AK1379" s="6">
        <v>1</v>
      </c>
      <c r="AL1379" s="6">
        <v>0</v>
      </c>
      <c r="AM1379" s="6">
        <v>0</v>
      </c>
      <c r="AN1379" s="6">
        <v>1</v>
      </c>
      <c r="AO1379" s="6">
        <v>1</v>
      </c>
      <c r="AP1379" s="6">
        <v>1</v>
      </c>
      <c r="AR1379" s="6">
        <v>0</v>
      </c>
      <c r="AS1379" s="6">
        <v>0</v>
      </c>
      <c r="AT1379" s="6">
        <v>0</v>
      </c>
      <c r="AU1379" s="6">
        <v>0</v>
      </c>
      <c r="AV1379" s="6">
        <v>0</v>
      </c>
      <c r="AW1379" s="6">
        <v>0</v>
      </c>
      <c r="AX1379" s="6">
        <v>0</v>
      </c>
      <c r="AY1379" s="6">
        <v>0</v>
      </c>
      <c r="AZ1379" s="6">
        <v>1</v>
      </c>
      <c r="BA1379" s="6">
        <v>0</v>
      </c>
      <c r="BB1379" s="6">
        <v>0</v>
      </c>
      <c r="BC1379" s="6">
        <v>0</v>
      </c>
      <c r="BD1379" s="6">
        <v>0</v>
      </c>
      <c r="BE1379" s="6">
        <v>0</v>
      </c>
      <c r="BF1379" s="6">
        <v>0</v>
      </c>
      <c r="BG1379" s="6">
        <v>0</v>
      </c>
      <c r="BH1379" s="6">
        <v>0</v>
      </c>
      <c r="BI1379" s="6">
        <v>0</v>
      </c>
      <c r="BJ1379" s="6">
        <v>0</v>
      </c>
      <c r="BK1379" s="6">
        <v>0</v>
      </c>
      <c r="BL1379" s="6">
        <v>0</v>
      </c>
      <c r="BM1379" s="76">
        <f>IF(Table3[[#This Row],[Type]]="EM",IF((Table3[[#This Row],[Diameter]]/2)-Table3[[#This Row],[CornerRadius]]-0.012&gt;0,(Table3[[#This Row],[Diameter]]/2)-Table3[[#This Row],[CornerRadius]]-0.012,0),)</f>
        <v>0</v>
      </c>
    </row>
    <row r="1380" spans="1:65" x14ac:dyDescent="0.25">
      <c r="A1380" s="6">
        <v>1</v>
      </c>
      <c r="B1380" s="6" t="s">
        <v>120</v>
      </c>
      <c r="C1380" s="6" t="s">
        <v>120</v>
      </c>
      <c r="E1380" s="6">
        <v>1377</v>
      </c>
      <c r="G1380" s="9" t="s">
        <v>74</v>
      </c>
      <c r="H1380" s="10" t="s">
        <v>120</v>
      </c>
      <c r="I1380" s="11" t="s">
        <v>3432</v>
      </c>
      <c r="J1380" s="12" t="s">
        <v>3433</v>
      </c>
      <c r="K1380" s="11" t="str">
        <f>CONCATENATE(Table3[[#This Row],[Type]]," "&amp;TEXT(Table3[[#This Row],[Diameter]],".0000")&amp;""," "&amp;Table3[[#This Row],[NumFlutes]]&amp;"FL")</f>
        <v>BU .2500 4FL</v>
      </c>
      <c r="M1380" s="13">
        <v>0.25</v>
      </c>
      <c r="N1380" s="13">
        <v>0.25</v>
      </c>
      <c r="O1380" s="6">
        <v>0.25</v>
      </c>
      <c r="P1380" s="6">
        <v>0.5</v>
      </c>
      <c r="R1380" s="14">
        <f>IF(Table3[[#This Row],[ShoulderLenEnd]]="",0,90-(DEGREES(ATAN((Q1379-P1379)/((N1379-O1379)/2)))))</f>
        <v>0</v>
      </c>
      <c r="S1380" s="15">
        <v>0.6</v>
      </c>
      <c r="T1380" s="6">
        <v>4</v>
      </c>
      <c r="U1380" s="6">
        <v>2.5</v>
      </c>
      <c r="V1380" s="6">
        <v>0.375</v>
      </c>
      <c r="W1380" s="6">
        <v>0.03</v>
      </c>
      <c r="AE1380" s="6" t="s">
        <v>44</v>
      </c>
      <c r="AF1380" s="6" t="s">
        <v>432</v>
      </c>
      <c r="AG1380" s="6" t="s">
        <v>66</v>
      </c>
      <c r="AI1380" s="6">
        <v>0</v>
      </c>
      <c r="AJ1380" s="6">
        <v>1</v>
      </c>
      <c r="AK1380" s="6">
        <v>0</v>
      </c>
      <c r="AL1380" s="6">
        <v>0</v>
      </c>
      <c r="AM1380" s="6">
        <v>0</v>
      </c>
      <c r="AN1380" s="6">
        <v>1</v>
      </c>
      <c r="AO1380" s="6">
        <v>1</v>
      </c>
      <c r="AP1380" s="6">
        <v>1</v>
      </c>
      <c r="AR1380" s="6">
        <v>0</v>
      </c>
      <c r="AS1380" s="6">
        <v>0</v>
      </c>
      <c r="AT1380" s="6">
        <v>0</v>
      </c>
      <c r="AU1380" s="6">
        <v>0</v>
      </c>
      <c r="AV1380" s="6">
        <v>0</v>
      </c>
      <c r="AW1380" s="6">
        <v>0</v>
      </c>
      <c r="AX1380" s="6">
        <v>0</v>
      </c>
      <c r="AY1380" s="6">
        <v>0</v>
      </c>
      <c r="AZ1380" s="6">
        <v>1</v>
      </c>
      <c r="BA1380" s="6">
        <v>0</v>
      </c>
      <c r="BB1380" s="6">
        <v>0</v>
      </c>
      <c r="BC1380" s="6">
        <v>0</v>
      </c>
      <c r="BD1380" s="6">
        <v>0</v>
      </c>
      <c r="BE1380" s="6">
        <v>0</v>
      </c>
      <c r="BF1380" s="6">
        <v>0</v>
      </c>
      <c r="BG1380" s="6">
        <v>0</v>
      </c>
      <c r="BH1380" s="6">
        <v>0</v>
      </c>
      <c r="BI1380" s="6">
        <v>0</v>
      </c>
      <c r="BJ1380" s="6">
        <v>0</v>
      </c>
      <c r="BK1380" s="6">
        <v>0</v>
      </c>
      <c r="BL1380" s="6">
        <v>0</v>
      </c>
      <c r="BM1380" s="76">
        <f>IF(Table3[[#This Row],[Type]]="EM",IF((Table3[[#This Row],[Diameter]]/2)-Table3[[#This Row],[CornerRadius]]-0.012&gt;0,(Table3[[#This Row],[Diameter]]/2)-Table3[[#This Row],[CornerRadius]]-0.012,0),)</f>
        <v>0</v>
      </c>
    </row>
    <row r="1381" spans="1:65" x14ac:dyDescent="0.25">
      <c r="A1381" s="6">
        <v>1</v>
      </c>
      <c r="B1381" s="6" t="s">
        <v>120</v>
      </c>
      <c r="C1381" s="6" t="s">
        <v>120</v>
      </c>
      <c r="E1381" s="6">
        <v>1378</v>
      </c>
      <c r="G1381" s="9" t="s">
        <v>74</v>
      </c>
      <c r="H1381" s="10" t="s">
        <v>120</v>
      </c>
      <c r="I1381" s="11" t="s">
        <v>3434</v>
      </c>
      <c r="J1381" s="12">
        <v>941110</v>
      </c>
      <c r="K1381" s="11" t="str">
        <f>CONCATENATE(Table3[[#This Row],[Type]]," "&amp;TEXT(Table3[[#This Row],[Diameter]],".0000")&amp;""," "&amp;Table3[[#This Row],[NumFlutes]]&amp;"FL")</f>
        <v>BU .2500 4FL</v>
      </c>
      <c r="M1381" s="13">
        <v>0.25</v>
      </c>
      <c r="N1381" s="13">
        <v>0.25</v>
      </c>
      <c r="O1381" s="6">
        <v>0.25</v>
      </c>
      <c r="P1381" s="6">
        <v>0.5</v>
      </c>
      <c r="R1381" s="14">
        <f>IF(Table3[[#This Row],[ShoulderLenEnd]]="",0,90-(DEGREES(ATAN((Q1380-P1380)/((N1380-O1380)/2)))))</f>
        <v>0</v>
      </c>
      <c r="S1381" s="15">
        <v>0.6</v>
      </c>
      <c r="T1381" s="6">
        <v>4</v>
      </c>
      <c r="U1381" s="6">
        <v>2.5</v>
      </c>
      <c r="V1381" s="6">
        <v>0.375</v>
      </c>
      <c r="W1381" s="6">
        <v>0.01</v>
      </c>
      <c r="AE1381" s="6" t="s">
        <v>44</v>
      </c>
      <c r="AF1381" s="6" t="s">
        <v>62</v>
      </c>
      <c r="AG1381" s="6" t="s">
        <v>66</v>
      </c>
      <c r="AI1381" s="6">
        <v>0</v>
      </c>
      <c r="AJ1381" s="6">
        <v>1</v>
      </c>
      <c r="AK1381" s="6">
        <v>1</v>
      </c>
      <c r="AL1381" s="6">
        <v>0</v>
      </c>
      <c r="AM1381" s="6">
        <v>0</v>
      </c>
      <c r="AN1381" s="6">
        <v>1</v>
      </c>
      <c r="AO1381" s="6">
        <v>1</v>
      </c>
      <c r="AP1381" s="6">
        <v>1</v>
      </c>
      <c r="AR1381" s="6">
        <v>0</v>
      </c>
      <c r="AS1381" s="6">
        <v>0</v>
      </c>
      <c r="AT1381" s="6">
        <v>0</v>
      </c>
      <c r="AU1381" s="6">
        <v>0</v>
      </c>
      <c r="AV1381" s="6">
        <v>0</v>
      </c>
      <c r="AW1381" s="6">
        <v>0</v>
      </c>
      <c r="AX1381" s="6">
        <v>0</v>
      </c>
      <c r="AY1381" s="6">
        <v>0</v>
      </c>
      <c r="AZ1381" s="6">
        <v>1</v>
      </c>
      <c r="BA1381" s="6">
        <v>0</v>
      </c>
      <c r="BB1381" s="6">
        <v>0</v>
      </c>
      <c r="BC1381" s="6">
        <v>0</v>
      </c>
      <c r="BD1381" s="6">
        <v>0</v>
      </c>
      <c r="BE1381" s="6">
        <v>0</v>
      </c>
      <c r="BF1381" s="6">
        <v>0</v>
      </c>
      <c r="BG1381" s="6">
        <v>0</v>
      </c>
      <c r="BH1381" s="6">
        <v>0</v>
      </c>
      <c r="BI1381" s="6">
        <v>0</v>
      </c>
      <c r="BJ1381" s="6">
        <v>0</v>
      </c>
      <c r="BK1381" s="6">
        <v>0</v>
      </c>
      <c r="BL1381" s="6">
        <v>0</v>
      </c>
      <c r="BM1381" s="76">
        <f>IF(Table3[[#This Row],[Type]]="EM",IF((Table3[[#This Row],[Diameter]]/2)-Table3[[#This Row],[CornerRadius]]-0.012&gt;0,(Table3[[#This Row],[Diameter]]/2)-Table3[[#This Row],[CornerRadius]]-0.012,0),)</f>
        <v>0</v>
      </c>
    </row>
    <row r="1382" spans="1:65" x14ac:dyDescent="0.25">
      <c r="A1382" s="6">
        <v>1</v>
      </c>
      <c r="B1382" s="6" t="s">
        <v>149</v>
      </c>
      <c r="D1382" s="6" t="s">
        <v>149</v>
      </c>
      <c r="E1382" s="6">
        <v>1379</v>
      </c>
      <c r="G1382" s="9" t="s">
        <v>74</v>
      </c>
      <c r="H1382" s="10" t="s">
        <v>801</v>
      </c>
      <c r="I1382" s="11" t="s">
        <v>3435</v>
      </c>
      <c r="J1382" s="30" t="s">
        <v>3437</v>
      </c>
      <c r="K1382" s="11" t="str">
        <f>CONCATENATE(Table3[[#This Row],[Type]]," "&amp;TEXT(Table3[[#This Row],[Diameter]],".0000")&amp;""," "&amp;Table3[[#This Row],[NumFlutes]]&amp;"FL")</f>
        <v>DJ .0313 2FL</v>
      </c>
      <c r="M1382" s="13">
        <v>3.125E-2</v>
      </c>
      <c r="N1382" s="13">
        <v>3.125E-2</v>
      </c>
      <c r="O1382" s="6">
        <v>3.125E-2</v>
      </c>
      <c r="P1382" s="6">
        <v>0.5</v>
      </c>
      <c r="R1382" s="14">
        <f>IF(Table3[[#This Row],[ShoulderLenEnd]]="",0,90-(DEGREES(ATAN((Q1382-P1382)/((N1382-O1382)/2)))))</f>
        <v>0</v>
      </c>
      <c r="S1382" s="15">
        <v>0.55500000000000005</v>
      </c>
      <c r="T1382" s="6">
        <v>2</v>
      </c>
      <c r="U1382" s="6">
        <v>1.375</v>
      </c>
      <c r="V1382" s="6">
        <v>0.47</v>
      </c>
      <c r="Z1382" s="6">
        <v>135</v>
      </c>
      <c r="AA1382" s="13">
        <f>IF(Z1382 &lt; 1, "", (M1382/2)/TAN(RADIANS(Z1382/2)))</f>
        <v>6.4720869120796108E-3</v>
      </c>
      <c r="AE1382" s="6" t="s">
        <v>471</v>
      </c>
      <c r="AF1382" s="6" t="s">
        <v>62</v>
      </c>
      <c r="AG1382" s="6" t="s">
        <v>2387</v>
      </c>
      <c r="AI1382" s="6">
        <v>0</v>
      </c>
      <c r="AJ1382" s="6">
        <v>1</v>
      </c>
      <c r="AK1382" s="6">
        <v>1</v>
      </c>
      <c r="AL1382" s="6">
        <v>1</v>
      </c>
      <c r="AM1382" s="6">
        <v>1</v>
      </c>
      <c r="AN1382" s="6">
        <v>1</v>
      </c>
      <c r="AO1382" s="6">
        <v>0</v>
      </c>
      <c r="AP1382" s="6">
        <v>1</v>
      </c>
      <c r="AR1382" s="6">
        <v>0</v>
      </c>
      <c r="AS1382" s="6">
        <v>0</v>
      </c>
      <c r="AT1382" s="6">
        <v>0</v>
      </c>
      <c r="AU1382" s="6">
        <v>0</v>
      </c>
      <c r="AV1382" s="6">
        <v>1</v>
      </c>
      <c r="AW1382" s="6">
        <v>0</v>
      </c>
      <c r="AX1382" s="6">
        <v>0</v>
      </c>
      <c r="AY1382" s="6">
        <v>0</v>
      </c>
      <c r="AZ1382" s="6">
        <v>0</v>
      </c>
      <c r="BA1382" s="6">
        <v>0</v>
      </c>
      <c r="BB1382" s="6">
        <v>0</v>
      </c>
      <c r="BC1382" s="6">
        <v>0</v>
      </c>
      <c r="BD1382" s="6">
        <v>0</v>
      </c>
      <c r="BE1382" s="6">
        <v>0</v>
      </c>
      <c r="BF1382" s="6">
        <v>0</v>
      </c>
      <c r="BG1382" s="6">
        <v>0</v>
      </c>
      <c r="BH1382" s="6">
        <v>0</v>
      </c>
      <c r="BI1382" s="6">
        <v>0</v>
      </c>
      <c r="BJ1382" s="6">
        <v>0</v>
      </c>
      <c r="BK1382" s="6">
        <v>0</v>
      </c>
      <c r="BL1382" s="6">
        <v>0</v>
      </c>
      <c r="BM1382" s="76">
        <f>IF(Table3[[#This Row],[Type]]="EM",IF((Table3[[#This Row],[Diameter]]/2)-Table3[[#This Row],[CornerRadius]]-0.012&gt;0,(Table3[[#This Row],[Diameter]]/2)-Table3[[#This Row],[CornerRadius]]-0.012,0),)</f>
        <v>0</v>
      </c>
    </row>
    <row r="1383" spans="1:65" x14ac:dyDescent="0.25">
      <c r="A1383" s="6">
        <v>1</v>
      </c>
      <c r="B1383" s="6" t="s">
        <v>149</v>
      </c>
      <c r="D1383" s="6" t="s">
        <v>149</v>
      </c>
      <c r="E1383" s="6">
        <v>1380</v>
      </c>
      <c r="G1383" s="9" t="s">
        <v>74</v>
      </c>
      <c r="H1383" s="10" t="s">
        <v>150</v>
      </c>
      <c r="I1383" s="11" t="s">
        <v>3443</v>
      </c>
      <c r="J1383" s="30" t="s">
        <v>3444</v>
      </c>
      <c r="K1383" s="11" t="str">
        <f>CONCATENATE(Table3[[#This Row],[Type]]," "&amp;TEXT(Table3[[#This Row],[Diameter]],".0000")&amp;""," "&amp;Table3[[#This Row],[NumFlutes]]&amp;"FL")</f>
        <v>CD .0160 2FL</v>
      </c>
      <c r="M1383" s="13">
        <v>1.6E-2</v>
      </c>
      <c r="N1383" s="13">
        <v>0.125</v>
      </c>
      <c r="O1383" s="6">
        <v>1.6E-2</v>
      </c>
      <c r="P1383" s="6">
        <v>0.82499999999999996</v>
      </c>
      <c r="R1383" s="14">
        <f>IF(Table3[[#This Row],[ShoulderLenEnd]]="",0,90-(DEGREES(ATAN((Q1383-P1383)/((N1383-O1383)/2)))))</f>
        <v>0</v>
      </c>
      <c r="S1383" s="15">
        <v>0.8</v>
      </c>
      <c r="T1383" s="6">
        <v>2</v>
      </c>
      <c r="U1383" s="6">
        <v>1.5</v>
      </c>
      <c r="V1383" s="6">
        <v>0.22</v>
      </c>
      <c r="Z1383" s="6">
        <v>130</v>
      </c>
      <c r="AA1383" s="13">
        <f>IF(Z1383 &lt; 1, "", (M1383/2)/TAN(RADIANS(Z1383/2)))</f>
        <v>3.7304612652399888E-3</v>
      </c>
      <c r="AE1383" s="6" t="s">
        <v>44</v>
      </c>
      <c r="AF1383" s="6" t="s">
        <v>62</v>
      </c>
      <c r="AG1383" s="6" t="s">
        <v>3344</v>
      </c>
      <c r="AH1383" s="6" t="s">
        <v>153</v>
      </c>
      <c r="AI1383" s="6">
        <v>0</v>
      </c>
      <c r="AJ1383" s="6">
        <v>1</v>
      </c>
      <c r="AK1383" s="6">
        <v>0</v>
      </c>
      <c r="AL1383" s="6">
        <v>1</v>
      </c>
      <c r="AM1383" s="6">
        <v>1</v>
      </c>
      <c r="AN1383" s="6">
        <v>1</v>
      </c>
      <c r="AO1383" s="6">
        <v>1</v>
      </c>
      <c r="AP1383" s="6">
        <v>1</v>
      </c>
      <c r="AQ1383" s="6" t="s">
        <v>3438</v>
      </c>
      <c r="AR1383" s="6">
        <v>0</v>
      </c>
      <c r="AS1383" s="6">
        <v>0</v>
      </c>
      <c r="AT1383" s="6">
        <v>0</v>
      </c>
      <c r="AU1383" s="6">
        <v>0</v>
      </c>
      <c r="AV1383" s="6">
        <v>0</v>
      </c>
      <c r="AW1383" s="6">
        <v>0</v>
      </c>
      <c r="AX1383" s="6">
        <v>0</v>
      </c>
      <c r="AY1383" s="6">
        <v>0</v>
      </c>
      <c r="AZ1383" s="6">
        <v>1</v>
      </c>
      <c r="BA1383" s="6">
        <v>0</v>
      </c>
      <c r="BB1383" s="6">
        <v>0</v>
      </c>
      <c r="BC1383" s="6">
        <v>0</v>
      </c>
      <c r="BD1383" s="6">
        <v>0</v>
      </c>
      <c r="BE1383" s="6">
        <v>0</v>
      </c>
      <c r="BF1383" s="6">
        <v>0</v>
      </c>
      <c r="BG1383" s="6">
        <v>0</v>
      </c>
      <c r="BH1383" s="6">
        <v>0</v>
      </c>
      <c r="BI1383" s="6">
        <v>0</v>
      </c>
      <c r="BJ1383" s="6">
        <v>0</v>
      </c>
      <c r="BK1383" s="6">
        <v>0</v>
      </c>
      <c r="BL1383" s="6">
        <v>0</v>
      </c>
      <c r="BM1383" s="76">
        <f>IF(Table3[[#This Row],[Type]]="EM",IF((Table3[[#This Row],[Diameter]]/2)-Table3[[#This Row],[CornerRadius]]-0.012&gt;0,(Table3[[#This Row],[Diameter]]/2)-Table3[[#This Row],[CornerRadius]]-0.012,0),)</f>
        <v>0</v>
      </c>
    </row>
    <row r="1384" spans="1:65" x14ac:dyDescent="0.25">
      <c r="A1384" s="6">
        <v>1</v>
      </c>
      <c r="B1384" s="6" t="s">
        <v>1554</v>
      </c>
      <c r="C1384" s="6" t="s">
        <v>1554</v>
      </c>
      <c r="E1384" s="6">
        <v>1381</v>
      </c>
      <c r="G1384" s="9" t="s">
        <v>74</v>
      </c>
      <c r="H1384" s="10" t="s">
        <v>1554</v>
      </c>
      <c r="K1384" s="11" t="str">
        <f>CONCATENATE(Table3[[#This Row],[Type]]," "&amp;TEXT(Table3[[#This Row],[Diameter]],".0000")&amp;""," "&amp;Table3[[#This Row],[NumFlutes]]&amp;"FL")</f>
        <v>DO .0000 FL</v>
      </c>
      <c r="R1384" s="14">
        <f>IF(Table3[[#This Row],[ShoulderLenEnd]]="",0,90-(DEGREES(ATAN((Q1384-P1384)/((N1384-O1384)/2)))))</f>
        <v>0</v>
      </c>
      <c r="AA1384" s="13" t="str">
        <f t="shared" ref="AA1384" si="24">IF(Z1384 &lt; 1, "", (M1384/2)/TAN(RADIANS(Z1384/2)))</f>
        <v/>
      </c>
      <c r="BJ1384" s="6">
        <v>0</v>
      </c>
      <c r="BK1384" s="6">
        <v>0</v>
      </c>
      <c r="BL1384" s="6">
        <v>0</v>
      </c>
      <c r="BM1384" s="76">
        <f>IF(Table3[[#This Row],[Type]]="EM",IF((Table3[[#This Row],[Diameter]]/2)-Table3[[#This Row],[CornerRadius]]-0.012&gt;0,(Table3[[#This Row],[Diameter]]/2)-Table3[[#This Row],[CornerRadius]]-0.012,0),)</f>
        <v>0</v>
      </c>
    </row>
    <row r="1385" spans="1:65" x14ac:dyDescent="0.25">
      <c r="A1385" s="6">
        <v>1</v>
      </c>
      <c r="B1385" s="6" t="s">
        <v>2211</v>
      </c>
      <c r="C1385" s="6" t="s">
        <v>1873</v>
      </c>
      <c r="E1385" s="6">
        <v>1382</v>
      </c>
      <c r="G1385" s="9" t="s">
        <v>74</v>
      </c>
      <c r="H1385" s="10" t="s">
        <v>2211</v>
      </c>
      <c r="I1385" s="11" t="s">
        <v>3447</v>
      </c>
      <c r="J1385" s="12" t="s">
        <v>3448</v>
      </c>
      <c r="K1385" s="11" t="str">
        <f>CONCATENATE(Table3[[#This Row],[Type]]," "&amp;TEXT(Table3[[#This Row],[Diameter]],".0000")&amp;""," "&amp;Table3[[#This Row],[NumFlutes]]&amp;"FL")</f>
        <v>SS 3.0000 30FL</v>
      </c>
      <c r="M1385" s="13">
        <v>3</v>
      </c>
      <c r="N1385" s="13">
        <v>0.75</v>
      </c>
      <c r="O1385" s="6">
        <v>1.492</v>
      </c>
      <c r="P1385" s="6">
        <v>1.26</v>
      </c>
      <c r="Q1385" s="6">
        <v>1.625</v>
      </c>
      <c r="R1385" s="14">
        <f>IF(Table3[[#This Row],[ShoulderLenEnd]]="",0,90-(DEGREES(ATAN((Q1385-P1385)/((N1385-O1385)/2)))))</f>
        <v>134.53292518768581</v>
      </c>
      <c r="S1385" s="15">
        <v>1.8380000000000001</v>
      </c>
      <c r="T1385" s="6">
        <v>30</v>
      </c>
      <c r="U1385" s="6">
        <v>4</v>
      </c>
      <c r="V1385" s="6">
        <v>6.25E-2</v>
      </c>
      <c r="AE1385" s="6" t="s">
        <v>49</v>
      </c>
      <c r="AF1385" s="6" t="s">
        <v>62</v>
      </c>
      <c r="AG1385" s="6" t="s">
        <v>76</v>
      </c>
      <c r="AI1385" s="6">
        <v>0</v>
      </c>
      <c r="AJ1385" s="6">
        <v>1</v>
      </c>
      <c r="AK1385" s="6">
        <v>0</v>
      </c>
      <c r="AL1385" s="6">
        <v>0</v>
      </c>
      <c r="AM1385" s="6">
        <v>0</v>
      </c>
      <c r="AN1385" s="6">
        <v>0</v>
      </c>
      <c r="AO1385" s="6">
        <v>1</v>
      </c>
      <c r="AP1385" s="6">
        <v>1</v>
      </c>
      <c r="AR1385" s="6">
        <v>0</v>
      </c>
      <c r="AS1385" s="6">
        <v>0</v>
      </c>
      <c r="AT1385" s="6">
        <v>0</v>
      </c>
      <c r="AU1385" s="6">
        <v>0</v>
      </c>
      <c r="AV1385" s="6">
        <v>0</v>
      </c>
      <c r="AW1385" s="6">
        <v>0</v>
      </c>
      <c r="AX1385" s="6">
        <v>0</v>
      </c>
      <c r="AY1385" s="6">
        <v>0</v>
      </c>
      <c r="AZ1385" s="6">
        <v>0</v>
      </c>
      <c r="BA1385" s="6">
        <v>0</v>
      </c>
      <c r="BB1385" s="6">
        <v>0</v>
      </c>
      <c r="BC1385" s="6">
        <v>0</v>
      </c>
      <c r="BD1385" s="6">
        <v>0</v>
      </c>
      <c r="BE1385" s="6">
        <v>0</v>
      </c>
      <c r="BF1385" s="6">
        <v>1</v>
      </c>
      <c r="BG1385" s="6">
        <v>0</v>
      </c>
      <c r="BH1385" s="6">
        <v>0</v>
      </c>
      <c r="BI1385" s="6">
        <v>0</v>
      </c>
      <c r="BJ1385" s="6">
        <v>0</v>
      </c>
      <c r="BK1385" s="6">
        <v>0</v>
      </c>
      <c r="BL1385" s="6">
        <v>0</v>
      </c>
      <c r="BM1385" s="76">
        <f>IF(Table3[[#This Row],[Type]]="EM",IF((Table3[[#This Row],[Diameter]]/2)-Table3[[#This Row],[CornerRadius]]-0.012&gt;0,(Table3[[#This Row],[Diameter]]/2)-Table3[[#This Row],[CornerRadius]]-0.012,0),)</f>
        <v>0</v>
      </c>
    </row>
    <row r="1386" spans="1:65" x14ac:dyDescent="0.25">
      <c r="A1386" s="6">
        <v>1</v>
      </c>
      <c r="B1386" s="6" t="s">
        <v>1565</v>
      </c>
      <c r="C1386" s="6" t="s">
        <v>1565</v>
      </c>
      <c r="E1386" s="6">
        <v>1383</v>
      </c>
      <c r="G1386" s="9" t="s">
        <v>74</v>
      </c>
      <c r="H1386" s="10" t="s">
        <v>1565</v>
      </c>
      <c r="I1386" s="11" t="s">
        <v>3452</v>
      </c>
      <c r="J1386" s="30" t="s">
        <v>3453</v>
      </c>
      <c r="K1386" s="11" t="str">
        <f>CONCATENATE(Table3[[#This Row],[Type]]," "&amp;TEXT(Table3[[#This Row],[Diameter]],".0000")&amp;""," "&amp;Table3[[#This Row],[NumFlutes]]&amp;"FL")</f>
        <v>EM .0200 4FL</v>
      </c>
      <c r="M1386" s="13">
        <v>0.02</v>
      </c>
      <c r="N1386" s="13">
        <v>0.125</v>
      </c>
      <c r="O1386" s="6">
        <v>0.02</v>
      </c>
      <c r="P1386" s="6">
        <v>3.1E-2</v>
      </c>
      <c r="Q1386" s="6">
        <v>0.3</v>
      </c>
      <c r="R1386" s="14">
        <f>IF(Table3[[#This Row],[ShoulderLenEnd]]="",0,90-(DEGREES(ATAN((Q1386-P1386)/((N1386-O1386)/2)))))</f>
        <v>11.043442397961797</v>
      </c>
      <c r="S1386" s="15">
        <v>0.315</v>
      </c>
      <c r="T1386" s="6">
        <v>4</v>
      </c>
      <c r="U1386" s="6">
        <v>1.5</v>
      </c>
      <c r="V1386" s="6">
        <v>0.03</v>
      </c>
      <c r="AE1386" s="6" t="s">
        <v>44</v>
      </c>
      <c r="AF1386" s="6" t="s">
        <v>432</v>
      </c>
      <c r="AG1386" s="6" t="s">
        <v>66</v>
      </c>
      <c r="AI1386" s="6">
        <v>0</v>
      </c>
      <c r="AJ1386" s="6">
        <v>1</v>
      </c>
      <c r="AK1386" s="6">
        <v>1</v>
      </c>
      <c r="AL1386" s="6">
        <v>1</v>
      </c>
      <c r="AM1386" s="6">
        <v>1</v>
      </c>
      <c r="AN1386" s="6">
        <v>1</v>
      </c>
      <c r="AO1386" s="6">
        <v>1</v>
      </c>
      <c r="AP1386" s="6">
        <v>1</v>
      </c>
      <c r="AR1386" s="6">
        <v>0</v>
      </c>
      <c r="AS1386" s="6">
        <v>0</v>
      </c>
      <c r="AT1386" s="6">
        <v>0</v>
      </c>
      <c r="AU1386" s="6">
        <v>0</v>
      </c>
      <c r="AV1386" s="6">
        <v>0</v>
      </c>
      <c r="AW1386" s="6">
        <v>0</v>
      </c>
      <c r="AX1386" s="6">
        <v>0</v>
      </c>
      <c r="AY1386" s="6">
        <v>0</v>
      </c>
      <c r="AZ1386" s="6">
        <v>1</v>
      </c>
      <c r="BA1386" s="6">
        <v>0</v>
      </c>
      <c r="BB1386" s="6">
        <v>0</v>
      </c>
      <c r="BC1386" s="6">
        <v>0</v>
      </c>
      <c r="BD1386" s="6">
        <v>0</v>
      </c>
      <c r="BE1386" s="6">
        <v>0</v>
      </c>
      <c r="BF1386" s="6">
        <v>0</v>
      </c>
      <c r="BG1386" s="6">
        <v>0</v>
      </c>
      <c r="BH1386" s="6">
        <v>0</v>
      </c>
      <c r="BI1386" s="6">
        <v>0</v>
      </c>
      <c r="BJ1386" s="6">
        <v>0</v>
      </c>
      <c r="BK1386" s="6">
        <v>0</v>
      </c>
      <c r="BL1386" s="6">
        <v>0</v>
      </c>
      <c r="BM1386" s="76">
        <f>IF(Table3[[#This Row],[Type]]="EM",IF((Table3[[#This Row],[Diameter]]/2)-Table3[[#This Row],[CornerRadius]]-0.012&gt;0,(Table3[[#This Row],[Diameter]]/2)-Table3[[#This Row],[CornerRadius]]-0.012,0),)</f>
        <v>0</v>
      </c>
    </row>
    <row r="1387" spans="1:65" x14ac:dyDescent="0.25">
      <c r="A1387" s="6">
        <v>1</v>
      </c>
      <c r="B1387" s="6" t="s">
        <v>1565</v>
      </c>
      <c r="C1387" s="6" t="s">
        <v>1565</v>
      </c>
      <c r="E1387" s="6">
        <v>1384</v>
      </c>
      <c r="G1387" s="9" t="s">
        <v>74</v>
      </c>
      <c r="H1387" s="10" t="s">
        <v>1565</v>
      </c>
      <c r="I1387" s="11" t="s">
        <v>3454</v>
      </c>
      <c r="J1387" s="30" t="s">
        <v>3455</v>
      </c>
      <c r="K1387" s="11" t="str">
        <f>CONCATENATE(Table3[[#This Row],[Type]]," "&amp;TEXT(Table3[[#This Row],[Diameter]],".0000")&amp;""," "&amp;Table3[[#This Row],[NumFlutes]]&amp;"FL")</f>
        <v>EM .0180 4FL</v>
      </c>
      <c r="M1387" s="13">
        <v>1.7999999999999999E-2</v>
      </c>
      <c r="N1387" s="13">
        <v>0.125</v>
      </c>
      <c r="O1387" s="6">
        <v>1.7999999999999999E-2</v>
      </c>
      <c r="P1387" s="6">
        <v>5.5E-2</v>
      </c>
      <c r="Q1387" s="6">
        <v>0.3</v>
      </c>
      <c r="R1387" s="14">
        <f>IF(Table3[[#This Row],[ShoulderLenEnd]]="",0,90-(DEGREES(ATAN((Q1387-P1387)/((N1387-O1387)/2)))))</f>
        <v>12.31816240999612</v>
      </c>
      <c r="S1387" s="15">
        <v>0.315</v>
      </c>
      <c r="T1387" s="6">
        <v>4</v>
      </c>
      <c r="U1387" s="6">
        <v>1.5</v>
      </c>
      <c r="V1387" s="6">
        <v>5.3999999999999999E-2</v>
      </c>
      <c r="AE1387" s="6" t="s">
        <v>44</v>
      </c>
      <c r="AF1387" s="6" t="s">
        <v>432</v>
      </c>
      <c r="AG1387" s="6" t="s">
        <v>66</v>
      </c>
      <c r="AI1387" s="6">
        <v>0</v>
      </c>
      <c r="AJ1387" s="6">
        <v>1</v>
      </c>
      <c r="AK1387" s="6">
        <v>1</v>
      </c>
      <c r="AL1387" s="6">
        <v>1</v>
      </c>
      <c r="AM1387" s="6">
        <v>1</v>
      </c>
      <c r="AN1387" s="6">
        <v>1</v>
      </c>
      <c r="AO1387" s="6">
        <v>1</v>
      </c>
      <c r="AP1387" s="6">
        <v>1</v>
      </c>
      <c r="AR1387" s="6">
        <v>0</v>
      </c>
      <c r="AS1387" s="6">
        <v>0</v>
      </c>
      <c r="AT1387" s="6">
        <v>0</v>
      </c>
      <c r="AU1387" s="6">
        <v>0</v>
      </c>
      <c r="AV1387" s="6">
        <v>0</v>
      </c>
      <c r="AW1387" s="6">
        <v>0</v>
      </c>
      <c r="AX1387" s="6">
        <v>0</v>
      </c>
      <c r="AY1387" s="6">
        <v>0</v>
      </c>
      <c r="AZ1387" s="6">
        <v>1</v>
      </c>
      <c r="BA1387" s="6">
        <v>0</v>
      </c>
      <c r="BB1387" s="6">
        <v>0</v>
      </c>
      <c r="BC1387" s="6">
        <v>0</v>
      </c>
      <c r="BD1387" s="6">
        <v>0</v>
      </c>
      <c r="BE1387" s="6">
        <v>0</v>
      </c>
      <c r="BF1387" s="6">
        <v>0</v>
      </c>
      <c r="BG1387" s="6">
        <v>0</v>
      </c>
      <c r="BH1387" s="6">
        <v>0</v>
      </c>
      <c r="BI1387" s="6">
        <v>0</v>
      </c>
      <c r="BJ1387" s="6">
        <v>0</v>
      </c>
      <c r="BK1387" s="6">
        <v>0</v>
      </c>
      <c r="BL1387" s="6">
        <v>0</v>
      </c>
      <c r="BM1387" s="76">
        <f>IF(Table3[[#This Row],[Type]]="EM",IF((Table3[[#This Row],[Diameter]]/2)-Table3[[#This Row],[CornerRadius]]-0.012&gt;0,(Table3[[#This Row],[Diameter]]/2)-Table3[[#This Row],[CornerRadius]]-0.012,0),)</f>
        <v>0</v>
      </c>
    </row>
    <row r="1388" spans="1:65" x14ac:dyDescent="0.25">
      <c r="A1388" s="6">
        <v>1</v>
      </c>
      <c r="B1388" s="6" t="s">
        <v>120</v>
      </c>
      <c r="C1388" s="6" t="s">
        <v>120</v>
      </c>
      <c r="E1388" s="6">
        <v>1385</v>
      </c>
      <c r="G1388" s="9" t="s">
        <v>74</v>
      </c>
      <c r="H1388" s="10" t="s">
        <v>120</v>
      </c>
      <c r="I1388" s="11" t="s">
        <v>3458</v>
      </c>
      <c r="J1388" s="30" t="s">
        <v>3457</v>
      </c>
      <c r="K1388" s="11" t="str">
        <f>CONCATENATE(Table3[[#This Row],[Type]]," "&amp;TEXT(Table3[[#This Row],[Diameter]],".0000")&amp;""," "&amp;Table3[[#This Row],[NumFlutes]]&amp;"FL")</f>
        <v>BU .1250 4FL</v>
      </c>
      <c r="M1388" s="13">
        <v>0.125</v>
      </c>
      <c r="N1388" s="13">
        <v>0.125</v>
      </c>
      <c r="O1388" s="6">
        <v>0.125</v>
      </c>
      <c r="P1388" s="6">
        <v>0.56999999999999995</v>
      </c>
      <c r="R1388" s="14">
        <f>IF(Table3[[#This Row],[ShoulderLenEnd]]="",0,90-(DEGREES(ATAN((Q1388-P1388)/((N1388-O1388)/2)))))</f>
        <v>0</v>
      </c>
      <c r="S1388" s="15">
        <v>0.59</v>
      </c>
      <c r="T1388" s="6">
        <v>4</v>
      </c>
      <c r="U1388" s="6">
        <v>1.5</v>
      </c>
      <c r="V1388" s="6">
        <v>0.5</v>
      </c>
      <c r="W1388" s="6">
        <v>0.01</v>
      </c>
      <c r="AE1388" s="6" t="s">
        <v>44</v>
      </c>
      <c r="AF1388" s="6" t="s">
        <v>432</v>
      </c>
      <c r="AG1388" s="6" t="s">
        <v>66</v>
      </c>
      <c r="AI1388" s="6">
        <v>0</v>
      </c>
      <c r="AJ1388" s="6">
        <v>1</v>
      </c>
      <c r="AK1388" s="6">
        <v>1</v>
      </c>
      <c r="AL1388" s="6">
        <v>1</v>
      </c>
      <c r="AM1388" s="6">
        <v>1</v>
      </c>
      <c r="AN1388" s="6">
        <v>1</v>
      </c>
      <c r="AO1388" s="6">
        <v>1</v>
      </c>
      <c r="AP1388" s="6">
        <v>1</v>
      </c>
      <c r="AR1388" s="6">
        <v>0</v>
      </c>
      <c r="AS1388" s="6">
        <v>0</v>
      </c>
      <c r="AT1388" s="6">
        <v>0</v>
      </c>
      <c r="AU1388" s="6">
        <v>0</v>
      </c>
      <c r="AV1388" s="6">
        <v>0</v>
      </c>
      <c r="AW1388" s="6">
        <v>0</v>
      </c>
      <c r="AX1388" s="6">
        <v>0</v>
      </c>
      <c r="AY1388" s="6">
        <v>0</v>
      </c>
      <c r="AZ1388" s="6">
        <v>1</v>
      </c>
      <c r="BA1388" s="6">
        <v>0</v>
      </c>
      <c r="BB1388" s="6">
        <v>0</v>
      </c>
      <c r="BC1388" s="6">
        <v>0</v>
      </c>
      <c r="BD1388" s="6">
        <v>0</v>
      </c>
      <c r="BE1388" s="6">
        <v>0</v>
      </c>
      <c r="BF1388" s="6">
        <v>0</v>
      </c>
      <c r="BG1388" s="6">
        <v>0</v>
      </c>
      <c r="BH1388" s="6">
        <v>0</v>
      </c>
      <c r="BI1388" s="6">
        <v>0</v>
      </c>
      <c r="BJ1388" s="6">
        <v>0</v>
      </c>
      <c r="BK1388" s="6">
        <v>0</v>
      </c>
      <c r="BL1388" s="6">
        <v>0</v>
      </c>
      <c r="BM1388" s="76">
        <f>IF(Table3[[#This Row],[Type]]="EM",IF((Table3[[#This Row],[Diameter]]/2)-Table3[[#This Row],[CornerRadius]]-0.012&gt;0,(Table3[[#This Row],[Diameter]]/2)-Table3[[#This Row],[CornerRadius]]-0.012,0),)</f>
        <v>0</v>
      </c>
    </row>
    <row r="1389" spans="1:65" x14ac:dyDescent="0.25">
      <c r="A1389" s="6">
        <v>1</v>
      </c>
      <c r="B1389" s="6" t="s">
        <v>1565</v>
      </c>
      <c r="C1389" s="6" t="s">
        <v>3403</v>
      </c>
      <c r="E1389" s="6">
        <v>1386</v>
      </c>
      <c r="G1389" s="9" t="s">
        <v>74</v>
      </c>
      <c r="H1389" s="10" t="s">
        <v>3406</v>
      </c>
      <c r="I1389" s="11" t="s">
        <v>3460</v>
      </c>
      <c r="J1389" s="12">
        <v>123456</v>
      </c>
      <c r="K1389" s="11" t="str">
        <f>CONCATENATE(Table3[[#This Row],[Type]]," "&amp;TEXT(Table3[[#This Row],[Diameter]],".0000")&amp;""," "&amp;Table3[[#This Row],[NumFlutes]]&amp;"FL")</f>
        <v>MT .9780 1FL</v>
      </c>
      <c r="M1389" s="13">
        <v>0.97799999999999998</v>
      </c>
      <c r="N1389" s="13">
        <v>0.27</v>
      </c>
      <c r="O1389" s="6">
        <v>0.27</v>
      </c>
      <c r="P1389" s="6">
        <v>1</v>
      </c>
      <c r="R1389" s="14">
        <f>IF(Table3[[#This Row],[ShoulderLenEnd]]="",0,90-(DEGREES(ATAN((Q1389-P1389)/((N1389-O1389)/2)))))</f>
        <v>0</v>
      </c>
      <c r="S1389" s="15">
        <v>3.27</v>
      </c>
      <c r="T1389" s="6">
        <v>1</v>
      </c>
      <c r="U1389" s="6">
        <v>5.51</v>
      </c>
      <c r="V1389" s="6">
        <v>0.1</v>
      </c>
      <c r="AE1389" s="6" t="s">
        <v>49</v>
      </c>
      <c r="AF1389" s="6" t="s">
        <v>62</v>
      </c>
      <c r="AG1389" s="6" t="s">
        <v>3461</v>
      </c>
      <c r="AI1389" s="6">
        <v>1</v>
      </c>
      <c r="AJ1389" s="6">
        <v>0</v>
      </c>
      <c r="AK1389" s="6">
        <v>0</v>
      </c>
      <c r="AL1389" s="6">
        <v>0</v>
      </c>
      <c r="AM1389" s="6">
        <v>0</v>
      </c>
      <c r="AN1389" s="6">
        <v>0</v>
      </c>
      <c r="AO1389" s="6">
        <v>0</v>
      </c>
      <c r="AP1389" s="6">
        <v>1</v>
      </c>
      <c r="AQ1389" s="21" t="s">
        <v>3462</v>
      </c>
      <c r="AR1389" s="6">
        <v>0</v>
      </c>
      <c r="AS1389" s="6">
        <v>0</v>
      </c>
      <c r="AT1389" s="6">
        <v>0</v>
      </c>
      <c r="AU1389" s="6">
        <v>0</v>
      </c>
      <c r="AV1389" s="6">
        <v>0</v>
      </c>
      <c r="AW1389" s="6">
        <v>0</v>
      </c>
      <c r="AX1389" s="6">
        <v>0</v>
      </c>
      <c r="AY1389" s="6">
        <v>1</v>
      </c>
      <c r="AZ1389" s="6">
        <v>0</v>
      </c>
      <c r="BA1389" s="6">
        <v>0</v>
      </c>
      <c r="BB1389" s="6">
        <v>0</v>
      </c>
      <c r="BC1389" s="6">
        <v>0</v>
      </c>
      <c r="BD1389" s="6">
        <v>0</v>
      </c>
      <c r="BE1389" s="6">
        <v>0</v>
      </c>
      <c r="BF1389" s="6">
        <v>0</v>
      </c>
      <c r="BG1389" s="6">
        <v>0</v>
      </c>
      <c r="BH1389" s="6">
        <v>0</v>
      </c>
      <c r="BI1389" s="6">
        <v>0</v>
      </c>
      <c r="BJ1389" s="6">
        <v>0</v>
      </c>
      <c r="BK1389" s="6">
        <v>0</v>
      </c>
      <c r="BL1389" s="6">
        <v>0</v>
      </c>
      <c r="BM1389" s="76">
        <f>IF(Table3[[#This Row],[Type]]="EM",IF((Table3[[#This Row],[Diameter]]/2)-Table3[[#This Row],[CornerRadius]]-0.012&gt;0,(Table3[[#This Row],[Diameter]]/2)-Table3[[#This Row],[CornerRadius]]-0.012,0),)</f>
        <v>0</v>
      </c>
    </row>
    <row r="1390" spans="1:65" x14ac:dyDescent="0.25">
      <c r="A1390" s="6">
        <v>1</v>
      </c>
      <c r="B1390" s="6" t="s">
        <v>529</v>
      </c>
      <c r="D1390" s="6" t="s">
        <v>529</v>
      </c>
      <c r="E1390" s="6">
        <v>1387</v>
      </c>
      <c r="F1390" s="8" t="s">
        <v>74</v>
      </c>
      <c r="H1390" s="10" t="s">
        <v>529</v>
      </c>
      <c r="I1390" s="11" t="s">
        <v>3469</v>
      </c>
      <c r="J1390" s="30" t="s">
        <v>3470</v>
      </c>
      <c r="K1390" s="11" t="str">
        <f>CONCATENATE(Table3[[#This Row],[Type]]," "&amp;TEXT(Table3[[#This Row],[Diameter]],".0000")&amp;""," "&amp;Table3[[#This Row],[NumFlutes]]&amp;"FL")</f>
        <v>RT .0984 1FL</v>
      </c>
      <c r="L1390" s="17" t="s">
        <v>2470</v>
      </c>
      <c r="M1390" s="13">
        <v>9.8400000000000001E-2</v>
      </c>
      <c r="N1390" s="13">
        <v>0.14000000000000001</v>
      </c>
      <c r="O1390" s="6">
        <v>0.1</v>
      </c>
      <c r="P1390" s="6">
        <v>0.7</v>
      </c>
      <c r="Q1390" s="6">
        <v>0.73</v>
      </c>
      <c r="R1390" s="14">
        <f>IF(Table3[[#This Row],[ShoulderLenEnd]]="",0,90-(DEGREES(ATAN((Q1390-P1390)/((N1390-O1390)/2)))))</f>
        <v>33.690067525979764</v>
      </c>
      <c r="S1390" s="15">
        <v>0.74</v>
      </c>
      <c r="T1390" s="6">
        <v>1</v>
      </c>
      <c r="U1390" s="6">
        <v>3</v>
      </c>
      <c r="V1390" s="6">
        <v>0.7</v>
      </c>
      <c r="X1390" s="13">
        <v>1.77E-2</v>
      </c>
      <c r="Y1390" s="6" t="s">
        <v>2157</v>
      </c>
      <c r="AB1390" s="6">
        <v>0.06</v>
      </c>
      <c r="AC1390" s="6">
        <v>0.02</v>
      </c>
      <c r="AE1390" s="6" t="s">
        <v>49</v>
      </c>
      <c r="AF1390" s="6" t="s">
        <v>62</v>
      </c>
      <c r="AG1390" s="6" t="s">
        <v>560</v>
      </c>
      <c r="AI1390" s="6">
        <v>0</v>
      </c>
      <c r="AJ1390" s="6">
        <v>1</v>
      </c>
      <c r="AK1390" s="6">
        <v>1</v>
      </c>
      <c r="AL1390" s="6">
        <v>1</v>
      </c>
      <c r="AM1390" s="6">
        <v>1</v>
      </c>
      <c r="AN1390" s="6">
        <v>1</v>
      </c>
      <c r="AO1390" s="6">
        <v>0</v>
      </c>
      <c r="AP1390" s="6">
        <v>1</v>
      </c>
      <c r="AR1390" s="6">
        <v>0</v>
      </c>
      <c r="AS1390" s="6">
        <v>0</v>
      </c>
      <c r="AT1390" s="6">
        <v>0</v>
      </c>
      <c r="AU1390" s="6">
        <v>0</v>
      </c>
      <c r="AV1390" s="6">
        <v>1</v>
      </c>
      <c r="AW1390" s="6">
        <v>0</v>
      </c>
      <c r="AX1390" s="6">
        <v>0</v>
      </c>
      <c r="AY1390" s="6">
        <v>0</v>
      </c>
      <c r="AZ1390" s="6">
        <v>0</v>
      </c>
      <c r="BA1390" s="6">
        <v>0</v>
      </c>
      <c r="BB1390" s="6">
        <v>0</v>
      </c>
      <c r="BC1390" s="6">
        <v>0</v>
      </c>
      <c r="BD1390" s="6">
        <v>0</v>
      </c>
      <c r="BE1390" s="6">
        <v>0</v>
      </c>
      <c r="BF1390" s="6">
        <v>0</v>
      </c>
      <c r="BG1390" s="6">
        <v>0</v>
      </c>
      <c r="BH1390" s="6">
        <v>0</v>
      </c>
      <c r="BI1390" s="6">
        <v>0</v>
      </c>
      <c r="BJ1390" s="6">
        <v>0</v>
      </c>
      <c r="BK1390" s="6">
        <v>0</v>
      </c>
      <c r="BL1390" s="6">
        <v>0</v>
      </c>
      <c r="BM1390" s="76">
        <f>IF(Table3[[#This Row],[Type]]="EM",IF((Table3[[#This Row],[Diameter]]/2)-Table3[[#This Row],[CornerRadius]]-0.012&gt;0,(Table3[[#This Row],[Diameter]]/2)-Table3[[#This Row],[CornerRadius]]-0.012,0),)</f>
        <v>0</v>
      </c>
    </row>
    <row r="1391" spans="1:65" x14ac:dyDescent="0.25">
      <c r="A1391" s="6">
        <v>1</v>
      </c>
      <c r="B1391" s="6" t="s">
        <v>149</v>
      </c>
      <c r="D1391" s="6" t="s">
        <v>149</v>
      </c>
      <c r="E1391" s="6">
        <v>1388</v>
      </c>
      <c r="G1391" s="9" t="s">
        <v>74</v>
      </c>
      <c r="H1391" s="10" t="s">
        <v>2265</v>
      </c>
      <c r="I1391" s="11" t="s">
        <v>3477</v>
      </c>
      <c r="J1391" s="30" t="s">
        <v>3478</v>
      </c>
      <c r="K1391" s="11" t="str">
        <f>CONCATENATE(Table3[[#This Row],[Type]]," "&amp;TEXT(Table3[[#This Row],[Diameter]],".0000")&amp;""," "&amp;Table3[[#This Row],[NumFlutes]]&amp;"FL")</f>
        <v>DC .0787 2FL</v>
      </c>
      <c r="M1391" s="13">
        <v>7.8700000000000006E-2</v>
      </c>
      <c r="N1391" s="13">
        <v>0.1181</v>
      </c>
      <c r="O1391" s="6">
        <v>7.8700000000000006E-2</v>
      </c>
      <c r="P1391" s="6">
        <v>0.6</v>
      </c>
      <c r="Q1391" s="6">
        <v>0.66400000000000003</v>
      </c>
      <c r="R1391" s="14">
        <f>IF(Table3[[#This Row],[ShoulderLenEnd]]="",0,90-(DEGREES(ATAN((Q1391-P1391)/((N1391-O1391)/2)))))</f>
        <v>17.109019678240188</v>
      </c>
      <c r="S1391" s="15">
        <v>0.66500000000000004</v>
      </c>
      <c r="T1391" s="6">
        <v>2</v>
      </c>
      <c r="U1391" s="6">
        <v>2.2120000000000002</v>
      </c>
      <c r="V1391" s="6">
        <v>0.5</v>
      </c>
      <c r="Z1391" s="6">
        <v>150</v>
      </c>
      <c r="AA1391" s="13">
        <f>IF(Z1391 &lt; 1, "", (M1391/2)/TAN(RADIANS(Z1391/2)))</f>
        <v>1.0543800722164678E-2</v>
      </c>
      <c r="AE1391" s="6" t="s">
        <v>44</v>
      </c>
      <c r="AF1391" s="6" t="s">
        <v>1682</v>
      </c>
      <c r="AG1391" s="6" t="s">
        <v>2268</v>
      </c>
      <c r="AI1391" s="6">
        <v>0</v>
      </c>
      <c r="AJ1391" s="6">
        <v>1</v>
      </c>
      <c r="AK1391" s="6">
        <v>1</v>
      </c>
      <c r="AL1391" s="6">
        <v>1</v>
      </c>
      <c r="AM1391" s="6">
        <v>1</v>
      </c>
      <c r="AN1391" s="6">
        <v>1</v>
      </c>
      <c r="AO1391" s="6">
        <v>1</v>
      </c>
      <c r="AP1391" s="6">
        <v>1</v>
      </c>
      <c r="AR1391" s="6">
        <v>0</v>
      </c>
      <c r="AS1391" s="6">
        <v>0</v>
      </c>
      <c r="AT1391" s="6">
        <v>0</v>
      </c>
      <c r="AU1391" s="6">
        <v>0</v>
      </c>
      <c r="AV1391" s="6">
        <v>1</v>
      </c>
      <c r="AW1391" s="6">
        <v>0</v>
      </c>
      <c r="AX1391" s="6">
        <v>0</v>
      </c>
      <c r="AY1391" s="6">
        <v>0</v>
      </c>
      <c r="AZ1391" s="6">
        <v>0</v>
      </c>
      <c r="BA1391" s="6">
        <v>0</v>
      </c>
      <c r="BB1391" s="6">
        <v>0</v>
      </c>
      <c r="BC1391" s="6">
        <v>0</v>
      </c>
      <c r="BD1391" s="6">
        <v>0</v>
      </c>
      <c r="BE1391" s="6">
        <v>0</v>
      </c>
      <c r="BF1391" s="6">
        <v>0</v>
      </c>
      <c r="BG1391" s="6">
        <v>0</v>
      </c>
      <c r="BH1391" s="6">
        <v>0</v>
      </c>
      <c r="BI1391" s="6">
        <v>0</v>
      </c>
      <c r="BJ1391" s="6">
        <v>0</v>
      </c>
      <c r="BK1391" s="6">
        <v>0</v>
      </c>
      <c r="BL1391" s="6">
        <v>0</v>
      </c>
      <c r="BM1391" s="76">
        <f>IF(Table3[[#This Row],[Type]]="EM",IF((Table3[[#This Row],[Diameter]]/2)-Table3[[#This Row],[CornerRadius]]-0.012&gt;0,(Table3[[#This Row],[Diameter]]/2)-Table3[[#This Row],[CornerRadius]]-0.012,0),)</f>
        <v>0</v>
      </c>
    </row>
    <row r="1392" spans="1:65" x14ac:dyDescent="0.25">
      <c r="A1392" s="6">
        <v>1</v>
      </c>
      <c r="B1392" s="6" t="s">
        <v>149</v>
      </c>
      <c r="D1392" s="6" t="s">
        <v>149</v>
      </c>
      <c r="E1392" s="6">
        <v>1389</v>
      </c>
      <c r="G1392" s="9" t="s">
        <v>74</v>
      </c>
      <c r="H1392" s="10" t="s">
        <v>2265</v>
      </c>
      <c r="I1392" s="11" t="s">
        <v>3479</v>
      </c>
      <c r="J1392" s="30" t="s">
        <v>3480</v>
      </c>
      <c r="K1392" s="11" t="str">
        <f>CONCATENATE(Table3[[#This Row],[Type]]," "&amp;TEXT(Table3[[#This Row],[Diameter]],".0000")&amp;""," "&amp;Table3[[#This Row],[NumFlutes]]&amp;"FL")</f>
        <v>DC .0709 2FL</v>
      </c>
      <c r="M1392" s="13">
        <v>7.0900000000000005E-2</v>
      </c>
      <c r="N1392" s="13">
        <v>0.11749999999999999</v>
      </c>
      <c r="O1392" s="6">
        <v>6.8500000000000005E-2</v>
      </c>
      <c r="P1392" s="6">
        <v>0.74250000000000005</v>
      </c>
      <c r="Q1392" s="6">
        <v>0.84</v>
      </c>
      <c r="R1392" s="14">
        <f>IF(Table3[[#This Row],[ShoulderLenEnd]]="",0,90-(DEGREES(ATAN((Q1392-P1392)/((N1392-O1392)/2)))))</f>
        <v>14.105357764335253</v>
      </c>
      <c r="S1392" s="15">
        <v>0.85499999999999998</v>
      </c>
      <c r="T1392" s="6">
        <v>2</v>
      </c>
      <c r="U1392" s="6">
        <v>2.0754999999999999</v>
      </c>
      <c r="V1392" s="6">
        <v>0.66</v>
      </c>
      <c r="Z1392" s="6">
        <v>147</v>
      </c>
      <c r="AA1392" s="13">
        <f>IF(Z1392 &lt; 1, "", (M1392/2)/TAN(RADIANS(Z1392/2)))</f>
        <v>1.0500768396405749E-2</v>
      </c>
      <c r="AE1392" s="6" t="s">
        <v>44</v>
      </c>
      <c r="AF1392" s="6" t="s">
        <v>1682</v>
      </c>
      <c r="AG1392" s="6" t="s">
        <v>2268</v>
      </c>
      <c r="AI1392" s="6">
        <v>0</v>
      </c>
      <c r="AJ1392" s="6">
        <v>1</v>
      </c>
      <c r="AK1392" s="6">
        <v>1</v>
      </c>
      <c r="AL1392" s="6">
        <v>1</v>
      </c>
      <c r="AM1392" s="6">
        <v>1</v>
      </c>
      <c r="AN1392" s="6">
        <v>1</v>
      </c>
      <c r="AO1392" s="6">
        <v>1</v>
      </c>
      <c r="AP1392" s="6">
        <v>1</v>
      </c>
      <c r="AR1392" s="6">
        <v>0</v>
      </c>
      <c r="AS1392" s="6">
        <v>0</v>
      </c>
      <c r="AT1392" s="6">
        <v>0</v>
      </c>
      <c r="AU1392" s="6">
        <v>0</v>
      </c>
      <c r="AV1392" s="6">
        <v>1</v>
      </c>
      <c r="AW1392" s="6">
        <v>0</v>
      </c>
      <c r="AX1392" s="6">
        <v>0</v>
      </c>
      <c r="AY1392" s="6">
        <v>0</v>
      </c>
      <c r="AZ1392" s="6">
        <v>0</v>
      </c>
      <c r="BA1392" s="6">
        <v>0</v>
      </c>
      <c r="BB1392" s="6">
        <v>0</v>
      </c>
      <c r="BC1392" s="6">
        <v>0</v>
      </c>
      <c r="BD1392" s="6">
        <v>0</v>
      </c>
      <c r="BE1392" s="6">
        <v>0</v>
      </c>
      <c r="BF1392" s="6">
        <v>0</v>
      </c>
      <c r="BG1392" s="6">
        <v>0</v>
      </c>
      <c r="BH1392" s="6">
        <v>0</v>
      </c>
      <c r="BI1392" s="6">
        <v>0</v>
      </c>
      <c r="BJ1392" s="6">
        <v>0</v>
      </c>
      <c r="BK1392" s="6">
        <v>0</v>
      </c>
      <c r="BL1392" s="6">
        <v>0</v>
      </c>
      <c r="BM1392" s="76">
        <f>IF(Table3[[#This Row],[Type]]="EM",IF((Table3[[#This Row],[Diameter]]/2)-Table3[[#This Row],[CornerRadius]]-0.012&gt;0,(Table3[[#This Row],[Diameter]]/2)-Table3[[#This Row],[CornerRadius]]-0.012,0),)</f>
        <v>0</v>
      </c>
    </row>
    <row r="1393" spans="1:68" x14ac:dyDescent="0.25">
      <c r="A1393" s="6">
        <v>1</v>
      </c>
      <c r="B1393" s="6" t="s">
        <v>1922</v>
      </c>
      <c r="D1393" s="6" t="s">
        <v>1922</v>
      </c>
      <c r="E1393" s="6">
        <v>1390</v>
      </c>
      <c r="G1393" s="9" t="s">
        <v>74</v>
      </c>
      <c r="H1393" s="10" t="s">
        <v>1922</v>
      </c>
      <c r="I1393" s="11" t="s">
        <v>3481</v>
      </c>
      <c r="J1393" s="30" t="s">
        <v>3482</v>
      </c>
      <c r="K1393" s="11" t="str">
        <f>CONCATENATE(Table3[[#This Row],[Type]]," "&amp;TEXT(Table3[[#This Row],[Diameter]],".0000")&amp;""," "&amp;Table3[[#This Row],[NumFlutes]]&amp;"FL")</f>
        <v>RM .0555 4FL</v>
      </c>
      <c r="M1393" s="13">
        <v>5.5500000000000001E-2</v>
      </c>
      <c r="N1393" s="13">
        <v>0.125</v>
      </c>
      <c r="O1393" s="6">
        <v>5.2499999999999998E-2</v>
      </c>
      <c r="P1393" s="6">
        <v>0.55800000000000005</v>
      </c>
      <c r="Q1393" s="6">
        <v>0.94</v>
      </c>
      <c r="R1393" s="14">
        <f>IF(Table3[[#This Row],[ShoulderLenEnd]]="",0,90-(DEGREES(ATAN((Q1393-P1393)/((N1393-O1393)/2)))))</f>
        <v>5.4208665436253085</v>
      </c>
      <c r="S1393" s="15">
        <v>0.95</v>
      </c>
      <c r="T1393" s="6">
        <v>4</v>
      </c>
      <c r="U1393" s="6">
        <v>2</v>
      </c>
      <c r="V1393" s="6">
        <v>0.48599999999999999</v>
      </c>
      <c r="AB1393" s="6">
        <v>4.3999999999999997E-2</v>
      </c>
      <c r="AC1393" s="6">
        <v>7.4999999999999997E-3</v>
      </c>
      <c r="AE1393" s="6" t="s">
        <v>44</v>
      </c>
      <c r="AF1393" s="6" t="s">
        <v>62</v>
      </c>
      <c r="AG1393" s="6" t="s">
        <v>66</v>
      </c>
      <c r="AI1393" s="6">
        <v>0</v>
      </c>
      <c r="AJ1393" s="6">
        <v>0</v>
      </c>
      <c r="AK1393" s="6">
        <v>0</v>
      </c>
      <c r="AL1393" s="6">
        <v>1</v>
      </c>
      <c r="AM1393" s="6">
        <v>0</v>
      </c>
      <c r="AN1393" s="6">
        <v>0</v>
      </c>
      <c r="AO1393" s="6">
        <v>0</v>
      </c>
      <c r="AP1393" s="6">
        <v>1</v>
      </c>
      <c r="AR1393" s="6">
        <v>0</v>
      </c>
      <c r="AS1393" s="6">
        <v>0</v>
      </c>
      <c r="AT1393" s="6">
        <v>0</v>
      </c>
      <c r="AU1393" s="6">
        <v>0</v>
      </c>
      <c r="AV1393" s="6">
        <v>1</v>
      </c>
      <c r="AW1393" s="6">
        <v>0</v>
      </c>
      <c r="AX1393" s="6">
        <v>0</v>
      </c>
      <c r="AY1393" s="6">
        <v>0</v>
      </c>
      <c r="AZ1393" s="6">
        <v>0</v>
      </c>
      <c r="BA1393" s="6">
        <v>0</v>
      </c>
      <c r="BB1393" s="6">
        <v>0</v>
      </c>
      <c r="BC1393" s="6">
        <v>0</v>
      </c>
      <c r="BD1393" s="6">
        <v>0</v>
      </c>
      <c r="BE1393" s="6">
        <v>0</v>
      </c>
      <c r="BF1393" s="6">
        <v>0</v>
      </c>
      <c r="BG1393" s="6">
        <v>0</v>
      </c>
      <c r="BH1393" s="6">
        <v>0</v>
      </c>
      <c r="BI1393" s="6">
        <v>0</v>
      </c>
      <c r="BJ1393" s="6">
        <v>0</v>
      </c>
      <c r="BK1393" s="6">
        <v>0</v>
      </c>
      <c r="BL1393" s="6">
        <v>0</v>
      </c>
      <c r="BM1393" s="76">
        <f>IF(Table3[[#This Row],[Type]]="EM",IF((Table3[[#This Row],[Diameter]]/2)-Table3[[#This Row],[CornerRadius]]-0.012&gt;0,(Table3[[#This Row],[Diameter]]/2)-Table3[[#This Row],[CornerRadius]]-0.012,0),)</f>
        <v>0</v>
      </c>
    </row>
    <row r="1394" spans="1:68" x14ac:dyDescent="0.25">
      <c r="A1394" s="6">
        <v>1</v>
      </c>
      <c r="B1394" s="6" t="s">
        <v>1565</v>
      </c>
      <c r="C1394" s="6" t="s">
        <v>1565</v>
      </c>
      <c r="E1394" s="6">
        <v>1391</v>
      </c>
      <c r="G1394" s="9" t="s">
        <v>74</v>
      </c>
      <c r="H1394" s="10" t="s">
        <v>1565</v>
      </c>
      <c r="I1394" s="11" t="s">
        <v>3483</v>
      </c>
      <c r="J1394" s="30" t="s">
        <v>3505</v>
      </c>
      <c r="K1394" s="11" t="str">
        <f>CONCATENATE(Table3[[#This Row],[Type]]," "&amp;TEXT(Table3[[#This Row],[Diameter]],".0000")&amp;""," "&amp;Table3[[#This Row],[NumFlutes]]&amp;"FL")</f>
        <v>EM .0050 2FL</v>
      </c>
      <c r="M1394" s="13">
        <v>5.0000000000000001E-3</v>
      </c>
      <c r="N1394" s="13">
        <v>0.125</v>
      </c>
      <c r="O1394" s="6">
        <v>5.0000000000000001E-3</v>
      </c>
      <c r="P1394" s="6">
        <v>1.2999999999999999E-2</v>
      </c>
      <c r="Q1394" s="6">
        <v>0.29499999999999998</v>
      </c>
      <c r="R1394" s="14">
        <f>IF(Table3[[#This Row],[ShoulderLenEnd]]="",0,90-(DEGREES(ATAN((Q1394-P1394)/((N1394-O1394)/2)))))</f>
        <v>12.01147838636544</v>
      </c>
      <c r="S1394" s="15">
        <v>0.315</v>
      </c>
      <c r="T1394" s="6">
        <v>2</v>
      </c>
      <c r="U1394" s="6">
        <v>1.5</v>
      </c>
      <c r="V1394" s="6">
        <v>7.4999999999999997E-3</v>
      </c>
      <c r="AE1394" s="6" t="s">
        <v>44</v>
      </c>
      <c r="AF1394" s="6" t="s">
        <v>62</v>
      </c>
      <c r="AG1394" s="6" t="s">
        <v>3504</v>
      </c>
      <c r="AI1394" s="6">
        <v>0</v>
      </c>
      <c r="AJ1394" s="6">
        <v>0</v>
      </c>
      <c r="AK1394" s="6">
        <v>0</v>
      </c>
      <c r="AL1394" s="6">
        <v>1</v>
      </c>
      <c r="AM1394" s="6">
        <v>0</v>
      </c>
      <c r="AN1394" s="6">
        <v>0</v>
      </c>
      <c r="AO1394" s="6">
        <v>1</v>
      </c>
      <c r="AP1394" s="6">
        <v>1</v>
      </c>
      <c r="AR1394" s="6">
        <v>0</v>
      </c>
      <c r="AS1394" s="6">
        <v>0</v>
      </c>
      <c r="AT1394" s="6">
        <v>0</v>
      </c>
      <c r="AU1394" s="6">
        <v>0</v>
      </c>
      <c r="AV1394" s="6">
        <v>1</v>
      </c>
      <c r="AW1394" s="6">
        <v>0</v>
      </c>
      <c r="AX1394" s="6">
        <v>0</v>
      </c>
      <c r="AY1394" s="6">
        <v>1</v>
      </c>
      <c r="AZ1394" s="6">
        <v>0</v>
      </c>
      <c r="BA1394" s="6">
        <v>0</v>
      </c>
      <c r="BB1394" s="6">
        <v>0</v>
      </c>
      <c r="BC1394" s="6">
        <v>0</v>
      </c>
      <c r="BD1394" s="6">
        <v>0</v>
      </c>
      <c r="BE1394" s="6">
        <v>0</v>
      </c>
      <c r="BF1394" s="6">
        <v>0</v>
      </c>
      <c r="BG1394" s="6">
        <v>0</v>
      </c>
      <c r="BH1394" s="6">
        <v>0</v>
      </c>
      <c r="BI1394" s="6">
        <v>0</v>
      </c>
      <c r="BJ1394" s="6">
        <v>0</v>
      </c>
      <c r="BK1394" s="6">
        <v>0</v>
      </c>
      <c r="BL1394" s="6">
        <v>0</v>
      </c>
      <c r="BM1394" s="76">
        <f>IF(Table3[[#This Row],[Type]]="EM",IF((Table3[[#This Row],[Diameter]]/2)-Table3[[#This Row],[CornerRadius]]-0.012&gt;0,(Table3[[#This Row],[Diameter]]/2)-Table3[[#This Row],[CornerRadius]]-0.012,0),)</f>
        <v>0</v>
      </c>
    </row>
    <row r="1395" spans="1:68" x14ac:dyDescent="0.25">
      <c r="A1395" s="6">
        <v>1</v>
      </c>
      <c r="B1395" s="6" t="s">
        <v>2241</v>
      </c>
      <c r="C1395" s="6" t="s">
        <v>2241</v>
      </c>
      <c r="E1395" s="6">
        <v>1392</v>
      </c>
      <c r="G1395" s="9" t="s">
        <v>74</v>
      </c>
      <c r="H1395" s="10" t="s">
        <v>2241</v>
      </c>
      <c r="I1395" s="11" t="s">
        <v>2304</v>
      </c>
      <c r="J1395" s="30" t="s">
        <v>3484</v>
      </c>
      <c r="K1395" s="11" t="str">
        <f>CONCATENATE(Table3[[#This Row],[Type]]," "&amp;TEXT(Table3[[#This Row],[Diameter]],".0000")&amp;""," "&amp;Table3[[#This Row],[NumFlutes]]&amp;"FL")</f>
        <v>TM .0827 4FL</v>
      </c>
      <c r="L1395" s="80" t="s">
        <v>3485</v>
      </c>
      <c r="M1395" s="13">
        <v>8.2699999999999996E-2</v>
      </c>
      <c r="N1395" s="13">
        <v>0.23599999999999999</v>
      </c>
      <c r="O1395" s="6">
        <v>0.05</v>
      </c>
      <c r="P1395" s="6">
        <v>0.26500000000000001</v>
      </c>
      <c r="Q1395" s="6">
        <v>0.47499999999999998</v>
      </c>
      <c r="R1395" s="14">
        <f>IF(Table3[[#This Row],[ShoulderLenEnd]]="",0,90-(DEGREES(ATAN((Q1395-P1395)/((N1395-O1395)/2)))))</f>
        <v>23.886499921634737</v>
      </c>
      <c r="S1395" s="15">
        <v>0.55000000000000004</v>
      </c>
      <c r="T1395" s="6">
        <v>4</v>
      </c>
      <c r="U1395" s="6">
        <v>1.9570000000000001</v>
      </c>
      <c r="V1395" s="6">
        <v>0.08</v>
      </c>
      <c r="X1395" s="13">
        <v>2.5000000000000001E-2</v>
      </c>
      <c r="Y1395" s="6" t="s">
        <v>3497</v>
      </c>
      <c r="AE1395" s="6" t="s">
        <v>44</v>
      </c>
      <c r="AF1395" s="6" t="s">
        <v>432</v>
      </c>
      <c r="AG1395" s="6" t="s">
        <v>3352</v>
      </c>
      <c r="AH1395" s="6">
        <v>3</v>
      </c>
      <c r="AI1395" s="6">
        <v>0</v>
      </c>
      <c r="AJ1395" s="6">
        <v>0</v>
      </c>
      <c r="AK1395" s="6">
        <v>0</v>
      </c>
      <c r="AL1395" s="6">
        <v>1</v>
      </c>
      <c r="AM1395" s="6">
        <v>0</v>
      </c>
      <c r="AN1395" s="6">
        <v>0</v>
      </c>
      <c r="AO1395" s="6">
        <v>0</v>
      </c>
      <c r="AP1395" s="6">
        <v>1</v>
      </c>
      <c r="AQ1395" s="6" t="s">
        <v>3486</v>
      </c>
      <c r="AR1395" s="6">
        <v>0</v>
      </c>
      <c r="AS1395" s="6">
        <v>0</v>
      </c>
      <c r="AT1395" s="6">
        <v>0</v>
      </c>
      <c r="AU1395" s="6">
        <v>0</v>
      </c>
      <c r="AV1395" s="6">
        <v>1</v>
      </c>
      <c r="AW1395" s="6">
        <v>0</v>
      </c>
      <c r="AX1395" s="6">
        <v>0</v>
      </c>
      <c r="AY1395" s="6">
        <v>0</v>
      </c>
      <c r="AZ1395" s="6">
        <v>0</v>
      </c>
      <c r="BA1395" s="6">
        <v>0</v>
      </c>
      <c r="BB1395" s="6">
        <v>0</v>
      </c>
      <c r="BC1395" s="6">
        <v>0</v>
      </c>
      <c r="BD1395" s="6">
        <v>0</v>
      </c>
      <c r="BE1395" s="6">
        <v>0</v>
      </c>
      <c r="BF1395" s="6">
        <v>0</v>
      </c>
      <c r="BG1395" s="6">
        <v>0</v>
      </c>
      <c r="BH1395" s="6">
        <v>0</v>
      </c>
      <c r="BI1395" s="6">
        <v>0</v>
      </c>
      <c r="BJ1395" s="6">
        <v>0</v>
      </c>
      <c r="BK1395" s="6">
        <v>0</v>
      </c>
      <c r="BL1395" s="6">
        <v>0</v>
      </c>
      <c r="BM1395" s="76">
        <f>IF(Table3[[#This Row],[Type]]="EM",IF((Table3[[#This Row],[Diameter]]/2)-Table3[[#This Row],[CornerRadius]]-0.012&gt;0,(Table3[[#This Row],[Diameter]]/2)-Table3[[#This Row],[CornerRadius]]-0.012,0),)</f>
        <v>0</v>
      </c>
      <c r="BP1395" s="6" t="s">
        <v>3499</v>
      </c>
    </row>
    <row r="1396" spans="1:68" x14ac:dyDescent="0.25">
      <c r="A1396" s="6">
        <v>1</v>
      </c>
      <c r="B1396" s="6" t="s">
        <v>2211</v>
      </c>
      <c r="C1396" s="6" t="s">
        <v>1873</v>
      </c>
      <c r="E1396" s="6">
        <v>1393</v>
      </c>
      <c r="G1396" s="9" t="s">
        <v>74</v>
      </c>
      <c r="H1396" s="10" t="s">
        <v>2211</v>
      </c>
      <c r="I1396" s="11" t="s">
        <v>3506</v>
      </c>
      <c r="J1396" s="30" t="s">
        <v>3507</v>
      </c>
      <c r="K1396" s="11" t="str">
        <f>CONCATENATE(Table3[[#This Row],[Type]]," "&amp;TEXT(Table3[[#This Row],[Diameter]],".0000")&amp;""," "&amp;Table3[[#This Row],[NumFlutes]]&amp;"FL")</f>
        <v>SS .7500 10FL</v>
      </c>
      <c r="M1396" s="13">
        <v>0.75</v>
      </c>
      <c r="N1396" s="13">
        <v>0.5</v>
      </c>
      <c r="O1396" s="6">
        <v>0.56999999999999995</v>
      </c>
      <c r="P1396" s="6">
        <v>0.6</v>
      </c>
      <c r="Q1396" s="6">
        <v>0.60099999999999998</v>
      </c>
      <c r="R1396" s="14">
        <f>IF(Table3[[#This Row],[ShoulderLenEnd]]="",0,90-(DEGREES(ATAN((Q1396-P1396)/((N1396-O1396)/2)))))</f>
        <v>91.636577041616718</v>
      </c>
      <c r="S1396" s="15">
        <v>0.75</v>
      </c>
      <c r="T1396" s="6">
        <v>10</v>
      </c>
      <c r="U1396" s="6">
        <v>2.46</v>
      </c>
      <c r="V1396" s="6">
        <v>4.0000000000000001E-3</v>
      </c>
      <c r="AE1396" s="6" t="s">
        <v>44</v>
      </c>
      <c r="AF1396" s="6" t="s">
        <v>62</v>
      </c>
      <c r="AG1396" s="6" t="s">
        <v>2213</v>
      </c>
      <c r="AI1396" s="6">
        <v>0</v>
      </c>
      <c r="AJ1396" s="6">
        <v>0</v>
      </c>
      <c r="AK1396" s="6">
        <v>0</v>
      </c>
      <c r="AL1396" s="6">
        <v>1</v>
      </c>
      <c r="AM1396" s="6">
        <v>0</v>
      </c>
      <c r="AN1396" s="6">
        <v>0</v>
      </c>
      <c r="AO1396" s="6">
        <v>1</v>
      </c>
      <c r="AP1396" s="6">
        <v>1</v>
      </c>
      <c r="AR1396" s="6">
        <v>0</v>
      </c>
      <c r="AS1396" s="6">
        <v>0</v>
      </c>
      <c r="AT1396" s="6">
        <v>0</v>
      </c>
      <c r="AU1396" s="6">
        <v>0</v>
      </c>
      <c r="AV1396" s="6">
        <v>0</v>
      </c>
      <c r="AW1396" s="6">
        <v>0</v>
      </c>
      <c r="AX1396" s="6">
        <v>0</v>
      </c>
      <c r="AY1396" s="6">
        <v>1</v>
      </c>
      <c r="AZ1396" s="6">
        <v>0</v>
      </c>
      <c r="BA1396" s="6">
        <v>0</v>
      </c>
      <c r="BB1396" s="6">
        <v>0</v>
      </c>
      <c r="BC1396" s="6">
        <v>0</v>
      </c>
      <c r="BD1396" s="6">
        <v>0</v>
      </c>
      <c r="BE1396" s="6">
        <v>1</v>
      </c>
      <c r="BF1396" s="6">
        <v>0</v>
      </c>
      <c r="BG1396" s="6">
        <v>0</v>
      </c>
      <c r="BH1396" s="6">
        <v>0</v>
      </c>
      <c r="BI1396" s="6">
        <v>0</v>
      </c>
      <c r="BJ1396" s="6">
        <v>0</v>
      </c>
      <c r="BK1396" s="6">
        <v>0</v>
      </c>
      <c r="BL1396" s="6">
        <v>0</v>
      </c>
      <c r="BM1396" s="76">
        <f>IF(Table3[[#This Row],[Type]]="EM",IF((Table3[[#This Row],[Diameter]]/2)-Table3[[#This Row],[CornerRadius]]-0.012&gt;0,(Table3[[#This Row],[Diameter]]/2)-Table3[[#This Row],[CornerRadius]]-0.012,0),)</f>
        <v>0</v>
      </c>
    </row>
    <row r="1397" spans="1:68" x14ac:dyDescent="0.25">
      <c r="A1397" s="6">
        <v>1</v>
      </c>
      <c r="B1397" s="6" t="s">
        <v>1565</v>
      </c>
      <c r="C1397" s="6" t="s">
        <v>1565</v>
      </c>
      <c r="E1397" s="6">
        <v>1394</v>
      </c>
      <c r="F1397" s="8" t="s">
        <v>74</v>
      </c>
      <c r="H1397" s="10" t="s">
        <v>1565</v>
      </c>
      <c r="I1397" s="11" t="s">
        <v>3508</v>
      </c>
      <c r="J1397" s="30" t="s">
        <v>3509</v>
      </c>
      <c r="K1397" s="11" t="str">
        <f>CONCATENATE(Table3[[#This Row],[Type]]," "&amp;TEXT(Table3[[#This Row],[Diameter]],".0000")&amp;""," "&amp;Table3[[#This Row],[NumFlutes]]&amp;"FL")</f>
        <v>EM .0100 3FL</v>
      </c>
      <c r="M1397" s="13">
        <v>0.01</v>
      </c>
      <c r="N1397" s="13">
        <v>0.125</v>
      </c>
      <c r="O1397" s="6">
        <v>8.9999999999999993E-3</v>
      </c>
      <c r="P1397" s="6">
        <v>0.06</v>
      </c>
      <c r="Q1397" s="6">
        <v>0.32</v>
      </c>
      <c r="R1397" s="14">
        <f>IF(Table3[[#This Row],[ShoulderLenEnd]]="",0,90-(DEGREES(ATAN((Q1397-P1397)/((N1397-O1397)/2)))))</f>
        <v>12.575465499744425</v>
      </c>
      <c r="S1397" s="15">
        <v>0.33</v>
      </c>
      <c r="T1397" s="6">
        <v>3</v>
      </c>
      <c r="U1397" s="6">
        <v>2.5</v>
      </c>
      <c r="V1397" s="6">
        <v>0.05</v>
      </c>
      <c r="AE1397" s="6" t="s">
        <v>44</v>
      </c>
      <c r="AF1397" s="6" t="s">
        <v>73</v>
      </c>
      <c r="AG1397" s="6" t="s">
        <v>66</v>
      </c>
      <c r="AI1397" s="6">
        <v>0</v>
      </c>
      <c r="AJ1397" s="6">
        <v>1</v>
      </c>
      <c r="AK1397" s="6">
        <v>0</v>
      </c>
      <c r="AL1397" s="6">
        <v>0</v>
      </c>
      <c r="AM1397" s="6">
        <v>0</v>
      </c>
      <c r="AN1397" s="6">
        <v>1</v>
      </c>
      <c r="AO1397" s="6">
        <v>1</v>
      </c>
      <c r="AP1397" s="6">
        <v>1</v>
      </c>
      <c r="AR1397" s="6">
        <v>0</v>
      </c>
      <c r="AS1397" s="6">
        <v>0</v>
      </c>
      <c r="AT1397" s="6">
        <v>0</v>
      </c>
      <c r="AU1397" s="6">
        <v>0</v>
      </c>
      <c r="AV1397" s="6">
        <v>1</v>
      </c>
      <c r="AW1397" s="6">
        <v>0</v>
      </c>
      <c r="AX1397" s="6">
        <v>0</v>
      </c>
      <c r="AY1397" s="6">
        <v>0</v>
      </c>
      <c r="AZ1397" s="6">
        <v>1</v>
      </c>
      <c r="BA1397" s="6">
        <v>0</v>
      </c>
      <c r="BB1397" s="6">
        <v>0</v>
      </c>
      <c r="BC1397" s="6">
        <v>0</v>
      </c>
      <c r="BD1397" s="6">
        <v>0</v>
      </c>
      <c r="BE1397" s="6">
        <v>0</v>
      </c>
      <c r="BF1397" s="6">
        <v>0</v>
      </c>
      <c r="BG1397" s="6">
        <v>0</v>
      </c>
      <c r="BH1397" s="6">
        <v>0</v>
      </c>
      <c r="BI1397" s="6">
        <v>0</v>
      </c>
      <c r="BJ1397" s="6">
        <v>0</v>
      </c>
      <c r="BK1397" s="6">
        <v>0</v>
      </c>
      <c r="BL1397" s="6">
        <v>0</v>
      </c>
      <c r="BM1397" s="76">
        <f>IF(Table3[[#This Row],[Type]]="EM",IF((Table3[[#This Row],[Diameter]]/2)-Table3[[#This Row],[CornerRadius]]-0.012&gt;0,(Table3[[#This Row],[Diameter]]/2)-Table3[[#This Row],[CornerRadius]]-0.012,0),)</f>
        <v>0</v>
      </c>
    </row>
    <row r="1398" spans="1:68" x14ac:dyDescent="0.25">
      <c r="A1398" s="6">
        <v>1</v>
      </c>
      <c r="B1398" s="6" t="s">
        <v>149</v>
      </c>
      <c r="D1398" s="6" t="s">
        <v>149</v>
      </c>
      <c r="E1398" s="6">
        <v>1395</v>
      </c>
      <c r="G1398" s="9" t="s">
        <v>74</v>
      </c>
      <c r="H1398" s="10" t="s">
        <v>2265</v>
      </c>
      <c r="I1398" s="11" t="s">
        <v>2271</v>
      </c>
      <c r="J1398" s="30" t="s">
        <v>3510</v>
      </c>
      <c r="K1398" s="11" t="str">
        <f>CONCATENATE(Table3[[#This Row],[Type]]," "&amp;TEXT(Table3[[#This Row],[Diameter]],".0000")&amp;""," "&amp;Table3[[#This Row],[NumFlutes]]&amp;"FL")</f>
        <v>DC .1100 2FL</v>
      </c>
      <c r="M1398" s="13">
        <v>0.11</v>
      </c>
      <c r="N1398" s="13">
        <v>0.1181</v>
      </c>
      <c r="O1398" s="6">
        <v>0.11</v>
      </c>
      <c r="P1398" s="6">
        <v>0.71499999999999997</v>
      </c>
      <c r="Q1398" s="6">
        <v>0.76</v>
      </c>
      <c r="R1398" s="14">
        <f>IF(Table3[[#This Row],[ShoulderLenEnd]]="",0,90-(DEGREES(ATAN((Q1398-P1398)/((N1398-O1398)/2)))))</f>
        <v>5.1427645578842203</v>
      </c>
      <c r="S1398" s="15">
        <v>0.77500000000000002</v>
      </c>
      <c r="T1398" s="6">
        <v>2</v>
      </c>
      <c r="U1398" s="6">
        <v>2.36</v>
      </c>
      <c r="V1398" s="6">
        <v>0.71</v>
      </c>
      <c r="Z1398" s="6">
        <v>147</v>
      </c>
      <c r="AA1398" s="13">
        <f>IF(Z1398 &lt; 1, "", (M1398/2)/TAN(RADIANS(Z1398/2)))</f>
        <v>1.6291742222914421E-2</v>
      </c>
      <c r="AE1398" s="6" t="s">
        <v>44</v>
      </c>
      <c r="AF1398" s="6" t="s">
        <v>62</v>
      </c>
      <c r="AG1398" s="6" t="s">
        <v>2268</v>
      </c>
      <c r="AI1398" s="6">
        <v>0</v>
      </c>
      <c r="AJ1398" s="6">
        <v>1</v>
      </c>
      <c r="AK1398" s="6">
        <v>1</v>
      </c>
      <c r="AL1398" s="6">
        <v>1</v>
      </c>
      <c r="AM1398" s="6">
        <v>1</v>
      </c>
      <c r="AN1398" s="6">
        <v>1</v>
      </c>
      <c r="AO1398" s="6">
        <v>1</v>
      </c>
      <c r="AP1398" s="6">
        <v>1</v>
      </c>
      <c r="AR1398" s="6">
        <v>0</v>
      </c>
      <c r="AS1398" s="6">
        <v>0</v>
      </c>
      <c r="AT1398" s="6">
        <v>0</v>
      </c>
      <c r="AU1398" s="6">
        <v>0</v>
      </c>
      <c r="AV1398" s="6">
        <v>1</v>
      </c>
      <c r="AW1398" s="6">
        <v>0</v>
      </c>
      <c r="AX1398" s="6">
        <v>0</v>
      </c>
      <c r="AY1398" s="6">
        <v>0</v>
      </c>
      <c r="AZ1398" s="6">
        <v>0</v>
      </c>
      <c r="BA1398" s="6">
        <v>0</v>
      </c>
      <c r="BB1398" s="6">
        <v>0</v>
      </c>
      <c r="BC1398" s="6">
        <v>0</v>
      </c>
      <c r="BD1398" s="6">
        <v>0</v>
      </c>
      <c r="BE1398" s="6">
        <v>0</v>
      </c>
      <c r="BF1398" s="6">
        <v>0</v>
      </c>
      <c r="BG1398" s="6">
        <v>0</v>
      </c>
      <c r="BH1398" s="6">
        <v>0</v>
      </c>
      <c r="BI1398" s="6">
        <v>0</v>
      </c>
      <c r="BJ1398" s="6">
        <v>0</v>
      </c>
      <c r="BK1398" s="6">
        <v>0</v>
      </c>
      <c r="BL1398" s="6">
        <v>0</v>
      </c>
      <c r="BM1398" s="76">
        <f>IF(Table3[[#This Row],[Type]]="EM",IF((Table3[[#This Row],[Diameter]]/2)-Table3[[#This Row],[CornerRadius]]-0.012&gt;0,(Table3[[#This Row],[Diameter]]/2)-Table3[[#This Row],[CornerRadius]]-0.012,0),)</f>
        <v>0</v>
      </c>
    </row>
    <row r="1399" spans="1:68" x14ac:dyDescent="0.25">
      <c r="A1399" s="6">
        <v>1</v>
      </c>
      <c r="B1399" s="6" t="s">
        <v>2211</v>
      </c>
      <c r="C1399" s="6" t="s">
        <v>1873</v>
      </c>
      <c r="E1399" s="6">
        <v>1396</v>
      </c>
      <c r="G1399" s="9" t="s">
        <v>74</v>
      </c>
      <c r="H1399" s="10" t="s">
        <v>2211</v>
      </c>
      <c r="I1399" s="11" t="s">
        <v>3512</v>
      </c>
      <c r="J1399" s="30" t="s">
        <v>3513</v>
      </c>
      <c r="K1399" s="11" t="str">
        <f>CONCATENATE(Table3[[#This Row],[Type]]," "&amp;TEXT(Table3[[#This Row],[Diameter]],".0000")&amp;""," "&amp;Table3[[#This Row],[NumFlutes]]&amp;"FL")</f>
        <v>SS 3.0000 30FL</v>
      </c>
      <c r="M1399" s="13">
        <v>3</v>
      </c>
      <c r="N1399" s="13">
        <v>0.75</v>
      </c>
      <c r="O1399" s="6">
        <v>1.5</v>
      </c>
      <c r="P1399" s="6">
        <v>1.3625</v>
      </c>
      <c r="Q1399" s="6">
        <v>1.5625</v>
      </c>
      <c r="R1399" s="14">
        <f>IF(Table3[[#This Row],[ShoulderLenEnd]]="",0,90-(DEGREES(ATAN((Q1399-P1399)/((N1399-O1399)/2)))))</f>
        <v>118.07248693585295</v>
      </c>
      <c r="S1399" s="15">
        <v>1.6</v>
      </c>
      <c r="T1399" s="6">
        <v>30</v>
      </c>
      <c r="U1399" s="6">
        <v>4.0625</v>
      </c>
      <c r="V1399" s="6">
        <v>6.25E-2</v>
      </c>
      <c r="AE1399" s="6" t="s">
        <v>44</v>
      </c>
      <c r="AF1399" s="6" t="s">
        <v>62</v>
      </c>
      <c r="AG1399" s="6" t="s">
        <v>2213</v>
      </c>
      <c r="AI1399" s="6">
        <v>0</v>
      </c>
      <c r="AJ1399" s="6">
        <v>0</v>
      </c>
      <c r="AK1399" s="6">
        <v>0</v>
      </c>
      <c r="AL1399" s="6">
        <v>1</v>
      </c>
      <c r="AM1399" s="6">
        <v>0</v>
      </c>
      <c r="AN1399" s="6">
        <v>0</v>
      </c>
      <c r="AO1399" s="6">
        <v>1</v>
      </c>
      <c r="AP1399" s="6">
        <v>1</v>
      </c>
      <c r="AR1399" s="6">
        <v>0</v>
      </c>
      <c r="AS1399" s="6">
        <v>0</v>
      </c>
      <c r="AT1399" s="6">
        <v>0</v>
      </c>
      <c r="AU1399" s="6">
        <v>0</v>
      </c>
      <c r="AV1399" s="6">
        <v>0</v>
      </c>
      <c r="AW1399" s="6">
        <v>0</v>
      </c>
      <c r="AX1399" s="6">
        <v>0</v>
      </c>
      <c r="AY1399" s="6">
        <v>1</v>
      </c>
      <c r="AZ1399" s="6">
        <v>0</v>
      </c>
      <c r="BA1399" s="6">
        <v>0</v>
      </c>
      <c r="BB1399" s="6">
        <v>0</v>
      </c>
      <c r="BC1399" s="6">
        <v>0</v>
      </c>
      <c r="BD1399" s="6">
        <v>0</v>
      </c>
      <c r="BE1399" s="6">
        <v>0</v>
      </c>
      <c r="BF1399" s="6">
        <v>1</v>
      </c>
      <c r="BG1399" s="6">
        <v>0</v>
      </c>
      <c r="BH1399" s="6">
        <v>0</v>
      </c>
      <c r="BI1399" s="6">
        <v>0</v>
      </c>
      <c r="BJ1399" s="6">
        <v>0</v>
      </c>
      <c r="BK1399" s="6">
        <v>0</v>
      </c>
      <c r="BL1399" s="6">
        <v>0</v>
      </c>
      <c r="BM1399" s="76">
        <f>IF(Table3[[#This Row],[Type]]="EM",IF((Table3[[#This Row],[Diameter]]/2)-Table3[[#This Row],[CornerRadius]]-0.012&gt;0,(Table3[[#This Row],[Diameter]]/2)-Table3[[#This Row],[CornerRadius]]-0.012,0),)</f>
        <v>0</v>
      </c>
    </row>
    <row r="1400" spans="1:68" x14ac:dyDescent="0.25">
      <c r="A1400" s="6">
        <v>1</v>
      </c>
      <c r="B1400" s="6" t="s">
        <v>120</v>
      </c>
      <c r="C1400" s="6" t="s">
        <v>120</v>
      </c>
      <c r="E1400" s="6">
        <v>1397</v>
      </c>
      <c r="G1400" s="9" t="s">
        <v>74</v>
      </c>
      <c r="H1400" s="10" t="s">
        <v>120</v>
      </c>
      <c r="I1400" s="11" t="s">
        <v>3514</v>
      </c>
      <c r="J1400" s="12" t="s">
        <v>3515</v>
      </c>
      <c r="K1400" s="11" t="str">
        <f>CONCATENATE(Table3[[#This Row],[Type]]," "&amp;TEXT(Table3[[#This Row],[Diameter]],".0000")&amp;""," "&amp;Table3[[#This Row],[NumFlutes]]&amp;"FL")</f>
        <v>BU .2500 6FL</v>
      </c>
      <c r="M1400" s="13">
        <v>0.25</v>
      </c>
      <c r="N1400" s="13">
        <v>0.25</v>
      </c>
      <c r="O1400" s="6">
        <v>0.25</v>
      </c>
      <c r="P1400" s="6">
        <v>0.75</v>
      </c>
      <c r="R1400" s="14">
        <f>IF(Table3[[#This Row],[ShoulderLenEnd]]="",0,90-(DEGREES(ATAN((Q1400-P1400)/((N1400-O1400)/2)))))</f>
        <v>0</v>
      </c>
      <c r="S1400" s="15">
        <v>0.8</v>
      </c>
      <c r="T1400" s="6">
        <v>6</v>
      </c>
      <c r="U1400" s="6">
        <v>2.5</v>
      </c>
      <c r="V1400" s="6">
        <v>0.25</v>
      </c>
      <c r="W1400" s="6">
        <v>0.01</v>
      </c>
      <c r="AE1400" s="6" t="s">
        <v>44</v>
      </c>
      <c r="AF1400" s="6" t="s">
        <v>2274</v>
      </c>
      <c r="AG1400" s="6" t="s">
        <v>2268</v>
      </c>
      <c r="AI1400" s="6">
        <v>0</v>
      </c>
      <c r="AJ1400" s="6">
        <v>0</v>
      </c>
      <c r="AK1400" s="6">
        <v>1</v>
      </c>
      <c r="AL1400" s="6">
        <v>0</v>
      </c>
      <c r="AM1400" s="6">
        <v>0</v>
      </c>
      <c r="AN1400" s="6">
        <v>1</v>
      </c>
      <c r="AO1400" s="6">
        <v>1</v>
      </c>
      <c r="AP1400" s="6">
        <v>1</v>
      </c>
      <c r="AR1400" s="6">
        <v>0</v>
      </c>
      <c r="AS1400" s="6">
        <v>0</v>
      </c>
      <c r="AT1400" s="6">
        <v>0</v>
      </c>
      <c r="AU1400" s="6">
        <v>0</v>
      </c>
      <c r="AV1400" s="6">
        <v>0</v>
      </c>
      <c r="AW1400" s="6">
        <v>0</v>
      </c>
      <c r="AX1400" s="6">
        <v>0</v>
      </c>
      <c r="AY1400" s="6">
        <v>0</v>
      </c>
      <c r="AZ1400" s="6">
        <v>0</v>
      </c>
      <c r="BA1400" s="6">
        <v>0</v>
      </c>
      <c r="BB1400" s="6">
        <v>0</v>
      </c>
      <c r="BC1400" s="6">
        <v>0</v>
      </c>
      <c r="BD1400" s="6">
        <v>0</v>
      </c>
      <c r="BE1400" s="6">
        <v>0</v>
      </c>
      <c r="BF1400" s="6">
        <v>1</v>
      </c>
      <c r="BG1400" s="6">
        <v>0</v>
      </c>
      <c r="BH1400" s="6">
        <v>0</v>
      </c>
      <c r="BI1400" s="6">
        <v>0</v>
      </c>
      <c r="BJ1400" s="6">
        <v>0</v>
      </c>
      <c r="BK1400" s="6">
        <v>0</v>
      </c>
      <c r="BL1400" s="6">
        <v>0</v>
      </c>
      <c r="BM1400" s="76">
        <v>0.22800000000000001</v>
      </c>
    </row>
    <row r="1401" spans="1:68" x14ac:dyDescent="0.25">
      <c r="A1401" s="6">
        <v>1</v>
      </c>
      <c r="B1401" s="6" t="s">
        <v>149</v>
      </c>
      <c r="D1401" s="6" t="s">
        <v>149</v>
      </c>
      <c r="E1401" s="6">
        <v>1398</v>
      </c>
      <c r="G1401" s="9" t="s">
        <v>74</v>
      </c>
      <c r="H1401" s="10" t="s">
        <v>150</v>
      </c>
      <c r="I1401" s="11" t="s">
        <v>3517</v>
      </c>
      <c r="J1401" s="12" t="s">
        <v>3518</v>
      </c>
      <c r="K1401" s="11" t="str">
        <f>CONCATENATE(Table3[[#This Row],[Type]]," "&amp;TEXT(Table3[[#This Row],[Diameter]],".0000")&amp;""," "&amp;Table3[[#This Row],[NumFlutes]]&amp;"FL")</f>
        <v>CD .0171 2FL</v>
      </c>
      <c r="M1401" s="13">
        <v>1.7100000000000001E-2</v>
      </c>
      <c r="N1401" s="13">
        <v>0.125</v>
      </c>
      <c r="O1401" s="6">
        <v>1.7100000000000001E-2</v>
      </c>
      <c r="P1401" s="6">
        <v>0.82499999999999996</v>
      </c>
      <c r="R1401" s="14">
        <f>IF(Table3[[#This Row],[ShoulderLenEnd]]="",0,90-(DEGREES(ATAN((Q1401-P1401)/((N1401-O1401)/2)))))</f>
        <v>0</v>
      </c>
      <c r="S1401" s="15">
        <v>0.8</v>
      </c>
      <c r="T1401" s="6">
        <v>2</v>
      </c>
      <c r="U1401" s="6">
        <v>1.5</v>
      </c>
      <c r="V1401" s="6">
        <v>0.27559099999999997</v>
      </c>
      <c r="Z1401" s="6">
        <v>130</v>
      </c>
      <c r="AA1401" s="13">
        <f>IF(Z1401 &lt; 1, "", (M1401/2)/TAN(RADIANS(Z1401/2)))</f>
        <v>3.9869304772252381E-3</v>
      </c>
      <c r="AE1401" s="6" t="s">
        <v>44</v>
      </c>
      <c r="AF1401" s="6" t="s">
        <v>62</v>
      </c>
      <c r="AG1401" s="6" t="s">
        <v>3344</v>
      </c>
      <c r="AH1401" s="6" t="s">
        <v>153</v>
      </c>
      <c r="AI1401" s="6">
        <v>0</v>
      </c>
      <c r="AJ1401" s="6">
        <v>1</v>
      </c>
      <c r="AK1401" s="6">
        <v>0</v>
      </c>
      <c r="AL1401" s="6">
        <v>1</v>
      </c>
      <c r="AM1401" s="6">
        <v>1</v>
      </c>
      <c r="AN1401" s="6">
        <v>1</v>
      </c>
      <c r="AO1401" s="6">
        <v>1</v>
      </c>
      <c r="AP1401" s="6">
        <v>1</v>
      </c>
      <c r="AQ1401" s="6" t="s">
        <v>3519</v>
      </c>
      <c r="AR1401" s="6">
        <v>0</v>
      </c>
      <c r="AS1401" s="6">
        <v>0</v>
      </c>
      <c r="AT1401" s="6">
        <v>0</v>
      </c>
      <c r="AU1401" s="6">
        <v>0</v>
      </c>
      <c r="AV1401" s="6">
        <v>0</v>
      </c>
      <c r="AW1401" s="6">
        <v>0</v>
      </c>
      <c r="AX1401" s="6">
        <v>0</v>
      </c>
      <c r="AY1401" s="6">
        <v>0</v>
      </c>
      <c r="AZ1401" s="6">
        <v>1</v>
      </c>
      <c r="BA1401" s="6">
        <v>0</v>
      </c>
      <c r="BB1401" s="6">
        <v>0</v>
      </c>
      <c r="BC1401" s="6">
        <v>0</v>
      </c>
      <c r="BD1401" s="6">
        <v>0</v>
      </c>
      <c r="BE1401" s="6">
        <v>0</v>
      </c>
      <c r="BF1401" s="6">
        <v>0</v>
      </c>
      <c r="BG1401" s="6">
        <v>0</v>
      </c>
      <c r="BH1401" s="6">
        <v>0</v>
      </c>
      <c r="BI1401" s="6">
        <v>0</v>
      </c>
      <c r="BJ1401" s="6">
        <v>0</v>
      </c>
      <c r="BK1401" s="6">
        <v>0</v>
      </c>
      <c r="BL1401" s="6">
        <v>0</v>
      </c>
      <c r="BM1401" s="76">
        <f>IF(Table3[[#This Row],[Type]]="EM",IF((Table3[[#This Row],[Diameter]]/2)-Table3[[#This Row],[CornerRadius]]-0.012&gt;0,(Table3[[#This Row],[Diameter]]/2)-Table3[[#This Row],[CornerRadius]]-0.012,0),)</f>
        <v>0</v>
      </c>
    </row>
    <row r="1402" spans="1:68" x14ac:dyDescent="0.25">
      <c r="A1402" s="6">
        <v>1</v>
      </c>
      <c r="B1402" s="6" t="s">
        <v>1565</v>
      </c>
      <c r="C1402" s="6" t="s">
        <v>1565</v>
      </c>
      <c r="E1402" s="6">
        <v>1399</v>
      </c>
      <c r="G1402" s="9" t="s">
        <v>74</v>
      </c>
      <c r="H1402" s="10" t="s">
        <v>1565</v>
      </c>
      <c r="I1402" s="11" t="s">
        <v>3523</v>
      </c>
      <c r="K1402" s="11" t="str">
        <f>CONCATENATE(Table3[[#This Row],[Type]]," "&amp;TEXT(Table3[[#This Row],[Diameter]],".0000")&amp;""," "&amp;Table3[[#This Row],[NumFlutes]]&amp;"FL")</f>
        <v>EM .0135 2FL</v>
      </c>
      <c r="M1402" s="13">
        <v>1.35E-2</v>
      </c>
      <c r="N1402" s="13">
        <v>0.1875</v>
      </c>
      <c r="O1402" s="6">
        <v>1.32E-2</v>
      </c>
      <c r="P1402" s="6">
        <v>0.1</v>
      </c>
      <c r="Q1402" s="6">
        <v>0.31</v>
      </c>
      <c r="R1402" s="14">
        <f>IF(Table3[[#This Row],[ShoulderLenEnd]]="",0,90-(DEGREES(ATAN((Q1402-P1402)/((N1402-O1402)/2)))))</f>
        <v>22.538450040828081</v>
      </c>
      <c r="S1402" s="15">
        <v>0.315</v>
      </c>
      <c r="T1402" s="6">
        <v>2</v>
      </c>
      <c r="U1402" s="6">
        <v>1.5</v>
      </c>
      <c r="V1402" s="6">
        <v>0.03</v>
      </c>
      <c r="AA1402" s="13" t="str">
        <f>IF(Z1402 &lt; 1, "", (M1402/2)/TAN(RADIANS(Z1402/2)))</f>
        <v/>
      </c>
      <c r="AE1402" s="6" t="s">
        <v>44</v>
      </c>
      <c r="AF1402" s="6" t="s">
        <v>62</v>
      </c>
      <c r="AG1402" s="6" t="s">
        <v>3524</v>
      </c>
      <c r="AI1402" s="6">
        <v>0</v>
      </c>
      <c r="AJ1402" s="6">
        <v>1</v>
      </c>
      <c r="AK1402" s="6">
        <v>1</v>
      </c>
      <c r="AL1402" s="6">
        <v>1</v>
      </c>
      <c r="AM1402" s="6">
        <v>1</v>
      </c>
      <c r="AN1402" s="6">
        <v>1</v>
      </c>
      <c r="AO1402" s="6">
        <v>1</v>
      </c>
      <c r="AP1402" s="6">
        <v>1</v>
      </c>
      <c r="AR1402" s="6">
        <v>0</v>
      </c>
      <c r="AS1402" s="6">
        <v>0</v>
      </c>
      <c r="AT1402" s="6">
        <v>0</v>
      </c>
      <c r="AU1402" s="6">
        <v>0</v>
      </c>
      <c r="AV1402" s="6">
        <v>1</v>
      </c>
      <c r="AW1402" s="6">
        <v>0</v>
      </c>
      <c r="AX1402" s="6">
        <v>0</v>
      </c>
      <c r="AY1402" s="6">
        <v>0</v>
      </c>
      <c r="AZ1402" s="6">
        <v>1</v>
      </c>
      <c r="BA1402" s="6">
        <v>0</v>
      </c>
      <c r="BB1402" s="6">
        <v>0</v>
      </c>
      <c r="BC1402" s="6">
        <v>0</v>
      </c>
      <c r="BD1402" s="6">
        <v>0</v>
      </c>
      <c r="BE1402" s="6">
        <v>0</v>
      </c>
      <c r="BF1402" s="6">
        <v>0</v>
      </c>
      <c r="BG1402" s="6">
        <v>0</v>
      </c>
      <c r="BH1402" s="6">
        <v>0</v>
      </c>
      <c r="BI1402" s="6">
        <v>0</v>
      </c>
      <c r="BJ1402" s="6">
        <v>0</v>
      </c>
      <c r="BK1402" s="6">
        <v>0</v>
      </c>
      <c r="BL1402" s="6">
        <v>0</v>
      </c>
      <c r="BM1402" s="76">
        <f>IF(Table3[[#This Row],[Type]]="EM",IF((Table3[[#This Row],[Diameter]]/2)-Table3[[#This Row],[CornerRadius]]-0.012&gt;0,(Table3[[#This Row],[Diameter]]/2)-Table3[[#This Row],[CornerRadius]]-0.012,0),)</f>
        <v>0</v>
      </c>
    </row>
    <row r="1403" spans="1:68" x14ac:dyDescent="0.25">
      <c r="A1403" s="6">
        <v>1</v>
      </c>
      <c r="B1403" s="6" t="s">
        <v>149</v>
      </c>
      <c r="D1403" s="6" t="s">
        <v>149</v>
      </c>
      <c r="E1403" s="6">
        <v>1400</v>
      </c>
      <c r="G1403" s="9" t="s">
        <v>74</v>
      </c>
      <c r="H1403" s="10" t="s">
        <v>2265</v>
      </c>
      <c r="I1403" s="11" t="s">
        <v>3526</v>
      </c>
      <c r="J1403" s="30" t="s">
        <v>3527</v>
      </c>
      <c r="K1403" s="11" t="str">
        <f>CONCATENATE(Table3[[#This Row],[Type]]," "&amp;TEXT(Table3[[#This Row],[Diameter]],".0000")&amp;""," "&amp;Table3[[#This Row],[NumFlutes]]&amp;"FL")</f>
        <v>DC .0670 2FL</v>
      </c>
      <c r="M1403" s="13">
        <v>6.7000000000000004E-2</v>
      </c>
      <c r="N1403" s="13">
        <v>0.11749999999999999</v>
      </c>
      <c r="O1403" s="6">
        <v>6.5000000000000002E-2</v>
      </c>
      <c r="P1403" s="6">
        <v>0.49099999999999999</v>
      </c>
      <c r="Q1403" s="6">
        <v>0.61399999999999999</v>
      </c>
      <c r="R1403" s="14">
        <f>IF(Table3[[#This Row],[ShoulderLenEnd]]="",0,90-(DEGREES(ATAN((Q1403-P1403)/((N1403-O1403)/2)))))</f>
        <v>12.047030491205163</v>
      </c>
      <c r="S1403" s="15">
        <v>0.66</v>
      </c>
      <c r="T1403" s="6">
        <v>2</v>
      </c>
      <c r="U1403" s="6">
        <v>2.056</v>
      </c>
      <c r="V1403" s="6">
        <v>0.40699999999999997</v>
      </c>
      <c r="Z1403" s="6">
        <v>147</v>
      </c>
      <c r="AA1403" s="13">
        <f>IF(Z1403 &lt; 1, "", (M1403/2)/TAN(RADIANS(Z1403/2)))</f>
        <v>9.9231520812296924E-3</v>
      </c>
      <c r="AE1403" s="6" t="s">
        <v>44</v>
      </c>
      <c r="AF1403" s="6" t="s">
        <v>432</v>
      </c>
      <c r="AG1403" s="6" t="s">
        <v>3511</v>
      </c>
      <c r="AI1403" s="6">
        <v>0</v>
      </c>
      <c r="AJ1403" s="6">
        <v>0</v>
      </c>
      <c r="AK1403" s="6">
        <v>1</v>
      </c>
      <c r="AL1403" s="6">
        <v>0</v>
      </c>
      <c r="AM1403" s="6">
        <v>0</v>
      </c>
      <c r="AN1403" s="6">
        <v>0</v>
      </c>
      <c r="AO1403" s="6">
        <v>1</v>
      </c>
      <c r="AP1403" s="6">
        <v>1</v>
      </c>
      <c r="AR1403" s="6">
        <v>0</v>
      </c>
      <c r="AS1403" s="6">
        <v>0</v>
      </c>
      <c r="AT1403" s="6">
        <v>0</v>
      </c>
      <c r="AU1403" s="6">
        <v>0</v>
      </c>
      <c r="AV1403" s="6">
        <v>1</v>
      </c>
      <c r="AW1403" s="6">
        <v>0</v>
      </c>
      <c r="AX1403" s="6">
        <v>0</v>
      </c>
      <c r="AY1403" s="6">
        <v>0</v>
      </c>
      <c r="AZ1403" s="6">
        <v>0</v>
      </c>
      <c r="BA1403" s="6">
        <v>0</v>
      </c>
      <c r="BB1403" s="6">
        <v>0</v>
      </c>
      <c r="BC1403" s="6">
        <v>0</v>
      </c>
      <c r="BD1403" s="6">
        <v>0</v>
      </c>
      <c r="BE1403" s="6">
        <v>0</v>
      </c>
      <c r="BF1403" s="6">
        <v>0</v>
      </c>
      <c r="BG1403" s="6">
        <v>0</v>
      </c>
      <c r="BH1403" s="6">
        <v>0</v>
      </c>
      <c r="BI1403" s="6">
        <v>0</v>
      </c>
      <c r="BJ1403" s="6">
        <v>0</v>
      </c>
      <c r="BK1403" s="6">
        <v>0</v>
      </c>
      <c r="BL1403" s="6">
        <v>0</v>
      </c>
      <c r="BM1403" s="76">
        <v>0</v>
      </c>
    </row>
    <row r="1404" spans="1:68" x14ac:dyDescent="0.25">
      <c r="A1404" s="6">
        <v>1</v>
      </c>
      <c r="B1404" s="6" t="s">
        <v>1565</v>
      </c>
      <c r="C1404" s="6" t="s">
        <v>1565</v>
      </c>
      <c r="E1404" s="6">
        <v>1401</v>
      </c>
      <c r="G1404" s="9" t="s">
        <v>74</v>
      </c>
      <c r="H1404" s="10" t="s">
        <v>1565</v>
      </c>
      <c r="I1404" s="11" t="s">
        <v>3528</v>
      </c>
      <c r="J1404" s="12">
        <v>31810</v>
      </c>
      <c r="K1404" s="11" t="str">
        <f>CONCATENATE(Table3[[#This Row],[Type]]," "&amp;TEXT(Table3[[#This Row],[Diameter]],".0000")&amp;""," "&amp;Table3[[#This Row],[NumFlutes]]&amp;"FL")</f>
        <v>EM .1250 2FL</v>
      </c>
      <c r="M1404" s="13">
        <v>0.125</v>
      </c>
      <c r="N1404" s="13">
        <v>0.125</v>
      </c>
      <c r="O1404" s="6">
        <v>0.125</v>
      </c>
      <c r="P1404" s="6">
        <v>0.93200000000000005</v>
      </c>
      <c r="R1404" s="14">
        <f>IF(Table3[[#This Row],[ShoulderLenEnd]]="",0,90-(DEGREES(ATAN((Q1404-P1404)/((N1404-O1404)/2)))))</f>
        <v>0</v>
      </c>
      <c r="S1404" s="15">
        <v>0.94</v>
      </c>
      <c r="T1404" s="6">
        <v>2</v>
      </c>
      <c r="U1404" s="6">
        <v>2.2650000000000001</v>
      </c>
      <c r="V1404" s="6">
        <v>0.78700000000000003</v>
      </c>
      <c r="AE1404" s="6" t="s">
        <v>44</v>
      </c>
      <c r="AF1404" s="6" t="s">
        <v>123</v>
      </c>
      <c r="AG1404" s="6" t="s">
        <v>79</v>
      </c>
      <c r="AI1404" s="6">
        <v>0</v>
      </c>
      <c r="AJ1404" s="6">
        <v>0</v>
      </c>
      <c r="AK1404" s="6">
        <v>1</v>
      </c>
      <c r="AL1404" s="6">
        <v>0</v>
      </c>
      <c r="AM1404" s="6">
        <v>0</v>
      </c>
      <c r="AN1404" s="6">
        <v>0</v>
      </c>
      <c r="AO1404" s="6">
        <v>1</v>
      </c>
      <c r="AP1404" s="6">
        <v>1</v>
      </c>
      <c r="AR1404" s="6">
        <v>0</v>
      </c>
      <c r="AS1404" s="6">
        <v>0</v>
      </c>
      <c r="AT1404" s="6">
        <v>0</v>
      </c>
      <c r="AU1404" s="6">
        <v>0</v>
      </c>
      <c r="AV1404" s="6">
        <v>1</v>
      </c>
      <c r="AW1404" s="6">
        <v>0</v>
      </c>
      <c r="AX1404" s="6">
        <v>0</v>
      </c>
      <c r="AY1404" s="6">
        <v>0</v>
      </c>
      <c r="AZ1404" s="6">
        <v>1</v>
      </c>
      <c r="BA1404" s="6">
        <v>0</v>
      </c>
      <c r="BB1404" s="6">
        <v>0</v>
      </c>
      <c r="BC1404" s="6">
        <v>0</v>
      </c>
      <c r="BD1404" s="6">
        <v>0</v>
      </c>
      <c r="BE1404" s="6">
        <v>0</v>
      </c>
      <c r="BF1404" s="6">
        <v>0</v>
      </c>
      <c r="BG1404" s="6">
        <v>0</v>
      </c>
      <c r="BH1404" s="6">
        <v>0</v>
      </c>
      <c r="BI1404" s="6">
        <v>0</v>
      </c>
      <c r="BJ1404" s="6">
        <v>0</v>
      </c>
      <c r="BK1404" s="6">
        <v>0</v>
      </c>
      <c r="BL1404" s="6">
        <v>0</v>
      </c>
      <c r="BM1404" s="76">
        <f>IF(Table3[[#This Row],[Type]]="EM",IF((Table3[[#This Row],[Diameter]]/2)-Table3[[#This Row],[CornerRadius]]-0.012&gt;0,(Table3[[#This Row],[Diameter]]/2)-Table3[[#This Row],[CornerRadius]]-0.012,0),)</f>
        <v>5.0500000000000003E-2</v>
      </c>
    </row>
    <row r="1405" spans="1:68" x14ac:dyDescent="0.25">
      <c r="A1405" s="6">
        <v>1</v>
      </c>
      <c r="B1405" s="6" t="s">
        <v>1565</v>
      </c>
      <c r="C1405" s="6" t="s">
        <v>1565</v>
      </c>
      <c r="E1405" s="6">
        <v>1402</v>
      </c>
      <c r="G1405" s="9" t="s">
        <v>74</v>
      </c>
      <c r="H1405" s="10" t="s">
        <v>1565</v>
      </c>
      <c r="I1405" s="11" t="s">
        <v>3529</v>
      </c>
      <c r="J1405" s="30" t="s">
        <v>3530</v>
      </c>
      <c r="K1405" s="11" t="str">
        <f>CONCATENATE(Table3[[#This Row],[Type]]," "&amp;TEXT(Table3[[#This Row],[Diameter]],".0000")&amp;""," "&amp;Table3[[#This Row],[NumFlutes]]&amp;"FL")</f>
        <v>EM .1875 4FL</v>
      </c>
      <c r="M1405" s="13">
        <v>0.1875</v>
      </c>
      <c r="N1405" s="13">
        <v>0.1875</v>
      </c>
      <c r="O1405" s="6">
        <v>0.1875</v>
      </c>
      <c r="P1405" s="6">
        <v>0.80400000000000005</v>
      </c>
      <c r="R1405" s="14">
        <f>IF(Table3[[#This Row],[ShoulderLenEnd]]="",0,90-(DEGREES(ATAN((Q1405-P1405)/((N1405-O1405)/2)))))</f>
        <v>0</v>
      </c>
      <c r="S1405" s="15">
        <v>0.81499999999999995</v>
      </c>
      <c r="T1405" s="6">
        <v>4</v>
      </c>
      <c r="U1405" s="6">
        <v>2.2825000000000002</v>
      </c>
      <c r="V1405" s="6">
        <v>0.7</v>
      </c>
      <c r="AE1405" s="6" t="s">
        <v>44</v>
      </c>
      <c r="AF1405" s="6" t="s">
        <v>432</v>
      </c>
      <c r="AG1405" s="6" t="s">
        <v>3511</v>
      </c>
      <c r="AI1405" s="6">
        <v>0</v>
      </c>
      <c r="AJ1405" s="6">
        <v>0</v>
      </c>
      <c r="AK1405" s="6">
        <v>1</v>
      </c>
      <c r="AL1405" s="6">
        <v>0</v>
      </c>
      <c r="AM1405" s="6">
        <v>0</v>
      </c>
      <c r="AN1405" s="6">
        <v>0</v>
      </c>
      <c r="AO1405" s="6">
        <v>1</v>
      </c>
      <c r="AP1405" s="6">
        <v>1</v>
      </c>
      <c r="AR1405" s="6">
        <v>0</v>
      </c>
      <c r="AS1405" s="6">
        <v>0</v>
      </c>
      <c r="AT1405" s="6">
        <v>0</v>
      </c>
      <c r="AU1405" s="6">
        <v>0</v>
      </c>
      <c r="AV1405" s="6">
        <v>1</v>
      </c>
      <c r="AW1405" s="6">
        <v>0</v>
      </c>
      <c r="AX1405" s="6">
        <v>0</v>
      </c>
      <c r="AY1405" s="6">
        <v>0</v>
      </c>
      <c r="AZ1405" s="6">
        <v>1</v>
      </c>
      <c r="BA1405" s="6">
        <v>0</v>
      </c>
      <c r="BB1405" s="6">
        <v>0</v>
      </c>
      <c r="BC1405" s="6">
        <v>0</v>
      </c>
      <c r="BD1405" s="6">
        <v>0</v>
      </c>
      <c r="BE1405" s="6">
        <v>0</v>
      </c>
      <c r="BF1405" s="6">
        <v>0</v>
      </c>
      <c r="BG1405" s="6">
        <v>0</v>
      </c>
      <c r="BH1405" s="6">
        <v>0</v>
      </c>
      <c r="BI1405" s="6">
        <v>0</v>
      </c>
      <c r="BJ1405" s="6">
        <v>0</v>
      </c>
      <c r="BK1405" s="6">
        <v>0</v>
      </c>
      <c r="BL1405" s="6">
        <v>0</v>
      </c>
      <c r="BM1405" s="76">
        <f>IF(Table3[[#This Row],[Type]]="EM",IF((Table3[[#This Row],[Diameter]]/2)-Table3[[#This Row],[CornerRadius]]-0.012&gt;0,(Table3[[#This Row],[Diameter]]/2)-Table3[[#This Row],[CornerRadius]]-0.012,0),)</f>
        <v>8.1750000000000003E-2</v>
      </c>
    </row>
    <row r="1406" spans="1:68" x14ac:dyDescent="0.25">
      <c r="A1406" s="6">
        <v>1</v>
      </c>
      <c r="B1406" s="6" t="s">
        <v>1873</v>
      </c>
      <c r="C1406" s="6" t="s">
        <v>1873</v>
      </c>
      <c r="E1406" s="6">
        <v>1403</v>
      </c>
      <c r="G1406" s="9" t="s">
        <v>74</v>
      </c>
      <c r="H1406" s="10" t="s">
        <v>1873</v>
      </c>
      <c r="I1406" s="11" t="s">
        <v>3534</v>
      </c>
      <c r="J1406" s="12">
        <v>984560</v>
      </c>
      <c r="K1406" s="11" t="str">
        <f>CONCATENATE(Table3[[#This Row],[Type]]," "&amp;TEXT(Table3[[#This Row],[Diameter]],".0000")&amp;""," "&amp;Table3[[#This Row],[NumFlutes]]&amp;"FL")</f>
        <v>KC .7500 10FL</v>
      </c>
      <c r="M1406" s="13">
        <v>0.75</v>
      </c>
      <c r="N1406" s="13">
        <v>0.375</v>
      </c>
      <c r="O1406" s="6">
        <v>0.375</v>
      </c>
      <c r="P1406" s="6">
        <v>0.255</v>
      </c>
      <c r="R1406" s="14">
        <v>0</v>
      </c>
      <c r="S1406" s="15">
        <v>0.25</v>
      </c>
      <c r="T1406" s="6">
        <v>10</v>
      </c>
      <c r="U1406" s="6">
        <v>3.1869999999999998</v>
      </c>
      <c r="V1406" s="6">
        <v>0.187</v>
      </c>
      <c r="AE1406" s="6" t="s">
        <v>44</v>
      </c>
      <c r="AF1406" s="6" t="s">
        <v>62</v>
      </c>
      <c r="AG1406" s="6" t="s">
        <v>66</v>
      </c>
      <c r="AI1406" s="6">
        <v>0</v>
      </c>
      <c r="AJ1406" s="6">
        <v>1</v>
      </c>
      <c r="AK1406" s="6">
        <v>1</v>
      </c>
      <c r="AL1406" s="6">
        <v>0</v>
      </c>
      <c r="AM1406" s="6">
        <v>0</v>
      </c>
      <c r="AN1406" s="6">
        <v>1</v>
      </c>
      <c r="AO1406" s="6">
        <v>1</v>
      </c>
      <c r="AP1406" s="6">
        <v>1</v>
      </c>
      <c r="AR1406" s="6">
        <v>0</v>
      </c>
      <c r="AS1406" s="6">
        <v>0</v>
      </c>
      <c r="AT1406" s="6">
        <v>0</v>
      </c>
      <c r="AU1406" s="6">
        <v>0</v>
      </c>
      <c r="AV1406" s="6">
        <v>1</v>
      </c>
      <c r="AW1406" s="6">
        <v>0</v>
      </c>
      <c r="AX1406" s="6">
        <v>0</v>
      </c>
      <c r="AY1406" s="6">
        <v>0</v>
      </c>
      <c r="AZ1406" s="6">
        <v>0</v>
      </c>
      <c r="BA1406" s="6">
        <v>0</v>
      </c>
      <c r="BB1406" s="6">
        <v>1</v>
      </c>
      <c r="BC1406" s="6">
        <v>0</v>
      </c>
      <c r="BD1406" s="6">
        <v>0</v>
      </c>
      <c r="BE1406" s="6">
        <v>0</v>
      </c>
      <c r="BF1406" s="6">
        <v>0</v>
      </c>
      <c r="BG1406" s="6">
        <v>0</v>
      </c>
      <c r="BH1406" s="6">
        <v>0</v>
      </c>
      <c r="BI1406" s="6">
        <v>0</v>
      </c>
      <c r="BJ1406" s="6">
        <v>0</v>
      </c>
      <c r="BK1406" s="6">
        <v>0</v>
      </c>
      <c r="BL1406" s="6">
        <v>0</v>
      </c>
      <c r="BM1406" s="76">
        <f>IF(Table3[[#This Row],[Type]]="EM",IF((Table3[[#This Row],[Diameter]]/2)-Table3[[#This Row],[CornerRadius]]-0.012&gt;0,(Table3[[#This Row],[Diameter]]/2)-Table3[[#This Row],[CornerRadius]]-0.012,0),)</f>
        <v>0</v>
      </c>
    </row>
    <row r="1407" spans="1:68" x14ac:dyDescent="0.25">
      <c r="A1407" s="6">
        <v>1</v>
      </c>
      <c r="B1407" s="6" t="s">
        <v>1565</v>
      </c>
      <c r="C1407" s="6" t="s">
        <v>1565</v>
      </c>
      <c r="E1407" s="6">
        <v>1404</v>
      </c>
      <c r="G1407" s="9" t="s">
        <v>74</v>
      </c>
      <c r="H1407" s="10" t="s">
        <v>1565</v>
      </c>
      <c r="I1407" s="11" t="s">
        <v>3544</v>
      </c>
      <c r="J1407" s="30" t="s">
        <v>3545</v>
      </c>
      <c r="K1407" s="11" t="str">
        <f>CONCATENATE(Table3[[#This Row],[Type]]," "&amp;TEXT(Table3[[#This Row],[Diameter]],".0000")&amp;""," "&amp;Table3[[#This Row],[NumFlutes]]&amp;"FL")</f>
        <v>EM .0140 3FL</v>
      </c>
      <c r="M1407" s="13">
        <v>1.4E-2</v>
      </c>
      <c r="N1407" s="13">
        <v>0.125</v>
      </c>
      <c r="O1407" s="6">
        <v>1.4E-2</v>
      </c>
      <c r="R1407" s="14">
        <f>IF(Table3[[#This Row],[ShoulderLenEnd]]="",0,90-(DEGREES(ATAN((Q1407-P1407)/((N1407-O1407)/2)))))</f>
        <v>0</v>
      </c>
      <c r="T1407" s="6">
        <v>3</v>
      </c>
      <c r="U1407" s="6">
        <v>2.5</v>
      </c>
      <c r="V1407" s="6">
        <v>2.1000000000000001E-2</v>
      </c>
      <c r="AE1407" s="6" t="s">
        <v>44</v>
      </c>
      <c r="AF1407" s="6" t="s">
        <v>73</v>
      </c>
      <c r="AG1407" s="6" t="s">
        <v>66</v>
      </c>
      <c r="AI1407" s="6">
        <v>0</v>
      </c>
      <c r="BJ1407" s="6">
        <v>0</v>
      </c>
      <c r="BK1407" s="6">
        <v>0</v>
      </c>
      <c r="BL1407" s="6">
        <v>0</v>
      </c>
      <c r="BM1407" s="76">
        <f>IF(Table3[[#This Row],[Type]]="EM",IF((Table3[[#This Row],[Diameter]]/2)-Table3[[#This Row],[CornerRadius]]-0.012&gt;0,(Table3[[#This Row],[Diameter]]/2)-Table3[[#This Row],[CornerRadius]]-0.012,0),)</f>
        <v>0</v>
      </c>
    </row>
    <row r="1408" spans="1:68" x14ac:dyDescent="0.25">
      <c r="A1408" s="6">
        <v>1</v>
      </c>
      <c r="B1408" s="6" t="s">
        <v>1565</v>
      </c>
      <c r="C1408" s="6" t="s">
        <v>1565</v>
      </c>
      <c r="E1408" s="6">
        <v>1405</v>
      </c>
      <c r="G1408" s="9" t="s">
        <v>74</v>
      </c>
      <c r="H1408" s="10" t="s">
        <v>1565</v>
      </c>
      <c r="I1408" s="11" t="s">
        <v>3546</v>
      </c>
      <c r="J1408" s="30" t="s">
        <v>3547</v>
      </c>
      <c r="K1408" s="11" t="str">
        <f>CONCATENATE(Table3[[#This Row],[Type]]," "&amp;TEXT(Table3[[#This Row],[Diameter]],".0000")&amp;""," "&amp;Table3[[#This Row],[NumFlutes]]&amp;"FL")</f>
        <v>EM .0100 3FL</v>
      </c>
      <c r="M1408" s="13">
        <v>0.01</v>
      </c>
      <c r="N1408" s="13">
        <v>0.125</v>
      </c>
      <c r="O1408" s="6">
        <v>0.01</v>
      </c>
      <c r="R1408" s="14">
        <f>IF(Table3[[#This Row],[ShoulderLenEnd]]="",0,90-(DEGREES(ATAN((Q1408-P1408)/((N1408-O1408)/2)))))</f>
        <v>0</v>
      </c>
      <c r="T1408" s="6">
        <v>3</v>
      </c>
      <c r="U1408" s="6">
        <v>2.5</v>
      </c>
      <c r="V1408" s="6">
        <v>1.4999999999999999E-2</v>
      </c>
      <c r="AE1408" s="6" t="s">
        <v>44</v>
      </c>
      <c r="AF1408" s="6" t="s">
        <v>73</v>
      </c>
      <c r="AG1408" s="6" t="s">
        <v>66</v>
      </c>
      <c r="AI1408" s="6">
        <v>0</v>
      </c>
      <c r="BJ1408" s="6">
        <v>0</v>
      </c>
      <c r="BK1408" s="6">
        <v>0</v>
      </c>
      <c r="BL1408" s="6">
        <v>0</v>
      </c>
      <c r="BM1408" s="76">
        <f>IF(Table3[[#This Row],[Type]]="EM",IF((Table3[[#This Row],[Diameter]]/2)-Table3[[#This Row],[CornerRadius]]-0.012&gt;0,(Table3[[#This Row],[Diameter]]/2)-Table3[[#This Row],[CornerRadius]]-0.012,0),)</f>
        <v>0</v>
      </c>
    </row>
    <row r="1409" spans="1:65" x14ac:dyDescent="0.25">
      <c r="A1409" s="6">
        <v>1</v>
      </c>
      <c r="B1409" s="6" t="s">
        <v>2241</v>
      </c>
      <c r="C1409" s="6" t="s">
        <v>2241</v>
      </c>
      <c r="E1409" s="6">
        <v>1406</v>
      </c>
      <c r="G1409" s="9" t="s">
        <v>74</v>
      </c>
      <c r="H1409" s="10" t="s">
        <v>2241</v>
      </c>
      <c r="I1409" s="11" t="s">
        <v>3548</v>
      </c>
      <c r="J1409" s="30">
        <v>102544</v>
      </c>
      <c r="K1409" s="11" t="str">
        <f>CONCATENATE(Table3[[#This Row],[Type]]," "&amp;TEXT(Table3[[#This Row],[Diameter]],".0000")&amp;""," "&amp;Table3[[#This Row],[NumFlutes]]&amp;"FL")</f>
        <v>TM .7400 4FL</v>
      </c>
      <c r="L1409" s="17" t="s">
        <v>3549</v>
      </c>
      <c r="M1409" s="13">
        <v>0.74</v>
      </c>
      <c r="N1409" s="13">
        <v>0.75</v>
      </c>
      <c r="O1409" s="6">
        <v>0.51</v>
      </c>
      <c r="P1409" s="6">
        <v>1.37</v>
      </c>
      <c r="Q1409" s="6">
        <v>1.415</v>
      </c>
      <c r="R1409" s="14">
        <f>IF(Table3[[#This Row],[ShoulderLenEnd]]="",0,90-(DEGREES(ATAN((Q1409-P1409)/((N1409-O1409)/2)))))</f>
        <v>69.443954780416561</v>
      </c>
      <c r="S1409" s="15">
        <v>4.0999999999999996</v>
      </c>
      <c r="T1409" s="6">
        <v>4</v>
      </c>
      <c r="U1409" s="6">
        <v>6</v>
      </c>
      <c r="V1409" s="6">
        <v>1.1220000000000001</v>
      </c>
      <c r="X1409" s="13">
        <v>0.125</v>
      </c>
      <c r="AB1409" s="6">
        <v>0.58499999999999996</v>
      </c>
      <c r="AC1409" s="6">
        <v>0.09</v>
      </c>
      <c r="AE1409" s="6" t="s">
        <v>44</v>
      </c>
      <c r="AF1409" s="6" t="s">
        <v>62</v>
      </c>
      <c r="AG1409" s="6" t="s">
        <v>2246</v>
      </c>
      <c r="AH1409" s="6">
        <v>9</v>
      </c>
      <c r="AI1409" s="6">
        <v>0</v>
      </c>
      <c r="AJ1409" s="6">
        <v>1</v>
      </c>
      <c r="AK1409" s="6">
        <v>0</v>
      </c>
      <c r="AL1409" s="6">
        <v>0</v>
      </c>
      <c r="AM1409" s="6">
        <v>0</v>
      </c>
      <c r="AN1409" s="6">
        <v>0</v>
      </c>
      <c r="AO1409" s="6">
        <v>0</v>
      </c>
      <c r="AP1409" s="6">
        <v>1</v>
      </c>
      <c r="AR1409" s="6">
        <v>0</v>
      </c>
      <c r="AS1409" s="6">
        <v>0</v>
      </c>
      <c r="AT1409" s="6">
        <v>0</v>
      </c>
      <c r="AU1409" s="6">
        <v>0</v>
      </c>
      <c r="AV1409" s="6">
        <v>0</v>
      </c>
      <c r="AW1409" s="6">
        <v>0</v>
      </c>
      <c r="AX1409" s="6">
        <v>0</v>
      </c>
      <c r="AY1409" s="6">
        <v>1</v>
      </c>
      <c r="AZ1409" s="6">
        <v>0</v>
      </c>
      <c r="BA1409" s="6">
        <v>0</v>
      </c>
      <c r="BB1409" s="6">
        <v>0</v>
      </c>
      <c r="BC1409" s="6">
        <v>0</v>
      </c>
      <c r="BD1409" s="6">
        <v>0</v>
      </c>
      <c r="BE1409" s="6">
        <v>0</v>
      </c>
      <c r="BF1409" s="6">
        <v>0</v>
      </c>
      <c r="BG1409" s="6">
        <v>0</v>
      </c>
      <c r="BH1409" s="6">
        <v>0</v>
      </c>
      <c r="BI1409" s="6">
        <v>0</v>
      </c>
      <c r="BJ1409" s="6">
        <v>0</v>
      </c>
      <c r="BK1409" s="6">
        <v>0</v>
      </c>
      <c r="BL1409" s="6">
        <v>0</v>
      </c>
      <c r="BM1409" s="76">
        <f>IF(Table3[[#This Row],[Type]]="EM",IF((Table3[[#This Row],[Diameter]]/2)-Table3[[#This Row],[CornerRadius]]-0.012&gt;0,(Table3[[#This Row],[Diameter]]/2)-Table3[[#This Row],[CornerRadius]]-0.012,0),)</f>
        <v>0</v>
      </c>
    </row>
    <row r="1410" spans="1:65" x14ac:dyDescent="0.25">
      <c r="A1410" s="6">
        <v>1</v>
      </c>
      <c r="B1410" s="6" t="s">
        <v>1858</v>
      </c>
      <c r="C1410" s="6" t="s">
        <v>2407</v>
      </c>
      <c r="E1410" s="6">
        <v>1407</v>
      </c>
      <c r="G1410" s="9" t="s">
        <v>60</v>
      </c>
      <c r="H1410" s="10" t="s">
        <v>1858</v>
      </c>
      <c r="I1410" s="11" t="s">
        <v>1870</v>
      </c>
      <c r="J1410" s="12" t="s">
        <v>3956</v>
      </c>
      <c r="K1410" s="11" t="str">
        <f>CONCATENATE(Table3[[#This Row],[Type]]," "&amp;TEXT(Table3[[#This Row],[Diameter]],".0000")&amp;""," "&amp;Table3[[#This Row],[NumFlutes]]&amp;"FL")</f>
        <v>FM 3.0000 5FL</v>
      </c>
      <c r="M1410" s="13">
        <v>3</v>
      </c>
      <c r="N1410" s="13">
        <v>1.968</v>
      </c>
      <c r="O1410" s="6">
        <v>1.968</v>
      </c>
      <c r="P1410" s="6">
        <v>0.55200000000000005</v>
      </c>
      <c r="R1410" s="14">
        <v>0</v>
      </c>
      <c r="S1410" s="15">
        <v>1.575</v>
      </c>
      <c r="T1410" s="6">
        <v>5</v>
      </c>
      <c r="U1410" s="6">
        <v>1.575</v>
      </c>
      <c r="V1410" s="6">
        <v>0.23599999999999999</v>
      </c>
      <c r="W1410" s="6">
        <v>5.8999999999999997E-2</v>
      </c>
      <c r="Z1410" s="6">
        <v>45</v>
      </c>
      <c r="AB1410" s="6">
        <v>2.5</v>
      </c>
      <c r="AD1410" s="6">
        <v>0.81200000000000006</v>
      </c>
      <c r="AE1410" s="6" t="s">
        <v>44</v>
      </c>
      <c r="AF1410" s="6" t="s">
        <v>62</v>
      </c>
      <c r="AG1410" s="6" t="s">
        <v>3619</v>
      </c>
      <c r="AH1410" s="6" t="s">
        <v>3619</v>
      </c>
      <c r="AI1410" s="6">
        <v>0</v>
      </c>
      <c r="AJ1410" s="6">
        <v>0</v>
      </c>
      <c r="AK1410" s="6">
        <v>1</v>
      </c>
      <c r="AL1410" s="6">
        <v>0</v>
      </c>
      <c r="AM1410" s="6">
        <v>0</v>
      </c>
      <c r="AN1410" s="6">
        <v>0</v>
      </c>
      <c r="AO1410" s="6">
        <v>1</v>
      </c>
      <c r="AP1410" s="6">
        <v>1</v>
      </c>
      <c r="AR1410" s="6">
        <v>0</v>
      </c>
      <c r="AS1410" s="6">
        <v>0</v>
      </c>
      <c r="AT1410" s="6">
        <v>0</v>
      </c>
      <c r="AU1410" s="6">
        <v>0</v>
      </c>
      <c r="AV1410" s="6">
        <v>0</v>
      </c>
      <c r="AW1410" s="6">
        <v>0</v>
      </c>
      <c r="AX1410" s="6">
        <v>0</v>
      </c>
      <c r="AY1410" s="6">
        <v>0</v>
      </c>
      <c r="AZ1410" s="6">
        <v>0</v>
      </c>
      <c r="BA1410" s="6">
        <v>0</v>
      </c>
      <c r="BB1410" s="6">
        <v>0</v>
      </c>
      <c r="BC1410" s="6">
        <v>0</v>
      </c>
      <c r="BD1410" s="6">
        <v>0</v>
      </c>
      <c r="BE1410" s="6">
        <v>0</v>
      </c>
      <c r="BF1410" s="6">
        <v>0</v>
      </c>
      <c r="BG1410" s="6">
        <v>1</v>
      </c>
      <c r="BH1410" s="6">
        <v>0</v>
      </c>
      <c r="BI1410" s="6">
        <v>0</v>
      </c>
      <c r="BJ1410" s="6">
        <v>0</v>
      </c>
      <c r="BK1410" s="6">
        <v>0</v>
      </c>
      <c r="BL1410" s="6">
        <v>0</v>
      </c>
      <c r="BM1410" s="76">
        <f>IF(Table3[[#This Row],[Type]]="EM",IF((Table3[[#This Row],[Diameter]]/2)-Table3[[#This Row],[CornerRadius]]-0.012&gt;0,(Table3[[#This Row],[Diameter]]/2)-Table3[[#This Row],[CornerRadius]]-0.012,0),)</f>
        <v>0</v>
      </c>
    </row>
    <row r="1411" spans="1:65" x14ac:dyDescent="0.25">
      <c r="A1411" s="6">
        <v>1</v>
      </c>
      <c r="B1411" s="6" t="s">
        <v>1858</v>
      </c>
      <c r="C1411" s="6" t="s">
        <v>2277</v>
      </c>
      <c r="E1411" s="6">
        <v>1408</v>
      </c>
      <c r="G1411" s="9" t="s">
        <v>60</v>
      </c>
      <c r="H1411" s="10" t="s">
        <v>1858</v>
      </c>
      <c r="I1411" s="11" t="s">
        <v>3620</v>
      </c>
      <c r="J1411" s="12">
        <v>10617540</v>
      </c>
      <c r="K1411" s="11" t="str">
        <f>CONCATENATE(Table3[[#This Row],[Type]]," "&amp;TEXT(Table3[[#This Row],[Diameter]],".0000")&amp;""," "&amp;Table3[[#This Row],[NumFlutes]]&amp;"FL")</f>
        <v>FM 2.0000 6FL</v>
      </c>
      <c r="M1411" s="13">
        <v>2</v>
      </c>
      <c r="N1411" s="13">
        <v>1.75</v>
      </c>
      <c r="O1411" s="6">
        <v>1.75</v>
      </c>
      <c r="P1411" s="6">
        <v>2</v>
      </c>
      <c r="R1411" s="14">
        <v>0</v>
      </c>
      <c r="S1411" s="15">
        <v>2</v>
      </c>
      <c r="T1411" s="6">
        <v>6</v>
      </c>
      <c r="U1411" s="6">
        <v>2</v>
      </c>
      <c r="V1411" s="6">
        <v>4.7E-2</v>
      </c>
      <c r="W1411" s="6">
        <v>4.7E-2</v>
      </c>
      <c r="Z1411" s="6">
        <v>0</v>
      </c>
      <c r="AB1411" s="6">
        <v>1.5569999999999999</v>
      </c>
      <c r="AD1411" s="6">
        <v>2.0001000000000002</v>
      </c>
      <c r="AE1411" s="6" t="s">
        <v>44</v>
      </c>
      <c r="AF1411" s="6" t="s">
        <v>62</v>
      </c>
      <c r="AG1411" s="6" t="s">
        <v>2286</v>
      </c>
      <c r="AI1411" s="6">
        <v>0</v>
      </c>
      <c r="AJ1411" s="6">
        <v>0</v>
      </c>
      <c r="AK1411" s="6">
        <v>1</v>
      </c>
      <c r="AL1411" s="6">
        <v>0</v>
      </c>
      <c r="AM1411" s="6">
        <v>0</v>
      </c>
      <c r="AN1411" s="6">
        <v>0</v>
      </c>
      <c r="AO1411" s="6">
        <v>1</v>
      </c>
      <c r="AP1411" s="6">
        <v>1</v>
      </c>
      <c r="AQ1411" s="6" t="s">
        <v>3621</v>
      </c>
      <c r="AR1411" s="6">
        <v>0</v>
      </c>
      <c r="AS1411" s="6">
        <v>0</v>
      </c>
      <c r="AT1411" s="6">
        <v>0</v>
      </c>
      <c r="AU1411" s="6">
        <v>0</v>
      </c>
      <c r="AV1411" s="6">
        <v>0</v>
      </c>
      <c r="AW1411" s="6">
        <v>0</v>
      </c>
      <c r="AX1411" s="6">
        <v>0</v>
      </c>
      <c r="AY1411" s="6">
        <v>0</v>
      </c>
      <c r="AZ1411" s="6">
        <v>0</v>
      </c>
      <c r="BA1411" s="6">
        <v>0</v>
      </c>
      <c r="BB1411" s="6">
        <v>0</v>
      </c>
      <c r="BC1411" s="6">
        <v>0</v>
      </c>
      <c r="BD1411" s="6">
        <v>0</v>
      </c>
      <c r="BE1411" s="6">
        <v>0</v>
      </c>
      <c r="BF1411" s="6">
        <v>0</v>
      </c>
      <c r="BG1411" s="6">
        <v>1</v>
      </c>
      <c r="BH1411" s="6">
        <v>0</v>
      </c>
      <c r="BI1411" s="6">
        <v>0</v>
      </c>
      <c r="BJ1411" s="6">
        <v>0</v>
      </c>
      <c r="BK1411" s="6">
        <v>0</v>
      </c>
      <c r="BL1411" s="6">
        <v>0</v>
      </c>
      <c r="BM1411" s="76">
        <f>IF(Table3[[#This Row],[Type]]="EM",IF((Table3[[#This Row],[Diameter]]/2)-Table3[[#This Row],[CornerRadius]]-0.012&gt;0,(Table3[[#This Row],[Diameter]]/2)-Table3[[#This Row],[CornerRadius]]-0.012,0),)</f>
        <v>0</v>
      </c>
    </row>
    <row r="1412" spans="1:65" x14ac:dyDescent="0.25">
      <c r="A1412" s="6">
        <v>1</v>
      </c>
      <c r="B1412" s="6" t="s">
        <v>149</v>
      </c>
      <c r="D1412" s="6" t="s">
        <v>149</v>
      </c>
      <c r="E1412" s="6">
        <v>1409</v>
      </c>
      <c r="G1412" s="9" t="s">
        <v>74</v>
      </c>
      <c r="H1412" s="10" t="s">
        <v>2265</v>
      </c>
      <c r="I1412" s="11" t="s">
        <v>3754</v>
      </c>
      <c r="J1412" s="12" t="s">
        <v>3755</v>
      </c>
      <c r="K1412" s="11" t="str">
        <f>CONCATENATE(Table3[[#This Row],[Type]]," "&amp;TEXT(Table3[[#This Row],[Diameter]],".0000")&amp;""," "&amp;Table3[[#This Row],[NumFlutes]]&amp;"FL")</f>
        <v>DC .1339 2FL</v>
      </c>
      <c r="M1412" s="13">
        <v>0.13389999999999999</v>
      </c>
      <c r="N1412" s="13">
        <v>0.23599999999999999</v>
      </c>
      <c r="O1412" s="6">
        <v>0.13389999999999999</v>
      </c>
      <c r="P1412" s="6">
        <v>1.0900000000000001</v>
      </c>
      <c r="Q1412" s="6">
        <v>1.175</v>
      </c>
      <c r="R1412" s="14">
        <f>IF(Table3[[#This Row],[ShoulderLenEnd]]="",0,90-(DEGREES(ATAN((Q1412-P1412)/((N1412-O1412)/2)))))</f>
        <v>30.988532012460105</v>
      </c>
      <c r="S1412" s="15">
        <v>1.2</v>
      </c>
      <c r="T1412" s="6">
        <v>2</v>
      </c>
      <c r="U1412" s="6">
        <v>2.1619999999999999</v>
      </c>
      <c r="V1412" s="6">
        <v>0.87</v>
      </c>
      <c r="Z1412" s="6">
        <v>141</v>
      </c>
      <c r="AA1412" s="13">
        <f>IF(Z1412 &lt; 1, "", (M1412/2)/TAN(RADIANS(Z1412/2)))</f>
        <v>2.3708238430930229E-2</v>
      </c>
      <c r="AE1412" s="6" t="s">
        <v>44</v>
      </c>
      <c r="AF1412" s="6" t="s">
        <v>62</v>
      </c>
      <c r="AG1412" s="6" t="s">
        <v>2268</v>
      </c>
      <c r="AI1412" s="6">
        <v>0</v>
      </c>
      <c r="AJ1412" s="6">
        <v>1</v>
      </c>
      <c r="AK1412" s="6">
        <v>1</v>
      </c>
      <c r="AL1412" s="6">
        <v>1</v>
      </c>
      <c r="AM1412" s="6">
        <v>1</v>
      </c>
      <c r="AN1412" s="6">
        <v>1</v>
      </c>
      <c r="AO1412" s="6">
        <v>1</v>
      </c>
      <c r="AP1412" s="6">
        <v>1</v>
      </c>
      <c r="AR1412" s="6">
        <v>0</v>
      </c>
      <c r="AS1412" s="6">
        <v>0</v>
      </c>
      <c r="AT1412" s="6">
        <v>0</v>
      </c>
      <c r="AU1412" s="6">
        <v>0</v>
      </c>
      <c r="AV1412" s="6">
        <v>1</v>
      </c>
      <c r="AW1412" s="6">
        <v>0</v>
      </c>
      <c r="AX1412" s="6">
        <v>0</v>
      </c>
      <c r="AY1412" s="6">
        <v>0</v>
      </c>
      <c r="AZ1412" s="6">
        <v>0</v>
      </c>
      <c r="BA1412" s="6">
        <v>0</v>
      </c>
      <c r="BB1412" s="6">
        <v>0</v>
      </c>
      <c r="BC1412" s="6">
        <v>0</v>
      </c>
      <c r="BD1412" s="6">
        <v>0</v>
      </c>
      <c r="BE1412" s="6">
        <v>0</v>
      </c>
      <c r="BF1412" s="6">
        <v>0</v>
      </c>
      <c r="BG1412" s="6">
        <v>0</v>
      </c>
      <c r="BH1412" s="6">
        <v>0</v>
      </c>
      <c r="BI1412" s="6">
        <v>0</v>
      </c>
      <c r="BJ1412" s="6">
        <v>0</v>
      </c>
      <c r="BK1412" s="6">
        <v>0</v>
      </c>
      <c r="BL1412" s="6">
        <v>0</v>
      </c>
      <c r="BM1412" s="76">
        <f>IF(Table3[[#This Row],[Type]]="EM",IF((Table3[[#This Row],[Diameter]]/2)-Table3[[#This Row],[CornerRadius]]-0.012&gt;0,(Table3[[#This Row],[Diameter]]/2)-Table3[[#This Row],[CornerRadius]]-0.012,0),)</f>
        <v>0</v>
      </c>
    </row>
    <row r="1413" spans="1:65" x14ac:dyDescent="0.25">
      <c r="A1413" s="6">
        <v>1</v>
      </c>
      <c r="B1413" s="6" t="s">
        <v>2193</v>
      </c>
      <c r="D1413" s="6" t="s">
        <v>2193</v>
      </c>
      <c r="E1413" s="6">
        <v>1410</v>
      </c>
      <c r="G1413" s="9" t="s">
        <v>74</v>
      </c>
      <c r="H1413" s="10" t="s">
        <v>2193</v>
      </c>
      <c r="I1413" s="11" t="s">
        <v>3756</v>
      </c>
      <c r="J1413" s="12">
        <v>11645</v>
      </c>
      <c r="K1413" s="11" t="str">
        <f>CONCATENATE(Table3[[#This Row],[Type]]," "&amp;TEXT(Table3[[#This Row],[Diameter]],".0000")&amp;""," "&amp;Table3[[#This Row],[NumFlutes]]&amp;"FL")</f>
        <v>SD .0450 2FL</v>
      </c>
      <c r="M1413" s="13">
        <v>4.4999999999999998E-2</v>
      </c>
      <c r="N1413" s="13">
        <v>0.125</v>
      </c>
      <c r="O1413" s="6">
        <v>4.4999999999999998E-2</v>
      </c>
      <c r="P1413" s="6">
        <v>0.15</v>
      </c>
      <c r="Q1413" s="6">
        <v>0.37580000000000002</v>
      </c>
      <c r="R1413" s="14">
        <f>IF(Table3[[#This Row],[ShoulderLenEnd]]="",0,90-(DEGREES(ATAN((Q1413-P1413)/((N1413-O1413)/2)))))</f>
        <v>10.045611541276912</v>
      </c>
      <c r="S1413" s="15">
        <v>0.42499999999999999</v>
      </c>
      <c r="T1413" s="6">
        <v>2</v>
      </c>
      <c r="U1413" s="6">
        <v>1.5</v>
      </c>
      <c r="V1413" s="6">
        <v>0.13500000000000001</v>
      </c>
      <c r="Z1413" s="6">
        <v>120</v>
      </c>
      <c r="AA1413" s="13">
        <f t="shared" ref="AA1413:AA1414" si="25">IF(Z1413 &lt; 1, "", (M1413/2)/TAN(RADIANS(Z1413/2)))</f>
        <v>1.2990381056766583E-2</v>
      </c>
      <c r="AE1413" s="6" t="s">
        <v>44</v>
      </c>
      <c r="AF1413" s="6" t="s">
        <v>62</v>
      </c>
      <c r="AG1413" s="6" t="s">
        <v>66</v>
      </c>
      <c r="AI1413" s="6">
        <v>0</v>
      </c>
      <c r="AJ1413" s="6">
        <v>1</v>
      </c>
      <c r="AK1413" s="6">
        <v>1</v>
      </c>
      <c r="AL1413" s="6">
        <v>1</v>
      </c>
      <c r="AM1413" s="6">
        <v>1</v>
      </c>
      <c r="AN1413" s="6">
        <v>1</v>
      </c>
      <c r="AO1413" s="6">
        <v>0</v>
      </c>
      <c r="AP1413" s="6">
        <v>1</v>
      </c>
      <c r="AR1413" s="6">
        <v>0</v>
      </c>
      <c r="AS1413" s="6">
        <v>0</v>
      </c>
      <c r="AT1413" s="6">
        <v>0</v>
      </c>
      <c r="AU1413" s="6">
        <v>0</v>
      </c>
      <c r="AV1413" s="6">
        <v>1</v>
      </c>
      <c r="AW1413" s="6">
        <v>0</v>
      </c>
      <c r="AX1413" s="6">
        <v>0</v>
      </c>
      <c r="AY1413" s="6">
        <v>0</v>
      </c>
      <c r="AZ1413" s="6">
        <v>1</v>
      </c>
      <c r="BA1413" s="6">
        <v>0</v>
      </c>
      <c r="BB1413" s="6">
        <v>0</v>
      </c>
      <c r="BC1413" s="6">
        <v>0</v>
      </c>
      <c r="BD1413" s="6">
        <v>0</v>
      </c>
      <c r="BE1413" s="6">
        <v>0</v>
      </c>
      <c r="BF1413" s="6">
        <v>0</v>
      </c>
      <c r="BG1413" s="6">
        <v>0</v>
      </c>
      <c r="BH1413" s="6">
        <v>0</v>
      </c>
      <c r="BI1413" s="6">
        <v>0</v>
      </c>
      <c r="BJ1413" s="6">
        <v>0</v>
      </c>
      <c r="BK1413" s="6">
        <v>0</v>
      </c>
      <c r="BL1413" s="6">
        <v>0</v>
      </c>
      <c r="BM1413" s="76">
        <f>IF(Table3[[#This Row],[Type]]="EM",IF((Table3[[#This Row],[Diameter]]/2)-Table3[[#This Row],[CornerRadius]]-0.012&gt;0,(Table3[[#This Row],[Diameter]]/2)-Table3[[#This Row],[CornerRadius]]-0.012,0),)</f>
        <v>0</v>
      </c>
    </row>
    <row r="1414" spans="1:65" x14ac:dyDescent="0.25">
      <c r="A1414" s="6">
        <v>1</v>
      </c>
      <c r="B1414" s="6" t="s">
        <v>2193</v>
      </c>
      <c r="D1414" s="6" t="s">
        <v>2193</v>
      </c>
      <c r="E1414" s="6">
        <v>1411</v>
      </c>
      <c r="G1414" s="9" t="s">
        <v>74</v>
      </c>
      <c r="H1414" s="10" t="s">
        <v>2193</v>
      </c>
      <c r="I1414" s="11" t="s">
        <v>3757</v>
      </c>
      <c r="J1414" s="12">
        <v>39845</v>
      </c>
      <c r="K1414" s="11" t="str">
        <f>CONCATENATE(Table3[[#This Row],[Type]]," "&amp;TEXT(Table3[[#This Row],[Diameter]],".0000")&amp;""," "&amp;Table3[[#This Row],[NumFlutes]]&amp;"FL")</f>
        <v>SD .0450 2FL</v>
      </c>
      <c r="M1414" s="13">
        <v>4.4999999999999998E-2</v>
      </c>
      <c r="N1414" s="13">
        <v>0.125</v>
      </c>
      <c r="O1414" s="6">
        <v>4.4999999999999998E-2</v>
      </c>
      <c r="P1414" s="6">
        <v>0.15</v>
      </c>
      <c r="Q1414" s="6">
        <v>0.375</v>
      </c>
      <c r="R1414" s="14">
        <f>IF(Table3[[#This Row],[ShoulderLenEnd]]="",0,90-(DEGREES(ATAN((Q1414-P1414)/((N1414-O1414)/2)))))</f>
        <v>10.080597987542319</v>
      </c>
      <c r="S1414" s="15">
        <v>0.42499999999999999</v>
      </c>
      <c r="T1414" s="6">
        <v>2</v>
      </c>
      <c r="U1414" s="6">
        <v>2</v>
      </c>
      <c r="V1414" s="6">
        <v>0.13500000000000001</v>
      </c>
      <c r="Z1414" s="6">
        <v>140</v>
      </c>
      <c r="AA1414" s="13">
        <f t="shared" si="25"/>
        <v>8.1893302709895553E-3</v>
      </c>
      <c r="AE1414" s="6" t="s">
        <v>44</v>
      </c>
      <c r="AF1414" s="6" t="s">
        <v>62</v>
      </c>
      <c r="AG1414" s="6" t="s">
        <v>66</v>
      </c>
      <c r="AI1414" s="6">
        <v>0</v>
      </c>
      <c r="AJ1414" s="6">
        <v>1</v>
      </c>
      <c r="AK1414" s="6">
        <v>1</v>
      </c>
      <c r="AL1414" s="6">
        <v>1</v>
      </c>
      <c r="AM1414" s="6">
        <v>1</v>
      </c>
      <c r="AN1414" s="6">
        <v>1</v>
      </c>
      <c r="AO1414" s="6">
        <v>0</v>
      </c>
      <c r="AP1414" s="6">
        <v>1</v>
      </c>
      <c r="AR1414" s="6">
        <v>0</v>
      </c>
      <c r="AS1414" s="6">
        <v>0</v>
      </c>
      <c r="AT1414" s="6">
        <v>0</v>
      </c>
      <c r="AU1414" s="6">
        <v>0</v>
      </c>
      <c r="AV1414" s="6">
        <v>1</v>
      </c>
      <c r="AW1414" s="6">
        <v>0</v>
      </c>
      <c r="AX1414" s="6">
        <v>0</v>
      </c>
      <c r="AY1414" s="6">
        <v>0</v>
      </c>
      <c r="AZ1414" s="6">
        <v>1</v>
      </c>
      <c r="BA1414" s="6">
        <v>0</v>
      </c>
      <c r="BB1414" s="6">
        <v>0</v>
      </c>
      <c r="BC1414" s="6">
        <v>0</v>
      </c>
      <c r="BD1414" s="6">
        <v>0</v>
      </c>
      <c r="BE1414" s="6">
        <v>0</v>
      </c>
      <c r="BF1414" s="6">
        <v>0</v>
      </c>
      <c r="BG1414" s="6">
        <v>0</v>
      </c>
      <c r="BH1414" s="6">
        <v>0</v>
      </c>
      <c r="BI1414" s="6">
        <v>0</v>
      </c>
      <c r="BJ1414" s="6">
        <v>0</v>
      </c>
      <c r="BK1414" s="6">
        <v>0</v>
      </c>
      <c r="BL1414" s="6">
        <v>0</v>
      </c>
      <c r="BM1414" s="76">
        <f>IF(Table3[[#This Row],[Type]]="EM",IF((Table3[[#This Row],[Diameter]]/2)-Table3[[#This Row],[CornerRadius]]-0.012&gt;0,(Table3[[#This Row],[Diameter]]/2)-Table3[[#This Row],[CornerRadius]]-0.012,0),)</f>
        <v>0</v>
      </c>
    </row>
    <row r="1415" spans="1:65" x14ac:dyDescent="0.25">
      <c r="A1415" s="6">
        <v>1</v>
      </c>
      <c r="B1415" s="6" t="s">
        <v>529</v>
      </c>
      <c r="D1415" s="6" t="s">
        <v>529</v>
      </c>
      <c r="E1415" s="6">
        <v>1412</v>
      </c>
      <c r="G1415" s="9" t="s">
        <v>74</v>
      </c>
      <c r="H1415" s="10" t="s">
        <v>528</v>
      </c>
      <c r="I1415" s="11" t="s">
        <v>3758</v>
      </c>
      <c r="J1415" s="12">
        <v>1010518</v>
      </c>
      <c r="K1415" s="11" t="str">
        <f>CONCATENATE(Table3[[#This Row],[Type]]," "&amp;TEXT(Table3[[#This Row],[Diameter]],".0000")&amp;""," "&amp;Table3[[#This Row],[NumFlutes]]&amp;"FL")</f>
        <v>CT .3210 1FL</v>
      </c>
      <c r="L1415" s="17" t="s">
        <v>3759</v>
      </c>
      <c r="M1415" s="13">
        <v>0.32100000000000001</v>
      </c>
      <c r="N1415" s="13">
        <v>0.31</v>
      </c>
      <c r="O1415" s="6">
        <v>0.26</v>
      </c>
      <c r="P1415" s="6">
        <v>0.74</v>
      </c>
      <c r="Q1415" s="6">
        <v>1</v>
      </c>
      <c r="R1415" s="14">
        <f>IF(Table3[[#This Row],[ShoulderLenEnd]]="",0,90-(DEGREES(ATAN((Q1415-P1415)/((N1415-O1415)/2)))))</f>
        <v>5.4923245571274322</v>
      </c>
      <c r="S1415" s="15">
        <v>1.2</v>
      </c>
      <c r="T1415" s="6">
        <v>1</v>
      </c>
      <c r="U1415" s="6">
        <v>2.1</v>
      </c>
      <c r="V1415" s="6">
        <v>0.7</v>
      </c>
      <c r="X1415" s="13">
        <v>3.6999999999999998E-2</v>
      </c>
      <c r="AB1415" s="6">
        <v>0.22500000000000001</v>
      </c>
      <c r="AC1415" s="6">
        <v>0.1</v>
      </c>
      <c r="AE1415" s="6" t="s">
        <v>49</v>
      </c>
      <c r="AF1415" s="6" t="s">
        <v>62</v>
      </c>
      <c r="AG1415" s="6" t="s">
        <v>568</v>
      </c>
      <c r="AI1415" s="6">
        <v>0</v>
      </c>
      <c r="AJ1415" s="6">
        <v>1</v>
      </c>
      <c r="AK1415" s="6">
        <v>1</v>
      </c>
      <c r="AL1415" s="6">
        <v>1</v>
      </c>
      <c r="AM1415" s="6">
        <v>0</v>
      </c>
      <c r="AN1415" s="6">
        <v>0</v>
      </c>
      <c r="AO1415" s="6">
        <v>0</v>
      </c>
      <c r="AP1415" s="6">
        <v>1</v>
      </c>
      <c r="AQ1415" s="6" t="s">
        <v>3759</v>
      </c>
      <c r="AR1415" s="6">
        <v>0</v>
      </c>
      <c r="AS1415" s="6">
        <v>0</v>
      </c>
      <c r="AT1415" s="6">
        <v>0</v>
      </c>
      <c r="AU1415" s="6">
        <v>0</v>
      </c>
      <c r="AV1415" s="6">
        <v>1</v>
      </c>
      <c r="AW1415" s="6">
        <v>0</v>
      </c>
      <c r="AX1415" s="6">
        <v>0</v>
      </c>
      <c r="AY1415" s="6">
        <v>0</v>
      </c>
      <c r="AZ1415" s="6">
        <v>0</v>
      </c>
      <c r="BA1415" s="6">
        <v>0</v>
      </c>
      <c r="BB1415" s="6">
        <v>0</v>
      </c>
      <c r="BC1415" s="6">
        <v>0</v>
      </c>
      <c r="BD1415" s="6">
        <v>0</v>
      </c>
      <c r="BE1415" s="6">
        <v>0</v>
      </c>
      <c r="BF1415" s="6">
        <v>0</v>
      </c>
      <c r="BG1415" s="6">
        <v>0</v>
      </c>
      <c r="BH1415" s="6">
        <v>0</v>
      </c>
      <c r="BI1415" s="6">
        <v>0</v>
      </c>
      <c r="BJ1415" s="6">
        <v>0</v>
      </c>
      <c r="BK1415" s="6">
        <v>0</v>
      </c>
      <c r="BL1415" s="6">
        <v>0</v>
      </c>
      <c r="BM1415" s="76">
        <f>IF(Table3[[#This Row],[Type]]="EM",IF((Table3[[#This Row],[Diameter]]/2)-Table3[[#This Row],[CornerRadius]]-0.012&gt;0,(Table3[[#This Row],[Diameter]]/2)-Table3[[#This Row],[CornerRadius]]-0.012,0),)</f>
        <v>0</v>
      </c>
    </row>
    <row r="1416" spans="1:65" x14ac:dyDescent="0.25">
      <c r="A1416" s="6">
        <v>1</v>
      </c>
      <c r="B1416" s="6" t="s">
        <v>421</v>
      </c>
      <c r="C1416" s="6" t="s">
        <v>421</v>
      </c>
      <c r="E1416" s="6">
        <v>1413</v>
      </c>
      <c r="G1416" s="9" t="s">
        <v>74</v>
      </c>
      <c r="H1416" s="10" t="s">
        <v>421</v>
      </c>
      <c r="I1416" s="11" t="s">
        <v>3769</v>
      </c>
      <c r="J1416" s="30" t="s">
        <v>3770</v>
      </c>
      <c r="K1416" s="11" t="str">
        <f>CONCATENATE(Table3[[#This Row],[Type]]," "&amp;TEXT(Table3[[#This Row],[Diameter]],".0000")&amp;""," "&amp;Table3[[#This Row],[NumFlutes]]&amp;"FL")</f>
        <v>CM .5000 4FL</v>
      </c>
      <c r="M1416" s="13">
        <v>0.5</v>
      </c>
      <c r="N1416" s="13">
        <v>0.5</v>
      </c>
      <c r="O1416" s="6">
        <v>0.5</v>
      </c>
      <c r="P1416" s="6">
        <v>2.95</v>
      </c>
      <c r="R1416" s="14">
        <f>IF(Table3[[#This Row],[ShoulderLenEnd]]="",0,90-(DEGREES(ATAN((Q1416-P1416)/((N1416-O1416)/2)))))</f>
        <v>0</v>
      </c>
      <c r="S1416" s="15">
        <v>3.05</v>
      </c>
      <c r="T1416" s="6">
        <v>4</v>
      </c>
      <c r="U1416" s="6">
        <v>6</v>
      </c>
      <c r="V1416" s="6">
        <v>0.25</v>
      </c>
      <c r="Z1416" s="6">
        <v>90</v>
      </c>
      <c r="AA1416" s="13">
        <f>IF(Z1416 &lt; 1, "", (M1416/2)/TAN(RADIANS(Z1416/2)))</f>
        <v>0.25</v>
      </c>
      <c r="AE1416" s="6" t="s">
        <v>44</v>
      </c>
      <c r="AF1416" s="6" t="s">
        <v>369</v>
      </c>
      <c r="AG1416" s="6" t="s">
        <v>466</v>
      </c>
      <c r="AI1416" s="6">
        <v>0</v>
      </c>
      <c r="AJ1416" s="6">
        <v>1</v>
      </c>
      <c r="AK1416" s="6">
        <v>1</v>
      </c>
      <c r="AL1416" s="6">
        <v>1</v>
      </c>
      <c r="AM1416" s="6">
        <v>0</v>
      </c>
      <c r="AN1416" s="6">
        <v>0</v>
      </c>
      <c r="AO1416" s="6">
        <v>0</v>
      </c>
      <c r="AP1416" s="6">
        <v>1</v>
      </c>
      <c r="AR1416" s="6">
        <v>0</v>
      </c>
      <c r="AS1416" s="6">
        <v>0</v>
      </c>
      <c r="AT1416" s="6">
        <v>0</v>
      </c>
      <c r="AU1416" s="6">
        <v>0</v>
      </c>
      <c r="AV1416" s="6">
        <v>0</v>
      </c>
      <c r="AW1416" s="6">
        <v>0</v>
      </c>
      <c r="AX1416" s="6">
        <v>0</v>
      </c>
      <c r="AY1416" s="6">
        <v>1</v>
      </c>
      <c r="AZ1416" s="6">
        <v>0</v>
      </c>
      <c r="BA1416" s="6">
        <v>0</v>
      </c>
      <c r="BB1416" s="6">
        <v>0</v>
      </c>
      <c r="BC1416" s="6">
        <v>0</v>
      </c>
      <c r="BD1416" s="6">
        <v>0</v>
      </c>
      <c r="BE1416" s="6">
        <v>1</v>
      </c>
      <c r="BF1416" s="6">
        <v>1</v>
      </c>
      <c r="BG1416" s="6">
        <v>0</v>
      </c>
      <c r="BH1416" s="6">
        <v>0</v>
      </c>
      <c r="BI1416" s="6">
        <v>0</v>
      </c>
      <c r="BJ1416" s="6">
        <v>0</v>
      </c>
      <c r="BK1416" s="6">
        <v>0</v>
      </c>
      <c r="BL1416" s="6">
        <v>0</v>
      </c>
      <c r="BM1416" s="76">
        <f>IF(Table3[[#This Row],[Type]]="EM",IF((Table3[[#This Row],[Diameter]]/2)-Table3[[#This Row],[CornerRadius]]-0.012&gt;0,(Table3[[#This Row],[Diameter]]/2)-Table3[[#This Row],[CornerRadius]]-0.012,0),)</f>
        <v>0</v>
      </c>
    </row>
    <row r="1417" spans="1:65" x14ac:dyDescent="0.25">
      <c r="A1417" s="6">
        <v>1</v>
      </c>
      <c r="B1417" s="6" t="s">
        <v>529</v>
      </c>
      <c r="D1417" s="6" t="s">
        <v>529</v>
      </c>
      <c r="E1417" s="6">
        <v>1414</v>
      </c>
      <c r="G1417" s="9" t="s">
        <v>74</v>
      </c>
      <c r="H1417" s="10" t="s">
        <v>528</v>
      </c>
      <c r="I1417" s="11" t="s">
        <v>3771</v>
      </c>
      <c r="J1417" s="12">
        <v>7680887</v>
      </c>
      <c r="K1417" s="11" t="str">
        <f>CONCATENATE(Table3[[#This Row],[Type]]," "&amp;TEXT(Table3[[#This Row],[Diameter]],".0000")&amp;""," "&amp;Table3[[#This Row],[NumFlutes]]&amp;"FL")</f>
        <v>CT .3110 1FL</v>
      </c>
      <c r="L1417" s="17" t="s">
        <v>3759</v>
      </c>
      <c r="M1417" s="13">
        <v>0.311</v>
      </c>
      <c r="N1417" s="13">
        <v>0.311</v>
      </c>
      <c r="O1417" s="6">
        <v>0.311</v>
      </c>
      <c r="P1417" s="6">
        <v>1.25</v>
      </c>
      <c r="R1417" s="14">
        <f>IF(Table3[[#This Row],[ShoulderLenEnd]]="",0,90-(DEGREES(ATAN((Q1417-P1417)/((N1417-O1417)/2)))))</f>
        <v>0</v>
      </c>
      <c r="S1417" s="15">
        <v>1.5</v>
      </c>
      <c r="T1417" s="6">
        <v>1</v>
      </c>
      <c r="U1417" s="6">
        <v>6</v>
      </c>
      <c r="V1417" s="6">
        <v>0.76</v>
      </c>
      <c r="X1417" s="13">
        <v>3.6999999999999998E-2</v>
      </c>
      <c r="AB1417" s="6">
        <v>0.215</v>
      </c>
      <c r="AC1417" s="6">
        <v>8.5000000000000006E-2</v>
      </c>
      <c r="AE1417" s="6" t="s">
        <v>49</v>
      </c>
      <c r="AF1417" s="6" t="s">
        <v>62</v>
      </c>
      <c r="AG1417" s="6" t="s">
        <v>557</v>
      </c>
      <c r="AI1417" s="6">
        <v>0</v>
      </c>
      <c r="AJ1417" s="6">
        <v>1</v>
      </c>
      <c r="AK1417" s="6">
        <v>1</v>
      </c>
      <c r="AL1417" s="6">
        <v>1</v>
      </c>
      <c r="AM1417" s="6">
        <v>0</v>
      </c>
      <c r="AN1417" s="6">
        <v>0</v>
      </c>
      <c r="AO1417" s="6">
        <v>0</v>
      </c>
      <c r="AP1417" s="6">
        <v>1</v>
      </c>
      <c r="AQ1417" s="6" t="s">
        <v>3772</v>
      </c>
      <c r="AR1417" s="6">
        <v>0</v>
      </c>
      <c r="AS1417" s="6">
        <v>0</v>
      </c>
      <c r="AT1417" s="6">
        <v>0</v>
      </c>
      <c r="AU1417" s="6">
        <v>0</v>
      </c>
      <c r="AV1417" s="6">
        <v>1</v>
      </c>
      <c r="AW1417" s="6">
        <v>0</v>
      </c>
      <c r="AX1417" s="6">
        <v>0</v>
      </c>
      <c r="AY1417" s="6">
        <v>0</v>
      </c>
      <c r="AZ1417" s="6">
        <v>0</v>
      </c>
      <c r="BA1417" s="6">
        <v>0</v>
      </c>
      <c r="BB1417" s="6">
        <v>0</v>
      </c>
      <c r="BC1417" s="6">
        <v>0</v>
      </c>
      <c r="BD1417" s="6">
        <v>0</v>
      </c>
      <c r="BE1417" s="6">
        <v>0</v>
      </c>
      <c r="BF1417" s="6">
        <v>0</v>
      </c>
      <c r="BG1417" s="6">
        <v>0</v>
      </c>
      <c r="BH1417" s="6">
        <v>0</v>
      </c>
      <c r="BI1417" s="6">
        <v>0</v>
      </c>
      <c r="BJ1417" s="6">
        <v>0</v>
      </c>
      <c r="BK1417" s="6">
        <v>0</v>
      </c>
      <c r="BL1417" s="6">
        <v>0</v>
      </c>
      <c r="BM1417" s="76">
        <f>IF(Table3[[#This Row],[Type]]="EM",IF((Table3[[#This Row],[Diameter]]/2)-Table3[[#This Row],[CornerRadius]]-0.012&gt;0,(Table3[[#This Row],[Diameter]]/2)-Table3[[#This Row],[CornerRadius]]-0.012,0),)</f>
        <v>0</v>
      </c>
    </row>
    <row r="1418" spans="1:65" x14ac:dyDescent="0.25">
      <c r="A1418" s="6">
        <v>1</v>
      </c>
      <c r="B1418" s="6" t="s">
        <v>529</v>
      </c>
      <c r="D1418" s="6" t="s">
        <v>529</v>
      </c>
      <c r="E1418" s="6">
        <v>1415</v>
      </c>
      <c r="G1418" s="9" t="s">
        <v>74</v>
      </c>
      <c r="H1418" s="10" t="s">
        <v>528</v>
      </c>
      <c r="I1418" s="11" t="s">
        <v>3777</v>
      </c>
      <c r="J1418" s="12">
        <v>2986600</v>
      </c>
      <c r="K1418" s="11" t="str">
        <f>CONCATENATE(Table3[[#This Row],[Type]]," "&amp;TEXT(Table3[[#This Row],[Diameter]],".0000")&amp;""," "&amp;Table3[[#This Row],[NumFlutes]]&amp;"FL")</f>
        <v>CT .1380 1FL</v>
      </c>
      <c r="L1418" s="17" t="s">
        <v>3789</v>
      </c>
      <c r="M1418" s="13">
        <v>0.13800000000000001</v>
      </c>
      <c r="N1418" s="13">
        <v>0.14099999999999999</v>
      </c>
      <c r="O1418" s="6">
        <v>9.7000000000000003E-2</v>
      </c>
      <c r="P1418" s="6">
        <v>0.73</v>
      </c>
      <c r="Q1418" s="6">
        <v>0.9</v>
      </c>
      <c r="R1418" s="14">
        <f>IF(Table3[[#This Row],[ShoulderLenEnd]]="",0,90-(DEGREES(ATAN((Q1418-P1418)/((N1418-O1418)/2)))))</f>
        <v>7.3737663613301976</v>
      </c>
      <c r="S1418" s="15">
        <v>0.92500000000000004</v>
      </c>
      <c r="T1418" s="6">
        <v>1</v>
      </c>
      <c r="U1418" s="6">
        <v>2</v>
      </c>
      <c r="V1418" s="6">
        <v>0.43</v>
      </c>
      <c r="X1418" s="13">
        <v>2.5000000000000001E-2</v>
      </c>
      <c r="Y1418" s="6" t="s">
        <v>3778</v>
      </c>
      <c r="AB1418" s="6">
        <v>0.11</v>
      </c>
      <c r="AC1418" s="6">
        <v>3.7999999999999999E-2</v>
      </c>
      <c r="AE1418" s="6" t="s">
        <v>49</v>
      </c>
      <c r="AF1418" s="6" t="s">
        <v>369</v>
      </c>
      <c r="AG1418" s="6" t="s">
        <v>90</v>
      </c>
      <c r="AI1418" s="6">
        <v>0</v>
      </c>
      <c r="AJ1418" s="6">
        <v>0</v>
      </c>
      <c r="AK1418" s="6">
        <v>0</v>
      </c>
      <c r="AL1418" s="6">
        <v>0</v>
      </c>
      <c r="AM1418" s="6">
        <v>1</v>
      </c>
      <c r="AN1418" s="6">
        <v>1</v>
      </c>
      <c r="AO1418" s="6">
        <v>0</v>
      </c>
      <c r="AP1418" s="6">
        <v>1</v>
      </c>
      <c r="AQ1418" s="21" t="s">
        <v>3779</v>
      </c>
      <c r="AR1418" s="6">
        <v>0</v>
      </c>
      <c r="AS1418" s="6">
        <v>0</v>
      </c>
      <c r="AT1418" s="6">
        <v>0</v>
      </c>
      <c r="AU1418" s="6">
        <v>0</v>
      </c>
      <c r="AV1418" s="6">
        <v>1</v>
      </c>
      <c r="AW1418" s="6">
        <v>0</v>
      </c>
      <c r="AX1418" s="6">
        <v>0</v>
      </c>
      <c r="AY1418" s="6">
        <v>0</v>
      </c>
      <c r="AZ1418" s="6">
        <v>0</v>
      </c>
      <c r="BA1418" s="6">
        <v>0</v>
      </c>
      <c r="BB1418" s="6">
        <v>0</v>
      </c>
      <c r="BC1418" s="6">
        <v>0</v>
      </c>
      <c r="BD1418" s="6">
        <v>0</v>
      </c>
      <c r="BE1418" s="6">
        <v>0</v>
      </c>
      <c r="BF1418" s="6">
        <v>0</v>
      </c>
      <c r="BG1418" s="6">
        <v>0</v>
      </c>
      <c r="BH1418" s="6">
        <v>0</v>
      </c>
      <c r="BI1418" s="6">
        <v>0</v>
      </c>
      <c r="BJ1418" s="6">
        <v>0</v>
      </c>
      <c r="BK1418" s="6">
        <v>0</v>
      </c>
      <c r="BL1418" s="6">
        <v>0</v>
      </c>
      <c r="BM1418" s="76">
        <f>IF(Table3[[#This Row],[Type]]="EM",IF((Table3[[#This Row],[Diameter]]/2)-Table3[[#This Row],[CornerRadius]]-0.012&gt;0,(Table3[[#This Row],[Diameter]]/2)-Table3[[#This Row],[CornerRadius]]-0.012,0),)</f>
        <v>0</v>
      </c>
    </row>
    <row r="1419" spans="1:65" x14ac:dyDescent="0.25">
      <c r="A1419" s="6">
        <v>1</v>
      </c>
      <c r="B1419" s="6" t="s">
        <v>1922</v>
      </c>
      <c r="D1419" s="6" t="s">
        <v>1922</v>
      </c>
      <c r="E1419" s="6">
        <v>1416</v>
      </c>
      <c r="G1419" s="9" t="s">
        <v>74</v>
      </c>
      <c r="H1419" s="10" t="s">
        <v>1922</v>
      </c>
      <c r="K1419" s="11" t="str">
        <f>CONCATENATE(Table3[[#This Row],[Type]]," "&amp;TEXT(Table3[[#This Row],[Diameter]],".0000")&amp;""," "&amp;Table3[[#This Row],[NumFlutes]]&amp;"FL")</f>
        <v>RM .0000 FL</v>
      </c>
      <c r="R1419" s="14">
        <f>IF(Table3[[#This Row],[ShoulderLenEnd]]="",0,90-(DEGREES(ATAN((Q1419-P1419)/((N1419-O1419)/2)))))</f>
        <v>0</v>
      </c>
      <c r="AQ1419" t="s">
        <v>3790</v>
      </c>
      <c r="BJ1419" s="6">
        <v>0</v>
      </c>
      <c r="BK1419" s="6">
        <v>0</v>
      </c>
      <c r="BL1419" s="6">
        <v>0</v>
      </c>
      <c r="BM1419" s="76">
        <f>IF(Table3[[#This Row],[Type]]="EM",IF((Table3[[#This Row],[Diameter]]/2)-Table3[[#This Row],[CornerRadius]]-0.012&gt;0,(Table3[[#This Row],[Diameter]]/2)-Table3[[#This Row],[CornerRadius]]-0.012,0),)</f>
        <v>0</v>
      </c>
    </row>
    <row r="1420" spans="1:65" x14ac:dyDescent="0.25">
      <c r="A1420" s="6">
        <v>1</v>
      </c>
      <c r="B1420" s="6" t="s">
        <v>2193</v>
      </c>
      <c r="D1420" s="6" t="s">
        <v>2193</v>
      </c>
      <c r="E1420" s="6">
        <v>1417</v>
      </c>
      <c r="G1420" s="9" t="s">
        <v>74</v>
      </c>
      <c r="H1420" s="10" t="s">
        <v>2193</v>
      </c>
      <c r="I1420" s="11" t="s">
        <v>3798</v>
      </c>
      <c r="J1420" s="12">
        <v>15350</v>
      </c>
      <c r="K1420" s="11" t="str">
        <f>CONCATENATE(Table3[[#This Row],[Type]]," "&amp;TEXT(Table3[[#This Row],[Diameter]],".0000")&amp;""," "&amp;Table3[[#This Row],[NumFlutes]]&amp;"FL")</f>
        <v>SD .1250 2FL</v>
      </c>
      <c r="M1420" s="13">
        <v>0.125</v>
      </c>
      <c r="N1420" s="13">
        <v>0.125</v>
      </c>
      <c r="O1420" s="6">
        <v>0.125</v>
      </c>
      <c r="P1420" s="6">
        <v>0.68500000000000005</v>
      </c>
      <c r="R1420" s="14">
        <f>IF(Table3[[#This Row],[ShoulderLenEnd]]="",0,90-(DEGREES(ATAN((Q1420-P1420)/((N1420-O1420)/2)))))</f>
        <v>0</v>
      </c>
      <c r="S1420" s="15">
        <v>0.7</v>
      </c>
      <c r="T1420" s="6">
        <v>2</v>
      </c>
      <c r="U1420" s="6">
        <v>2.5249999999999999</v>
      </c>
      <c r="V1420" s="6">
        <v>3.5999999999999997E-2</v>
      </c>
      <c r="Z1420" s="6">
        <v>120</v>
      </c>
      <c r="AA1420" s="13">
        <f t="shared" ref="AA1420" si="26">IF(Z1420 &lt; 1, "", (M1420/2)/TAN(RADIANS(Z1420/2)))</f>
        <v>3.6084391824351622E-2</v>
      </c>
      <c r="AE1420" s="6" t="s">
        <v>49</v>
      </c>
      <c r="AF1420" s="6" t="s">
        <v>62</v>
      </c>
      <c r="AG1420" s="6" t="s">
        <v>76</v>
      </c>
      <c r="AI1420" s="6">
        <v>0</v>
      </c>
      <c r="AJ1420" s="6">
        <v>1</v>
      </c>
      <c r="AK1420" s="6">
        <v>1</v>
      </c>
      <c r="AL1420" s="6">
        <v>1</v>
      </c>
      <c r="AM1420" s="6">
        <v>0</v>
      </c>
      <c r="AN1420" s="6">
        <v>0</v>
      </c>
      <c r="AO1420" s="6">
        <v>0</v>
      </c>
      <c r="AP1420" s="6">
        <v>1</v>
      </c>
      <c r="AR1420" s="6">
        <v>0</v>
      </c>
      <c r="AS1420" s="6">
        <v>0</v>
      </c>
      <c r="AT1420" s="6">
        <v>0</v>
      </c>
      <c r="AU1420" s="6">
        <v>0</v>
      </c>
      <c r="AV1420" s="6">
        <v>1</v>
      </c>
      <c r="AW1420" s="6">
        <v>0</v>
      </c>
      <c r="AX1420" s="6">
        <v>0</v>
      </c>
      <c r="AY1420" s="6">
        <v>0</v>
      </c>
      <c r="AZ1420" s="6">
        <v>1</v>
      </c>
      <c r="BA1420" s="6">
        <v>0</v>
      </c>
      <c r="BB1420" s="6">
        <v>0</v>
      </c>
      <c r="BC1420" s="6">
        <v>0</v>
      </c>
      <c r="BD1420" s="6">
        <v>0</v>
      </c>
      <c r="BE1420" s="6">
        <v>0</v>
      </c>
      <c r="BF1420" s="6">
        <v>0</v>
      </c>
      <c r="BG1420" s="6">
        <v>0</v>
      </c>
      <c r="BH1420" s="6">
        <v>0</v>
      </c>
      <c r="BI1420" s="6">
        <v>0</v>
      </c>
      <c r="BJ1420" s="6">
        <v>0</v>
      </c>
      <c r="BK1420" s="6">
        <v>0</v>
      </c>
      <c r="BL1420" s="6">
        <v>0</v>
      </c>
      <c r="BM1420" s="76">
        <f>IF(Table3[[#This Row],[Type]]="EM",IF((Table3[[#This Row],[Diameter]]/2)-Table3[[#This Row],[CornerRadius]]-0.012&gt;0,(Table3[[#This Row],[Diameter]]/2)-Table3[[#This Row],[CornerRadius]]-0.012,0),)</f>
        <v>0</v>
      </c>
    </row>
    <row r="1421" spans="1:65" x14ac:dyDescent="0.25">
      <c r="A1421" s="6">
        <v>1</v>
      </c>
      <c r="B1421" s="6" t="s">
        <v>149</v>
      </c>
      <c r="D1421" s="6" t="s">
        <v>149</v>
      </c>
      <c r="E1421" s="6">
        <v>1418</v>
      </c>
      <c r="G1421" s="9" t="s">
        <v>74</v>
      </c>
      <c r="H1421" s="10" t="s">
        <v>2265</v>
      </c>
      <c r="I1421" s="11" t="s">
        <v>3954</v>
      </c>
      <c r="J1421" s="30" t="s">
        <v>3955</v>
      </c>
      <c r="K1421" s="11" t="str">
        <f>CONCATENATE(Table3[[#This Row],[Type]]," "&amp;TEXT(Table3[[#This Row],[Diameter]],".0000")&amp;""," "&amp;Table3[[#This Row],[NumFlutes]]&amp;"FL")</f>
        <v>DC .0635 2FL</v>
      </c>
      <c r="M1421" s="13">
        <v>6.3500000000000001E-2</v>
      </c>
      <c r="N1421" s="13">
        <v>0.11799999999999999</v>
      </c>
      <c r="O1421" s="6">
        <v>6.3500000000000001E-2</v>
      </c>
      <c r="P1421" s="6">
        <v>1.9</v>
      </c>
      <c r="Q1421" s="6">
        <v>2</v>
      </c>
      <c r="R1421" s="14">
        <f>IF(Table3[[#This Row],[ShoulderLenEnd]]="",0,90-(DEGREES(ATAN((Q1421-P1421)/((N1421-O1421)/2)))))</f>
        <v>15.242997742901565</v>
      </c>
      <c r="S1421" s="15">
        <v>2.0499999999999998</v>
      </c>
      <c r="T1421" s="6">
        <v>2</v>
      </c>
      <c r="U1421" s="6">
        <v>3.415</v>
      </c>
      <c r="V1421" s="6">
        <v>0.52500000000000002</v>
      </c>
      <c r="Z1421" s="6">
        <v>140</v>
      </c>
      <c r="AA1421" s="13">
        <f>IF(Z1421 &lt; 1, "", (M1421/2)/TAN(RADIANS(Z1421/2)))</f>
        <v>1.1556054937951928E-2</v>
      </c>
      <c r="AE1421" s="6" t="s">
        <v>44</v>
      </c>
      <c r="AF1421" s="6" t="s">
        <v>369</v>
      </c>
      <c r="AG1421" s="6" t="s">
        <v>2286</v>
      </c>
      <c r="AI1421" s="6">
        <v>0</v>
      </c>
      <c r="AJ1421" s="6">
        <v>1</v>
      </c>
      <c r="AK1421" s="6">
        <v>1</v>
      </c>
      <c r="AL1421" s="6">
        <v>1</v>
      </c>
      <c r="AM1421" s="6">
        <v>0</v>
      </c>
      <c r="AN1421" s="6">
        <v>1</v>
      </c>
      <c r="AO1421" s="6">
        <v>1</v>
      </c>
      <c r="AP1421" s="6">
        <v>1</v>
      </c>
      <c r="AR1421" s="6">
        <v>0</v>
      </c>
      <c r="AS1421" s="6">
        <v>0</v>
      </c>
      <c r="AT1421" s="6">
        <v>0</v>
      </c>
      <c r="AU1421" s="6">
        <v>0</v>
      </c>
      <c r="AV1421" s="6">
        <v>1</v>
      </c>
      <c r="AW1421" s="6">
        <v>0</v>
      </c>
      <c r="AX1421" s="6">
        <v>0</v>
      </c>
      <c r="AY1421" s="6">
        <v>0</v>
      </c>
      <c r="AZ1421" s="6">
        <v>0</v>
      </c>
      <c r="BA1421" s="6">
        <v>0</v>
      </c>
      <c r="BB1421" s="6">
        <v>0</v>
      </c>
      <c r="BC1421" s="6">
        <v>0</v>
      </c>
      <c r="BD1421" s="6">
        <v>0</v>
      </c>
      <c r="BE1421" s="6">
        <v>0</v>
      </c>
      <c r="BF1421" s="6">
        <v>0</v>
      </c>
      <c r="BG1421" s="6">
        <v>0</v>
      </c>
      <c r="BH1421" s="6">
        <v>0</v>
      </c>
      <c r="BI1421" s="6">
        <v>0</v>
      </c>
      <c r="BJ1421" s="6">
        <v>0</v>
      </c>
      <c r="BK1421" s="6">
        <v>0</v>
      </c>
      <c r="BL1421" s="6">
        <v>0</v>
      </c>
      <c r="BM1421" s="76">
        <f>IF(Table3[[#This Row],[Type]]="EM",IF((Table3[[#This Row],[Diameter]]/2)-Table3[[#This Row],[CornerRadius]]-0.012&gt;0,(Table3[[#This Row],[Diameter]]/2)-Table3[[#This Row],[CornerRadius]]-0.012,0),)</f>
        <v>0</v>
      </c>
    </row>
    <row r="1422" spans="1:65" x14ac:dyDescent="0.25">
      <c r="A1422" s="6">
        <v>1</v>
      </c>
      <c r="B1422" s="6" t="s">
        <v>149</v>
      </c>
      <c r="D1422" s="6" t="s">
        <v>149</v>
      </c>
      <c r="E1422" s="6">
        <v>1419</v>
      </c>
      <c r="G1422" s="9" t="s">
        <v>74</v>
      </c>
      <c r="H1422" s="10" t="s">
        <v>2265</v>
      </c>
      <c r="I1422" s="11" t="s">
        <v>3957</v>
      </c>
      <c r="J1422" s="30" t="s">
        <v>3958</v>
      </c>
      <c r="K1422" s="11" t="str">
        <f>CONCATENATE(Table3[[#This Row],[Type]]," "&amp;TEXT(Table3[[#This Row],[Diameter]],".0000")&amp;""," "&amp;Table3[[#This Row],[NumFlutes]]&amp;"FL")</f>
        <v>DC .0635 2FL</v>
      </c>
      <c r="M1422" s="13">
        <v>6.3500000000000001E-2</v>
      </c>
      <c r="N1422" s="13">
        <v>0.157</v>
      </c>
      <c r="O1422" s="6">
        <v>6.3500000000000001E-2</v>
      </c>
      <c r="P1422" s="6">
        <v>1.9</v>
      </c>
      <c r="Q1422" s="6">
        <v>2</v>
      </c>
      <c r="R1422" s="14">
        <f>IF(Table3[[#This Row],[ShoulderLenEnd]]="",0,90-(DEGREES(ATAN((Q1422-P1422)/((N1422-O1422)/2)))))</f>
        <v>25.056088833535355</v>
      </c>
      <c r="S1422" s="15">
        <v>2.0499999999999998</v>
      </c>
      <c r="T1422" s="6">
        <v>2</v>
      </c>
      <c r="U1422" s="6">
        <v>3.415</v>
      </c>
      <c r="V1422" s="6">
        <v>0.52500000000000002</v>
      </c>
      <c r="Z1422" s="6">
        <v>140</v>
      </c>
      <c r="AA1422" s="13">
        <f>IF(Z1422 &lt; 1, "", (M1422/2)/TAN(RADIANS(Z1422/2)))</f>
        <v>1.1556054937951928E-2</v>
      </c>
      <c r="AE1422" s="6" t="s">
        <v>44</v>
      </c>
      <c r="AF1422" s="6" t="s">
        <v>369</v>
      </c>
      <c r="AG1422" s="6" t="s">
        <v>3959</v>
      </c>
      <c r="AI1422" s="6">
        <v>0</v>
      </c>
      <c r="AJ1422" s="6">
        <v>1</v>
      </c>
      <c r="AK1422" s="6">
        <v>1</v>
      </c>
      <c r="AL1422" s="6">
        <v>1</v>
      </c>
      <c r="AM1422" s="6">
        <v>0</v>
      </c>
      <c r="AN1422" s="6">
        <v>1</v>
      </c>
      <c r="AO1422" s="6">
        <v>1</v>
      </c>
      <c r="AP1422" s="6">
        <v>1</v>
      </c>
      <c r="AR1422" s="6">
        <v>0</v>
      </c>
      <c r="AS1422" s="6">
        <v>0</v>
      </c>
      <c r="AT1422" s="6">
        <v>0</v>
      </c>
      <c r="AU1422" s="6">
        <v>0</v>
      </c>
      <c r="AV1422" s="6">
        <v>1</v>
      </c>
      <c r="AW1422" s="6">
        <v>0</v>
      </c>
      <c r="AX1422" s="6">
        <v>0</v>
      </c>
      <c r="AY1422" s="6">
        <v>0</v>
      </c>
      <c r="AZ1422" s="6">
        <v>0</v>
      </c>
      <c r="BA1422" s="6">
        <v>0</v>
      </c>
      <c r="BB1422" s="6">
        <v>0</v>
      </c>
      <c r="BC1422" s="6">
        <v>0</v>
      </c>
      <c r="BD1422" s="6">
        <v>0</v>
      </c>
      <c r="BE1422" s="6">
        <v>0</v>
      </c>
      <c r="BF1422" s="6">
        <v>0</v>
      </c>
      <c r="BG1422" s="6">
        <v>0</v>
      </c>
      <c r="BH1422" s="6">
        <v>0</v>
      </c>
      <c r="BI1422" s="6">
        <v>0</v>
      </c>
      <c r="BJ1422" s="6">
        <v>0</v>
      </c>
      <c r="BK1422" s="6">
        <v>0</v>
      </c>
      <c r="BL1422" s="6">
        <v>0</v>
      </c>
      <c r="BM1422" s="76">
        <f>IF(Table3[[#This Row],[Type]]="EM",IF((Table3[[#This Row],[Diameter]]/2)-Table3[[#This Row],[CornerRadius]]-0.012&gt;0,(Table3[[#This Row],[Diameter]]/2)-Table3[[#This Row],[CornerRadius]]-0.012,0),)</f>
        <v>0</v>
      </c>
    </row>
    <row r="1423" spans="1:65" x14ac:dyDescent="0.25">
      <c r="A1423" s="6">
        <v>1</v>
      </c>
      <c r="B1423" s="6" t="s">
        <v>1873</v>
      </c>
      <c r="C1423" s="6" t="s">
        <v>1873</v>
      </c>
      <c r="E1423" s="6">
        <v>1420</v>
      </c>
      <c r="G1423" s="9" t="s">
        <v>74</v>
      </c>
      <c r="H1423" s="10" t="s">
        <v>1873</v>
      </c>
      <c r="I1423" s="11" t="s">
        <v>3960</v>
      </c>
      <c r="J1423" s="12">
        <v>22297</v>
      </c>
      <c r="K1423" s="11" t="str">
        <f>CONCATENATE(Table3[[#This Row],[Type]]," "&amp;TEXT(Table3[[#This Row],[Diameter]],".0000")&amp;""," "&amp;Table3[[#This Row],[NumFlutes]]&amp;"FL")</f>
        <v>KC .1870 6FL</v>
      </c>
      <c r="M1423" s="13">
        <v>0.187</v>
      </c>
      <c r="N1423" s="13">
        <v>0.188</v>
      </c>
      <c r="O1423" s="6">
        <v>9.2999999999999999E-2</v>
      </c>
      <c r="P1423" s="6">
        <v>0.45</v>
      </c>
      <c r="Q1423" s="6">
        <v>0.5</v>
      </c>
      <c r="R1423" s="14">
        <f>IF(Table3[[#This Row],[ShoulderLenEnd]]="",0,90-(DEGREES(ATAN((Q1423-P1423)/((N1423-O1423)/2)))))</f>
        <v>43.531199285614186</v>
      </c>
      <c r="S1423" s="15">
        <v>0.57499999999999996</v>
      </c>
      <c r="T1423" s="6">
        <v>6</v>
      </c>
      <c r="U1423" s="6">
        <v>2.0249999999999999</v>
      </c>
      <c r="V1423" s="6">
        <v>0.157</v>
      </c>
      <c r="AA1423" s="13" t="str">
        <f t="shared" ref="AA1423:AA1427" si="27">IF(Z1423 &lt; 1, "", (M1423/2)/TAN(RADIANS(Z1423/2)))</f>
        <v/>
      </c>
      <c r="AE1423" s="6" t="s">
        <v>44</v>
      </c>
      <c r="AF1423" s="6" t="s">
        <v>62</v>
      </c>
      <c r="AG1423" s="6" t="s">
        <v>66</v>
      </c>
      <c r="AI1423" s="6">
        <v>0</v>
      </c>
      <c r="AJ1423" s="6">
        <v>1</v>
      </c>
      <c r="AK1423" s="6">
        <v>0</v>
      </c>
      <c r="AL1423" s="6">
        <v>0</v>
      </c>
      <c r="AM1423" s="6">
        <v>1</v>
      </c>
      <c r="AN1423" s="6">
        <v>1</v>
      </c>
      <c r="AO1423" s="6">
        <v>1</v>
      </c>
      <c r="AP1423" s="6">
        <v>1</v>
      </c>
      <c r="AR1423" s="6">
        <v>0</v>
      </c>
      <c r="AS1423" s="6">
        <v>0</v>
      </c>
      <c r="AT1423" s="6">
        <v>0</v>
      </c>
      <c r="AU1423" s="6">
        <v>0</v>
      </c>
      <c r="AV1423" s="6">
        <v>1</v>
      </c>
      <c r="AW1423" s="6">
        <v>0</v>
      </c>
      <c r="AX1423" s="6">
        <v>0</v>
      </c>
      <c r="AY1423" s="6">
        <v>0</v>
      </c>
      <c r="AZ1423" s="6">
        <v>0</v>
      </c>
      <c r="BA1423" s="6">
        <v>0</v>
      </c>
      <c r="BB1423" s="6">
        <v>0</v>
      </c>
      <c r="BC1423" s="6">
        <v>0</v>
      </c>
      <c r="BD1423" s="6">
        <v>0</v>
      </c>
      <c r="BE1423" s="6">
        <v>0</v>
      </c>
      <c r="BF1423" s="6">
        <v>0</v>
      </c>
      <c r="BG1423" s="6">
        <v>0</v>
      </c>
      <c r="BH1423" s="6">
        <v>0</v>
      </c>
      <c r="BI1423" s="6">
        <v>0</v>
      </c>
      <c r="BJ1423" s="6">
        <v>0</v>
      </c>
      <c r="BK1423" s="6">
        <v>0</v>
      </c>
      <c r="BL1423" s="6">
        <v>0</v>
      </c>
      <c r="BM1423" s="76">
        <f>IF(Table3[[#This Row],[Type]]="EM",IF((Table3[[#This Row],[Diameter]]/2)-Table3[[#This Row],[CornerRadius]]-0.012&gt;0,(Table3[[#This Row],[Diameter]]/2)-Table3[[#This Row],[CornerRadius]]-0.012,0),)</f>
        <v>0</v>
      </c>
    </row>
    <row r="1424" spans="1:65" x14ac:dyDescent="0.25">
      <c r="A1424" s="6">
        <v>1</v>
      </c>
      <c r="B1424" s="6" t="s">
        <v>120</v>
      </c>
      <c r="C1424" s="6" t="s">
        <v>120</v>
      </c>
      <c r="E1424" s="6">
        <v>1421</v>
      </c>
      <c r="G1424" s="9" t="s">
        <v>74</v>
      </c>
      <c r="H1424" s="10" t="s">
        <v>120</v>
      </c>
      <c r="I1424" s="11" t="s">
        <v>3962</v>
      </c>
      <c r="J1424" s="30" t="s">
        <v>3961</v>
      </c>
      <c r="K1424" s="11" t="str">
        <f>CONCATENATE(Table3[[#This Row],[Type]]," "&amp;TEXT(Table3[[#This Row],[Diameter]],".0000")&amp;""," "&amp;Table3[[#This Row],[NumFlutes]]&amp;"FL")</f>
        <v>BU .1250 4FL</v>
      </c>
      <c r="M1424" s="13">
        <v>0.125</v>
      </c>
      <c r="N1424" s="13">
        <v>0.125</v>
      </c>
      <c r="O1424" s="6">
        <v>0.115</v>
      </c>
      <c r="P1424" s="6">
        <v>0.48499999999999999</v>
      </c>
      <c r="Q1424" s="6">
        <v>0.5</v>
      </c>
      <c r="R1424" s="14">
        <f>IF(Table3[[#This Row],[ShoulderLenEnd]]="",0,90-(DEGREES(ATAN((Q1424-P1424)/((N1424-O1424)/2)))))</f>
        <v>18.434948822921982</v>
      </c>
      <c r="S1424" s="15">
        <v>0.55000000000000004</v>
      </c>
      <c r="T1424" s="6">
        <v>4</v>
      </c>
      <c r="U1424" s="6">
        <v>2.25</v>
      </c>
      <c r="V1424" s="6">
        <v>0.15</v>
      </c>
      <c r="W1424" s="6">
        <v>0.01</v>
      </c>
      <c r="AA1424" s="13" t="str">
        <f t="shared" si="27"/>
        <v/>
      </c>
      <c r="AE1424" s="6" t="s">
        <v>44</v>
      </c>
      <c r="AF1424" s="6" t="s">
        <v>369</v>
      </c>
      <c r="AG1424" s="6" t="s">
        <v>2268</v>
      </c>
      <c r="AI1424" s="6">
        <v>0</v>
      </c>
      <c r="AJ1424" s="6">
        <v>1</v>
      </c>
      <c r="AK1424" s="6">
        <v>0</v>
      </c>
      <c r="AL1424" s="6">
        <v>1</v>
      </c>
      <c r="AM1424" s="6">
        <v>0</v>
      </c>
      <c r="AN1424" s="6">
        <v>1</v>
      </c>
      <c r="AO1424" s="6">
        <v>1</v>
      </c>
      <c r="AP1424" s="6">
        <v>1</v>
      </c>
      <c r="AR1424" s="6">
        <v>0</v>
      </c>
      <c r="AS1424" s="6">
        <v>0</v>
      </c>
      <c r="AT1424" s="6">
        <v>0</v>
      </c>
      <c r="AU1424" s="6">
        <v>0</v>
      </c>
      <c r="AV1424" s="6">
        <v>1</v>
      </c>
      <c r="AW1424" s="6">
        <v>0</v>
      </c>
      <c r="AX1424" s="6">
        <v>0</v>
      </c>
      <c r="AY1424" s="6">
        <v>0</v>
      </c>
      <c r="AZ1424" s="6">
        <v>1</v>
      </c>
      <c r="BA1424" s="6">
        <v>0</v>
      </c>
      <c r="BB1424" s="6">
        <v>0</v>
      </c>
      <c r="BC1424" s="6">
        <v>0</v>
      </c>
      <c r="BD1424" s="6">
        <v>0</v>
      </c>
      <c r="BE1424" s="6">
        <v>0</v>
      </c>
      <c r="BF1424" s="6">
        <v>0</v>
      </c>
      <c r="BG1424" s="6">
        <v>0</v>
      </c>
      <c r="BH1424" s="6">
        <v>0</v>
      </c>
      <c r="BI1424" s="6">
        <v>0</v>
      </c>
      <c r="BJ1424" s="6">
        <v>0</v>
      </c>
      <c r="BK1424" s="6">
        <v>0</v>
      </c>
      <c r="BL1424" s="6">
        <v>0</v>
      </c>
      <c r="BM1424" s="76">
        <f>IF(Table3[[#This Row],[Type]]="EM",IF((Table3[[#This Row],[Diameter]]/2)-Table3[[#This Row],[CornerRadius]]-0.012&gt;0,(Table3[[#This Row],[Diameter]]/2)-Table3[[#This Row],[CornerRadius]]-0.012,0),)</f>
        <v>0</v>
      </c>
    </row>
    <row r="1425" spans="1:65" x14ac:dyDescent="0.25">
      <c r="A1425" s="6">
        <v>1</v>
      </c>
      <c r="B1425" s="6" t="s">
        <v>149</v>
      </c>
      <c r="D1425" s="6" t="s">
        <v>149</v>
      </c>
      <c r="E1425" s="6">
        <v>1422</v>
      </c>
      <c r="G1425" s="9" t="s">
        <v>74</v>
      </c>
      <c r="H1425" s="10" t="s">
        <v>2265</v>
      </c>
      <c r="I1425" s="11" t="s">
        <v>3963</v>
      </c>
      <c r="J1425" s="30" t="s">
        <v>3964</v>
      </c>
      <c r="K1425" s="11" t="str">
        <f>CONCATENATE(Table3[[#This Row],[Type]]," "&amp;TEXT(Table3[[#This Row],[Diameter]],".0000")&amp;""," "&amp;Table3[[#This Row],[NumFlutes]]&amp;"FL")</f>
        <v>DC .0551 2FL</v>
      </c>
      <c r="M1425" s="13">
        <v>5.5100000000000003E-2</v>
      </c>
      <c r="N1425" s="13">
        <v>0.11799999999999999</v>
      </c>
      <c r="O1425" s="6">
        <v>5.5100000000000003E-2</v>
      </c>
      <c r="P1425" s="6">
        <v>0.433</v>
      </c>
      <c r="Q1425" s="6">
        <v>0.54</v>
      </c>
      <c r="R1425" s="14">
        <f>IF(Table3[[#This Row],[ShoulderLenEnd]]="",0,90-(DEGREES(ATAN((Q1425-P1425)/((N1425-O1425)/2)))))</f>
        <v>16.379393074012043</v>
      </c>
      <c r="S1425" s="15">
        <v>0.56000000000000005</v>
      </c>
      <c r="T1425" s="6">
        <v>2</v>
      </c>
      <c r="U1425" s="6">
        <v>2</v>
      </c>
      <c r="V1425" s="6">
        <v>0.32500000000000001</v>
      </c>
      <c r="Z1425" s="6">
        <v>140</v>
      </c>
      <c r="AA1425" s="13">
        <f t="shared" si="27"/>
        <v>1.0027379954033877E-2</v>
      </c>
      <c r="AE1425" s="6" t="s">
        <v>44</v>
      </c>
      <c r="AF1425" s="6" t="s">
        <v>369</v>
      </c>
      <c r="AG1425" s="6" t="s">
        <v>2268</v>
      </c>
      <c r="AI1425" s="6">
        <v>0</v>
      </c>
      <c r="AJ1425" s="6">
        <v>1</v>
      </c>
      <c r="AK1425" s="6">
        <v>1</v>
      </c>
      <c r="AL1425" s="6">
        <v>1</v>
      </c>
      <c r="AM1425" s="6">
        <v>0</v>
      </c>
      <c r="AN1425" s="6">
        <v>1</v>
      </c>
      <c r="AO1425" s="6">
        <v>1</v>
      </c>
      <c r="AP1425" s="6">
        <v>1</v>
      </c>
      <c r="AR1425" s="6">
        <v>0</v>
      </c>
      <c r="AS1425" s="6">
        <v>0</v>
      </c>
      <c r="AT1425" s="6">
        <v>0</v>
      </c>
      <c r="AU1425" s="6">
        <v>0</v>
      </c>
      <c r="AV1425" s="6">
        <v>1</v>
      </c>
      <c r="AW1425" s="6">
        <v>0</v>
      </c>
      <c r="AX1425" s="6">
        <v>0</v>
      </c>
      <c r="AY1425" s="6">
        <v>0</v>
      </c>
      <c r="AZ1425" s="6">
        <v>0</v>
      </c>
      <c r="BA1425" s="6">
        <v>0</v>
      </c>
      <c r="BB1425" s="6">
        <v>0</v>
      </c>
      <c r="BC1425" s="6">
        <v>0</v>
      </c>
      <c r="BD1425" s="6">
        <v>0</v>
      </c>
      <c r="BE1425" s="6">
        <v>0</v>
      </c>
      <c r="BF1425" s="6">
        <v>0</v>
      </c>
      <c r="BG1425" s="6">
        <v>0</v>
      </c>
      <c r="BH1425" s="6">
        <v>0</v>
      </c>
      <c r="BI1425" s="6">
        <v>0</v>
      </c>
      <c r="BJ1425" s="6">
        <v>0</v>
      </c>
      <c r="BK1425" s="6">
        <v>0</v>
      </c>
      <c r="BL1425" s="6">
        <v>0</v>
      </c>
      <c r="BM1425" s="76">
        <f>IF(Table3[[#This Row],[Type]]="EM",IF((Table3[[#This Row],[Diameter]]/2)-Table3[[#This Row],[CornerRadius]]-0.012&gt;0,(Table3[[#This Row],[Diameter]]/2)-Table3[[#This Row],[CornerRadius]]-0.012,0),)</f>
        <v>0</v>
      </c>
    </row>
    <row r="1426" spans="1:65" x14ac:dyDescent="0.25">
      <c r="A1426" s="6">
        <v>1</v>
      </c>
      <c r="B1426" s="6" t="s">
        <v>149</v>
      </c>
      <c r="D1426" s="6" t="s">
        <v>149</v>
      </c>
      <c r="E1426" s="6">
        <v>1423</v>
      </c>
      <c r="G1426" s="9" t="s">
        <v>74</v>
      </c>
      <c r="H1426" s="10" t="s">
        <v>2265</v>
      </c>
      <c r="I1426" s="11" t="s">
        <v>3965</v>
      </c>
      <c r="J1426" s="30" t="s">
        <v>3966</v>
      </c>
      <c r="K1426" s="11" t="str">
        <f>CONCATENATE(Table3[[#This Row],[Type]]," "&amp;TEXT(Table3[[#This Row],[Diameter]],".0000")&amp;""," "&amp;Table3[[#This Row],[NumFlutes]]&amp;"FL")</f>
        <v>DC .0945 2FL</v>
      </c>
      <c r="M1426" s="13">
        <v>9.4500000000000001E-2</v>
      </c>
      <c r="N1426" s="13">
        <v>0.11799999999999999</v>
      </c>
      <c r="O1426" s="6">
        <v>9.4500000000000001E-2</v>
      </c>
      <c r="P1426" s="6">
        <v>0.67900000000000005</v>
      </c>
      <c r="Q1426" s="6">
        <v>0.72499999999999998</v>
      </c>
      <c r="R1426" s="14">
        <f>IF(Table3[[#This Row],[ShoulderLenEnd]]="",0,90-(DEGREES(ATAN((Q1426-P1426)/((N1426-O1426)/2)))))</f>
        <v>14.328939667661672</v>
      </c>
      <c r="S1426" s="15">
        <v>0.77500000000000002</v>
      </c>
      <c r="T1426" s="6">
        <v>2</v>
      </c>
      <c r="U1426" s="6">
        <v>2</v>
      </c>
      <c r="V1426" s="6">
        <v>0.6</v>
      </c>
      <c r="Z1426" s="6">
        <v>140</v>
      </c>
      <c r="AA1426" s="13">
        <f t="shared" si="27"/>
        <v>1.7197593569078067E-2</v>
      </c>
      <c r="AE1426" s="6" t="s">
        <v>44</v>
      </c>
      <c r="AF1426" s="6" t="s">
        <v>369</v>
      </c>
      <c r="AG1426" s="6" t="s">
        <v>2268</v>
      </c>
      <c r="AI1426" s="6">
        <v>0</v>
      </c>
      <c r="AJ1426" s="6">
        <v>1</v>
      </c>
      <c r="AK1426" s="6">
        <v>1</v>
      </c>
      <c r="AL1426" s="6">
        <v>1</v>
      </c>
      <c r="AM1426" s="6">
        <v>0</v>
      </c>
      <c r="AN1426" s="6">
        <v>1</v>
      </c>
      <c r="AO1426" s="6">
        <v>1</v>
      </c>
      <c r="AP1426" s="6">
        <v>1</v>
      </c>
      <c r="AR1426" s="6">
        <v>0</v>
      </c>
      <c r="AS1426" s="6">
        <v>0</v>
      </c>
      <c r="AT1426" s="6">
        <v>0</v>
      </c>
      <c r="AU1426" s="6">
        <v>0</v>
      </c>
      <c r="AV1426" s="6">
        <v>1</v>
      </c>
      <c r="AW1426" s="6">
        <v>0</v>
      </c>
      <c r="AX1426" s="6">
        <v>0</v>
      </c>
      <c r="AY1426" s="6">
        <v>0</v>
      </c>
      <c r="AZ1426" s="6">
        <v>0</v>
      </c>
      <c r="BA1426" s="6">
        <v>0</v>
      </c>
      <c r="BB1426" s="6">
        <v>0</v>
      </c>
      <c r="BC1426" s="6">
        <v>0</v>
      </c>
      <c r="BD1426" s="6">
        <v>0</v>
      </c>
      <c r="BE1426" s="6">
        <v>0</v>
      </c>
      <c r="BF1426" s="6">
        <v>0</v>
      </c>
      <c r="BG1426" s="6">
        <v>0</v>
      </c>
      <c r="BH1426" s="6">
        <v>0</v>
      </c>
      <c r="BI1426" s="6">
        <v>0</v>
      </c>
      <c r="BJ1426" s="6">
        <v>0</v>
      </c>
      <c r="BK1426" s="6">
        <v>0</v>
      </c>
      <c r="BL1426" s="6">
        <v>0</v>
      </c>
      <c r="BM1426" s="76">
        <f>IF(Table3[[#This Row],[Type]]="EM",IF((Table3[[#This Row],[Diameter]]/2)-Table3[[#This Row],[CornerRadius]]-0.012&gt;0,(Table3[[#This Row],[Diameter]]/2)-Table3[[#This Row],[CornerRadius]]-0.012,0),)</f>
        <v>0</v>
      </c>
    </row>
    <row r="1427" spans="1:65" x14ac:dyDescent="0.25">
      <c r="A1427" s="6">
        <v>1</v>
      </c>
      <c r="B1427" s="6" t="s">
        <v>149</v>
      </c>
      <c r="D1427" s="6" t="s">
        <v>149</v>
      </c>
      <c r="E1427" s="6">
        <v>1424</v>
      </c>
      <c r="G1427" s="9" t="s">
        <v>74</v>
      </c>
      <c r="H1427" s="10" t="s">
        <v>2265</v>
      </c>
      <c r="I1427" s="11" t="s">
        <v>3967</v>
      </c>
      <c r="J1427" s="30" t="s">
        <v>3968</v>
      </c>
      <c r="K1427" s="11" t="str">
        <f>CONCATENATE(Table3[[#This Row],[Type]]," "&amp;TEXT(Table3[[#This Row],[Diameter]],".0000")&amp;""," "&amp;Table3[[#This Row],[NumFlutes]]&amp;"FL")</f>
        <v>DC .1004 2FL</v>
      </c>
      <c r="M1427" s="13">
        <f>2.55/25.4</f>
        <v>0.10039370078740158</v>
      </c>
      <c r="N1427" s="13">
        <v>0.11799999999999999</v>
      </c>
      <c r="O1427" s="6">
        <v>0.1</v>
      </c>
      <c r="P1427" s="6">
        <v>0.73199999999999998</v>
      </c>
      <c r="Q1427" s="6">
        <v>0.76800000000000002</v>
      </c>
      <c r="R1427" s="14">
        <f>IF(Table3[[#This Row],[ShoulderLenEnd]]="",0,90-(DEGREES(ATAN((Q1427-P1427)/((N1427-O1427)/2)))))</f>
        <v>14.036243467926454</v>
      </c>
      <c r="S1427" s="15">
        <v>0.79</v>
      </c>
      <c r="T1427" s="6">
        <v>2</v>
      </c>
      <c r="U1427" s="6">
        <v>2.379</v>
      </c>
      <c r="V1427" s="6">
        <v>0.64</v>
      </c>
      <c r="Z1427" s="6">
        <v>140</v>
      </c>
      <c r="AA1427" s="13">
        <f t="shared" si="27"/>
        <v>1.8270159397220792E-2</v>
      </c>
      <c r="AE1427" s="6" t="s">
        <v>44</v>
      </c>
      <c r="AF1427" s="6" t="s">
        <v>369</v>
      </c>
      <c r="AG1427" s="6" t="s">
        <v>2268</v>
      </c>
      <c r="AI1427" s="6">
        <v>0</v>
      </c>
      <c r="AJ1427" s="6">
        <v>1</v>
      </c>
      <c r="AK1427" s="6">
        <v>1</v>
      </c>
      <c r="AL1427" s="6">
        <v>1</v>
      </c>
      <c r="AM1427" s="6">
        <v>0</v>
      </c>
      <c r="AN1427" s="6">
        <v>1</v>
      </c>
      <c r="AO1427" s="6">
        <v>1</v>
      </c>
      <c r="AP1427" s="6">
        <v>1</v>
      </c>
      <c r="AR1427" s="6">
        <v>0</v>
      </c>
      <c r="AS1427" s="6">
        <v>0</v>
      </c>
      <c r="AT1427" s="6">
        <v>0</v>
      </c>
      <c r="AU1427" s="6">
        <v>0</v>
      </c>
      <c r="AV1427" s="6">
        <v>1</v>
      </c>
      <c r="AW1427" s="6">
        <v>0</v>
      </c>
      <c r="AX1427" s="6">
        <v>0</v>
      </c>
      <c r="AY1427" s="6">
        <v>0</v>
      </c>
      <c r="AZ1427" s="6">
        <v>0</v>
      </c>
      <c r="BA1427" s="6">
        <v>0</v>
      </c>
      <c r="BB1427" s="6">
        <v>0</v>
      </c>
      <c r="BC1427" s="6">
        <v>0</v>
      </c>
      <c r="BD1427" s="6">
        <v>0</v>
      </c>
      <c r="BE1427" s="6">
        <v>0</v>
      </c>
      <c r="BF1427" s="6">
        <v>0</v>
      </c>
      <c r="BG1427" s="6">
        <v>0</v>
      </c>
      <c r="BH1427" s="6">
        <v>0</v>
      </c>
      <c r="BI1427" s="6">
        <v>0</v>
      </c>
      <c r="BJ1427" s="6">
        <v>0</v>
      </c>
      <c r="BK1427" s="6">
        <v>0</v>
      </c>
      <c r="BL1427" s="6">
        <v>0</v>
      </c>
      <c r="BM1427" s="76">
        <f>IF(Table3[[#This Row],[Type]]="EM",IF((Table3[[#This Row],[Diameter]]/2)-Table3[[#This Row],[CornerRadius]]-0.012&gt;0,(Table3[[#This Row],[Diameter]]/2)-Table3[[#This Row],[CornerRadius]]-0.012,0),)</f>
        <v>0</v>
      </c>
    </row>
    <row r="1428" spans="1:65" x14ac:dyDescent="0.25">
      <c r="A1428" s="6">
        <v>1</v>
      </c>
      <c r="B1428" s="6" t="s">
        <v>1858</v>
      </c>
      <c r="C1428" s="6" t="s">
        <v>2277</v>
      </c>
      <c r="E1428" s="6">
        <v>1425</v>
      </c>
      <c r="G1428" s="9" t="s">
        <v>74</v>
      </c>
      <c r="H1428" s="10" t="s">
        <v>1858</v>
      </c>
      <c r="I1428" s="11" t="s">
        <v>3969</v>
      </c>
      <c r="J1428" s="30" t="s">
        <v>3970</v>
      </c>
      <c r="K1428" s="11" t="str">
        <f>CONCATENATE(Table3[[#This Row],[Type]]," "&amp;TEXT(Table3[[#This Row],[Diameter]],".0000")&amp;""," "&amp;Table3[[#This Row],[NumFlutes]]&amp;"FL")</f>
        <v>FM 2.0000 6FL</v>
      </c>
      <c r="M1428" s="13">
        <v>2</v>
      </c>
      <c r="N1428" s="13">
        <v>1.75</v>
      </c>
      <c r="O1428" s="6">
        <v>1.75</v>
      </c>
      <c r="P1428" s="6">
        <v>0.62</v>
      </c>
      <c r="R1428" s="14">
        <v>0</v>
      </c>
      <c r="S1428" s="15">
        <v>1.52</v>
      </c>
      <c r="T1428" s="6">
        <v>6</v>
      </c>
      <c r="U1428" s="6">
        <v>1.5</v>
      </c>
      <c r="V1428" s="6">
        <v>0.06</v>
      </c>
      <c r="W1428" s="6">
        <v>4.7E-2</v>
      </c>
      <c r="Z1428" s="6">
        <v>0</v>
      </c>
      <c r="AB1428" s="6">
        <v>1.486</v>
      </c>
      <c r="AD1428" s="6">
        <v>0.65100000000000002</v>
      </c>
      <c r="AE1428" s="6" t="s">
        <v>44</v>
      </c>
      <c r="AF1428" s="6" t="s">
        <v>62</v>
      </c>
      <c r="AG1428" s="6" t="s">
        <v>3971</v>
      </c>
      <c r="AI1428" s="6">
        <v>0</v>
      </c>
      <c r="AJ1428" s="6">
        <v>1</v>
      </c>
      <c r="AK1428" s="6">
        <v>1</v>
      </c>
      <c r="AL1428" s="6">
        <v>0</v>
      </c>
      <c r="AM1428" s="6">
        <v>0</v>
      </c>
      <c r="AN1428" s="6">
        <v>0</v>
      </c>
      <c r="AO1428" s="6">
        <v>1</v>
      </c>
      <c r="AP1428" s="6">
        <v>1</v>
      </c>
      <c r="AQ1428" s="6" t="s">
        <v>4050</v>
      </c>
      <c r="AR1428" s="6">
        <v>0</v>
      </c>
      <c r="AS1428" s="6">
        <v>0</v>
      </c>
      <c r="AT1428" s="6">
        <v>0</v>
      </c>
      <c r="AU1428" s="6">
        <v>0</v>
      </c>
      <c r="AV1428" s="6">
        <v>0</v>
      </c>
      <c r="AW1428" s="6">
        <v>0</v>
      </c>
      <c r="AX1428" s="6">
        <v>0</v>
      </c>
      <c r="AY1428" s="6">
        <v>0</v>
      </c>
      <c r="AZ1428" s="6">
        <v>0</v>
      </c>
      <c r="BA1428" s="6">
        <v>0</v>
      </c>
      <c r="BB1428" s="6">
        <v>0</v>
      </c>
      <c r="BC1428" s="6">
        <v>0</v>
      </c>
      <c r="BD1428" s="6">
        <v>0</v>
      </c>
      <c r="BE1428" s="6">
        <v>0</v>
      </c>
      <c r="BF1428" s="6">
        <v>0</v>
      </c>
      <c r="BG1428" s="6">
        <v>1</v>
      </c>
      <c r="BH1428" s="6">
        <v>0</v>
      </c>
      <c r="BI1428" s="6">
        <v>0</v>
      </c>
      <c r="BJ1428" s="6">
        <v>0</v>
      </c>
      <c r="BK1428" s="6">
        <v>0</v>
      </c>
      <c r="BL1428" s="6">
        <v>0</v>
      </c>
      <c r="BM1428" s="76">
        <f>IF(Table3[[#This Row],[Type]]="EM",IF((Table3[[#This Row],[Diameter]]/2)-Table3[[#This Row],[CornerRadius]]-0.012&gt;0,(Table3[[#This Row],[Diameter]]/2)-Table3[[#This Row],[CornerRadius]]-0.012,0),)</f>
        <v>0</v>
      </c>
    </row>
    <row r="1429" spans="1:65" x14ac:dyDescent="0.25">
      <c r="A1429" s="6">
        <v>1</v>
      </c>
      <c r="B1429" s="6" t="s">
        <v>149</v>
      </c>
      <c r="D1429" s="6" t="s">
        <v>149</v>
      </c>
      <c r="E1429" s="6">
        <v>1426</v>
      </c>
      <c r="G1429" s="9" t="s">
        <v>74</v>
      </c>
      <c r="H1429" s="10" t="s">
        <v>150</v>
      </c>
      <c r="I1429" s="11" t="s">
        <v>4051</v>
      </c>
      <c r="J1429" s="83">
        <v>9038990001400</v>
      </c>
      <c r="K1429" s="11" t="str">
        <f>CONCATENATE(Table3[[#This Row],[Type]]," "&amp;TEXT(Table3[[#This Row],[Diameter]],".0000")&amp;""," "&amp;Table3[[#This Row],[NumFlutes]]&amp;"FL")</f>
        <v>CD .0055 2FL</v>
      </c>
      <c r="M1429" s="13">
        <v>5.4999999999999997E-3</v>
      </c>
      <c r="N1429" s="13">
        <v>0.11799999999999999</v>
      </c>
      <c r="O1429" s="6">
        <v>0.04</v>
      </c>
      <c r="P1429" s="6">
        <v>0.316</v>
      </c>
      <c r="R1429" s="14">
        <f>IF(Table3[[#This Row],[ShoulderLenEnd]]="",0,90-(DEGREES(ATAN((Q1429-P1429)/((N1429-O1429)/2)))))</f>
        <v>0</v>
      </c>
      <c r="S1429" s="15">
        <v>0.47499999999999998</v>
      </c>
      <c r="T1429" s="6">
        <v>2</v>
      </c>
      <c r="U1429" s="6">
        <v>1.496</v>
      </c>
      <c r="V1429" s="6">
        <v>5.5100000000000003E-2</v>
      </c>
      <c r="Z1429" s="6">
        <v>140</v>
      </c>
      <c r="AA1429" s="13">
        <f>IF(Z1429 &lt; 1, "", (M1429/2)/TAN(RADIANS(Z1429/2)))</f>
        <v>1.0009181442320566E-3</v>
      </c>
      <c r="AE1429" s="6" t="s">
        <v>44</v>
      </c>
      <c r="AF1429" s="6" t="s">
        <v>369</v>
      </c>
      <c r="AG1429" s="6" t="s">
        <v>875</v>
      </c>
      <c r="AH1429" s="6" t="s">
        <v>153</v>
      </c>
      <c r="AI1429" s="6">
        <v>0</v>
      </c>
      <c r="AJ1429" s="6">
        <v>1</v>
      </c>
      <c r="AK1429" s="6">
        <v>0</v>
      </c>
      <c r="AL1429" s="6">
        <v>0</v>
      </c>
      <c r="AM1429" s="6">
        <v>0</v>
      </c>
      <c r="AN1429" s="6">
        <v>1</v>
      </c>
      <c r="AO1429" s="6">
        <v>1</v>
      </c>
      <c r="AP1429" s="6">
        <v>1</v>
      </c>
      <c r="AQ1429" s="6" t="s">
        <v>4052</v>
      </c>
      <c r="AR1429" s="6">
        <v>0</v>
      </c>
      <c r="AS1429" s="6">
        <v>0</v>
      </c>
      <c r="AT1429" s="6">
        <v>0</v>
      </c>
      <c r="AU1429" s="6">
        <v>0</v>
      </c>
      <c r="AV1429" s="6">
        <v>2</v>
      </c>
      <c r="AW1429" s="6">
        <v>0</v>
      </c>
      <c r="AX1429" s="6">
        <v>0</v>
      </c>
      <c r="AY1429" s="6">
        <v>0</v>
      </c>
      <c r="AZ1429" s="6">
        <v>1</v>
      </c>
      <c r="BA1429" s="6">
        <v>0</v>
      </c>
      <c r="BB1429" s="6">
        <v>0</v>
      </c>
      <c r="BC1429" s="6">
        <v>0</v>
      </c>
      <c r="BD1429" s="6">
        <v>0</v>
      </c>
      <c r="BE1429" s="6">
        <v>0</v>
      </c>
      <c r="BF1429" s="6">
        <v>0</v>
      </c>
      <c r="BG1429" s="6">
        <v>0</v>
      </c>
      <c r="BH1429" s="6">
        <v>0</v>
      </c>
      <c r="BI1429" s="6">
        <v>0</v>
      </c>
      <c r="BJ1429" s="6">
        <v>0</v>
      </c>
      <c r="BK1429" s="6">
        <v>0</v>
      </c>
      <c r="BL1429" s="6">
        <v>0</v>
      </c>
      <c r="BM1429" s="76">
        <f>IF(Table3[[#This Row],[Type]]="EM",IF((Table3[[#This Row],[Diameter]]/2)-Table3[[#This Row],[CornerRadius]]-0.012&gt;0,(Table3[[#This Row],[Diameter]]/2)-Table3[[#This Row],[CornerRadius]]-0.012,0),)</f>
        <v>0</v>
      </c>
    </row>
    <row r="1430" spans="1:65" x14ac:dyDescent="0.25">
      <c r="A1430" s="6">
        <v>1</v>
      </c>
      <c r="B1430" s="6" t="s">
        <v>149</v>
      </c>
      <c r="D1430" s="6" t="s">
        <v>149</v>
      </c>
      <c r="E1430" s="6">
        <v>1427</v>
      </c>
      <c r="G1430" s="9" t="s">
        <v>74</v>
      </c>
      <c r="H1430" s="10" t="s">
        <v>150</v>
      </c>
      <c r="I1430" s="11" t="s">
        <v>4060</v>
      </c>
      <c r="J1430" s="12">
        <v>320426</v>
      </c>
      <c r="K1430" s="11" t="str">
        <f>CONCATENATE(Table3[[#This Row],[Type]]," "&amp;TEXT(Table3[[#This Row],[Diameter]],".0000")&amp;""," "&amp;Table3[[#This Row],[NumFlutes]]&amp;"FL")</f>
        <v>CD .0114 2FL</v>
      </c>
      <c r="M1430" s="13">
        <v>1.14E-2</v>
      </c>
      <c r="N1430" s="13">
        <v>0.11799999999999999</v>
      </c>
      <c r="O1430" s="6">
        <v>3.9E-2</v>
      </c>
      <c r="P1430" s="6">
        <v>0.23899999999999999</v>
      </c>
      <c r="R1430" s="14">
        <v>0</v>
      </c>
      <c r="S1430" s="15">
        <v>0.41499999999999998</v>
      </c>
      <c r="T1430" s="6">
        <v>2</v>
      </c>
      <c r="U1430" s="6">
        <v>1.4990000000000001</v>
      </c>
      <c r="V1430" s="6">
        <v>0.12</v>
      </c>
      <c r="Z1430" s="6">
        <v>130</v>
      </c>
      <c r="AA1430" s="13">
        <f>IF(Z1430 &lt; 1, "", (M1430/2)/TAN(RADIANS(Z1430/2)))</f>
        <v>2.6579536514834919E-3</v>
      </c>
      <c r="AE1430" s="6" t="s">
        <v>44</v>
      </c>
      <c r="AF1430" s="6" t="s">
        <v>369</v>
      </c>
      <c r="AG1430" s="6" t="s">
        <v>4061</v>
      </c>
      <c r="AH1430" s="6" t="s">
        <v>153</v>
      </c>
      <c r="AI1430" s="6">
        <v>0</v>
      </c>
      <c r="AJ1430" s="6">
        <v>1</v>
      </c>
      <c r="AK1430" s="6">
        <v>0</v>
      </c>
      <c r="AL1430" s="6">
        <v>0</v>
      </c>
      <c r="AM1430" s="6">
        <v>0</v>
      </c>
      <c r="AN1430" s="6">
        <v>1</v>
      </c>
      <c r="AO1430" s="6">
        <v>1</v>
      </c>
      <c r="AP1430" s="6">
        <v>1</v>
      </c>
      <c r="AQ1430" s="6" t="s">
        <v>4062</v>
      </c>
      <c r="AR1430" s="6">
        <v>0</v>
      </c>
      <c r="AS1430" s="6">
        <v>0</v>
      </c>
      <c r="AT1430" s="6">
        <v>0</v>
      </c>
      <c r="AU1430" s="6">
        <v>0</v>
      </c>
      <c r="AV1430" s="6">
        <v>2</v>
      </c>
      <c r="AW1430" s="6">
        <v>0</v>
      </c>
      <c r="AX1430" s="6">
        <v>0</v>
      </c>
      <c r="AY1430" s="6">
        <v>0</v>
      </c>
      <c r="AZ1430" s="6">
        <v>1</v>
      </c>
      <c r="BA1430" s="6">
        <v>0</v>
      </c>
      <c r="BB1430" s="6">
        <v>0</v>
      </c>
      <c r="BC1430" s="6">
        <v>0</v>
      </c>
      <c r="BD1430" s="6">
        <v>0</v>
      </c>
      <c r="BE1430" s="6">
        <v>0</v>
      </c>
      <c r="BF1430" s="6">
        <v>0</v>
      </c>
      <c r="BG1430" s="6">
        <v>0</v>
      </c>
      <c r="BH1430" s="6">
        <v>0</v>
      </c>
      <c r="BI1430" s="6">
        <v>0</v>
      </c>
      <c r="BJ1430" s="6">
        <v>0</v>
      </c>
      <c r="BK1430" s="6">
        <v>0</v>
      </c>
      <c r="BL1430" s="6">
        <v>0</v>
      </c>
      <c r="BM1430" s="76">
        <f>IF(Table3[[#This Row],[Type]]="EM",IF((Table3[[#This Row],[Diameter]]/2)-Table3[[#This Row],[CornerRadius]]-0.012&gt;0,(Table3[[#This Row],[Diameter]]/2)-Table3[[#This Row],[CornerRadius]]-0.012,0),)</f>
        <v>0</v>
      </c>
    </row>
    <row r="1431" spans="1:65" x14ac:dyDescent="0.25">
      <c r="A1431" s="6">
        <v>1</v>
      </c>
      <c r="B1431" s="6" t="s">
        <v>149</v>
      </c>
      <c r="D1431" s="6" t="s">
        <v>149</v>
      </c>
      <c r="E1431" s="6">
        <v>1428</v>
      </c>
      <c r="G1431" s="9" t="s">
        <v>74</v>
      </c>
      <c r="H1431" s="10" t="s">
        <v>150</v>
      </c>
      <c r="I1431" s="11" t="s">
        <v>4070</v>
      </c>
      <c r="J1431" s="83">
        <v>9038990002800</v>
      </c>
      <c r="K1431" s="11" t="str">
        <f>CONCATENATE(Table3[[#This Row],[Type]]," "&amp;TEXT(Table3[[#This Row],[Diameter]],".0000")&amp;""," "&amp;Table3[[#This Row],[NumFlutes]]&amp;"FL")</f>
        <v>CD .0110 2FL</v>
      </c>
      <c r="M1431" s="13">
        <v>1.0999999999999999E-2</v>
      </c>
      <c r="N1431" s="13">
        <v>0.11799999999999999</v>
      </c>
      <c r="O1431" s="6">
        <v>0.04</v>
      </c>
      <c r="P1431" s="6">
        <v>0.316</v>
      </c>
      <c r="R1431" s="14">
        <v>0</v>
      </c>
      <c r="S1431" s="15">
        <v>0.47499999999999998</v>
      </c>
      <c r="T1431" s="6">
        <v>2</v>
      </c>
      <c r="U1431" s="6">
        <v>1.496</v>
      </c>
      <c r="V1431" s="6">
        <v>0.11799999999999999</v>
      </c>
      <c r="Z1431" s="6">
        <v>140</v>
      </c>
      <c r="AA1431" s="13">
        <f>IF(Z1431 &lt; 1, "", (M1431/2)/TAN(RADIANS(Z1431/2)))</f>
        <v>2.0018362884641132E-3</v>
      </c>
      <c r="AE1431" s="6" t="s">
        <v>44</v>
      </c>
      <c r="AF1431" s="6" t="s">
        <v>369</v>
      </c>
      <c r="AG1431" s="6" t="s">
        <v>875</v>
      </c>
      <c r="AH1431" s="6" t="s">
        <v>153</v>
      </c>
      <c r="AI1431" s="6">
        <v>0</v>
      </c>
      <c r="AJ1431" s="6">
        <v>1</v>
      </c>
      <c r="AK1431" s="6">
        <v>0</v>
      </c>
      <c r="AL1431" s="6">
        <v>0</v>
      </c>
      <c r="AM1431" s="6">
        <v>0</v>
      </c>
      <c r="AN1431" s="6">
        <v>1</v>
      </c>
      <c r="AO1431" s="6">
        <v>1</v>
      </c>
      <c r="AP1431" s="6">
        <v>1</v>
      </c>
      <c r="AQ1431" s="6" t="s">
        <v>4071</v>
      </c>
      <c r="AR1431" s="6">
        <v>0</v>
      </c>
      <c r="AS1431" s="6">
        <v>0</v>
      </c>
      <c r="AT1431" s="6">
        <v>0</v>
      </c>
      <c r="AU1431" s="6">
        <v>0</v>
      </c>
      <c r="AV1431" s="6">
        <v>2</v>
      </c>
      <c r="AW1431" s="6">
        <v>0</v>
      </c>
      <c r="AX1431" s="6">
        <v>0</v>
      </c>
      <c r="AY1431" s="6">
        <v>0</v>
      </c>
      <c r="AZ1431" s="6">
        <v>1</v>
      </c>
      <c r="BA1431" s="6">
        <v>0</v>
      </c>
      <c r="BB1431" s="6">
        <v>0</v>
      </c>
      <c r="BC1431" s="6">
        <v>0</v>
      </c>
      <c r="BD1431" s="6">
        <v>0</v>
      </c>
      <c r="BE1431" s="6">
        <v>0</v>
      </c>
      <c r="BF1431" s="6">
        <v>0</v>
      </c>
      <c r="BG1431" s="6">
        <v>0</v>
      </c>
      <c r="BH1431" s="6">
        <v>0</v>
      </c>
      <c r="BI1431" s="6">
        <v>0</v>
      </c>
      <c r="BJ1431" s="6">
        <v>0</v>
      </c>
      <c r="BK1431" s="6">
        <v>0</v>
      </c>
      <c r="BL1431" s="6">
        <v>0</v>
      </c>
      <c r="BM1431" s="76">
        <f>IF(Table3[[#This Row],[Type]]="EM",IF((Table3[[#This Row],[Diameter]]/2)-Table3[[#This Row],[CornerRadius]]-0.012&gt;0,(Table3[[#This Row],[Diameter]]/2)-Table3[[#This Row],[CornerRadius]]-0.012,0),)</f>
        <v>0</v>
      </c>
    </row>
    <row r="1432" spans="1:65" x14ac:dyDescent="0.25">
      <c r="A1432" s="6">
        <v>1</v>
      </c>
      <c r="B1432" s="6" t="s">
        <v>149</v>
      </c>
      <c r="D1432" s="6" t="s">
        <v>149</v>
      </c>
      <c r="E1432" s="6">
        <v>1429</v>
      </c>
      <c r="G1432" s="9" t="s">
        <v>74</v>
      </c>
      <c r="H1432" s="10" t="s">
        <v>150</v>
      </c>
      <c r="I1432" s="11" t="s">
        <v>4079</v>
      </c>
      <c r="J1432" s="83">
        <v>9038990001900</v>
      </c>
      <c r="K1432" s="11" t="str">
        <f>CONCATENATE(Table3[[#This Row],[Type]]," "&amp;TEXT(Table3[[#This Row],[Diameter]],".0000")&amp;""," "&amp;Table3[[#This Row],[NumFlutes]]&amp;"FL")</f>
        <v>CD .0070 2FL</v>
      </c>
      <c r="M1432" s="13">
        <v>7.0000000000000001E-3</v>
      </c>
      <c r="N1432" s="13">
        <v>1.18E-2</v>
      </c>
      <c r="O1432" s="6">
        <v>0.04</v>
      </c>
      <c r="P1432" s="6">
        <v>0.316</v>
      </c>
      <c r="R1432" s="14">
        <v>0</v>
      </c>
      <c r="S1432" s="15">
        <v>0.47499999999999998</v>
      </c>
      <c r="T1432" s="6">
        <v>2</v>
      </c>
      <c r="U1432" s="6">
        <v>1.496</v>
      </c>
      <c r="V1432" s="6">
        <v>7.9000000000000001E-2</v>
      </c>
      <c r="Z1432" s="6">
        <v>140</v>
      </c>
      <c r="AA1432" s="13">
        <f>IF(Z1432 &lt; 1, "", (M1432/2)/TAN(RADIANS(Z1432/2)))</f>
        <v>1.2738958199317086E-3</v>
      </c>
      <c r="AE1432" s="6" t="s">
        <v>44</v>
      </c>
      <c r="AF1432" s="6" t="s">
        <v>369</v>
      </c>
      <c r="AG1432" s="6" t="s">
        <v>875</v>
      </c>
      <c r="AH1432" s="6" t="s">
        <v>153</v>
      </c>
      <c r="AI1432" s="6">
        <v>0</v>
      </c>
      <c r="AJ1432" s="6">
        <v>1</v>
      </c>
      <c r="AK1432" s="6">
        <v>0</v>
      </c>
      <c r="AL1432" s="6">
        <v>0</v>
      </c>
      <c r="AM1432" s="6">
        <v>0</v>
      </c>
      <c r="AN1432" s="6">
        <v>1</v>
      </c>
      <c r="AO1432" s="6">
        <v>1</v>
      </c>
      <c r="AP1432" s="6">
        <v>1</v>
      </c>
      <c r="AQ1432" s="6" t="s">
        <v>4080</v>
      </c>
      <c r="AR1432" s="6">
        <v>0</v>
      </c>
      <c r="AS1432" s="6">
        <v>0</v>
      </c>
      <c r="AT1432" s="6">
        <v>0</v>
      </c>
      <c r="AU1432" s="6">
        <v>0</v>
      </c>
      <c r="AV1432" s="6">
        <v>2</v>
      </c>
      <c r="AW1432" s="6">
        <v>0</v>
      </c>
      <c r="AX1432" s="6">
        <v>0</v>
      </c>
      <c r="AY1432" s="6">
        <v>0</v>
      </c>
      <c r="AZ1432" s="6">
        <v>1</v>
      </c>
      <c r="BA1432" s="6">
        <v>0</v>
      </c>
      <c r="BB1432" s="6">
        <v>0</v>
      </c>
      <c r="BC1432" s="6">
        <v>0</v>
      </c>
      <c r="BD1432" s="6">
        <v>0</v>
      </c>
      <c r="BE1432" s="6">
        <v>0</v>
      </c>
      <c r="BF1432" s="6">
        <v>0</v>
      </c>
      <c r="BG1432" s="6">
        <v>0</v>
      </c>
      <c r="BH1432" s="6">
        <v>0</v>
      </c>
      <c r="BI1432" s="6">
        <v>0</v>
      </c>
      <c r="BJ1432" s="6">
        <v>0</v>
      </c>
      <c r="BK1432" s="6">
        <v>0</v>
      </c>
      <c r="BL1432" s="6">
        <v>0</v>
      </c>
      <c r="BM1432" s="76">
        <f>IF(Table3[[#This Row],[Type]]="EM",IF((Table3[[#This Row],[Diameter]]/2)-Table3[[#This Row],[CornerRadius]]-0.012&gt;0,(Table3[[#This Row],[Diameter]]/2)-Table3[[#This Row],[CornerRadius]]-0.012,0),)</f>
        <v>0</v>
      </c>
    </row>
    <row r="1433" spans="1:65" x14ac:dyDescent="0.25">
      <c r="A1433" s="6">
        <v>1</v>
      </c>
      <c r="B1433" s="6" t="s">
        <v>149</v>
      </c>
      <c r="D1433" s="6" t="s">
        <v>149</v>
      </c>
      <c r="E1433" s="6">
        <v>1430</v>
      </c>
      <c r="G1433" s="9" t="s">
        <v>74</v>
      </c>
      <c r="H1433" s="10" t="s">
        <v>2265</v>
      </c>
      <c r="I1433" s="11" t="s">
        <v>4087</v>
      </c>
      <c r="J1433" s="12">
        <v>51020</v>
      </c>
      <c r="K1433" s="11" t="str">
        <f>CONCATENATE(Table3[[#This Row],[Type]]," "&amp;TEXT(Table3[[#This Row],[Diameter]],".0000")&amp;""," "&amp;Table3[[#This Row],[NumFlutes]]&amp;"FL")</f>
        <v>DC .1610 2FL</v>
      </c>
      <c r="M1433" s="13">
        <v>0.161</v>
      </c>
      <c r="N1433" s="13">
        <v>0.161</v>
      </c>
      <c r="O1433" s="6">
        <v>0.161</v>
      </c>
      <c r="P1433" s="6">
        <v>1.375</v>
      </c>
      <c r="R1433" s="14">
        <v>0</v>
      </c>
      <c r="S1433" s="15">
        <v>1.5</v>
      </c>
      <c r="T1433" s="6">
        <v>2</v>
      </c>
      <c r="U1433" s="6">
        <v>2.5</v>
      </c>
      <c r="V1433" s="6">
        <v>1.109</v>
      </c>
      <c r="Z1433" s="6">
        <v>118</v>
      </c>
      <c r="AA1433" s="13">
        <f t="shared" ref="AA1433:AA1438" si="28">IF(Z1433 &lt; 1, "", (M1433/2)/TAN(RADIANS(Z1433/2)))</f>
        <v>4.8369279831718605E-2</v>
      </c>
      <c r="AE1433" s="6" t="s">
        <v>44</v>
      </c>
      <c r="AF1433" s="6" t="s">
        <v>369</v>
      </c>
      <c r="AG1433" s="6" t="s">
        <v>79</v>
      </c>
      <c r="AI1433" s="6">
        <v>0</v>
      </c>
      <c r="AJ1433" s="6">
        <v>1</v>
      </c>
      <c r="AK1433" s="6">
        <v>1</v>
      </c>
      <c r="AL1433" s="6">
        <v>1</v>
      </c>
      <c r="AM1433" s="6">
        <v>1</v>
      </c>
      <c r="AN1433" s="6">
        <v>1</v>
      </c>
      <c r="AO1433" s="6">
        <v>1</v>
      </c>
      <c r="AP1433" s="6">
        <v>1</v>
      </c>
      <c r="AR1433" s="6">
        <v>0</v>
      </c>
      <c r="AS1433" s="6">
        <v>0</v>
      </c>
      <c r="AT1433" s="6">
        <v>0</v>
      </c>
      <c r="AU1433" s="6">
        <v>0</v>
      </c>
      <c r="AV1433" s="6">
        <v>1</v>
      </c>
      <c r="AW1433" s="6">
        <v>0</v>
      </c>
      <c r="AX1433" s="6">
        <v>0</v>
      </c>
      <c r="AY1433" s="6">
        <v>0</v>
      </c>
      <c r="AZ1433" s="6">
        <v>0</v>
      </c>
      <c r="BA1433" s="6">
        <v>0</v>
      </c>
      <c r="BB1433" s="6">
        <v>0</v>
      </c>
      <c r="BC1433" s="6">
        <v>0</v>
      </c>
      <c r="BD1433" s="6">
        <v>0</v>
      </c>
      <c r="BE1433" s="6">
        <v>0</v>
      </c>
      <c r="BF1433" s="6">
        <v>0</v>
      </c>
      <c r="BG1433" s="6">
        <v>0</v>
      </c>
      <c r="BH1433" s="6">
        <v>0</v>
      </c>
      <c r="BI1433" s="6">
        <v>0</v>
      </c>
      <c r="BJ1433" s="6">
        <v>0</v>
      </c>
      <c r="BK1433" s="6">
        <v>0</v>
      </c>
      <c r="BL1433" s="6">
        <v>0</v>
      </c>
      <c r="BM1433" s="76">
        <f>IF(Table3[[#This Row],[Type]]="EM",IF((Table3[[#This Row],[Diameter]]/2)-Table3[[#This Row],[CornerRadius]]-0.012&gt;0,(Table3[[#This Row],[Diameter]]/2)-Table3[[#This Row],[CornerRadius]]-0.012,0),)</f>
        <v>0</v>
      </c>
    </row>
    <row r="1434" spans="1:65" x14ac:dyDescent="0.25">
      <c r="A1434" s="6">
        <v>1</v>
      </c>
      <c r="B1434" s="6" t="s">
        <v>1873</v>
      </c>
      <c r="C1434" s="6" t="s">
        <v>1873</v>
      </c>
      <c r="E1434" s="6">
        <v>1431</v>
      </c>
      <c r="G1434" s="9" t="s">
        <v>74</v>
      </c>
      <c r="H1434" s="10" t="s">
        <v>1873</v>
      </c>
      <c r="I1434" s="11" t="s">
        <v>1894</v>
      </c>
      <c r="J1434" s="12">
        <v>22640</v>
      </c>
      <c r="K1434" s="11" t="str">
        <f>CONCATENATE(Table3[[#This Row],[Type]]," "&amp;TEXT(Table3[[#This Row],[Diameter]],".0000")&amp;""," "&amp;Table3[[#This Row],[NumFlutes]]&amp;"FL")</f>
        <v>KC .5000 5FL</v>
      </c>
      <c r="M1434" s="13">
        <v>0.5</v>
      </c>
      <c r="N1434" s="13">
        <v>0.5</v>
      </c>
      <c r="O1434" s="6">
        <v>0.25</v>
      </c>
      <c r="P1434" s="6">
        <v>0.82799999999999996</v>
      </c>
      <c r="Q1434" s="6">
        <v>0.97</v>
      </c>
      <c r="R1434" s="14">
        <f>IF(Table3[[#This Row],[ShoulderLenEnd]]="",0,90-(DEGREES(ATAN((Q1434-P1434)/((N1434-O1434)/2)))))</f>
        <v>41.356871787793956</v>
      </c>
      <c r="S1434" s="15">
        <v>1.1000000000000001</v>
      </c>
      <c r="T1434" s="6">
        <v>5</v>
      </c>
      <c r="U1434" s="6">
        <v>3.01</v>
      </c>
      <c r="V1434" s="6">
        <v>7.8E-2</v>
      </c>
      <c r="AA1434" s="13" t="str">
        <f t="shared" si="28"/>
        <v/>
      </c>
      <c r="AE1434" s="6" t="s">
        <v>44</v>
      </c>
      <c r="AF1434" s="6" t="s">
        <v>62</v>
      </c>
      <c r="AG1434" s="6" t="s">
        <v>66</v>
      </c>
      <c r="AI1434" s="6">
        <v>0</v>
      </c>
      <c r="AJ1434" s="6">
        <v>1</v>
      </c>
      <c r="AK1434" s="6">
        <v>1</v>
      </c>
      <c r="AL1434" s="6">
        <v>1</v>
      </c>
      <c r="AM1434" s="6">
        <v>1</v>
      </c>
      <c r="AN1434" s="6">
        <v>1</v>
      </c>
      <c r="AO1434" s="6">
        <v>1</v>
      </c>
      <c r="AP1434" s="6">
        <v>1</v>
      </c>
      <c r="AR1434" s="6">
        <v>0</v>
      </c>
      <c r="AS1434" s="6">
        <v>0</v>
      </c>
      <c r="AT1434" s="6">
        <v>0</v>
      </c>
      <c r="AU1434" s="6">
        <v>0</v>
      </c>
      <c r="AV1434" s="6">
        <v>1</v>
      </c>
      <c r="AW1434" s="6">
        <v>0</v>
      </c>
      <c r="AX1434" s="6">
        <v>0</v>
      </c>
      <c r="AY1434" s="6">
        <v>1</v>
      </c>
      <c r="AZ1434" s="6">
        <v>0</v>
      </c>
      <c r="BA1434" s="6">
        <v>0</v>
      </c>
      <c r="BB1434" s="6">
        <v>0</v>
      </c>
      <c r="BC1434" s="6">
        <v>0</v>
      </c>
      <c r="BD1434" s="6">
        <v>0</v>
      </c>
      <c r="BE1434" s="6">
        <v>0</v>
      </c>
      <c r="BF1434" s="6">
        <v>0</v>
      </c>
      <c r="BG1434" s="6">
        <v>0</v>
      </c>
      <c r="BH1434" s="6">
        <v>0</v>
      </c>
      <c r="BI1434" s="6">
        <v>0</v>
      </c>
      <c r="BJ1434" s="6">
        <v>0</v>
      </c>
      <c r="BK1434" s="6">
        <v>0</v>
      </c>
      <c r="BL1434" s="6">
        <v>0</v>
      </c>
      <c r="BM1434" s="76">
        <f>IF(Table3[[#This Row],[Type]]="EM",IF((Table3[[#This Row],[Diameter]]/2)-Table3[[#This Row],[CornerRadius]]-0.012&gt;0,(Table3[[#This Row],[Diameter]]/2)-Table3[[#This Row],[CornerRadius]]-0.012,0),)</f>
        <v>0</v>
      </c>
    </row>
    <row r="1435" spans="1:65" x14ac:dyDescent="0.25">
      <c r="A1435" s="6">
        <v>1</v>
      </c>
      <c r="B1435" s="6" t="s">
        <v>149</v>
      </c>
      <c r="D1435" s="6" t="s">
        <v>149</v>
      </c>
      <c r="E1435" s="6">
        <v>1432</v>
      </c>
      <c r="G1435" s="9" t="s">
        <v>74</v>
      </c>
      <c r="H1435" s="10" t="s">
        <v>873</v>
      </c>
      <c r="I1435" s="11" t="s">
        <v>4088</v>
      </c>
      <c r="J1435" s="30" t="s">
        <v>4090</v>
      </c>
      <c r="K1435" s="11" t="str">
        <f>CONCATENATE(Table3[[#This Row],[Type]]," "&amp;TEXT(Table3[[#This Row],[Diameter]],".0000")&amp;""," "&amp;Table3[[#This Row],[NumFlutes]]&amp;"FL")</f>
        <v>DT .0492 2FL</v>
      </c>
      <c r="M1435" s="13">
        <v>4.9200000000000001E-2</v>
      </c>
      <c r="N1435" s="13">
        <v>4.9200000000000001E-2</v>
      </c>
      <c r="O1435" s="6">
        <v>4.9200000000000001E-2</v>
      </c>
      <c r="P1435" s="6">
        <v>1.823</v>
      </c>
      <c r="R1435" s="14">
        <v>0</v>
      </c>
      <c r="S1435" s="15">
        <v>1.825</v>
      </c>
      <c r="T1435" s="6">
        <v>2</v>
      </c>
      <c r="U1435" s="6">
        <v>3</v>
      </c>
      <c r="V1435" s="6">
        <v>1.75</v>
      </c>
      <c r="Z1435" s="6">
        <v>118</v>
      </c>
      <c r="AA1435" s="13">
        <f t="shared" si="28"/>
        <v>1.4781171228077983E-2</v>
      </c>
      <c r="AE1435" s="6" t="s">
        <v>49</v>
      </c>
      <c r="AF1435" s="6" t="s">
        <v>62</v>
      </c>
      <c r="AG1435" s="6" t="s">
        <v>4089</v>
      </c>
      <c r="AH1435" s="6" t="s">
        <v>620</v>
      </c>
      <c r="AI1435" s="6">
        <v>0</v>
      </c>
      <c r="AJ1435" s="6">
        <v>0</v>
      </c>
      <c r="AK1435" s="6">
        <v>0</v>
      </c>
      <c r="AL1435" s="6">
        <v>1</v>
      </c>
      <c r="AM1435" s="6">
        <v>0</v>
      </c>
      <c r="AN1435" s="6">
        <v>0</v>
      </c>
      <c r="AO1435" s="6">
        <v>1</v>
      </c>
      <c r="AP1435" s="6">
        <v>1</v>
      </c>
      <c r="AR1435" s="6">
        <v>0</v>
      </c>
      <c r="AS1435" s="6">
        <v>0</v>
      </c>
      <c r="AT1435" s="6">
        <v>0</v>
      </c>
      <c r="AU1435" s="6">
        <v>0</v>
      </c>
      <c r="AV1435" s="6">
        <v>1</v>
      </c>
      <c r="AW1435" s="6">
        <v>0</v>
      </c>
      <c r="AX1435" s="6">
        <v>0</v>
      </c>
      <c r="AY1435" s="6">
        <v>0</v>
      </c>
      <c r="AZ1435" s="6">
        <v>0</v>
      </c>
      <c r="BA1435" s="6">
        <v>0</v>
      </c>
      <c r="BB1435" s="6">
        <v>0</v>
      </c>
      <c r="BC1435" s="6">
        <v>0</v>
      </c>
      <c r="BD1435" s="6">
        <v>0</v>
      </c>
      <c r="BE1435" s="6">
        <v>0</v>
      </c>
      <c r="BF1435" s="6">
        <v>0</v>
      </c>
      <c r="BG1435" s="6">
        <v>0</v>
      </c>
      <c r="BH1435" s="6">
        <v>0</v>
      </c>
      <c r="BI1435" s="6">
        <v>0</v>
      </c>
      <c r="BJ1435" s="6">
        <v>0</v>
      </c>
      <c r="BK1435" s="6">
        <v>0</v>
      </c>
      <c r="BL1435" s="6">
        <v>0</v>
      </c>
      <c r="BM1435" s="76">
        <f>IF(Table3[[#This Row],[Type]]="EM",IF((Table3[[#This Row],[Diameter]]/2)-Table3[[#This Row],[CornerRadius]]-0.012&gt;0,(Table3[[#This Row],[Diameter]]/2)-Table3[[#This Row],[CornerRadius]]-0.012,0),)</f>
        <v>0</v>
      </c>
    </row>
    <row r="1436" spans="1:65" x14ac:dyDescent="0.25">
      <c r="A1436" s="6">
        <v>1</v>
      </c>
      <c r="B1436" s="6" t="s">
        <v>1922</v>
      </c>
      <c r="D1436" s="6" t="s">
        <v>1922</v>
      </c>
      <c r="E1436" s="6">
        <v>1433</v>
      </c>
      <c r="G1436" s="9" t="s">
        <v>74</v>
      </c>
      <c r="H1436" s="10" t="s">
        <v>1922</v>
      </c>
      <c r="I1436" s="11" t="s">
        <v>4099</v>
      </c>
      <c r="J1436" s="30" t="s">
        <v>4100</v>
      </c>
      <c r="K1436" s="11" t="str">
        <f>CONCATENATE(Table3[[#This Row],[Type]]," "&amp;TEXT(Table3[[#This Row],[Diameter]],".0000")&amp;""," "&amp;Table3[[#This Row],[NumFlutes]]&amp;"FL")</f>
        <v>RM .0495 4FL</v>
      </c>
      <c r="M1436" s="13">
        <v>4.9500000000000002E-2</v>
      </c>
      <c r="N1436" s="13">
        <v>0.125</v>
      </c>
      <c r="O1436" s="6">
        <v>4.4999999999999998E-2</v>
      </c>
      <c r="P1436" s="6">
        <v>0.66</v>
      </c>
      <c r="Q1436" s="6">
        <v>0.85</v>
      </c>
      <c r="R1436" s="14">
        <f>IF(Table3[[#This Row],[ShoulderLenEnd]]="",0,90-(DEGREES(ATAN((Q1436-P1436)/((N1436-O1436)/2)))))</f>
        <v>11.888658039627984</v>
      </c>
      <c r="S1436" s="15">
        <v>0.86</v>
      </c>
      <c r="T1436" s="6">
        <v>4</v>
      </c>
      <c r="U1436" s="6">
        <v>2</v>
      </c>
      <c r="V1436" s="6">
        <v>0.4</v>
      </c>
      <c r="AA1436" s="13" t="str">
        <f t="shared" si="28"/>
        <v/>
      </c>
      <c r="AB1436" s="6">
        <v>2.9000000000000001E-2</v>
      </c>
      <c r="AC1436" s="6">
        <v>0.01</v>
      </c>
      <c r="AE1436" s="6" t="s">
        <v>44</v>
      </c>
      <c r="AF1436" s="6" t="s">
        <v>62</v>
      </c>
      <c r="AG1436" s="6" t="s">
        <v>66</v>
      </c>
      <c r="AI1436" s="6">
        <v>0</v>
      </c>
      <c r="AJ1436" s="6">
        <v>0</v>
      </c>
      <c r="AK1436" s="6">
        <v>0</v>
      </c>
      <c r="AL1436" s="6">
        <v>1</v>
      </c>
      <c r="AM1436" s="6">
        <v>0</v>
      </c>
      <c r="AN1436" s="6">
        <v>0</v>
      </c>
      <c r="AO1436" s="6">
        <v>0</v>
      </c>
      <c r="AP1436" s="6">
        <v>1</v>
      </c>
      <c r="AR1436" s="6">
        <v>0</v>
      </c>
      <c r="AS1436" s="6">
        <v>0</v>
      </c>
      <c r="AT1436" s="6">
        <v>0</v>
      </c>
      <c r="AU1436" s="6">
        <v>0</v>
      </c>
      <c r="AV1436" s="6">
        <v>1</v>
      </c>
      <c r="AW1436" s="6">
        <v>0</v>
      </c>
      <c r="AX1436" s="6">
        <v>0</v>
      </c>
      <c r="AY1436" s="6">
        <v>0</v>
      </c>
      <c r="AZ1436" s="6">
        <v>1</v>
      </c>
      <c r="BA1436" s="6">
        <v>0</v>
      </c>
      <c r="BB1436" s="6">
        <v>0</v>
      </c>
      <c r="BC1436" s="6">
        <v>0</v>
      </c>
      <c r="BD1436" s="6">
        <v>0</v>
      </c>
      <c r="BE1436" s="6">
        <v>0</v>
      </c>
      <c r="BF1436" s="6">
        <v>0</v>
      </c>
      <c r="BG1436" s="6">
        <v>0</v>
      </c>
      <c r="BH1436" s="6">
        <v>0</v>
      </c>
      <c r="BI1436" s="6">
        <v>0</v>
      </c>
      <c r="BJ1436" s="6">
        <v>0</v>
      </c>
      <c r="BK1436" s="6">
        <v>1</v>
      </c>
      <c r="BL1436" s="6">
        <v>0</v>
      </c>
      <c r="BM1436" s="76">
        <f>IF(Table3[[#This Row],[Type]]="EM",IF((Table3[[#This Row],[Diameter]]/2)-Table3[[#This Row],[CornerRadius]]-0.012&gt;0,(Table3[[#This Row],[Diameter]]/2)-Table3[[#This Row],[CornerRadius]]-0.012,0),)</f>
        <v>0</v>
      </c>
    </row>
    <row r="1437" spans="1:65" x14ac:dyDescent="0.25">
      <c r="A1437" s="6">
        <v>1</v>
      </c>
      <c r="B1437" s="6" t="s">
        <v>149</v>
      </c>
      <c r="D1437" s="6" t="s">
        <v>149</v>
      </c>
      <c r="E1437" s="6">
        <v>1434</v>
      </c>
      <c r="G1437" s="9" t="s">
        <v>74</v>
      </c>
      <c r="H1437" s="10" t="s">
        <v>2265</v>
      </c>
      <c r="I1437" s="11" t="s">
        <v>4136</v>
      </c>
      <c r="J1437" s="30" t="s">
        <v>4137</v>
      </c>
      <c r="K1437" s="11" t="str">
        <f>CONCATENATE(Table3[[#This Row],[Type]]," "&amp;TEXT(Table3[[#This Row],[Diameter]],".0000")&amp;""," "&amp;Table3[[#This Row],[NumFlutes]]&amp;"FL")</f>
        <v>DC .2440 2FL</v>
      </c>
      <c r="M1437" s="13">
        <v>0.24399999999999999</v>
      </c>
      <c r="N1437" s="13">
        <v>0.315</v>
      </c>
      <c r="O1437" s="6">
        <v>0.24399999999999999</v>
      </c>
      <c r="P1437" s="6">
        <v>8.5830000000000002</v>
      </c>
      <c r="Q1437" s="6">
        <v>8.6219999999999999</v>
      </c>
      <c r="R1437" s="14">
        <f>IF(Table3[[#This Row],[ShoulderLenEnd]]="",0,90-(DEGREES(ATAN((Q1437-P1437)/((N1437-O1437)/2)))))</f>
        <v>42.310229676849751</v>
      </c>
      <c r="S1437" s="15">
        <v>8.66</v>
      </c>
      <c r="T1437" s="6">
        <v>2</v>
      </c>
      <c r="U1437" s="6">
        <v>10.079000000000001</v>
      </c>
      <c r="V1437" s="6">
        <v>8.5039999999999996</v>
      </c>
      <c r="Z1437" s="6">
        <v>140</v>
      </c>
      <c r="AA1437" s="13">
        <f t="shared" si="28"/>
        <v>4.4404368580476694E-2</v>
      </c>
      <c r="AE1437" s="6" t="s">
        <v>44</v>
      </c>
      <c r="AF1437" s="6" t="s">
        <v>369</v>
      </c>
      <c r="AG1437" s="6" t="s">
        <v>4138</v>
      </c>
      <c r="AI1437" s="6">
        <v>0</v>
      </c>
      <c r="AJ1437" s="6">
        <v>1</v>
      </c>
      <c r="AK1437" s="6">
        <v>1</v>
      </c>
      <c r="AL1437" s="6">
        <v>1</v>
      </c>
      <c r="AM1437" s="6">
        <v>0</v>
      </c>
      <c r="AN1437" s="6">
        <v>0</v>
      </c>
      <c r="AO1437" s="6">
        <v>1</v>
      </c>
      <c r="AP1437" s="6">
        <v>1</v>
      </c>
      <c r="AR1437" s="6">
        <v>0</v>
      </c>
      <c r="AS1437" s="6">
        <v>0</v>
      </c>
      <c r="AT1437" s="6">
        <v>0</v>
      </c>
      <c r="AU1437" s="6">
        <v>0</v>
      </c>
      <c r="AV1437" s="6">
        <v>0</v>
      </c>
      <c r="AW1437" s="6">
        <v>0</v>
      </c>
      <c r="AX1437" s="6">
        <v>1</v>
      </c>
      <c r="AY1437" s="6">
        <v>0</v>
      </c>
      <c r="AZ1437" s="6">
        <v>0</v>
      </c>
      <c r="BA1437" s="6">
        <v>0</v>
      </c>
      <c r="BB1437" s="6">
        <v>0</v>
      </c>
      <c r="BC1437" s="6">
        <v>0</v>
      </c>
      <c r="BD1437" s="6">
        <v>0</v>
      </c>
      <c r="BE1437" s="6">
        <v>0</v>
      </c>
      <c r="BF1437" s="6">
        <v>0</v>
      </c>
      <c r="BG1437" s="6">
        <v>0</v>
      </c>
      <c r="BH1437" s="6">
        <v>0</v>
      </c>
      <c r="BI1437" s="6">
        <v>0</v>
      </c>
      <c r="BJ1437" s="6">
        <v>0</v>
      </c>
      <c r="BK1437" s="6">
        <v>0</v>
      </c>
      <c r="BL1437" s="6">
        <v>0</v>
      </c>
      <c r="BM1437" s="76">
        <f>IF(Table3[[#This Row],[Type]]="EM",IF((Table3[[#This Row],[Diameter]]/2)-Table3[[#This Row],[CornerRadius]]-0.012&gt;0,(Table3[[#This Row],[Diameter]]/2)-Table3[[#This Row],[CornerRadius]]-0.012,0),)</f>
        <v>0</v>
      </c>
    </row>
    <row r="1438" spans="1:65" x14ac:dyDescent="0.25">
      <c r="A1438" s="6">
        <v>1</v>
      </c>
      <c r="B1438" s="6" t="s">
        <v>1554</v>
      </c>
      <c r="C1438" s="6" t="s">
        <v>1554</v>
      </c>
      <c r="E1438" s="6">
        <v>1435</v>
      </c>
      <c r="G1438" s="9" t="s">
        <v>74</v>
      </c>
      <c r="H1438" s="10" t="s">
        <v>1554</v>
      </c>
      <c r="I1438" s="11" t="s">
        <v>4139</v>
      </c>
      <c r="J1438" s="30" t="s">
        <v>4140</v>
      </c>
      <c r="K1438" s="11" t="str">
        <f>CONCATENATE(Table3[[#This Row],[Type]]," "&amp;TEXT(Table3[[#This Row],[Diameter]],".0000")&amp;""," "&amp;Table3[[#This Row],[NumFlutes]]&amp;"FL")</f>
        <v>DO .0550 2FL</v>
      </c>
      <c r="M1438" s="13">
        <v>5.5E-2</v>
      </c>
      <c r="N1438" s="13">
        <v>0.1875</v>
      </c>
      <c r="O1438" s="6">
        <v>2.3E-2</v>
      </c>
      <c r="P1438" s="6">
        <v>5.3999999999999999E-2</v>
      </c>
      <c r="Q1438" s="6">
        <v>0.19600000000000001</v>
      </c>
      <c r="R1438" s="14">
        <f>IF(Table3[[#This Row],[ShoulderLenEnd]]="",0,90-(DEGREES(ATAN((Q1438-P1438)/((N1438-O1438)/2)))))</f>
        <v>30.0805103311301</v>
      </c>
      <c r="S1438" s="15">
        <v>0.67500000000000004</v>
      </c>
      <c r="T1438" s="6">
        <v>2</v>
      </c>
      <c r="U1438" s="6">
        <v>2.25</v>
      </c>
      <c r="V1438" s="6">
        <v>5.3999999999999999E-2</v>
      </c>
      <c r="W1438" s="6">
        <v>1.4999999999999999E-2</v>
      </c>
      <c r="Z1438" s="6">
        <v>48</v>
      </c>
      <c r="AA1438" s="13">
        <f t="shared" si="28"/>
        <v>6.1766011282365939E-2</v>
      </c>
      <c r="AE1438" s="6" t="s">
        <v>44</v>
      </c>
      <c r="AF1438" s="6" t="s">
        <v>62</v>
      </c>
      <c r="AG1438" s="6" t="s">
        <v>4141</v>
      </c>
      <c r="AI1438" s="6">
        <v>0</v>
      </c>
      <c r="AJ1438" s="6">
        <v>1</v>
      </c>
      <c r="AK1438" s="6">
        <v>0</v>
      </c>
      <c r="AL1438" s="6">
        <v>0</v>
      </c>
      <c r="AM1438" s="6">
        <v>0</v>
      </c>
      <c r="AN1438" s="6">
        <v>1</v>
      </c>
      <c r="AO1438" s="6">
        <v>0</v>
      </c>
      <c r="AP1438" s="6">
        <v>1</v>
      </c>
      <c r="AR1438" s="6">
        <v>0</v>
      </c>
      <c r="AS1438" s="6">
        <v>0</v>
      </c>
      <c r="AT1438" s="6">
        <v>0</v>
      </c>
      <c r="AU1438" s="6">
        <v>0</v>
      </c>
      <c r="AV1438" s="6">
        <v>1</v>
      </c>
      <c r="AW1438" s="6">
        <v>0</v>
      </c>
      <c r="AX1438" s="6">
        <v>0</v>
      </c>
      <c r="AY1438" s="6">
        <v>0</v>
      </c>
      <c r="AZ1438" s="6">
        <v>1</v>
      </c>
      <c r="BA1438" s="6">
        <v>0</v>
      </c>
      <c r="BB1438" s="6">
        <v>0</v>
      </c>
      <c r="BC1438" s="6">
        <v>0</v>
      </c>
      <c r="BD1438" s="6">
        <v>0</v>
      </c>
      <c r="BE1438" s="6">
        <v>0</v>
      </c>
      <c r="BF1438" s="6">
        <v>0</v>
      </c>
      <c r="BG1438" s="6">
        <v>0</v>
      </c>
      <c r="BH1438" s="6">
        <v>0</v>
      </c>
      <c r="BI1438" s="6">
        <v>0</v>
      </c>
      <c r="BJ1438" s="6">
        <v>0</v>
      </c>
      <c r="BK1438" s="6">
        <v>0</v>
      </c>
      <c r="BL1438" s="6">
        <v>0</v>
      </c>
      <c r="BM1438" s="76">
        <f>IF(Table3[[#This Row],[Type]]="EM",IF((Table3[[#This Row],[Diameter]]/2)-Table3[[#This Row],[CornerRadius]]-0.012&gt;0,(Table3[[#This Row],[Diameter]]/2)-Table3[[#This Row],[CornerRadius]]-0.012,0),)</f>
        <v>0</v>
      </c>
    </row>
    <row r="1439" spans="1:65" x14ac:dyDescent="0.25">
      <c r="A1439" s="6">
        <v>1</v>
      </c>
      <c r="E1439" s="6">
        <v>1436</v>
      </c>
      <c r="K1439" s="11" t="str">
        <f>CONCATENATE(Table3[[#This Row],[Type]]," "&amp;TEXT(Table3[[#This Row],[Diameter]],".0000")&amp;""," "&amp;Table3[[#This Row],[NumFlutes]]&amp;"FL")</f>
        <v xml:space="preserve"> .0000 FL</v>
      </c>
      <c r="BM1439" s="76">
        <f>IF(Table3[[#This Row],[Type]]="EM",IF((Table3[[#This Row],[Diameter]]/2)-Table3[[#This Row],[CornerRadius]]-0.012&gt;0,(Table3[[#This Row],[Diameter]]/2)-Table3[[#This Row],[CornerRadius]]-0.012,0),)</f>
        <v>0</v>
      </c>
    </row>
    <row r="1440" spans="1:65" x14ac:dyDescent="0.25">
      <c r="A1440" s="6">
        <v>1</v>
      </c>
      <c r="B1440" s="6" t="s">
        <v>1565</v>
      </c>
      <c r="C1440" s="6" t="s">
        <v>1565</v>
      </c>
      <c r="E1440" s="6">
        <v>1436</v>
      </c>
      <c r="G1440" s="9" t="s">
        <v>74</v>
      </c>
      <c r="H1440" s="10" t="s">
        <v>1565</v>
      </c>
      <c r="I1440" s="11" t="s">
        <v>4142</v>
      </c>
      <c r="J1440" s="12">
        <v>72030</v>
      </c>
      <c r="K1440" s="11" t="str">
        <f>CONCATENATE(Table3[[#This Row],[Type]]," "&amp;TEXT(Table3[[#This Row],[Diameter]],".0000")&amp;""," "&amp;Table3[[#This Row],[NumFlutes]]&amp;"FL")</f>
        <v>EM .0300 2FL</v>
      </c>
      <c r="M1440" s="13">
        <v>0.03</v>
      </c>
      <c r="N1440" s="13">
        <v>0.125</v>
      </c>
      <c r="O1440" s="6">
        <v>0.03</v>
      </c>
      <c r="P1440" s="6">
        <v>0.09</v>
      </c>
      <c r="Q1440" s="6">
        <v>0.35</v>
      </c>
      <c r="R1440" s="14">
        <f>IF(Table3[[#This Row],[ShoulderLenEnd]]="",0,90-(DEGREES(ATAN((Q1440-P1440)/((N1440-O1440)/2)))))</f>
        <v>10.353320043929443</v>
      </c>
      <c r="S1440" s="15">
        <v>0.36</v>
      </c>
      <c r="T1440" s="6">
        <v>2</v>
      </c>
      <c r="U1440" s="6">
        <v>1.5</v>
      </c>
      <c r="V1440" s="6">
        <v>0.09</v>
      </c>
      <c r="AE1440" s="6" t="s">
        <v>44</v>
      </c>
      <c r="AF1440" s="6" t="s">
        <v>62</v>
      </c>
      <c r="AG1440" s="6" t="s">
        <v>66</v>
      </c>
      <c r="AI1440" s="6">
        <v>0</v>
      </c>
      <c r="AJ1440" s="6">
        <v>1</v>
      </c>
      <c r="AK1440" s="6">
        <v>1</v>
      </c>
      <c r="AL1440" s="6">
        <v>1</v>
      </c>
      <c r="AM1440" s="6">
        <v>1</v>
      </c>
      <c r="AN1440" s="6">
        <v>1</v>
      </c>
      <c r="AO1440" s="6">
        <v>1</v>
      </c>
      <c r="AP1440" s="6">
        <v>1</v>
      </c>
      <c r="AR1440" s="6">
        <v>0</v>
      </c>
      <c r="AS1440" s="6">
        <v>0</v>
      </c>
      <c r="AT1440" s="6">
        <v>0</v>
      </c>
      <c r="AU1440" s="6">
        <v>0</v>
      </c>
      <c r="AV1440" s="6">
        <v>1</v>
      </c>
      <c r="AW1440" s="6">
        <v>0</v>
      </c>
      <c r="AX1440" s="6">
        <v>0</v>
      </c>
      <c r="AY1440" s="6">
        <v>0</v>
      </c>
      <c r="AZ1440" s="6">
        <v>1</v>
      </c>
      <c r="BA1440" s="6">
        <v>0</v>
      </c>
      <c r="BB1440" s="6">
        <v>0</v>
      </c>
      <c r="BC1440" s="6">
        <v>0</v>
      </c>
      <c r="BD1440" s="6">
        <v>0</v>
      </c>
      <c r="BE1440" s="6">
        <v>0</v>
      </c>
      <c r="BF1440" s="6">
        <v>0</v>
      </c>
      <c r="BG1440" s="6">
        <v>0</v>
      </c>
      <c r="BH1440" s="6">
        <v>0</v>
      </c>
      <c r="BI1440" s="6">
        <v>0</v>
      </c>
      <c r="BJ1440" s="6">
        <v>0</v>
      </c>
      <c r="BK1440" s="6">
        <v>0</v>
      </c>
      <c r="BL1440" s="6">
        <v>0</v>
      </c>
      <c r="BM1440" s="76">
        <f>IF(Table3[[#This Row],[Type]]="EM",IF((Table3[[#This Row],[Diameter]]/2)-Table3[[#This Row],[CornerRadius]]-0.012&gt;0,(Table3[[#This Row],[Diameter]]/2)-Table3[[#This Row],[CornerRadius]]-0.012,0),)</f>
        <v>2.9999999999999992E-3</v>
      </c>
    </row>
    <row r="1441" spans="1:65" x14ac:dyDescent="0.25">
      <c r="A1441" s="6">
        <v>0</v>
      </c>
      <c r="B1441" s="6" t="s">
        <v>2193</v>
      </c>
      <c r="D1441" s="6" t="s">
        <v>2193</v>
      </c>
      <c r="G1441" s="9" t="s">
        <v>74</v>
      </c>
      <c r="H1441" s="10" t="s">
        <v>2193</v>
      </c>
      <c r="I1441" s="11" t="s">
        <v>4143</v>
      </c>
      <c r="J1441" s="30" t="s">
        <v>4144</v>
      </c>
      <c r="K1441" s="11" t="str">
        <f>CONCATENATE(Table3[[#This Row],[Type]]," "&amp;TEXT(Table3[[#This Row],[Diameter]],".0000")&amp;""," "&amp;Table3[[#This Row],[NumFlutes]]&amp;"FL")</f>
        <v>SD .3750 2FL</v>
      </c>
      <c r="M1441" s="13">
        <v>0.375</v>
      </c>
      <c r="N1441" s="13">
        <v>0.375</v>
      </c>
      <c r="O1441" s="6">
        <v>0.375</v>
      </c>
      <c r="P1441" s="6">
        <v>1.28</v>
      </c>
      <c r="R1441" s="14">
        <v>0</v>
      </c>
      <c r="S1441" s="15">
        <v>1.3</v>
      </c>
      <c r="T1441" s="6">
        <v>2</v>
      </c>
      <c r="U1441" s="6">
        <v>5.18</v>
      </c>
      <c r="V1441" s="6">
        <v>1.2</v>
      </c>
      <c r="Z1441" s="6">
        <v>90</v>
      </c>
      <c r="AA1441" s="13">
        <f t="shared" ref="AA1441" si="29">IF(Z1441 &lt; 1, "", (M1441/2)/TAN(RADIANS(Z1441/2)))</f>
        <v>0.18750000000000003</v>
      </c>
      <c r="AE1441" s="6" t="s">
        <v>471</v>
      </c>
      <c r="AF1441" s="6" t="s">
        <v>62</v>
      </c>
      <c r="AG1441" s="6" t="s">
        <v>4145</v>
      </c>
      <c r="AI1441" s="6">
        <v>0</v>
      </c>
      <c r="AJ1441" s="6">
        <v>1</v>
      </c>
      <c r="AK1441" s="6">
        <v>1</v>
      </c>
      <c r="AL1441" s="6">
        <v>1</v>
      </c>
      <c r="AM1441" s="6">
        <v>1</v>
      </c>
      <c r="AN1441" s="6">
        <v>1</v>
      </c>
      <c r="AO1441" s="6">
        <v>0</v>
      </c>
      <c r="AP1441" s="6">
        <v>1</v>
      </c>
      <c r="AR1441" s="6">
        <v>0</v>
      </c>
      <c r="AS1441" s="6">
        <v>0</v>
      </c>
      <c r="AT1441" s="6">
        <v>0</v>
      </c>
      <c r="AU1441" s="6">
        <v>0</v>
      </c>
      <c r="AV1441" s="6">
        <v>1</v>
      </c>
      <c r="AW1441" s="6">
        <v>0</v>
      </c>
      <c r="AX1441" s="6">
        <v>0</v>
      </c>
      <c r="AY1441" s="6">
        <v>1</v>
      </c>
      <c r="AZ1441" s="6">
        <v>0</v>
      </c>
      <c r="BA1441" s="6">
        <v>0</v>
      </c>
      <c r="BB1441" s="6">
        <v>0</v>
      </c>
      <c r="BC1441" s="6">
        <v>0</v>
      </c>
      <c r="BD1441" s="6">
        <v>0</v>
      </c>
      <c r="BE1441" s="6">
        <v>0</v>
      </c>
      <c r="BF1441" s="6">
        <v>0</v>
      </c>
      <c r="BG1441" s="6">
        <v>0</v>
      </c>
      <c r="BH1441" s="6">
        <v>0</v>
      </c>
      <c r="BI1441" s="6">
        <v>0</v>
      </c>
      <c r="BJ1441" s="6">
        <v>0</v>
      </c>
      <c r="BK1441" s="6">
        <v>0</v>
      </c>
      <c r="BL1441" s="6">
        <v>0</v>
      </c>
      <c r="BM1441" s="76">
        <f>IF(Table3[[#This Row],[Type]]="EM",IF((Table3[[#This Row],[Diameter]]/2)-Table3[[#This Row],[CornerRadius]]-0.012&gt;0,(Table3[[#This Row],[Diameter]]/2)-Table3[[#This Row],[CornerRadius]]-0.012,0),)</f>
        <v>0</v>
      </c>
    </row>
    <row r="1048449" spans="5:5" x14ac:dyDescent="0.25">
      <c r="E1048449" s="6">
        <f>COUNT(E24:E1048448)</f>
        <v>1417</v>
      </c>
    </row>
  </sheetData>
  <conditionalFormatting sqref="BO123:BO126 BO8:BO19 BO1343:BO1354 BO1356:BO1358 BO1363:BO1403 BO1:BO6 BO1406:BO1048576">
    <cfRule type="containsText" dxfId="33" priority="21" operator="containsText" text="Error">
      <formula>NOT(ISERROR(SEARCH("Error",BO1)))</formula>
    </cfRule>
  </conditionalFormatting>
  <conditionalFormatting sqref="BO21:BO121">
    <cfRule type="containsText" dxfId="32" priority="22" operator="containsText" text="Error">
      <formula>NOT(ISERROR(SEARCH("Error",BO21)))</formula>
    </cfRule>
  </conditionalFormatting>
  <conditionalFormatting sqref="BO133:BO1334 BO1336:BO1341">
    <cfRule type="containsText" dxfId="31" priority="24" operator="containsText" text="Error">
      <formula>NOT(ISERROR(SEARCH("Error",BO133)))</formula>
    </cfRule>
  </conditionalFormatting>
  <conditionalFormatting sqref="I21:I1341 I1343:I1354 I1357:I1358 I1363:I1403 I1406:I1048576">
    <cfRule type="duplicateValues" dxfId="30" priority="25"/>
  </conditionalFormatting>
  <conditionalFormatting sqref="I11:I19 I1 I8:I9 I4:I6">
    <cfRule type="duplicateValues" dxfId="29" priority="26"/>
    <cfRule type="duplicateValues" dxfId="28" priority="26"/>
  </conditionalFormatting>
  <conditionalFormatting sqref="BO20">
    <cfRule type="containsText" dxfId="27" priority="27" operator="containsText" text="Error">
      <formula>NOT(ISERROR(SEARCH("Error",BO20)))</formula>
    </cfRule>
  </conditionalFormatting>
  <conditionalFormatting sqref="I20">
    <cfRule type="duplicateValues" dxfId="26" priority="28"/>
    <cfRule type="duplicateValues" dxfId="25" priority="28"/>
  </conditionalFormatting>
  <conditionalFormatting sqref="I1302:I1341 I1343:I1354 I1357:I1358 I1363:I1403 I1406:I1048576">
    <cfRule type="duplicateValues" dxfId="24" priority="29"/>
  </conditionalFormatting>
  <conditionalFormatting sqref="I21:I1300">
    <cfRule type="duplicateValues" dxfId="23" priority="30"/>
  </conditionalFormatting>
  <conditionalFormatting sqref="BO7">
    <cfRule type="containsText" dxfId="22" priority="17" operator="containsText" text="Error">
      <formula>NOT(ISERROR(SEARCH("Error",BO7)))</formula>
    </cfRule>
  </conditionalFormatting>
  <conditionalFormatting sqref="BO1335">
    <cfRule type="containsText" dxfId="21" priority="16" operator="containsText" text="Error">
      <formula>NOT(ISERROR(SEARCH("Error",BO1335)))</formula>
    </cfRule>
  </conditionalFormatting>
  <conditionalFormatting sqref="BO1342">
    <cfRule type="containsText" dxfId="20" priority="13" operator="containsText" text="Error">
      <formula>NOT(ISERROR(SEARCH("Error",BO1342)))</formula>
    </cfRule>
  </conditionalFormatting>
  <conditionalFormatting sqref="I1342">
    <cfRule type="duplicateValues" dxfId="19" priority="14"/>
  </conditionalFormatting>
  <conditionalFormatting sqref="I1342">
    <cfRule type="duplicateValues" dxfId="18" priority="15"/>
  </conditionalFormatting>
  <conditionalFormatting sqref="BO1355">
    <cfRule type="containsText" dxfId="17" priority="10" operator="containsText" text="Error">
      <formula>NOT(ISERROR(SEARCH("Error",BO1355)))</formula>
    </cfRule>
  </conditionalFormatting>
  <conditionalFormatting sqref="I1355">
    <cfRule type="duplicateValues" dxfId="16" priority="11"/>
  </conditionalFormatting>
  <conditionalFormatting sqref="I1355">
    <cfRule type="duplicateValues" dxfId="15" priority="12"/>
  </conditionalFormatting>
  <conditionalFormatting sqref="BO1359:BO1362">
    <cfRule type="containsText" dxfId="14" priority="7" operator="containsText" text="Error">
      <formula>NOT(ISERROR(SEARCH("Error",BO1359)))</formula>
    </cfRule>
  </conditionalFormatting>
  <conditionalFormatting sqref="I1359:I1362">
    <cfRule type="duplicateValues" dxfId="13" priority="8"/>
  </conditionalFormatting>
  <conditionalFormatting sqref="I1359:I1362">
    <cfRule type="duplicateValues" dxfId="12" priority="9"/>
  </conditionalFormatting>
  <conditionalFormatting sqref="BO1404">
    <cfRule type="containsText" dxfId="11" priority="4" operator="containsText" text="Error">
      <formula>NOT(ISERROR(SEARCH("Error",BO1404)))</formula>
    </cfRule>
  </conditionalFormatting>
  <conditionalFormatting sqref="I1404">
    <cfRule type="duplicateValues" dxfId="10" priority="5"/>
  </conditionalFormatting>
  <conditionalFormatting sqref="I1404">
    <cfRule type="duplicateValues" dxfId="9" priority="6"/>
  </conditionalFormatting>
  <conditionalFormatting sqref="BO1405">
    <cfRule type="containsText" dxfId="8" priority="1" operator="containsText" text="Error">
      <formula>NOT(ISERROR(SEARCH("Error",BO1405)))</formula>
    </cfRule>
  </conditionalFormatting>
  <conditionalFormatting sqref="I1405">
    <cfRule type="duplicateValues" dxfId="7" priority="2"/>
  </conditionalFormatting>
  <conditionalFormatting sqref="I1405">
    <cfRule type="duplicateValues" dxfId="6" priority="3"/>
  </conditionalFormatting>
  <dataValidations count="1">
    <dataValidation type="textLength" operator="lessThanOrEqual" allowBlank="1" showInputMessage="1" showErrorMessage="1" sqref="L1:L1392 L1394:L1048576" xr:uid="{00000000-0002-0000-0100-000000000000}">
      <formula1>11</formula1>
    </dataValidation>
  </dataValidations>
  <pageMargins left="0.7" right="0.7" top="0.75" bottom="0.75" header="0.3" footer="0.3"/>
  <pageSetup orientation="landscape" verticalDpi="597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C716D-087C-4E70-9C3B-A93FD447E0EA}">
  <dimension ref="A1"/>
  <sheetViews>
    <sheetView topLeftCell="A20" zoomScaleNormal="100" workbookViewId="0">
      <selection activeCell="L39" sqref="A1:XFD1048576"/>
    </sheetView>
  </sheetViews>
  <sheetFormatPr defaultRowHeight="15" x14ac:dyDescent="0.25"/>
  <sheetData/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6AA3A-C949-43AD-B4FB-94440FA26DDD}">
  <dimension ref="A1:BM29"/>
  <sheetViews>
    <sheetView zoomScaleNormal="100" workbookViewId="0">
      <selection activeCell="Y14" sqref="Y14"/>
    </sheetView>
  </sheetViews>
  <sheetFormatPr defaultRowHeight="15" x14ac:dyDescent="0.25"/>
  <cols>
    <col min="1" max="1" width="9.85546875" bestFit="1" customWidth="1"/>
    <col min="2" max="2" width="33.85546875" bestFit="1" customWidth="1"/>
    <col min="3" max="3" width="10.7109375" bestFit="1" customWidth="1"/>
    <col min="4" max="4" width="8.28515625" bestFit="1" customWidth="1"/>
    <col min="5" max="5" width="11.5703125" bestFit="1" customWidth="1"/>
    <col min="6" max="6" width="10.85546875" bestFit="1" customWidth="1"/>
    <col min="7" max="7" width="33.85546875" bestFit="1" customWidth="1"/>
    <col min="8" max="9" width="15" bestFit="1" customWidth="1"/>
    <col min="10" max="10" width="9.140625" customWidth="1"/>
    <col min="11" max="12" width="18.28515625" bestFit="1" customWidth="1"/>
    <col min="13" max="13" width="21.7109375" bestFit="1" customWidth="1"/>
    <col min="14" max="14" width="12.85546875" bestFit="1" customWidth="1"/>
    <col min="15" max="15" width="19.7109375" bestFit="1" customWidth="1"/>
    <col min="16" max="16" width="26.5703125" bestFit="1" customWidth="1"/>
    <col min="17" max="17" width="15.85546875" bestFit="1" customWidth="1"/>
    <col min="18" max="18" width="17.85546875" bestFit="1" customWidth="1"/>
    <col min="19" max="19" width="23.7109375" bestFit="1" customWidth="1"/>
    <col min="20" max="21" width="9.140625" customWidth="1"/>
    <col min="22" max="22" width="13.5703125" bestFit="1" customWidth="1"/>
    <col min="23" max="24" width="24.140625" customWidth="1"/>
    <col min="25" max="25" width="28" bestFit="1" customWidth="1"/>
    <col min="26" max="26" width="9.140625" customWidth="1"/>
    <col min="27" max="27" width="13.5703125" bestFit="1" customWidth="1"/>
    <col min="28" max="28" width="15" bestFit="1" customWidth="1"/>
    <col min="29" max="29" width="21.85546875" bestFit="1" customWidth="1"/>
    <col min="30" max="30" width="14.5703125" bestFit="1" customWidth="1"/>
    <col min="31" max="34" width="9.140625" customWidth="1"/>
    <col min="35" max="35" width="17.5703125" bestFit="1" customWidth="1"/>
    <col min="36" max="43" width="9.140625" customWidth="1"/>
    <col min="44" max="44" width="16.85546875" bestFit="1" customWidth="1"/>
    <col min="45" max="45" width="19.140625" bestFit="1" customWidth="1"/>
    <col min="46" max="46" width="24.140625" bestFit="1" customWidth="1"/>
    <col min="47" max="47" width="18.85546875" bestFit="1" customWidth="1"/>
    <col min="48" max="48" width="23" bestFit="1" customWidth="1"/>
    <col min="49" max="49" width="14.7109375" bestFit="1" customWidth="1"/>
    <col min="50" max="50" width="21" bestFit="1" customWidth="1"/>
    <col min="51" max="52" width="22.28515625" bestFit="1" customWidth="1"/>
    <col min="53" max="53" width="23" bestFit="1" customWidth="1"/>
    <col min="54" max="54" width="14.85546875" bestFit="1" customWidth="1"/>
    <col min="55" max="59" width="9.140625" customWidth="1"/>
    <col min="60" max="60" width="21.7109375" bestFit="1" customWidth="1"/>
    <col min="61" max="61" width="14.28515625" bestFit="1" customWidth="1"/>
    <col min="62" max="62" width="21.5703125" bestFit="1" customWidth="1"/>
    <col min="63" max="63" width="20.5703125" bestFit="1" customWidth="1"/>
    <col min="65" max="65" width="23" bestFit="1" customWidth="1"/>
  </cols>
  <sheetData>
    <row r="1" spans="1:65" x14ac:dyDescent="0.25">
      <c r="A1" t="s">
        <v>2492</v>
      </c>
      <c r="B1" s="41" t="s">
        <v>2983</v>
      </c>
      <c r="C1" t="s">
        <v>3040</v>
      </c>
      <c r="D1" t="s">
        <v>3041</v>
      </c>
      <c r="E1" t="s">
        <v>3042</v>
      </c>
      <c r="F1" t="s">
        <v>3043</v>
      </c>
      <c r="G1" s="41" t="s">
        <v>3044</v>
      </c>
      <c r="H1" t="s">
        <v>3045</v>
      </c>
      <c r="I1" t="s">
        <v>3046</v>
      </c>
      <c r="J1" t="s">
        <v>3047</v>
      </c>
      <c r="K1" s="41" t="s">
        <v>12</v>
      </c>
      <c r="L1" t="s">
        <v>3048</v>
      </c>
      <c r="M1" s="41" t="s">
        <v>3049</v>
      </c>
      <c r="N1" t="s">
        <v>3050</v>
      </c>
      <c r="O1" s="41" t="s">
        <v>3051</v>
      </c>
      <c r="P1" s="40" t="s">
        <v>14</v>
      </c>
      <c r="Q1" s="42" t="s">
        <v>10</v>
      </c>
      <c r="R1" s="41" t="s">
        <v>3052</v>
      </c>
      <c r="S1" s="41" t="s">
        <v>13</v>
      </c>
      <c r="T1" t="s">
        <v>3053</v>
      </c>
      <c r="U1" s="41" t="s">
        <v>2496</v>
      </c>
      <c r="V1" s="41" t="s">
        <v>3054</v>
      </c>
      <c r="W1" s="42" t="s">
        <v>15</v>
      </c>
      <c r="X1" s="42" t="s">
        <v>17</v>
      </c>
      <c r="Y1" s="41" t="s">
        <v>29</v>
      </c>
      <c r="Z1" t="s">
        <v>3055</v>
      </c>
      <c r="AA1" s="41" t="s">
        <v>3056</v>
      </c>
      <c r="AB1" s="42" t="s">
        <v>3057</v>
      </c>
      <c r="AC1" s="42" t="s">
        <v>3058</v>
      </c>
      <c r="AD1" s="42" t="s">
        <v>3059</v>
      </c>
      <c r="AE1" t="s">
        <v>3060</v>
      </c>
      <c r="AF1" t="s">
        <v>3061</v>
      </c>
      <c r="AG1" s="42" t="s">
        <v>3062</v>
      </c>
      <c r="AH1" s="42" t="s">
        <v>3063</v>
      </c>
      <c r="AI1" t="s">
        <v>3064</v>
      </c>
      <c r="AJ1" s="42" t="s">
        <v>3065</v>
      </c>
      <c r="AK1" t="s">
        <v>3066</v>
      </c>
      <c r="AL1" t="s">
        <v>3067</v>
      </c>
      <c r="AM1" t="s">
        <v>3068</v>
      </c>
      <c r="AN1" t="s">
        <v>3069</v>
      </c>
      <c r="AO1" s="42" t="s">
        <v>3070</v>
      </c>
      <c r="AP1" t="s">
        <v>3071</v>
      </c>
      <c r="AQ1" s="42" t="s">
        <v>3072</v>
      </c>
      <c r="AR1" t="s">
        <v>3073</v>
      </c>
      <c r="AS1" s="42" t="s">
        <v>3074</v>
      </c>
      <c r="AT1" s="42" t="s">
        <v>3075</v>
      </c>
      <c r="AU1" s="41" t="s">
        <v>3076</v>
      </c>
      <c r="AV1" s="41" t="s">
        <v>3077</v>
      </c>
      <c r="AW1" t="s">
        <v>28</v>
      </c>
      <c r="AX1" s="41" t="s">
        <v>27</v>
      </c>
      <c r="AY1" s="42" t="s">
        <v>3078</v>
      </c>
      <c r="AZ1" s="42" t="s">
        <v>3079</v>
      </c>
      <c r="BA1" s="42" t="s">
        <v>3080</v>
      </c>
      <c r="BB1" t="s">
        <v>3081</v>
      </c>
      <c r="BC1" t="s">
        <v>3082</v>
      </c>
      <c r="BD1" s="42" t="s">
        <v>3083</v>
      </c>
      <c r="BE1" s="42" t="s">
        <v>3084</v>
      </c>
      <c r="BF1" t="s">
        <v>3085</v>
      </c>
      <c r="BG1" t="s">
        <v>3086</v>
      </c>
      <c r="BH1" t="s">
        <v>3087</v>
      </c>
      <c r="BI1" t="s">
        <v>3088</v>
      </c>
      <c r="BJ1" t="s">
        <v>3089</v>
      </c>
      <c r="BK1" t="s">
        <v>3090</v>
      </c>
      <c r="BL1" s="40" t="s">
        <v>3131</v>
      </c>
      <c r="BM1" s="81" t="s">
        <v>3502</v>
      </c>
    </row>
    <row r="2" spans="1:65" ht="15.75" customHeight="1" x14ac:dyDescent="0.25">
      <c r="A2" t="s">
        <v>59</v>
      </c>
      <c r="B2" t="s">
        <v>3091</v>
      </c>
      <c r="C2">
        <v>0</v>
      </c>
      <c r="D2">
        <v>1</v>
      </c>
      <c r="E2">
        <v>1</v>
      </c>
      <c r="F2">
        <v>0</v>
      </c>
      <c r="G2" t="s">
        <v>3092</v>
      </c>
      <c r="H2" t="s">
        <v>3093</v>
      </c>
      <c r="I2" t="s">
        <v>3093</v>
      </c>
      <c r="J2" t="s">
        <v>3094</v>
      </c>
      <c r="K2" t="s">
        <v>3095</v>
      </c>
      <c r="L2">
        <v>0</v>
      </c>
      <c r="M2" t="s">
        <v>3096</v>
      </c>
      <c r="N2">
        <v>0</v>
      </c>
      <c r="O2" t="s">
        <v>3097</v>
      </c>
      <c r="P2" t="s">
        <v>3098</v>
      </c>
      <c r="Q2" t="s">
        <v>3099</v>
      </c>
      <c r="R2">
        <v>0</v>
      </c>
      <c r="S2" t="s">
        <v>3100</v>
      </c>
      <c r="T2" t="s">
        <v>3094</v>
      </c>
      <c r="U2" t="s">
        <v>3101</v>
      </c>
      <c r="V2" t="s">
        <v>3102</v>
      </c>
      <c r="W2" t="s">
        <v>3103</v>
      </c>
      <c r="X2" t="s">
        <v>3104</v>
      </c>
      <c r="Y2">
        <v>0</v>
      </c>
      <c r="Z2">
        <v>0</v>
      </c>
      <c r="AA2" t="s">
        <v>3105</v>
      </c>
      <c r="AB2">
        <v>1</v>
      </c>
      <c r="AC2" t="s">
        <v>3106</v>
      </c>
      <c r="AD2">
        <v>45</v>
      </c>
      <c r="AE2" t="s">
        <v>3094</v>
      </c>
      <c r="AF2" t="s">
        <v>47</v>
      </c>
      <c r="AG2">
        <v>50</v>
      </c>
      <c r="AH2">
        <v>25</v>
      </c>
      <c r="AI2">
        <v>1</v>
      </c>
      <c r="AJ2">
        <v>35</v>
      </c>
      <c r="AK2">
        <v>100</v>
      </c>
      <c r="AL2">
        <v>100</v>
      </c>
      <c r="AM2">
        <v>100</v>
      </c>
      <c r="AN2" t="s">
        <v>1249</v>
      </c>
      <c r="AO2">
        <v>12000</v>
      </c>
      <c r="AP2" t="s">
        <v>3107</v>
      </c>
      <c r="AQ2">
        <v>12000</v>
      </c>
      <c r="AR2">
        <v>0</v>
      </c>
      <c r="AS2" s="43" t="s">
        <v>3108</v>
      </c>
      <c r="AT2" t="s">
        <v>3109</v>
      </c>
      <c r="AU2" t="s">
        <v>3110</v>
      </c>
      <c r="AV2" t="s">
        <v>3111</v>
      </c>
      <c r="AW2">
        <v>0</v>
      </c>
      <c r="AX2">
        <v>0</v>
      </c>
      <c r="AY2" s="5" t="s">
        <v>3112</v>
      </c>
      <c r="AZ2" s="5" t="s">
        <v>3113</v>
      </c>
      <c r="BA2" s="5" t="s">
        <v>3114</v>
      </c>
      <c r="BD2">
        <v>0</v>
      </c>
      <c r="BE2">
        <v>0</v>
      </c>
      <c r="BF2">
        <v>0</v>
      </c>
      <c r="BG2" t="s">
        <v>3115</v>
      </c>
      <c r="BI2">
        <v>2</v>
      </c>
      <c r="BJ2">
        <v>0</v>
      </c>
      <c r="BK2">
        <v>0.05</v>
      </c>
      <c r="BL2" t="s">
        <v>3094</v>
      </c>
    </row>
    <row r="3" spans="1:65" ht="15.75" customHeight="1" x14ac:dyDescent="0.25">
      <c r="A3" t="s">
        <v>1565</v>
      </c>
      <c r="B3" t="s">
        <v>3091</v>
      </c>
      <c r="C3">
        <v>0</v>
      </c>
      <c r="D3">
        <v>1</v>
      </c>
      <c r="E3">
        <v>1</v>
      </c>
      <c r="F3">
        <v>0</v>
      </c>
      <c r="G3" t="s">
        <v>3092</v>
      </c>
      <c r="H3" t="s">
        <v>3116</v>
      </c>
      <c r="I3" t="s">
        <v>3116</v>
      </c>
      <c r="J3" t="s">
        <v>3094</v>
      </c>
      <c r="K3" t="s">
        <v>3095</v>
      </c>
      <c r="L3">
        <v>0</v>
      </c>
      <c r="M3">
        <v>0</v>
      </c>
      <c r="N3">
        <v>0</v>
      </c>
      <c r="O3" t="s">
        <v>3097</v>
      </c>
      <c r="P3" t="s">
        <v>3098</v>
      </c>
      <c r="Q3" t="s">
        <v>3099</v>
      </c>
      <c r="R3">
        <v>0</v>
      </c>
      <c r="S3" t="s">
        <v>3100</v>
      </c>
      <c r="T3" t="s">
        <v>3094</v>
      </c>
      <c r="U3" t="s">
        <v>3101</v>
      </c>
      <c r="V3" t="s">
        <v>3102</v>
      </c>
      <c r="W3" t="s">
        <v>3103</v>
      </c>
      <c r="X3" t="s">
        <v>3104</v>
      </c>
      <c r="Y3">
        <v>0</v>
      </c>
      <c r="Z3">
        <v>0</v>
      </c>
      <c r="AA3" t="s">
        <v>3105</v>
      </c>
      <c r="AB3">
        <v>1</v>
      </c>
      <c r="AC3" t="s">
        <v>3106</v>
      </c>
      <c r="AD3">
        <v>45</v>
      </c>
      <c r="AE3" t="s">
        <v>3094</v>
      </c>
      <c r="AF3" t="s">
        <v>47</v>
      </c>
      <c r="AG3">
        <v>50</v>
      </c>
      <c r="AH3">
        <v>25</v>
      </c>
      <c r="AI3">
        <v>1</v>
      </c>
      <c r="AJ3">
        <v>35</v>
      </c>
      <c r="AK3">
        <v>100</v>
      </c>
      <c r="AL3">
        <v>100</v>
      </c>
      <c r="AM3">
        <v>100</v>
      </c>
      <c r="AN3" t="s">
        <v>1249</v>
      </c>
      <c r="AO3">
        <v>12000</v>
      </c>
      <c r="AP3" t="s">
        <v>3107</v>
      </c>
      <c r="AQ3">
        <v>12000</v>
      </c>
      <c r="AR3">
        <v>0</v>
      </c>
      <c r="AS3" s="43" t="s">
        <v>3108</v>
      </c>
      <c r="AT3" t="s">
        <v>3109</v>
      </c>
      <c r="AU3" t="s">
        <v>3110</v>
      </c>
      <c r="AV3" t="s">
        <v>3111</v>
      </c>
      <c r="AW3">
        <v>0</v>
      </c>
      <c r="AX3">
        <v>0</v>
      </c>
      <c r="AY3" s="5" t="s">
        <v>3112</v>
      </c>
      <c r="AZ3" s="5" t="s">
        <v>3113</v>
      </c>
      <c r="BA3" s="5" t="s">
        <v>3114</v>
      </c>
      <c r="BD3">
        <v>0</v>
      </c>
      <c r="BE3">
        <v>0</v>
      </c>
      <c r="BF3">
        <v>0</v>
      </c>
      <c r="BG3" t="s">
        <v>3115</v>
      </c>
      <c r="BI3">
        <v>2</v>
      </c>
      <c r="BJ3">
        <v>0</v>
      </c>
      <c r="BK3">
        <v>0.05</v>
      </c>
      <c r="BL3" t="s">
        <v>3094</v>
      </c>
    </row>
    <row r="4" spans="1:65" ht="15.75" customHeight="1" x14ac:dyDescent="0.25">
      <c r="A4" t="s">
        <v>120</v>
      </c>
      <c r="B4" t="s">
        <v>3091</v>
      </c>
      <c r="C4">
        <v>0</v>
      </c>
      <c r="D4">
        <v>1</v>
      </c>
      <c r="E4">
        <v>1</v>
      </c>
      <c r="F4">
        <v>0</v>
      </c>
      <c r="G4" t="s">
        <v>3092</v>
      </c>
      <c r="H4" t="s">
        <v>3117</v>
      </c>
      <c r="I4" t="s">
        <v>3118</v>
      </c>
      <c r="J4" t="s">
        <v>3094</v>
      </c>
      <c r="K4" t="s">
        <v>3095</v>
      </c>
      <c r="L4">
        <v>0</v>
      </c>
      <c r="M4" t="s">
        <v>3119</v>
      </c>
      <c r="N4">
        <v>0</v>
      </c>
      <c r="O4" t="s">
        <v>3097</v>
      </c>
      <c r="P4" t="s">
        <v>3098</v>
      </c>
      <c r="Q4" t="s">
        <v>3099</v>
      </c>
      <c r="R4">
        <v>0</v>
      </c>
      <c r="S4" t="s">
        <v>3100</v>
      </c>
      <c r="T4" t="s">
        <v>3094</v>
      </c>
      <c r="U4" t="s">
        <v>3101</v>
      </c>
      <c r="V4" t="s">
        <v>3102</v>
      </c>
      <c r="W4" t="s">
        <v>3103</v>
      </c>
      <c r="X4" t="s">
        <v>3104</v>
      </c>
      <c r="Y4">
        <v>0</v>
      </c>
      <c r="Z4">
        <v>0</v>
      </c>
      <c r="AA4" t="s">
        <v>3105</v>
      </c>
      <c r="AB4">
        <v>1</v>
      </c>
      <c r="AC4" t="s">
        <v>3106</v>
      </c>
      <c r="AD4">
        <v>45</v>
      </c>
      <c r="AE4" t="s">
        <v>3094</v>
      </c>
      <c r="AF4" t="s">
        <v>47</v>
      </c>
      <c r="AG4">
        <v>50</v>
      </c>
      <c r="AH4">
        <v>25</v>
      </c>
      <c r="AI4">
        <v>1</v>
      </c>
      <c r="AJ4">
        <v>35</v>
      </c>
      <c r="AK4">
        <v>100</v>
      </c>
      <c r="AL4">
        <v>100</v>
      </c>
      <c r="AM4">
        <v>100</v>
      </c>
      <c r="AN4" t="s">
        <v>1249</v>
      </c>
      <c r="AO4">
        <v>12000</v>
      </c>
      <c r="AP4" t="s">
        <v>3107</v>
      </c>
      <c r="AQ4">
        <v>12000</v>
      </c>
      <c r="AR4">
        <v>0</v>
      </c>
      <c r="AS4" s="43" t="s">
        <v>3108</v>
      </c>
      <c r="AT4" t="s">
        <v>3109</v>
      </c>
      <c r="AU4" t="s">
        <v>3110</v>
      </c>
      <c r="AV4" t="s">
        <v>3111</v>
      </c>
      <c r="AW4">
        <v>0</v>
      </c>
      <c r="AX4">
        <v>0</v>
      </c>
      <c r="AY4" s="5" t="s">
        <v>3112</v>
      </c>
      <c r="AZ4" s="5" t="s">
        <v>3113</v>
      </c>
      <c r="BA4" s="5" t="s">
        <v>3114</v>
      </c>
      <c r="BD4">
        <v>0</v>
      </c>
      <c r="BE4">
        <v>0</v>
      </c>
      <c r="BF4">
        <v>0</v>
      </c>
      <c r="BG4" t="s">
        <v>3115</v>
      </c>
      <c r="BI4">
        <v>2</v>
      </c>
      <c r="BJ4">
        <v>0</v>
      </c>
      <c r="BK4">
        <v>0.05</v>
      </c>
      <c r="BL4" t="s">
        <v>3094</v>
      </c>
    </row>
    <row r="5" spans="1:65" ht="15.75" customHeight="1" x14ac:dyDescent="0.25">
      <c r="A5" t="s">
        <v>421</v>
      </c>
      <c r="B5" t="s">
        <v>3091</v>
      </c>
      <c r="C5">
        <v>0</v>
      </c>
      <c r="D5">
        <v>1</v>
      </c>
      <c r="E5">
        <v>1</v>
      </c>
      <c r="F5">
        <v>0</v>
      </c>
      <c r="G5" t="s">
        <v>3092</v>
      </c>
      <c r="H5" t="s">
        <v>3120</v>
      </c>
      <c r="I5" t="s">
        <v>3121</v>
      </c>
      <c r="J5" t="s">
        <v>3094</v>
      </c>
      <c r="K5" t="s">
        <v>3095</v>
      </c>
      <c r="L5" t="s">
        <v>3122</v>
      </c>
      <c r="M5">
        <v>0</v>
      </c>
      <c r="N5">
        <v>0</v>
      </c>
      <c r="O5" t="s">
        <v>3097</v>
      </c>
      <c r="P5" t="s">
        <v>3098</v>
      </c>
      <c r="Q5" t="s">
        <v>3099</v>
      </c>
      <c r="R5">
        <v>0</v>
      </c>
      <c r="S5" t="s">
        <v>3100</v>
      </c>
      <c r="T5" t="s">
        <v>3094</v>
      </c>
      <c r="U5" t="s">
        <v>3101</v>
      </c>
      <c r="V5" t="s">
        <v>3102</v>
      </c>
      <c r="W5" t="s">
        <v>3103</v>
      </c>
      <c r="X5" t="s">
        <v>3104</v>
      </c>
      <c r="Y5">
        <v>0</v>
      </c>
      <c r="Z5">
        <v>0</v>
      </c>
      <c r="AA5" t="s">
        <v>3105</v>
      </c>
      <c r="AB5">
        <v>1</v>
      </c>
      <c r="AC5" t="s">
        <v>3106</v>
      </c>
      <c r="AD5">
        <v>45</v>
      </c>
      <c r="AE5" t="s">
        <v>3094</v>
      </c>
      <c r="AF5" t="s">
        <v>47</v>
      </c>
      <c r="AG5">
        <v>50</v>
      </c>
      <c r="AH5">
        <v>25</v>
      </c>
      <c r="AI5">
        <v>1</v>
      </c>
      <c r="AJ5">
        <v>35</v>
      </c>
      <c r="AK5">
        <v>100</v>
      </c>
      <c r="AL5">
        <v>100</v>
      </c>
      <c r="AM5">
        <v>100</v>
      </c>
      <c r="AN5" t="s">
        <v>1249</v>
      </c>
      <c r="AO5">
        <v>12000</v>
      </c>
      <c r="AP5" t="s">
        <v>3107</v>
      </c>
      <c r="AQ5">
        <v>12000</v>
      </c>
      <c r="AR5">
        <v>0</v>
      </c>
      <c r="AS5" s="43" t="s">
        <v>3108</v>
      </c>
      <c r="AT5" t="s">
        <v>3109</v>
      </c>
      <c r="AU5" t="s">
        <v>3110</v>
      </c>
      <c r="AV5" t="s">
        <v>3111</v>
      </c>
      <c r="AW5">
        <v>0</v>
      </c>
      <c r="AX5">
        <v>0</v>
      </c>
      <c r="AY5" s="5" t="s">
        <v>3112</v>
      </c>
      <c r="AZ5" s="5" t="s">
        <v>3113</v>
      </c>
      <c r="BA5" s="5" t="s">
        <v>3114</v>
      </c>
      <c r="BD5">
        <v>0</v>
      </c>
      <c r="BE5">
        <v>0</v>
      </c>
      <c r="BF5">
        <v>0</v>
      </c>
      <c r="BG5" t="s">
        <v>3115</v>
      </c>
      <c r="BI5">
        <v>2</v>
      </c>
      <c r="BJ5">
        <v>0</v>
      </c>
      <c r="BK5">
        <v>0.05</v>
      </c>
      <c r="BL5" t="s">
        <v>3094</v>
      </c>
    </row>
    <row r="6" spans="1:65" ht="15.75" customHeight="1" x14ac:dyDescent="0.25">
      <c r="A6" s="40" t="s">
        <v>2407</v>
      </c>
      <c r="B6" t="s">
        <v>3091</v>
      </c>
      <c r="C6">
        <v>0</v>
      </c>
      <c r="D6">
        <v>1</v>
      </c>
      <c r="E6">
        <v>1</v>
      </c>
      <c r="F6">
        <v>0</v>
      </c>
      <c r="G6" t="s">
        <v>3092</v>
      </c>
      <c r="H6" t="s">
        <v>3123</v>
      </c>
      <c r="I6" t="s">
        <v>3123</v>
      </c>
      <c r="J6" t="s">
        <v>3094</v>
      </c>
      <c r="K6" t="s">
        <v>3095</v>
      </c>
      <c r="L6">
        <v>0</v>
      </c>
      <c r="M6">
        <v>0</v>
      </c>
      <c r="N6">
        <v>0</v>
      </c>
      <c r="O6" t="s">
        <v>3097</v>
      </c>
      <c r="P6" t="s">
        <v>3098</v>
      </c>
      <c r="Q6" t="s">
        <v>3099</v>
      </c>
      <c r="R6" t="s">
        <v>3122</v>
      </c>
      <c r="S6" t="s">
        <v>3100</v>
      </c>
      <c r="T6" t="s">
        <v>3094</v>
      </c>
      <c r="U6" t="s">
        <v>3101</v>
      </c>
      <c r="V6" t="s">
        <v>3102</v>
      </c>
      <c r="W6" t="s">
        <v>3103</v>
      </c>
      <c r="X6" t="s">
        <v>3104</v>
      </c>
      <c r="Y6" t="s">
        <v>3124</v>
      </c>
      <c r="Z6">
        <v>0</v>
      </c>
      <c r="AA6" t="s">
        <v>3105</v>
      </c>
      <c r="AB6">
        <v>1</v>
      </c>
      <c r="AC6" t="s">
        <v>3106</v>
      </c>
      <c r="AD6">
        <v>45</v>
      </c>
      <c r="AE6" t="s">
        <v>3094</v>
      </c>
      <c r="AF6" t="s">
        <v>47</v>
      </c>
      <c r="AG6">
        <v>50</v>
      </c>
      <c r="AH6">
        <v>25</v>
      </c>
      <c r="AI6">
        <v>1</v>
      </c>
      <c r="AJ6">
        <v>35</v>
      </c>
      <c r="AK6">
        <v>100</v>
      </c>
      <c r="AL6">
        <v>100</v>
      </c>
      <c r="AM6">
        <v>100</v>
      </c>
      <c r="AN6" t="s">
        <v>1249</v>
      </c>
      <c r="AO6">
        <v>12000</v>
      </c>
      <c r="AP6" t="s">
        <v>3107</v>
      </c>
      <c r="AQ6">
        <v>12000</v>
      </c>
      <c r="AR6">
        <v>0</v>
      </c>
      <c r="AS6" s="43" t="s">
        <v>3108</v>
      </c>
      <c r="AT6" t="s">
        <v>3109</v>
      </c>
      <c r="AU6" t="s">
        <v>3110</v>
      </c>
      <c r="AV6" t="s">
        <v>3111</v>
      </c>
      <c r="AW6">
        <v>0</v>
      </c>
      <c r="AX6" t="s">
        <v>3125</v>
      </c>
      <c r="AY6" s="5" t="s">
        <v>3112</v>
      </c>
      <c r="AZ6" s="5" t="s">
        <v>3113</v>
      </c>
      <c r="BA6" s="5" t="s">
        <v>3114</v>
      </c>
      <c r="BB6" s="5" t="s">
        <v>3618</v>
      </c>
      <c r="BD6">
        <v>0</v>
      </c>
      <c r="BE6">
        <v>0</v>
      </c>
      <c r="BF6">
        <v>0</v>
      </c>
      <c r="BG6" t="s">
        <v>3115</v>
      </c>
      <c r="BI6">
        <v>2</v>
      </c>
      <c r="BJ6">
        <v>0</v>
      </c>
      <c r="BK6">
        <v>0.05</v>
      </c>
      <c r="BL6" t="s">
        <v>3094</v>
      </c>
    </row>
    <row r="7" spans="1:65" ht="15.75" customHeight="1" x14ac:dyDescent="0.25">
      <c r="A7" s="40" t="s">
        <v>2277</v>
      </c>
      <c r="B7" t="s">
        <v>3091</v>
      </c>
      <c r="C7">
        <v>0</v>
      </c>
      <c r="D7">
        <v>1</v>
      </c>
      <c r="E7">
        <v>1</v>
      </c>
      <c r="F7">
        <v>0</v>
      </c>
      <c r="G7" t="s">
        <v>3092</v>
      </c>
      <c r="H7" t="s">
        <v>3123</v>
      </c>
      <c r="I7" t="s">
        <v>3123</v>
      </c>
      <c r="J7" t="s">
        <v>3094</v>
      </c>
      <c r="K7" t="s">
        <v>3095</v>
      </c>
      <c r="L7">
        <v>0</v>
      </c>
      <c r="M7" t="s">
        <v>3119</v>
      </c>
      <c r="N7">
        <v>0</v>
      </c>
      <c r="O7" t="s">
        <v>3097</v>
      </c>
      <c r="P7" t="s">
        <v>3098</v>
      </c>
      <c r="Q7" t="s">
        <v>3099</v>
      </c>
      <c r="R7">
        <v>90</v>
      </c>
      <c r="S7" t="s">
        <v>3100</v>
      </c>
      <c r="T7" t="s">
        <v>3094</v>
      </c>
      <c r="U7" t="s">
        <v>3101</v>
      </c>
      <c r="V7" t="s">
        <v>3102</v>
      </c>
      <c r="W7" t="s">
        <v>3103</v>
      </c>
      <c r="X7" t="s">
        <v>3104</v>
      </c>
      <c r="Y7" t="s">
        <v>3124</v>
      </c>
      <c r="Z7">
        <v>0</v>
      </c>
      <c r="AA7" t="s">
        <v>3105</v>
      </c>
      <c r="AB7">
        <v>1</v>
      </c>
      <c r="AC7" t="s">
        <v>3106</v>
      </c>
      <c r="AD7">
        <v>45</v>
      </c>
      <c r="AE7" t="s">
        <v>3094</v>
      </c>
      <c r="AF7" t="s">
        <v>47</v>
      </c>
      <c r="AG7">
        <v>50</v>
      </c>
      <c r="AH7">
        <v>25</v>
      </c>
      <c r="AI7">
        <v>1</v>
      </c>
      <c r="AJ7">
        <v>35</v>
      </c>
      <c r="AK7">
        <v>100</v>
      </c>
      <c r="AL7">
        <v>100</v>
      </c>
      <c r="AM7">
        <v>100</v>
      </c>
      <c r="AN7" t="s">
        <v>1249</v>
      </c>
      <c r="AO7">
        <v>12000</v>
      </c>
      <c r="AP7" t="s">
        <v>3107</v>
      </c>
      <c r="AQ7">
        <v>12000</v>
      </c>
      <c r="AR7">
        <v>0</v>
      </c>
      <c r="AS7" s="43" t="s">
        <v>3108</v>
      </c>
      <c r="AT7" t="s">
        <v>3109</v>
      </c>
      <c r="AU7" t="s">
        <v>3110</v>
      </c>
      <c r="AV7" t="s">
        <v>3111</v>
      </c>
      <c r="AW7">
        <v>0</v>
      </c>
      <c r="AX7" t="s">
        <v>3125</v>
      </c>
      <c r="AY7" s="5" t="s">
        <v>3112</v>
      </c>
      <c r="AZ7" s="5" t="s">
        <v>3113</v>
      </c>
      <c r="BA7" s="5" t="s">
        <v>3114</v>
      </c>
      <c r="BD7">
        <v>0</v>
      </c>
      <c r="BE7">
        <v>0</v>
      </c>
      <c r="BF7">
        <v>0</v>
      </c>
      <c r="BG7" t="s">
        <v>3115</v>
      </c>
      <c r="BI7">
        <v>2</v>
      </c>
      <c r="BJ7">
        <v>0</v>
      </c>
      <c r="BK7">
        <v>0.05</v>
      </c>
      <c r="BL7" t="s">
        <v>3094</v>
      </c>
    </row>
    <row r="8" spans="1:65" ht="15.75" x14ac:dyDescent="0.25">
      <c r="A8" t="s">
        <v>2216</v>
      </c>
      <c r="B8" t="s">
        <v>3091</v>
      </c>
      <c r="C8">
        <v>0</v>
      </c>
      <c r="D8">
        <v>1</v>
      </c>
      <c r="E8">
        <v>1</v>
      </c>
      <c r="F8">
        <v>0</v>
      </c>
      <c r="G8" t="s">
        <v>3092</v>
      </c>
      <c r="H8" t="s">
        <v>3126</v>
      </c>
      <c r="I8" t="s">
        <v>3126</v>
      </c>
      <c r="J8" t="s">
        <v>3094</v>
      </c>
      <c r="K8" t="s">
        <v>3095</v>
      </c>
      <c r="L8" t="s">
        <v>3122</v>
      </c>
      <c r="M8">
        <v>0</v>
      </c>
      <c r="N8">
        <v>0</v>
      </c>
      <c r="O8" t="s">
        <v>3097</v>
      </c>
      <c r="P8" t="s">
        <v>3098</v>
      </c>
      <c r="Q8" t="s">
        <v>3099</v>
      </c>
      <c r="R8" t="s">
        <v>3122</v>
      </c>
      <c r="S8" t="s">
        <v>3100</v>
      </c>
      <c r="T8" t="s">
        <v>3094</v>
      </c>
      <c r="U8" t="s">
        <v>3101</v>
      </c>
      <c r="V8" t="s">
        <v>3102</v>
      </c>
      <c r="W8" t="s">
        <v>3103</v>
      </c>
      <c r="X8" t="s">
        <v>3104</v>
      </c>
      <c r="Y8">
        <v>0</v>
      </c>
      <c r="Z8">
        <v>0</v>
      </c>
      <c r="AA8" t="s">
        <v>3105</v>
      </c>
      <c r="AB8">
        <v>1</v>
      </c>
      <c r="AC8" t="s">
        <v>3106</v>
      </c>
      <c r="AD8">
        <v>45</v>
      </c>
      <c r="AE8" t="s">
        <v>3094</v>
      </c>
      <c r="AF8" t="s">
        <v>47</v>
      </c>
      <c r="AG8">
        <v>50</v>
      </c>
      <c r="AH8">
        <v>25</v>
      </c>
      <c r="AI8">
        <v>1</v>
      </c>
      <c r="AJ8">
        <v>35</v>
      </c>
      <c r="AK8">
        <v>100</v>
      </c>
      <c r="AL8">
        <v>100</v>
      </c>
      <c r="AM8">
        <v>100</v>
      </c>
      <c r="AN8" t="s">
        <v>1249</v>
      </c>
      <c r="AO8">
        <v>12000</v>
      </c>
      <c r="AP8" t="s">
        <v>3107</v>
      </c>
      <c r="AQ8">
        <v>12000</v>
      </c>
      <c r="AR8">
        <v>0</v>
      </c>
      <c r="AS8" s="43" t="s">
        <v>3108</v>
      </c>
      <c r="AT8" t="s">
        <v>3109</v>
      </c>
      <c r="AU8" t="s">
        <v>3110</v>
      </c>
      <c r="AV8" t="s">
        <v>3111</v>
      </c>
      <c r="AW8">
        <v>0</v>
      </c>
      <c r="AX8" t="s">
        <v>3125</v>
      </c>
      <c r="AY8" t="s">
        <v>3112</v>
      </c>
      <c r="AZ8" t="s">
        <v>3113</v>
      </c>
      <c r="BA8" t="s">
        <v>3114</v>
      </c>
      <c r="BD8">
        <v>0</v>
      </c>
      <c r="BE8">
        <v>0</v>
      </c>
      <c r="BF8">
        <v>0</v>
      </c>
      <c r="BG8" t="s">
        <v>3115</v>
      </c>
      <c r="BI8">
        <v>2</v>
      </c>
      <c r="BJ8">
        <v>0</v>
      </c>
      <c r="BK8">
        <v>0.05</v>
      </c>
      <c r="BL8" t="s">
        <v>3094</v>
      </c>
    </row>
    <row r="9" spans="1:65" ht="15.75" x14ac:dyDescent="0.25">
      <c r="A9" t="s">
        <v>1873</v>
      </c>
      <c r="B9" t="s">
        <v>3091</v>
      </c>
      <c r="C9">
        <v>0</v>
      </c>
      <c r="D9">
        <v>1</v>
      </c>
      <c r="E9">
        <v>1</v>
      </c>
      <c r="F9">
        <v>0</v>
      </c>
      <c r="G9" t="s">
        <v>3092</v>
      </c>
      <c r="H9" t="s">
        <v>3127</v>
      </c>
      <c r="I9" t="s">
        <v>3127</v>
      </c>
      <c r="J9" t="s">
        <v>3094</v>
      </c>
      <c r="K9" t="s">
        <v>3095</v>
      </c>
      <c r="L9">
        <v>0</v>
      </c>
      <c r="M9">
        <v>0</v>
      </c>
      <c r="N9">
        <v>0</v>
      </c>
      <c r="O9" t="s">
        <v>3097</v>
      </c>
      <c r="P9" t="s">
        <v>3098</v>
      </c>
      <c r="Q9" t="s">
        <v>3099</v>
      </c>
      <c r="R9">
        <v>0</v>
      </c>
      <c r="S9" t="s">
        <v>3100</v>
      </c>
      <c r="T9" t="s">
        <v>3094</v>
      </c>
      <c r="U9" t="s">
        <v>3101</v>
      </c>
      <c r="V9" t="s">
        <v>3102</v>
      </c>
      <c r="W9" t="s">
        <v>3103</v>
      </c>
      <c r="X9" t="s">
        <v>3104</v>
      </c>
      <c r="Y9">
        <v>0</v>
      </c>
      <c r="Z9">
        <v>0</v>
      </c>
      <c r="AA9" t="s">
        <v>3105</v>
      </c>
      <c r="AB9">
        <v>1</v>
      </c>
      <c r="AC9" t="s">
        <v>3106</v>
      </c>
      <c r="AD9">
        <v>45</v>
      </c>
      <c r="AE9" t="s">
        <v>3094</v>
      </c>
      <c r="AF9" t="s">
        <v>47</v>
      </c>
      <c r="AG9">
        <v>50</v>
      </c>
      <c r="AH9">
        <v>25</v>
      </c>
      <c r="AI9">
        <v>1</v>
      </c>
      <c r="AJ9">
        <v>35</v>
      </c>
      <c r="AK9">
        <v>100</v>
      </c>
      <c r="AL9">
        <v>100</v>
      </c>
      <c r="AM9">
        <v>100</v>
      </c>
      <c r="AN9" t="s">
        <v>1249</v>
      </c>
      <c r="AO9">
        <v>12000</v>
      </c>
      <c r="AP9" t="s">
        <v>3107</v>
      </c>
      <c r="AQ9">
        <v>12000</v>
      </c>
      <c r="AR9">
        <v>0</v>
      </c>
      <c r="AS9" s="43" t="s">
        <v>3108</v>
      </c>
      <c r="AT9" t="s">
        <v>3109</v>
      </c>
      <c r="AU9" t="s">
        <v>3110</v>
      </c>
      <c r="AV9" t="s">
        <v>3111</v>
      </c>
      <c r="AW9">
        <v>0</v>
      </c>
      <c r="AX9">
        <v>0</v>
      </c>
      <c r="AY9" t="s">
        <v>3112</v>
      </c>
      <c r="AZ9" t="s">
        <v>3113</v>
      </c>
      <c r="BA9" t="s">
        <v>3114</v>
      </c>
      <c r="BD9">
        <v>0</v>
      </c>
      <c r="BE9">
        <v>0</v>
      </c>
      <c r="BF9">
        <v>0</v>
      </c>
      <c r="BG9" t="s">
        <v>3115</v>
      </c>
      <c r="BI9">
        <v>2</v>
      </c>
      <c r="BJ9">
        <v>0</v>
      </c>
      <c r="BK9">
        <v>0.05</v>
      </c>
      <c r="BL9" t="s">
        <v>3094</v>
      </c>
    </row>
    <row r="10" spans="1:65" ht="15.75" x14ac:dyDescent="0.25">
      <c r="A10" t="s">
        <v>613</v>
      </c>
      <c r="B10" t="s">
        <v>3091</v>
      </c>
      <c r="C10">
        <v>0</v>
      </c>
      <c r="D10">
        <v>1</v>
      </c>
      <c r="E10">
        <v>1</v>
      </c>
      <c r="F10">
        <v>0</v>
      </c>
      <c r="G10" t="s">
        <v>3092</v>
      </c>
      <c r="H10" t="s">
        <v>3126</v>
      </c>
      <c r="I10" t="s">
        <v>3128</v>
      </c>
      <c r="J10" t="s">
        <v>3094</v>
      </c>
      <c r="K10" t="s">
        <v>3095</v>
      </c>
      <c r="L10" t="s">
        <v>3122</v>
      </c>
      <c r="M10">
        <v>0</v>
      </c>
      <c r="N10">
        <v>0</v>
      </c>
      <c r="O10" t="s">
        <v>3097</v>
      </c>
      <c r="P10" t="s">
        <v>3098</v>
      </c>
      <c r="Q10" t="s">
        <v>3099</v>
      </c>
      <c r="R10" t="s">
        <v>3122</v>
      </c>
      <c r="S10" t="s">
        <v>3100</v>
      </c>
      <c r="T10" t="s">
        <v>3094</v>
      </c>
      <c r="U10" t="s">
        <v>3101</v>
      </c>
      <c r="V10" t="s">
        <v>3102</v>
      </c>
      <c r="W10" t="s">
        <v>3103</v>
      </c>
      <c r="X10" t="s">
        <v>3104</v>
      </c>
      <c r="Y10">
        <v>0</v>
      </c>
      <c r="Z10">
        <v>0</v>
      </c>
      <c r="AA10" t="s">
        <v>3105</v>
      </c>
      <c r="AB10">
        <v>1</v>
      </c>
      <c r="AC10" t="s">
        <v>3106</v>
      </c>
      <c r="AD10">
        <v>45</v>
      </c>
      <c r="AE10" t="s">
        <v>3094</v>
      </c>
      <c r="AF10" t="s">
        <v>47</v>
      </c>
      <c r="AG10">
        <v>50</v>
      </c>
      <c r="AH10">
        <v>25</v>
      </c>
      <c r="AI10">
        <v>1</v>
      </c>
      <c r="AJ10">
        <v>35</v>
      </c>
      <c r="AK10">
        <v>100</v>
      </c>
      <c r="AL10">
        <v>100</v>
      </c>
      <c r="AM10">
        <v>100</v>
      </c>
      <c r="AN10" t="s">
        <v>1249</v>
      </c>
      <c r="AO10">
        <v>12000</v>
      </c>
      <c r="AP10" t="s">
        <v>3107</v>
      </c>
      <c r="AQ10">
        <v>12000</v>
      </c>
      <c r="AR10">
        <v>0</v>
      </c>
      <c r="AS10" s="43" t="s">
        <v>3108</v>
      </c>
      <c r="AT10" t="s">
        <v>3109</v>
      </c>
      <c r="AU10" t="s">
        <v>3110</v>
      </c>
      <c r="AV10" t="s">
        <v>3111</v>
      </c>
      <c r="AW10">
        <v>0</v>
      </c>
      <c r="AX10" t="s">
        <v>3125</v>
      </c>
      <c r="AY10" t="s">
        <v>3112</v>
      </c>
      <c r="AZ10" t="s">
        <v>3113</v>
      </c>
      <c r="BA10" t="s">
        <v>3114</v>
      </c>
      <c r="BD10">
        <v>0</v>
      </c>
      <c r="BE10">
        <v>0</v>
      </c>
      <c r="BF10">
        <v>0</v>
      </c>
      <c r="BG10" t="s">
        <v>3115</v>
      </c>
      <c r="BI10">
        <v>2</v>
      </c>
      <c r="BJ10">
        <v>0</v>
      </c>
      <c r="BK10">
        <v>0.05</v>
      </c>
      <c r="BL10" t="s">
        <v>3094</v>
      </c>
    </row>
    <row r="11" spans="1:65" ht="15.75" x14ac:dyDescent="0.25">
      <c r="A11" t="s">
        <v>2241</v>
      </c>
      <c r="B11" t="s">
        <v>3091</v>
      </c>
      <c r="C11">
        <v>0</v>
      </c>
      <c r="D11">
        <v>1</v>
      </c>
      <c r="E11">
        <v>1</v>
      </c>
      <c r="F11">
        <v>0</v>
      </c>
      <c r="G11" t="s">
        <v>3092</v>
      </c>
      <c r="H11" t="s">
        <v>3129</v>
      </c>
      <c r="I11" t="s">
        <v>3129</v>
      </c>
      <c r="J11" t="s">
        <v>3094</v>
      </c>
      <c r="K11" t="s">
        <v>3095</v>
      </c>
      <c r="L11">
        <v>0</v>
      </c>
      <c r="M11">
        <v>0</v>
      </c>
      <c r="N11">
        <v>0</v>
      </c>
      <c r="O11" t="s">
        <v>3097</v>
      </c>
      <c r="P11" t="s">
        <v>3098</v>
      </c>
      <c r="Q11" t="s">
        <v>3099</v>
      </c>
      <c r="R11">
        <v>0</v>
      </c>
      <c r="S11" t="s">
        <v>3100</v>
      </c>
      <c r="T11" t="s">
        <v>3094</v>
      </c>
      <c r="U11" t="s">
        <v>3101</v>
      </c>
      <c r="V11" t="s">
        <v>3102</v>
      </c>
      <c r="W11" t="s">
        <v>3103</v>
      </c>
      <c r="X11" t="s">
        <v>3104</v>
      </c>
      <c r="Y11">
        <v>0</v>
      </c>
      <c r="Z11">
        <v>0</v>
      </c>
      <c r="AA11" t="s">
        <v>3105</v>
      </c>
      <c r="AB11">
        <v>1</v>
      </c>
      <c r="AC11" t="s">
        <v>3106</v>
      </c>
      <c r="AD11">
        <v>45</v>
      </c>
      <c r="AE11" t="s">
        <v>3094</v>
      </c>
      <c r="AF11" t="s">
        <v>47</v>
      </c>
      <c r="AG11">
        <v>50</v>
      </c>
      <c r="AH11">
        <v>25</v>
      </c>
      <c r="AI11">
        <v>1</v>
      </c>
      <c r="AJ11">
        <v>35</v>
      </c>
      <c r="AK11">
        <v>100</v>
      </c>
      <c r="AL11">
        <v>100</v>
      </c>
      <c r="AM11">
        <v>100</v>
      </c>
      <c r="AN11" t="s">
        <v>1249</v>
      </c>
      <c r="AO11">
        <v>12000</v>
      </c>
      <c r="AP11" t="s">
        <v>3107</v>
      </c>
      <c r="AQ11">
        <v>12000</v>
      </c>
      <c r="AR11">
        <v>0</v>
      </c>
      <c r="AS11" s="43" t="s">
        <v>3108</v>
      </c>
      <c r="AT11" t="s">
        <v>3109</v>
      </c>
      <c r="AU11" t="s">
        <v>3110</v>
      </c>
      <c r="AV11" t="s">
        <v>3111</v>
      </c>
      <c r="AW11">
        <v>0</v>
      </c>
      <c r="AX11">
        <v>0</v>
      </c>
      <c r="AY11" t="s">
        <v>3112</v>
      </c>
      <c r="AZ11" t="s">
        <v>3113</v>
      </c>
      <c r="BA11" t="s">
        <v>3114</v>
      </c>
      <c r="BD11">
        <v>0</v>
      </c>
      <c r="BE11">
        <v>0</v>
      </c>
      <c r="BF11">
        <v>0</v>
      </c>
      <c r="BG11" t="s">
        <v>3115</v>
      </c>
      <c r="BH11" t="s">
        <v>3498</v>
      </c>
      <c r="BI11" t="s">
        <v>3501</v>
      </c>
      <c r="BJ11">
        <v>1</v>
      </c>
      <c r="BK11" t="s">
        <v>3142</v>
      </c>
      <c r="BL11" t="s">
        <v>3094</v>
      </c>
      <c r="BM11" t="s">
        <v>3503</v>
      </c>
    </row>
    <row r="12" spans="1:65" ht="15.75" x14ac:dyDescent="0.25">
      <c r="A12" t="s">
        <v>3346</v>
      </c>
      <c r="B12" t="s">
        <v>3091</v>
      </c>
      <c r="C12">
        <v>0</v>
      </c>
      <c r="D12">
        <v>1</v>
      </c>
      <c r="E12">
        <v>1</v>
      </c>
      <c r="F12">
        <v>0</v>
      </c>
      <c r="G12" t="s">
        <v>3092</v>
      </c>
      <c r="H12" t="s">
        <v>3349</v>
      </c>
      <c r="I12" t="s">
        <v>3349</v>
      </c>
      <c r="J12" t="s">
        <v>3094</v>
      </c>
      <c r="K12" t="s">
        <v>3095</v>
      </c>
      <c r="L12">
        <v>0</v>
      </c>
      <c r="M12" t="s">
        <v>3119</v>
      </c>
      <c r="N12">
        <v>0</v>
      </c>
      <c r="O12" t="s">
        <v>3097</v>
      </c>
      <c r="P12" t="s">
        <v>3098</v>
      </c>
      <c r="Q12" t="s">
        <v>3099</v>
      </c>
      <c r="R12" t="s">
        <v>3122</v>
      </c>
      <c r="S12" t="s">
        <v>3100</v>
      </c>
      <c r="T12" t="s">
        <v>3094</v>
      </c>
      <c r="U12" t="s">
        <v>3101</v>
      </c>
      <c r="V12" t="s">
        <v>3102</v>
      </c>
      <c r="W12" t="s">
        <v>3103</v>
      </c>
      <c r="X12" t="s">
        <v>3104</v>
      </c>
      <c r="Y12">
        <v>0</v>
      </c>
      <c r="Z12">
        <v>0</v>
      </c>
      <c r="AA12" t="s">
        <v>3105</v>
      </c>
      <c r="AB12">
        <v>1</v>
      </c>
      <c r="AC12" t="s">
        <v>3106</v>
      </c>
      <c r="AD12">
        <v>45</v>
      </c>
      <c r="AE12" t="s">
        <v>3094</v>
      </c>
      <c r="AF12" t="s">
        <v>47</v>
      </c>
      <c r="AG12">
        <v>50</v>
      </c>
      <c r="AH12">
        <v>25</v>
      </c>
      <c r="AI12">
        <v>1</v>
      </c>
      <c r="AJ12">
        <v>35</v>
      </c>
      <c r="AK12">
        <v>100</v>
      </c>
      <c r="AL12">
        <v>100</v>
      </c>
      <c r="AM12">
        <v>100</v>
      </c>
      <c r="AN12" t="s">
        <v>1249</v>
      </c>
      <c r="AO12">
        <v>12000</v>
      </c>
      <c r="AP12" t="s">
        <v>3107</v>
      </c>
      <c r="AQ12">
        <v>12000</v>
      </c>
      <c r="AR12">
        <v>0</v>
      </c>
      <c r="AS12" s="43" t="s">
        <v>3108</v>
      </c>
      <c r="AT12" t="s">
        <v>3109</v>
      </c>
      <c r="AU12" t="s">
        <v>3110</v>
      </c>
      <c r="AV12" t="s">
        <v>3111</v>
      </c>
      <c r="AW12">
        <v>0</v>
      </c>
      <c r="AX12" t="s">
        <v>3125</v>
      </c>
      <c r="AY12" t="s">
        <v>3112</v>
      </c>
      <c r="AZ12" t="s">
        <v>3113</v>
      </c>
      <c r="BA12" t="s">
        <v>3114</v>
      </c>
      <c r="BD12">
        <v>0</v>
      </c>
      <c r="BE12">
        <v>0</v>
      </c>
      <c r="BF12">
        <v>0</v>
      </c>
      <c r="BG12" t="s">
        <v>3115</v>
      </c>
      <c r="BI12">
        <v>2</v>
      </c>
      <c r="BJ12">
        <v>0</v>
      </c>
      <c r="BK12">
        <v>0.05</v>
      </c>
      <c r="BL12" t="s">
        <v>3094</v>
      </c>
    </row>
    <row r="13" spans="1:65" ht="15.75" x14ac:dyDescent="0.25">
      <c r="A13" t="s">
        <v>3403</v>
      </c>
      <c r="B13" t="s">
        <v>3091</v>
      </c>
      <c r="C13">
        <v>0</v>
      </c>
      <c r="D13">
        <v>1</v>
      </c>
      <c r="E13">
        <v>1</v>
      </c>
      <c r="F13">
        <v>0</v>
      </c>
      <c r="G13" t="s">
        <v>3092</v>
      </c>
      <c r="H13" t="s">
        <v>3116</v>
      </c>
      <c r="I13" t="s">
        <v>3116</v>
      </c>
      <c r="J13" t="s">
        <v>3094</v>
      </c>
      <c r="K13" t="s">
        <v>3095</v>
      </c>
      <c r="L13">
        <v>0</v>
      </c>
      <c r="M13">
        <v>0</v>
      </c>
      <c r="N13">
        <v>0</v>
      </c>
      <c r="O13" t="s">
        <v>3097</v>
      </c>
      <c r="P13" t="s">
        <v>3098</v>
      </c>
      <c r="Q13" t="s">
        <v>3099</v>
      </c>
      <c r="R13">
        <v>0</v>
      </c>
      <c r="S13" t="s">
        <v>3100</v>
      </c>
      <c r="T13" t="s">
        <v>3094</v>
      </c>
      <c r="U13" t="s">
        <v>3101</v>
      </c>
      <c r="V13" t="s">
        <v>3102</v>
      </c>
      <c r="W13" t="s">
        <v>3103</v>
      </c>
      <c r="X13" t="s">
        <v>3104</v>
      </c>
      <c r="Y13">
        <v>0</v>
      </c>
      <c r="Z13">
        <v>0</v>
      </c>
      <c r="AA13" t="s">
        <v>3105</v>
      </c>
      <c r="AB13">
        <v>1</v>
      </c>
      <c r="AC13" t="s">
        <v>3106</v>
      </c>
      <c r="AD13">
        <v>45</v>
      </c>
      <c r="AE13" t="s">
        <v>3094</v>
      </c>
      <c r="AF13" t="s">
        <v>47</v>
      </c>
      <c r="AG13">
        <v>50</v>
      </c>
      <c r="AH13">
        <v>25</v>
      </c>
      <c r="AI13">
        <v>1</v>
      </c>
      <c r="AJ13">
        <v>35</v>
      </c>
      <c r="AK13">
        <v>100</v>
      </c>
      <c r="AL13">
        <v>100</v>
      </c>
      <c r="AM13">
        <v>100</v>
      </c>
      <c r="AN13" t="s">
        <v>1249</v>
      </c>
      <c r="AO13">
        <v>12000</v>
      </c>
      <c r="AP13" t="s">
        <v>3107</v>
      </c>
      <c r="AQ13">
        <v>12000</v>
      </c>
      <c r="AR13">
        <v>0</v>
      </c>
      <c r="AS13" s="43" t="s">
        <v>3108</v>
      </c>
      <c r="AT13" t="s">
        <v>3109</v>
      </c>
      <c r="AU13" t="s">
        <v>3110</v>
      </c>
      <c r="AV13" t="s">
        <v>3111</v>
      </c>
      <c r="AW13">
        <v>0</v>
      </c>
      <c r="AX13">
        <v>0</v>
      </c>
      <c r="AY13" t="s">
        <v>3112</v>
      </c>
      <c r="AZ13" t="s">
        <v>3113</v>
      </c>
      <c r="BA13" t="s">
        <v>3114</v>
      </c>
      <c r="BD13">
        <v>0</v>
      </c>
      <c r="BE13">
        <v>0</v>
      </c>
      <c r="BF13">
        <v>0</v>
      </c>
      <c r="BG13" t="s">
        <v>3115</v>
      </c>
      <c r="BI13">
        <v>2</v>
      </c>
      <c r="BJ13">
        <v>0</v>
      </c>
      <c r="BK13">
        <v>0.05</v>
      </c>
      <c r="BL13" t="s">
        <v>3094</v>
      </c>
    </row>
    <row r="14" spans="1:65" ht="15.75" x14ac:dyDescent="0.25">
      <c r="A14" t="s">
        <v>1554</v>
      </c>
      <c r="B14" t="s">
        <v>3091</v>
      </c>
      <c r="C14">
        <v>0</v>
      </c>
      <c r="D14">
        <v>1</v>
      </c>
      <c r="E14">
        <v>1</v>
      </c>
      <c r="F14">
        <v>0</v>
      </c>
      <c r="G14" t="s">
        <v>3092</v>
      </c>
      <c r="H14" t="s">
        <v>3445</v>
      </c>
      <c r="I14" t="s">
        <v>3445</v>
      </c>
      <c r="J14" t="s">
        <v>3094</v>
      </c>
      <c r="K14" t="s">
        <v>3095</v>
      </c>
      <c r="L14" t="s">
        <v>3122</v>
      </c>
      <c r="M14" t="s">
        <v>3446</v>
      </c>
      <c r="N14">
        <v>0</v>
      </c>
      <c r="O14" t="s">
        <v>3097</v>
      </c>
      <c r="P14" t="s">
        <v>3098</v>
      </c>
      <c r="Q14" t="s">
        <v>3099</v>
      </c>
      <c r="R14">
        <v>0</v>
      </c>
      <c r="S14" t="s">
        <v>3100</v>
      </c>
      <c r="T14" t="s">
        <v>3094</v>
      </c>
      <c r="U14" t="s">
        <v>3101</v>
      </c>
      <c r="V14" t="s">
        <v>3102</v>
      </c>
      <c r="W14" t="s">
        <v>3103</v>
      </c>
      <c r="X14" t="s">
        <v>3104</v>
      </c>
      <c r="Y14" t="s">
        <v>3124</v>
      </c>
      <c r="Z14">
        <v>0</v>
      </c>
      <c r="AA14" t="s">
        <v>3105</v>
      </c>
      <c r="AB14">
        <v>1</v>
      </c>
      <c r="AC14" t="s">
        <v>3106</v>
      </c>
      <c r="AD14">
        <v>45</v>
      </c>
      <c r="AE14" t="s">
        <v>3094</v>
      </c>
      <c r="AF14" t="s">
        <v>47</v>
      </c>
      <c r="AG14">
        <v>50</v>
      </c>
      <c r="AH14">
        <v>25</v>
      </c>
      <c r="AI14">
        <v>1</v>
      </c>
      <c r="AJ14">
        <v>35</v>
      </c>
      <c r="AK14">
        <v>100</v>
      </c>
      <c r="AL14">
        <v>100</v>
      </c>
      <c r="AM14">
        <v>100</v>
      </c>
      <c r="AN14" t="s">
        <v>1249</v>
      </c>
      <c r="AO14">
        <v>12000</v>
      </c>
      <c r="AP14" t="s">
        <v>3107</v>
      </c>
      <c r="AQ14">
        <v>12000</v>
      </c>
      <c r="AR14">
        <v>0</v>
      </c>
      <c r="AS14" s="43" t="s">
        <v>3108</v>
      </c>
      <c r="AT14" t="s">
        <v>3109</v>
      </c>
      <c r="AU14" t="s">
        <v>3110</v>
      </c>
      <c r="AV14" t="s">
        <v>3111</v>
      </c>
      <c r="AW14">
        <v>0</v>
      </c>
      <c r="AX14">
        <v>0</v>
      </c>
      <c r="AY14" t="s">
        <v>3112</v>
      </c>
      <c r="AZ14" t="s">
        <v>3113</v>
      </c>
      <c r="BA14" t="s">
        <v>3114</v>
      </c>
      <c r="BD14">
        <v>0</v>
      </c>
      <c r="BE14">
        <v>0</v>
      </c>
      <c r="BF14">
        <v>0</v>
      </c>
      <c r="BG14" t="s">
        <v>3115</v>
      </c>
      <c r="BI14">
        <v>2</v>
      </c>
      <c r="BJ14">
        <v>0</v>
      </c>
      <c r="BK14">
        <v>0.05</v>
      </c>
      <c r="BL14" t="s">
        <v>3094</v>
      </c>
    </row>
    <row r="15" spans="1:65" ht="15.75" x14ac:dyDescent="0.25">
      <c r="A15" t="s">
        <v>2211</v>
      </c>
      <c r="B15" t="s">
        <v>3091</v>
      </c>
      <c r="C15">
        <v>0</v>
      </c>
      <c r="D15">
        <v>1</v>
      </c>
      <c r="E15">
        <v>1</v>
      </c>
      <c r="F15">
        <v>0</v>
      </c>
      <c r="G15" t="s">
        <v>3092</v>
      </c>
      <c r="J15" t="s">
        <v>3094</v>
      </c>
      <c r="K15" t="s">
        <v>3095</v>
      </c>
      <c r="L15">
        <v>0</v>
      </c>
      <c r="M15">
        <v>0</v>
      </c>
      <c r="N15">
        <v>0</v>
      </c>
      <c r="O15" t="s">
        <v>3097</v>
      </c>
      <c r="P15" t="s">
        <v>3098</v>
      </c>
      <c r="Q15" t="s">
        <v>3099</v>
      </c>
      <c r="R15">
        <v>0</v>
      </c>
      <c r="S15" t="s">
        <v>3100</v>
      </c>
      <c r="T15" t="s">
        <v>3094</v>
      </c>
      <c r="U15" t="s">
        <v>3101</v>
      </c>
      <c r="V15" t="s">
        <v>3102</v>
      </c>
      <c r="W15" t="s">
        <v>3103</v>
      </c>
      <c r="X15" t="s">
        <v>3104</v>
      </c>
      <c r="Z15">
        <v>0</v>
      </c>
      <c r="AA15" t="s">
        <v>3105</v>
      </c>
      <c r="AB15">
        <v>1</v>
      </c>
      <c r="AC15" t="s">
        <v>3106</v>
      </c>
      <c r="AD15">
        <v>45</v>
      </c>
      <c r="AE15" t="s">
        <v>3094</v>
      </c>
      <c r="AF15" t="s">
        <v>47</v>
      </c>
      <c r="AG15">
        <v>50</v>
      </c>
      <c r="AH15">
        <v>25</v>
      </c>
      <c r="AI15">
        <v>1</v>
      </c>
      <c r="AJ15">
        <v>35</v>
      </c>
      <c r="AK15">
        <v>100</v>
      </c>
      <c r="AL15">
        <v>100</v>
      </c>
      <c r="AM15">
        <v>100</v>
      </c>
      <c r="AN15" t="s">
        <v>1249</v>
      </c>
      <c r="AO15">
        <v>12000</v>
      </c>
      <c r="AP15" t="s">
        <v>3107</v>
      </c>
      <c r="AQ15">
        <v>12000</v>
      </c>
      <c r="AR15">
        <v>0</v>
      </c>
      <c r="AS15" s="43" t="s">
        <v>3108</v>
      </c>
      <c r="AT15" t="s">
        <v>3109</v>
      </c>
      <c r="AU15" t="s">
        <v>3110</v>
      </c>
      <c r="AV15" t="s">
        <v>3111</v>
      </c>
      <c r="AW15">
        <v>0</v>
      </c>
      <c r="AX15">
        <v>0</v>
      </c>
      <c r="AY15" t="s">
        <v>3112</v>
      </c>
      <c r="AZ15" t="s">
        <v>3113</v>
      </c>
      <c r="BA15" t="s">
        <v>3114</v>
      </c>
      <c r="BD15">
        <v>0</v>
      </c>
      <c r="BE15">
        <v>0</v>
      </c>
      <c r="BF15">
        <v>0</v>
      </c>
      <c r="BG15" t="s">
        <v>3115</v>
      </c>
      <c r="BI15">
        <v>2</v>
      </c>
      <c r="BJ15">
        <v>0</v>
      </c>
      <c r="BK15">
        <v>0.05</v>
      </c>
      <c r="BL15" t="s">
        <v>3094</v>
      </c>
    </row>
    <row r="16" spans="1:65" ht="15.75" customHeight="1" x14ac:dyDescent="0.25">
      <c r="A16" t="s">
        <v>1908</v>
      </c>
      <c r="B16" t="s">
        <v>3091</v>
      </c>
      <c r="C16">
        <v>0</v>
      </c>
      <c r="D16">
        <v>1</v>
      </c>
      <c r="E16">
        <v>1</v>
      </c>
      <c r="F16">
        <v>0</v>
      </c>
      <c r="G16" t="s">
        <v>3092</v>
      </c>
      <c r="H16" t="s">
        <v>3535</v>
      </c>
      <c r="I16" t="s">
        <v>3535</v>
      </c>
      <c r="J16" t="s">
        <v>3094</v>
      </c>
      <c r="K16" t="s">
        <v>3095</v>
      </c>
      <c r="L16">
        <v>0</v>
      </c>
      <c r="M16" t="s">
        <v>3096</v>
      </c>
      <c r="N16">
        <v>0</v>
      </c>
      <c r="O16" t="s">
        <v>3097</v>
      </c>
      <c r="P16" t="s">
        <v>3098</v>
      </c>
      <c r="Q16" t="s">
        <v>3099</v>
      </c>
      <c r="R16">
        <v>0</v>
      </c>
      <c r="S16" t="s">
        <v>3100</v>
      </c>
      <c r="T16" t="s">
        <v>3094</v>
      </c>
      <c r="U16" t="s">
        <v>3101</v>
      </c>
      <c r="V16" t="s">
        <v>3102</v>
      </c>
      <c r="W16" t="s">
        <v>3103</v>
      </c>
      <c r="X16" t="s">
        <v>3104</v>
      </c>
      <c r="Y16">
        <v>0</v>
      </c>
      <c r="Z16">
        <v>0</v>
      </c>
      <c r="AA16" t="s">
        <v>3105</v>
      </c>
      <c r="AB16">
        <v>1</v>
      </c>
      <c r="AC16" t="s">
        <v>3106</v>
      </c>
      <c r="AD16">
        <v>45</v>
      </c>
      <c r="AE16" t="s">
        <v>3094</v>
      </c>
      <c r="AF16" t="s">
        <v>47</v>
      </c>
      <c r="AG16">
        <v>50</v>
      </c>
      <c r="AH16">
        <v>25</v>
      </c>
      <c r="AI16">
        <v>1</v>
      </c>
      <c r="AJ16">
        <v>35</v>
      </c>
      <c r="AK16">
        <v>100</v>
      </c>
      <c r="AL16">
        <v>100</v>
      </c>
      <c r="AM16">
        <v>100</v>
      </c>
      <c r="AN16" t="s">
        <v>1249</v>
      </c>
      <c r="AO16">
        <v>12000</v>
      </c>
      <c r="AP16" t="s">
        <v>3107</v>
      </c>
      <c r="AQ16">
        <v>12000</v>
      </c>
      <c r="AR16">
        <v>0</v>
      </c>
      <c r="AS16" s="43" t="s">
        <v>3108</v>
      </c>
      <c r="AT16" t="s">
        <v>3109</v>
      </c>
      <c r="AU16" t="s">
        <v>3110</v>
      </c>
      <c r="AV16" t="s">
        <v>3111</v>
      </c>
      <c r="AW16">
        <v>0</v>
      </c>
      <c r="AX16">
        <v>0</v>
      </c>
      <c r="AY16" s="5" t="s">
        <v>3112</v>
      </c>
      <c r="AZ16" s="5" t="s">
        <v>3113</v>
      </c>
      <c r="BA16" s="5" t="s">
        <v>3114</v>
      </c>
      <c r="BD16">
        <v>0</v>
      </c>
      <c r="BE16">
        <v>0</v>
      </c>
      <c r="BF16">
        <v>0</v>
      </c>
      <c r="BG16" t="s">
        <v>3115</v>
      </c>
      <c r="BI16">
        <v>2</v>
      </c>
      <c r="BJ16">
        <v>0</v>
      </c>
      <c r="BK16">
        <v>0.05</v>
      </c>
      <c r="BL16" t="s">
        <v>3094</v>
      </c>
    </row>
    <row r="29" spans="7:7" x14ac:dyDescent="0.25">
      <c r="G29" t="s">
        <v>3384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F1436-91A9-4AD1-B69B-9F83DC1D0511}">
  <dimension ref="A1:BF19"/>
  <sheetViews>
    <sheetView workbookViewId="0">
      <selection activeCell="V5" sqref="V5"/>
    </sheetView>
  </sheetViews>
  <sheetFormatPr defaultRowHeight="15" x14ac:dyDescent="0.25"/>
  <cols>
    <col min="1" max="1" width="9.140625" customWidth="1"/>
    <col min="2" max="2" width="13.85546875" bestFit="1" customWidth="1"/>
    <col min="3" max="6" width="9.140625" customWidth="1"/>
    <col min="7" max="7" width="33.85546875" bestFit="1" customWidth="1"/>
    <col min="8" max="8" width="14.140625" bestFit="1" customWidth="1"/>
    <col min="9" max="9" width="13.28515625" bestFit="1" customWidth="1"/>
    <col min="10" max="10" width="9.140625" customWidth="1"/>
    <col min="11" max="12" width="18.28515625" bestFit="1" customWidth="1"/>
    <col min="13" max="13" width="9.140625" customWidth="1"/>
    <col min="14" max="14" width="19.7109375" bestFit="1" customWidth="1"/>
    <col min="15" max="15" width="15.85546875" bestFit="1" customWidth="1"/>
    <col min="16" max="16" width="11.140625" bestFit="1" customWidth="1"/>
    <col min="17" max="17" width="23.7109375" bestFit="1" customWidth="1"/>
    <col min="18" max="18" width="11.5703125" bestFit="1" customWidth="1"/>
    <col min="19" max="19" width="11" customWidth="1"/>
    <col min="20" max="20" width="13.42578125" bestFit="1" customWidth="1"/>
    <col min="21" max="21" width="24.140625" bestFit="1" customWidth="1"/>
    <col min="22" max="22" width="19" bestFit="1" customWidth="1"/>
    <col min="23" max="23" width="9.7109375" bestFit="1" customWidth="1"/>
    <col min="24" max="24" width="13.5703125" bestFit="1" customWidth="1"/>
    <col min="25" max="25" width="15" bestFit="1" customWidth="1"/>
    <col min="26" max="26" width="21.85546875" bestFit="1" customWidth="1"/>
    <col min="27" max="29" width="9.140625" customWidth="1"/>
    <col min="30" max="31" width="22" bestFit="1" customWidth="1"/>
    <col min="32" max="32" width="17.5703125" bestFit="1" customWidth="1"/>
    <col min="33" max="33" width="22" bestFit="1" customWidth="1"/>
    <col min="34" max="34" width="11.28515625" bestFit="1" customWidth="1"/>
    <col min="35" max="35" width="12.85546875" bestFit="1" customWidth="1"/>
    <col min="36" max="36" width="10.5703125" bestFit="1" customWidth="1"/>
    <col min="37" max="37" width="6" bestFit="1" customWidth="1"/>
    <col min="38" max="38" width="11.5703125" bestFit="1" customWidth="1"/>
    <col min="39" max="39" width="16.85546875" bestFit="1" customWidth="1"/>
    <col min="40" max="40" width="11.5703125" bestFit="1" customWidth="1"/>
    <col min="41" max="41" width="17.28515625" bestFit="1" customWidth="1"/>
    <col min="42" max="42" width="19.140625" bestFit="1" customWidth="1"/>
    <col min="43" max="43" width="23.5703125" bestFit="1" customWidth="1"/>
    <col min="44" max="44" width="18.5703125" bestFit="1" customWidth="1"/>
    <col min="45" max="45" width="24" bestFit="1" customWidth="1"/>
    <col min="46" max="46" width="23.7109375" bestFit="1" customWidth="1"/>
    <col min="47" max="47" width="21" bestFit="1" customWidth="1"/>
    <col min="48" max="48" width="23.28515625" bestFit="1" customWidth="1"/>
    <col min="49" max="49" width="18.7109375" bestFit="1" customWidth="1"/>
    <col min="50" max="50" width="23" bestFit="1" customWidth="1"/>
    <col min="51" max="56" width="9.140625" customWidth="1"/>
    <col min="57" max="57" width="26.5703125" customWidth="1"/>
  </cols>
  <sheetData>
    <row r="1" spans="1:58" x14ac:dyDescent="0.25">
      <c r="A1" t="s">
        <v>2492</v>
      </c>
      <c r="B1" s="41" t="s">
        <v>2983</v>
      </c>
      <c r="C1" t="s">
        <v>3040</v>
      </c>
      <c r="D1" t="s">
        <v>3041</v>
      </c>
      <c r="E1" t="s">
        <v>3042</v>
      </c>
      <c r="F1" t="s">
        <v>3043</v>
      </c>
      <c r="G1" s="41" t="s">
        <v>3044</v>
      </c>
      <c r="H1" s="40" t="s">
        <v>3045</v>
      </c>
      <c r="I1" s="40" t="s">
        <v>3046</v>
      </c>
      <c r="J1" t="s">
        <v>3047</v>
      </c>
      <c r="K1" s="41" t="s">
        <v>12</v>
      </c>
      <c r="L1" s="41" t="s">
        <v>3048</v>
      </c>
      <c r="M1" t="s">
        <v>3049</v>
      </c>
      <c r="N1" s="41" t="s">
        <v>3051</v>
      </c>
      <c r="O1" s="40" t="s">
        <v>10</v>
      </c>
      <c r="P1" t="s">
        <v>3052</v>
      </c>
      <c r="Q1" s="41" t="s">
        <v>13</v>
      </c>
      <c r="R1" t="s">
        <v>3053</v>
      </c>
      <c r="S1" s="41" t="s">
        <v>2496</v>
      </c>
      <c r="T1" s="41" t="s">
        <v>3054</v>
      </c>
      <c r="U1" s="40" t="s">
        <v>15</v>
      </c>
      <c r="V1" t="s">
        <v>29</v>
      </c>
      <c r="W1" t="s">
        <v>3055</v>
      </c>
      <c r="X1" s="41" t="s">
        <v>3056</v>
      </c>
      <c r="Y1" t="s">
        <v>3057</v>
      </c>
      <c r="Z1" s="41" t="s">
        <v>3130</v>
      </c>
      <c r="AA1" t="s">
        <v>3060</v>
      </c>
      <c r="AB1" t="s">
        <v>3061</v>
      </c>
      <c r="AC1" t="s">
        <v>3061</v>
      </c>
      <c r="AD1" t="s">
        <v>3062</v>
      </c>
      <c r="AE1" t="s">
        <v>3063</v>
      </c>
      <c r="AF1" t="s">
        <v>3064</v>
      </c>
      <c r="AG1" t="s">
        <v>3065</v>
      </c>
      <c r="AH1" t="s">
        <v>3066</v>
      </c>
      <c r="AI1" t="s">
        <v>3067</v>
      </c>
      <c r="AJ1" t="s">
        <v>3068</v>
      </c>
      <c r="AK1" t="s">
        <v>3069</v>
      </c>
      <c r="AL1" t="s">
        <v>3070</v>
      </c>
      <c r="AM1" t="s">
        <v>3071</v>
      </c>
      <c r="AN1" t="s">
        <v>3072</v>
      </c>
      <c r="AO1" t="s">
        <v>3073</v>
      </c>
      <c r="AP1" t="s">
        <v>3074</v>
      </c>
      <c r="AQ1" t="s">
        <v>3075</v>
      </c>
      <c r="AR1" s="41" t="s">
        <v>3076</v>
      </c>
      <c r="AS1" s="41" t="s">
        <v>3077</v>
      </c>
      <c r="AT1" s="41" t="s">
        <v>28</v>
      </c>
      <c r="AU1" s="41" t="s">
        <v>27</v>
      </c>
      <c r="AV1" s="41" t="s">
        <v>3078</v>
      </c>
      <c r="AW1" s="41" t="s">
        <v>3079</v>
      </c>
      <c r="AX1" t="s">
        <v>3080</v>
      </c>
      <c r="AY1" t="s">
        <v>3081</v>
      </c>
      <c r="AZ1" t="s">
        <v>3082</v>
      </c>
      <c r="BA1" t="s">
        <v>3083</v>
      </c>
      <c r="BB1" t="s">
        <v>3084</v>
      </c>
      <c r="BC1" t="s">
        <v>3085</v>
      </c>
      <c r="BD1" t="s">
        <v>3086</v>
      </c>
      <c r="BE1" s="40" t="s">
        <v>3090</v>
      </c>
      <c r="BF1" s="40" t="s">
        <v>3131</v>
      </c>
    </row>
    <row r="2" spans="1:58" ht="15.75" customHeight="1" x14ac:dyDescent="0.25">
      <c r="A2" t="s">
        <v>149</v>
      </c>
      <c r="B2" t="s">
        <v>3091</v>
      </c>
      <c r="C2" t="s">
        <v>3132</v>
      </c>
      <c r="D2" t="s">
        <v>3133</v>
      </c>
      <c r="E2" t="s">
        <v>3133</v>
      </c>
      <c r="F2" t="s">
        <v>3132</v>
      </c>
      <c r="G2" t="s">
        <v>3092</v>
      </c>
      <c r="H2" t="s">
        <v>3134</v>
      </c>
      <c r="I2" t="s">
        <v>3134</v>
      </c>
      <c r="J2" t="s">
        <v>3094</v>
      </c>
      <c r="K2" t="s">
        <v>3095</v>
      </c>
      <c r="L2" t="s">
        <v>3122</v>
      </c>
      <c r="M2" t="s">
        <v>3132</v>
      </c>
      <c r="N2" t="s">
        <v>3097</v>
      </c>
      <c r="O2" t="s">
        <v>3099</v>
      </c>
      <c r="P2" t="s">
        <v>3132</v>
      </c>
      <c r="Q2" t="s">
        <v>3100</v>
      </c>
      <c r="R2" t="s">
        <v>3094</v>
      </c>
      <c r="S2" t="s">
        <v>3101</v>
      </c>
      <c r="T2" t="s">
        <v>3102</v>
      </c>
      <c r="U2" t="s">
        <v>3103</v>
      </c>
      <c r="V2" t="s">
        <v>3132</v>
      </c>
      <c r="W2" t="s">
        <v>3132</v>
      </c>
      <c r="X2" t="s">
        <v>3105</v>
      </c>
      <c r="Y2">
        <v>1</v>
      </c>
      <c r="Z2" t="s">
        <v>3106</v>
      </c>
      <c r="AA2" t="s">
        <v>3094</v>
      </c>
      <c r="AB2" t="s">
        <v>3386</v>
      </c>
      <c r="AC2" t="s">
        <v>3386</v>
      </c>
      <c r="AD2" t="s">
        <v>3387</v>
      </c>
      <c r="AE2" t="s">
        <v>3387</v>
      </c>
      <c r="AF2">
        <v>0</v>
      </c>
      <c r="AG2" t="s">
        <v>3387</v>
      </c>
      <c r="AH2">
        <v>100</v>
      </c>
      <c r="AI2" t="s">
        <v>3136</v>
      </c>
      <c r="AJ2" t="s">
        <v>3136</v>
      </c>
      <c r="AK2" t="s">
        <v>1270</v>
      </c>
      <c r="AL2">
        <v>115</v>
      </c>
      <c r="AM2">
        <v>0</v>
      </c>
      <c r="AN2">
        <v>115</v>
      </c>
      <c r="AO2" t="s">
        <v>1288</v>
      </c>
      <c r="AP2" s="43" t="s">
        <v>3108</v>
      </c>
      <c r="AQ2" t="s">
        <v>3109</v>
      </c>
      <c r="AR2" t="s">
        <v>3110</v>
      </c>
      <c r="AS2" t="s">
        <v>3111</v>
      </c>
      <c r="AT2" t="s">
        <v>3132</v>
      </c>
      <c r="AU2" t="s">
        <v>3132</v>
      </c>
      <c r="AV2" s="5" t="s">
        <v>3112</v>
      </c>
      <c r="AW2" s="5" t="s">
        <v>3113</v>
      </c>
      <c r="AX2" s="5" t="s">
        <v>3114</v>
      </c>
      <c r="BA2" t="s">
        <v>3132</v>
      </c>
      <c r="BB2" t="s">
        <v>3132</v>
      </c>
      <c r="BC2" t="s">
        <v>3132</v>
      </c>
      <c r="BD2" t="s">
        <v>3115</v>
      </c>
      <c r="BE2" t="s">
        <v>3132</v>
      </c>
      <c r="BF2" t="s">
        <v>3094</v>
      </c>
    </row>
    <row r="3" spans="1:58" ht="15.75" customHeight="1" x14ac:dyDescent="0.25">
      <c r="A3" t="s">
        <v>1922</v>
      </c>
      <c r="B3" t="s">
        <v>3091</v>
      </c>
      <c r="C3" t="s">
        <v>3132</v>
      </c>
      <c r="D3" t="s">
        <v>3133</v>
      </c>
      <c r="E3" t="s">
        <v>3133</v>
      </c>
      <c r="F3" t="s">
        <v>3132</v>
      </c>
      <c r="G3" t="s">
        <v>3092</v>
      </c>
      <c r="H3" t="s">
        <v>3138</v>
      </c>
      <c r="I3" t="s">
        <v>3138</v>
      </c>
      <c r="J3" t="s">
        <v>3094</v>
      </c>
      <c r="K3" t="s">
        <v>3095</v>
      </c>
      <c r="M3" t="s">
        <v>3132</v>
      </c>
      <c r="N3" t="s">
        <v>3097</v>
      </c>
      <c r="O3" t="s">
        <v>3099</v>
      </c>
      <c r="P3" t="s">
        <v>3132</v>
      </c>
      <c r="Q3" t="s">
        <v>3100</v>
      </c>
      <c r="R3" t="s">
        <v>3094</v>
      </c>
      <c r="S3" t="s">
        <v>3101</v>
      </c>
      <c r="T3" t="s">
        <v>3102</v>
      </c>
      <c r="U3" t="s">
        <v>3103</v>
      </c>
      <c r="V3" t="s">
        <v>3132</v>
      </c>
      <c r="W3" t="s">
        <v>3132</v>
      </c>
      <c r="X3" t="s">
        <v>3105</v>
      </c>
      <c r="Y3">
        <v>1</v>
      </c>
      <c r="Z3" t="s">
        <v>3106</v>
      </c>
      <c r="AA3" t="s">
        <v>3094</v>
      </c>
      <c r="AB3" t="s">
        <v>47</v>
      </c>
      <c r="AC3" t="s">
        <v>47</v>
      </c>
      <c r="AD3" t="s">
        <v>3135</v>
      </c>
      <c r="AE3" t="s">
        <v>3135</v>
      </c>
      <c r="AF3" t="s">
        <v>3133</v>
      </c>
      <c r="AG3" t="s">
        <v>3135</v>
      </c>
      <c r="AH3" t="s">
        <v>3136</v>
      </c>
      <c r="AI3" t="s">
        <v>3136</v>
      </c>
      <c r="AJ3" t="s">
        <v>3136</v>
      </c>
      <c r="AK3" t="s">
        <v>1249</v>
      </c>
      <c r="AL3" t="s">
        <v>3137</v>
      </c>
      <c r="AM3" t="s">
        <v>3133</v>
      </c>
      <c r="AN3" t="s">
        <v>3137</v>
      </c>
      <c r="AO3" t="s">
        <v>3132</v>
      </c>
      <c r="AP3" s="43" t="s">
        <v>3108</v>
      </c>
      <c r="AQ3" t="s">
        <v>3109</v>
      </c>
      <c r="AR3" t="s">
        <v>3110</v>
      </c>
      <c r="AS3" t="s">
        <v>3111</v>
      </c>
      <c r="AT3" t="s">
        <v>3139</v>
      </c>
      <c r="AU3" t="s">
        <v>3125</v>
      </c>
      <c r="AV3" s="5" t="s">
        <v>3112</v>
      </c>
      <c r="AW3" s="5" t="s">
        <v>3113</v>
      </c>
      <c r="AX3" s="5" t="s">
        <v>3114</v>
      </c>
      <c r="BA3" t="s">
        <v>3132</v>
      </c>
      <c r="BB3" t="s">
        <v>3132</v>
      </c>
      <c r="BC3" t="s">
        <v>3132</v>
      </c>
      <c r="BD3" t="s">
        <v>3115</v>
      </c>
      <c r="BE3" t="s">
        <v>3132</v>
      </c>
      <c r="BF3" t="s">
        <v>3094</v>
      </c>
    </row>
    <row r="4" spans="1:58" ht="15.75" customHeight="1" x14ac:dyDescent="0.25">
      <c r="A4" t="s">
        <v>2193</v>
      </c>
      <c r="B4" t="s">
        <v>3091</v>
      </c>
      <c r="C4" t="s">
        <v>3132</v>
      </c>
      <c r="D4" t="s">
        <v>3133</v>
      </c>
      <c r="E4" t="s">
        <v>3133</v>
      </c>
      <c r="F4" t="s">
        <v>3132</v>
      </c>
      <c r="G4" t="s">
        <v>3092</v>
      </c>
      <c r="H4" t="s">
        <v>3140</v>
      </c>
      <c r="I4" t="s">
        <v>3140</v>
      </c>
      <c r="J4" t="s">
        <v>3094</v>
      </c>
      <c r="K4" t="s">
        <v>3095</v>
      </c>
      <c r="L4" t="s">
        <v>3122</v>
      </c>
      <c r="M4" t="s">
        <v>3132</v>
      </c>
      <c r="N4" t="s">
        <v>3097</v>
      </c>
      <c r="O4" t="s">
        <v>3099</v>
      </c>
      <c r="P4" t="s">
        <v>3132</v>
      </c>
      <c r="Q4" t="s">
        <v>3100</v>
      </c>
      <c r="R4" t="s">
        <v>3094</v>
      </c>
      <c r="S4" t="s">
        <v>3101</v>
      </c>
      <c r="T4" t="s">
        <v>3102</v>
      </c>
      <c r="U4" t="s">
        <v>3103</v>
      </c>
      <c r="V4" t="s">
        <v>3132</v>
      </c>
      <c r="W4" t="s">
        <v>3132</v>
      </c>
      <c r="X4" t="s">
        <v>3105</v>
      </c>
      <c r="Y4">
        <v>1</v>
      </c>
      <c r="Z4" t="s">
        <v>3106</v>
      </c>
      <c r="AA4" t="s">
        <v>3094</v>
      </c>
      <c r="AB4" t="s">
        <v>47</v>
      </c>
      <c r="AC4" t="s">
        <v>47</v>
      </c>
      <c r="AD4" t="s">
        <v>3135</v>
      </c>
      <c r="AE4" t="s">
        <v>3135</v>
      </c>
      <c r="AF4" t="s">
        <v>3133</v>
      </c>
      <c r="AG4" t="s">
        <v>3135</v>
      </c>
      <c r="AH4" t="s">
        <v>3136</v>
      </c>
      <c r="AI4" t="s">
        <v>3136</v>
      </c>
      <c r="AJ4" t="s">
        <v>3136</v>
      </c>
      <c r="AK4" t="s">
        <v>1249</v>
      </c>
      <c r="AL4" t="s">
        <v>3137</v>
      </c>
      <c r="AM4" t="s">
        <v>3133</v>
      </c>
      <c r="AN4" t="s">
        <v>3137</v>
      </c>
      <c r="AO4" t="s">
        <v>3132</v>
      </c>
      <c r="AP4" s="43" t="s">
        <v>3108</v>
      </c>
      <c r="AQ4" t="s">
        <v>3109</v>
      </c>
      <c r="AR4" t="s">
        <v>3110</v>
      </c>
      <c r="AS4" t="s">
        <v>3111</v>
      </c>
      <c r="AT4" t="s">
        <v>3132</v>
      </c>
      <c r="AU4" t="s">
        <v>3132</v>
      </c>
      <c r="AV4" s="5" t="s">
        <v>3112</v>
      </c>
      <c r="AW4" s="5" t="s">
        <v>3113</v>
      </c>
      <c r="AX4" s="5" t="s">
        <v>3114</v>
      </c>
      <c r="BA4" t="s">
        <v>3132</v>
      </c>
      <c r="BB4" t="s">
        <v>3132</v>
      </c>
      <c r="BC4" t="s">
        <v>3132</v>
      </c>
      <c r="BD4" t="s">
        <v>3115</v>
      </c>
      <c r="BE4" t="s">
        <v>3132</v>
      </c>
      <c r="BF4" t="s">
        <v>3094</v>
      </c>
    </row>
    <row r="5" spans="1:58" ht="15.75" customHeight="1" x14ac:dyDescent="0.25">
      <c r="A5" t="s">
        <v>529</v>
      </c>
      <c r="B5" t="s">
        <v>3091</v>
      </c>
      <c r="C5" t="s">
        <v>3132</v>
      </c>
      <c r="D5" t="s">
        <v>3133</v>
      </c>
      <c r="E5" t="s">
        <v>3133</v>
      </c>
      <c r="F5" t="s">
        <v>3132</v>
      </c>
      <c r="G5" t="s">
        <v>3092</v>
      </c>
      <c r="H5" t="s">
        <v>3141</v>
      </c>
      <c r="I5" t="s">
        <v>3141</v>
      </c>
      <c r="J5" t="s">
        <v>3094</v>
      </c>
      <c r="K5" t="s">
        <v>3095</v>
      </c>
      <c r="L5">
        <v>0</v>
      </c>
      <c r="M5" t="s">
        <v>3132</v>
      </c>
      <c r="N5" t="s">
        <v>3097</v>
      </c>
      <c r="O5" t="s">
        <v>3099</v>
      </c>
      <c r="P5" t="s">
        <v>3132</v>
      </c>
      <c r="Q5" t="s">
        <v>3100</v>
      </c>
      <c r="R5" t="s">
        <v>3094</v>
      </c>
      <c r="S5" t="s">
        <v>3101</v>
      </c>
      <c r="T5" t="s">
        <v>3102</v>
      </c>
      <c r="U5" t="s">
        <v>3103</v>
      </c>
      <c r="V5">
        <v>0</v>
      </c>
      <c r="W5" t="s">
        <v>3132</v>
      </c>
      <c r="X5" t="s">
        <v>3105</v>
      </c>
      <c r="Y5">
        <v>1</v>
      </c>
      <c r="Z5" t="s">
        <v>3106</v>
      </c>
      <c r="AA5" t="s">
        <v>3094</v>
      </c>
      <c r="AB5" t="s">
        <v>47</v>
      </c>
      <c r="AC5" t="s">
        <v>47</v>
      </c>
      <c r="AD5" t="s">
        <v>3135</v>
      </c>
      <c r="AE5" t="s">
        <v>3135</v>
      </c>
      <c r="AF5" t="s">
        <v>3133</v>
      </c>
      <c r="AG5" t="s">
        <v>3135</v>
      </c>
      <c r="AH5" t="s">
        <v>3136</v>
      </c>
      <c r="AI5" t="s">
        <v>3136</v>
      </c>
      <c r="AJ5" t="s">
        <v>3136</v>
      </c>
      <c r="AK5" t="s">
        <v>1249</v>
      </c>
      <c r="AL5" t="s">
        <v>3137</v>
      </c>
      <c r="AM5" t="s">
        <v>3133</v>
      </c>
      <c r="AN5" t="s">
        <v>3137</v>
      </c>
      <c r="AO5" t="s">
        <v>3132</v>
      </c>
      <c r="AP5" s="43" t="s">
        <v>3108</v>
      </c>
      <c r="AQ5" t="s">
        <v>3109</v>
      </c>
      <c r="AR5" t="s">
        <v>3110</v>
      </c>
      <c r="AS5" t="s">
        <v>3111</v>
      </c>
      <c r="AT5" t="s">
        <v>3139</v>
      </c>
      <c r="AU5" t="s">
        <v>3125</v>
      </c>
      <c r="AV5" s="5" t="s">
        <v>3112</v>
      </c>
      <c r="AW5" s="5" t="s">
        <v>3113</v>
      </c>
      <c r="AX5" s="5" t="s">
        <v>3114</v>
      </c>
      <c r="BA5" t="s">
        <v>3132</v>
      </c>
      <c r="BB5" t="s">
        <v>3132</v>
      </c>
      <c r="BC5" t="s">
        <v>3132</v>
      </c>
      <c r="BD5" t="s">
        <v>3115</v>
      </c>
      <c r="BE5" t="s">
        <v>3142</v>
      </c>
      <c r="BF5" t="s">
        <v>3094</v>
      </c>
    </row>
    <row r="19" spans="42:42" x14ac:dyDescent="0.25">
      <c r="AP19" t="s">
        <v>3385</v>
      </c>
    </row>
  </sheetData>
  <pageMargins left="0.7" right="0.7" top="0.75" bottom="0.75" header="0.3" footer="0.3"/>
  <pageSetup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072F9-CC47-40FF-8573-9D6C202618DB}">
  <sheetPr codeName="Sheet5"/>
  <dimension ref="A1:AY27"/>
  <sheetViews>
    <sheetView workbookViewId="0">
      <pane xSplit="3" ySplit="1" topLeftCell="D2" activePane="bottomRight" state="frozenSplit"/>
      <selection activeCell="C1" sqref="C1 C1"/>
      <selection pane="topRight"/>
      <selection pane="bottomLeft"/>
      <selection pane="bottomRight" activeCell="Z24" sqref="Z24"/>
    </sheetView>
  </sheetViews>
  <sheetFormatPr defaultRowHeight="15" x14ac:dyDescent="0.25"/>
  <cols>
    <col min="1" max="1" width="9.140625" style="46" customWidth="1"/>
    <col min="2" max="2" width="9.140625" customWidth="1"/>
    <col min="3" max="3" width="19.28515625" bestFit="1" customWidth="1"/>
    <col min="4" max="4" width="18" bestFit="1" customWidth="1"/>
    <col min="5" max="5" width="33.85546875" bestFit="1" customWidth="1"/>
    <col min="6" max="6" width="22.85546875" bestFit="1" customWidth="1"/>
    <col min="7" max="7" width="53.85546875" bestFit="1" customWidth="1"/>
    <col min="8" max="8" width="12" bestFit="1" customWidth="1"/>
    <col min="9" max="9" width="20.7109375" bestFit="1" customWidth="1"/>
    <col min="10" max="10" width="22.28515625" bestFit="1" customWidth="1"/>
    <col min="11" max="12" width="9.140625" customWidth="1"/>
    <col min="13" max="13" width="32.28515625" customWidth="1"/>
    <col min="14" max="23" width="9.140625" customWidth="1"/>
    <col min="24" max="24" width="13.28515625" customWidth="1"/>
    <col min="25" max="27" width="9.140625" customWidth="1"/>
    <col min="28" max="28" width="9.5703125" customWidth="1"/>
    <col min="29" max="29" width="19.7109375" customWidth="1"/>
    <col min="30" max="32" width="19" customWidth="1"/>
    <col min="33" max="34" width="9.140625" customWidth="1"/>
    <col min="35" max="35" width="8.85546875" customWidth="1"/>
    <col min="36" max="36" width="68" customWidth="1"/>
    <col min="37" max="37" width="58.5703125" customWidth="1"/>
    <col min="38" max="38" width="66.42578125" customWidth="1"/>
    <col min="39" max="39" width="44.140625" bestFit="1" customWidth="1"/>
    <col min="40" max="40" width="57.85546875" style="2" customWidth="1"/>
    <col min="41" max="41" width="12.42578125" bestFit="1" customWidth="1"/>
    <col min="42" max="42" width="9.140625" customWidth="1"/>
    <col min="43" max="43" width="9.42578125" customWidth="1"/>
    <col min="44" max="44" width="9.140625" bestFit="1" customWidth="1"/>
    <col min="45" max="45" width="17.85546875" customWidth="1"/>
    <col min="46" max="46" width="21.42578125" customWidth="1"/>
    <col min="47" max="47" width="9.140625" customWidth="1"/>
    <col min="48" max="48" width="16.7109375" bestFit="1" customWidth="1"/>
    <col min="49" max="49" width="10" customWidth="1"/>
    <col min="50" max="50" width="59.5703125" customWidth="1"/>
  </cols>
  <sheetData>
    <row r="1" spans="1:51" s="34" customFormat="1" x14ac:dyDescent="0.25">
      <c r="A1" s="45" t="s">
        <v>2492</v>
      </c>
      <c r="B1" s="44" t="s">
        <v>7</v>
      </c>
      <c r="C1" s="44" t="s">
        <v>3143</v>
      </c>
      <c r="D1" s="44" t="s">
        <v>2982</v>
      </c>
      <c r="E1" s="44" t="s">
        <v>3144</v>
      </c>
      <c r="F1" s="44" t="s">
        <v>3145</v>
      </c>
      <c r="G1" s="44" t="s">
        <v>3146</v>
      </c>
      <c r="H1" s="44" t="s">
        <v>3147</v>
      </c>
      <c r="I1" s="44" t="s">
        <v>3148</v>
      </c>
      <c r="J1" s="44" t="s">
        <v>53</v>
      </c>
      <c r="K1" s="44" t="s">
        <v>3149</v>
      </c>
      <c r="L1" s="44" t="s">
        <v>3150</v>
      </c>
      <c r="M1" s="44" t="s">
        <v>1241</v>
      </c>
      <c r="N1" s="44" t="s">
        <v>3151</v>
      </c>
      <c r="O1" s="44" t="s">
        <v>3152</v>
      </c>
      <c r="P1" s="44" t="s">
        <v>3153</v>
      </c>
      <c r="Q1" s="44" t="s">
        <v>3154</v>
      </c>
      <c r="R1" s="44" t="s">
        <v>3155</v>
      </c>
      <c r="S1" s="44" t="s">
        <v>3156</v>
      </c>
      <c r="T1" s="44" t="s">
        <v>149</v>
      </c>
      <c r="U1" s="44" t="s">
        <v>3157</v>
      </c>
      <c r="V1" s="44" t="s">
        <v>3158</v>
      </c>
      <c r="W1" s="44" t="s">
        <v>3159</v>
      </c>
      <c r="X1" s="44" t="s">
        <v>3160</v>
      </c>
      <c r="Y1" s="44" t="s">
        <v>3161</v>
      </c>
      <c r="Z1" s="44" t="s">
        <v>3162</v>
      </c>
      <c r="AA1" s="44" t="s">
        <v>3163</v>
      </c>
      <c r="AB1" s="44" t="s">
        <v>3164</v>
      </c>
      <c r="AC1" s="44" t="s">
        <v>3165</v>
      </c>
      <c r="AD1" s="44" t="s">
        <v>3166</v>
      </c>
      <c r="AE1" s="44" t="s">
        <v>3167</v>
      </c>
      <c r="AF1" s="44" t="s">
        <v>3168</v>
      </c>
      <c r="AG1" s="44" t="s">
        <v>3169</v>
      </c>
      <c r="AH1" s="44" t="s">
        <v>3170</v>
      </c>
      <c r="AI1" s="44" t="s">
        <v>3171</v>
      </c>
      <c r="AJ1" s="44" t="s">
        <v>3172</v>
      </c>
      <c r="AK1" s="44" t="s">
        <v>3173</v>
      </c>
      <c r="AL1" s="44" t="s">
        <v>3174</v>
      </c>
      <c r="AM1" s="44" t="s">
        <v>3175</v>
      </c>
      <c r="AN1" s="44" t="s">
        <v>3176</v>
      </c>
      <c r="AO1" s="34" t="s">
        <v>3177</v>
      </c>
      <c r="AP1" s="44" t="s">
        <v>3178</v>
      </c>
      <c r="AQ1" s="44" t="s">
        <v>3179</v>
      </c>
      <c r="AR1" s="44" t="s">
        <v>3180</v>
      </c>
      <c r="AS1" s="44" t="s">
        <v>3181</v>
      </c>
      <c r="AT1" s="44" t="s">
        <v>3182</v>
      </c>
      <c r="AU1" s="44" t="s">
        <v>3183</v>
      </c>
      <c r="AV1" s="44" t="s">
        <v>3184</v>
      </c>
      <c r="AW1" s="44" t="s">
        <v>3185</v>
      </c>
      <c r="AX1" s="44" t="s">
        <v>3186</v>
      </c>
      <c r="AY1" s="44" t="s">
        <v>3187</v>
      </c>
    </row>
    <row r="2" spans="1:51" ht="90" customHeight="1" x14ac:dyDescent="0.25">
      <c r="A2" s="46" t="s">
        <v>59</v>
      </c>
      <c r="B2" s="3" t="s">
        <v>59</v>
      </c>
      <c r="C2" s="3" t="s">
        <v>3188</v>
      </c>
      <c r="D2" s="4" t="s">
        <v>1288</v>
      </c>
      <c r="E2" s="4" t="s">
        <v>3092</v>
      </c>
      <c r="F2" s="4" t="s">
        <v>3189</v>
      </c>
      <c r="G2" s="47" t="s">
        <v>3190</v>
      </c>
      <c r="H2" s="4">
        <v>0</v>
      </c>
      <c r="I2" s="4" t="s">
        <v>3191</v>
      </c>
      <c r="J2" s="4" t="s">
        <v>3106</v>
      </c>
      <c r="K2" s="4">
        <v>0</v>
      </c>
      <c r="L2" s="4">
        <v>0</v>
      </c>
      <c r="M2" s="4" t="s">
        <v>3096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 t="s">
        <v>3105</v>
      </c>
      <c r="Y2" s="4">
        <v>0</v>
      </c>
      <c r="Z2" s="4">
        <v>11</v>
      </c>
      <c r="AA2" s="4">
        <v>0</v>
      </c>
      <c r="AB2" s="4">
        <v>0</v>
      </c>
      <c r="AC2" s="4" t="s">
        <v>3097</v>
      </c>
      <c r="AD2" s="4" t="s">
        <v>3192</v>
      </c>
      <c r="AE2" s="4"/>
      <c r="AF2" s="4">
        <v>10</v>
      </c>
      <c r="AG2" s="4"/>
      <c r="AH2" s="4"/>
      <c r="AI2" s="4">
        <v>-1</v>
      </c>
      <c r="AJ2" s="48">
        <v>1E-3</v>
      </c>
      <c r="AK2" s="48">
        <v>1E-3</v>
      </c>
      <c r="AL2" s="47" t="s">
        <v>3193</v>
      </c>
      <c r="AM2" s="48">
        <v>0</v>
      </c>
      <c r="AN2" s="48">
        <v>0</v>
      </c>
      <c r="AO2" s="49">
        <v>0</v>
      </c>
      <c r="AP2" s="48">
        <v>0.01</v>
      </c>
      <c r="AQ2" s="48">
        <v>4.0000000000000001E-3</v>
      </c>
      <c r="AR2" s="50">
        <v>12000</v>
      </c>
      <c r="AS2" s="4">
        <v>0</v>
      </c>
      <c r="AT2" s="4">
        <v>0</v>
      </c>
      <c r="AU2" s="4">
        <v>3.5</v>
      </c>
      <c r="AV2" s="4">
        <v>0</v>
      </c>
      <c r="AW2" s="4">
        <v>0</v>
      </c>
      <c r="AX2" s="47" t="s">
        <v>3194</v>
      </c>
      <c r="AY2" s="3"/>
    </row>
    <row r="3" spans="1:51" ht="90" customHeight="1" x14ac:dyDescent="0.25">
      <c r="A3" s="46" t="s">
        <v>120</v>
      </c>
      <c r="B3" s="3" t="s">
        <v>120</v>
      </c>
      <c r="C3" s="3" t="s">
        <v>3195</v>
      </c>
      <c r="D3" s="4" t="s">
        <v>1288</v>
      </c>
      <c r="E3" s="4" t="s">
        <v>3092</v>
      </c>
      <c r="F3" s="4" t="s">
        <v>3189</v>
      </c>
      <c r="G3" s="47" t="s">
        <v>3190</v>
      </c>
      <c r="H3" s="4">
        <v>0</v>
      </c>
      <c r="I3" s="4" t="s">
        <v>3191</v>
      </c>
      <c r="J3" s="4" t="s">
        <v>3106</v>
      </c>
      <c r="K3" s="4">
        <v>0</v>
      </c>
      <c r="L3" s="4">
        <v>0</v>
      </c>
      <c r="M3" s="4" t="s">
        <v>3096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 t="s">
        <v>3105</v>
      </c>
      <c r="Y3" s="4">
        <v>0</v>
      </c>
      <c r="Z3" s="4">
        <v>11</v>
      </c>
      <c r="AA3" s="4">
        <v>0</v>
      </c>
      <c r="AB3" s="4">
        <v>0</v>
      </c>
      <c r="AC3" s="4" t="s">
        <v>3097</v>
      </c>
      <c r="AD3" s="4" t="s">
        <v>3192</v>
      </c>
      <c r="AE3" s="4"/>
      <c r="AF3" s="4">
        <v>10</v>
      </c>
      <c r="AG3" s="4"/>
      <c r="AH3" s="4"/>
      <c r="AI3" s="4">
        <v>-1</v>
      </c>
      <c r="AJ3" s="48">
        <v>1E-3</v>
      </c>
      <c r="AK3" s="48">
        <v>1E-3</v>
      </c>
      <c r="AL3" s="47" t="s">
        <v>3196</v>
      </c>
      <c r="AM3" s="48">
        <v>0</v>
      </c>
      <c r="AN3" s="48">
        <v>0</v>
      </c>
      <c r="AO3" s="49">
        <v>0</v>
      </c>
      <c r="AP3" s="48">
        <v>0.01</v>
      </c>
      <c r="AQ3" s="48">
        <v>4.0000000000000001E-3</v>
      </c>
      <c r="AR3" s="50">
        <v>12000</v>
      </c>
      <c r="AS3" s="4">
        <v>0</v>
      </c>
      <c r="AT3" s="4">
        <v>0</v>
      </c>
      <c r="AU3" s="4">
        <v>3.5</v>
      </c>
      <c r="AV3" s="4">
        <v>0</v>
      </c>
      <c r="AW3" s="4">
        <v>0</v>
      </c>
      <c r="AX3" s="47" t="s">
        <v>3197</v>
      </c>
      <c r="AY3" s="3"/>
    </row>
    <row r="4" spans="1:51" x14ac:dyDescent="0.25">
      <c r="A4" s="46" t="s">
        <v>3198</v>
      </c>
      <c r="B4" s="3" t="s">
        <v>150</v>
      </c>
      <c r="C4" s="3" t="s">
        <v>2489</v>
      </c>
      <c r="D4" s="3"/>
      <c r="E4" s="3"/>
      <c r="F4" s="3"/>
      <c r="G4" s="3">
        <v>40</v>
      </c>
      <c r="H4" s="3">
        <v>0</v>
      </c>
      <c r="I4" s="4" t="s">
        <v>3191</v>
      </c>
      <c r="J4" s="3"/>
      <c r="K4" s="3">
        <v>0</v>
      </c>
      <c r="L4" s="3">
        <v>0</v>
      </c>
      <c r="M4" s="3"/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/>
      <c r="Y4" s="3">
        <v>0</v>
      </c>
      <c r="Z4" s="3">
        <v>7</v>
      </c>
      <c r="AA4" s="3">
        <v>0</v>
      </c>
      <c r="AB4" s="3">
        <v>0</v>
      </c>
      <c r="AC4" s="3"/>
      <c r="AD4" s="3" t="s">
        <v>3134</v>
      </c>
      <c r="AE4" s="3"/>
      <c r="AF4" s="3">
        <v>1</v>
      </c>
      <c r="AG4" s="3"/>
      <c r="AH4" s="3"/>
      <c r="AI4" s="3">
        <v>-1</v>
      </c>
      <c r="AJ4" s="3">
        <v>1E-3</v>
      </c>
      <c r="AK4" s="3">
        <v>1E-3</v>
      </c>
      <c r="AL4" s="3"/>
      <c r="AM4" s="3">
        <v>0</v>
      </c>
      <c r="AN4" s="3">
        <v>0</v>
      </c>
      <c r="AO4" s="46"/>
      <c r="AP4" s="3">
        <v>0.01</v>
      </c>
      <c r="AQ4" s="3">
        <v>2E-3</v>
      </c>
      <c r="AR4" s="50">
        <v>12000</v>
      </c>
      <c r="AS4" s="3">
        <v>135</v>
      </c>
      <c r="AT4" s="3">
        <v>0</v>
      </c>
      <c r="AU4" s="4">
        <v>3.5</v>
      </c>
      <c r="AV4" s="3">
        <v>0</v>
      </c>
      <c r="AW4" s="3">
        <v>2</v>
      </c>
      <c r="AX4" s="47"/>
      <c r="AY4" s="3"/>
    </row>
    <row r="5" spans="1:51" ht="90" customHeight="1" x14ac:dyDescent="0.25">
      <c r="A5" s="46" t="s">
        <v>421</v>
      </c>
      <c r="B5" s="3" t="s">
        <v>421</v>
      </c>
      <c r="C5" s="3" t="s">
        <v>2487</v>
      </c>
      <c r="D5" s="4" t="s">
        <v>1288</v>
      </c>
      <c r="E5" s="4" t="s">
        <v>3092</v>
      </c>
      <c r="F5" s="4" t="s">
        <v>3189</v>
      </c>
      <c r="G5" s="47" t="s">
        <v>3190</v>
      </c>
      <c r="H5" s="4">
        <v>0</v>
      </c>
      <c r="I5" s="4" t="s">
        <v>3191</v>
      </c>
      <c r="J5" s="4" t="s">
        <v>3106</v>
      </c>
      <c r="K5" s="4">
        <v>0</v>
      </c>
      <c r="L5" s="4">
        <v>0</v>
      </c>
      <c r="M5" s="4" t="s">
        <v>3096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 t="s">
        <v>3105</v>
      </c>
      <c r="Y5" s="4">
        <v>0</v>
      </c>
      <c r="Z5" s="4">
        <v>7</v>
      </c>
      <c r="AA5" s="4">
        <v>0</v>
      </c>
      <c r="AB5" s="4">
        <v>0</v>
      </c>
      <c r="AC5" s="4" t="s">
        <v>3097</v>
      </c>
      <c r="AD5" s="4" t="s">
        <v>3199</v>
      </c>
      <c r="AE5" s="4"/>
      <c r="AF5" s="4">
        <v>4</v>
      </c>
      <c r="AG5" s="4"/>
      <c r="AH5" s="4"/>
      <c r="AI5" s="4">
        <v>-1</v>
      </c>
      <c r="AJ5" s="48">
        <v>1E-3</v>
      </c>
      <c r="AK5" s="48">
        <v>1E-3</v>
      </c>
      <c r="AL5" s="51">
        <v>0</v>
      </c>
      <c r="AM5" s="52" t="s">
        <v>3200</v>
      </c>
      <c r="AN5" s="52" t="s">
        <v>3201</v>
      </c>
      <c r="AO5" s="49">
        <v>0</v>
      </c>
      <c r="AP5" s="48">
        <v>0.03</v>
      </c>
      <c r="AQ5" s="48">
        <v>2E-3</v>
      </c>
      <c r="AR5" s="50">
        <v>12000</v>
      </c>
      <c r="AS5" s="53" t="s">
        <v>3122</v>
      </c>
      <c r="AT5" s="4">
        <v>0</v>
      </c>
      <c r="AU5" s="4">
        <v>3.5</v>
      </c>
      <c r="AV5" s="4">
        <v>0</v>
      </c>
      <c r="AW5" s="4">
        <v>1</v>
      </c>
      <c r="AX5" s="47" t="s">
        <v>3202</v>
      </c>
      <c r="AY5" s="3">
        <v>2</v>
      </c>
    </row>
    <row r="6" spans="1:51" x14ac:dyDescent="0.25">
      <c r="A6" s="46" t="s">
        <v>3198</v>
      </c>
      <c r="B6" s="3" t="s">
        <v>474</v>
      </c>
      <c r="C6" s="3" t="s">
        <v>3203</v>
      </c>
      <c r="D6" s="3"/>
      <c r="E6" s="3"/>
      <c r="F6" s="3"/>
      <c r="G6" s="3">
        <v>120</v>
      </c>
      <c r="H6" s="3">
        <v>0</v>
      </c>
      <c r="I6" s="4" t="s">
        <v>3191</v>
      </c>
      <c r="J6" s="3"/>
      <c r="K6" s="3">
        <v>0</v>
      </c>
      <c r="L6" s="3">
        <v>0</v>
      </c>
      <c r="M6" s="3"/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/>
      <c r="Y6" s="3">
        <v>0</v>
      </c>
      <c r="Z6" s="3">
        <v>7</v>
      </c>
      <c r="AA6" s="3">
        <v>0</v>
      </c>
      <c r="AB6" s="3">
        <v>0</v>
      </c>
      <c r="AC6" s="3"/>
      <c r="AD6" s="3"/>
      <c r="AE6" s="3"/>
      <c r="AF6" s="3">
        <v>10</v>
      </c>
      <c r="AG6" s="3"/>
      <c r="AH6" s="3"/>
      <c r="AI6" s="3">
        <v>-1</v>
      </c>
      <c r="AJ6" s="3">
        <v>1E-3</v>
      </c>
      <c r="AK6" s="3">
        <v>1E-3</v>
      </c>
      <c r="AL6" s="3"/>
      <c r="AM6" s="3">
        <v>0</v>
      </c>
      <c r="AN6" s="3">
        <v>0</v>
      </c>
      <c r="AO6" s="46"/>
      <c r="AP6" s="3">
        <v>0.01</v>
      </c>
      <c r="AQ6" s="3">
        <v>2E-3</v>
      </c>
      <c r="AR6" s="50">
        <v>12000</v>
      </c>
      <c r="AS6" s="3">
        <v>0</v>
      </c>
      <c r="AT6" s="3">
        <v>0</v>
      </c>
      <c r="AU6" s="4">
        <v>3.5</v>
      </c>
      <c r="AV6" s="3">
        <v>0</v>
      </c>
      <c r="AW6" s="3">
        <v>0</v>
      </c>
      <c r="AX6" s="47"/>
      <c r="AY6" s="3"/>
    </row>
    <row r="7" spans="1:51" ht="30" customHeight="1" x14ac:dyDescent="0.25">
      <c r="A7" s="46" t="s">
        <v>3198</v>
      </c>
      <c r="B7" s="3" t="s">
        <v>489</v>
      </c>
      <c r="C7" s="3" t="s">
        <v>2488</v>
      </c>
      <c r="D7" s="3"/>
      <c r="E7" s="3"/>
      <c r="F7" s="3"/>
      <c r="G7" s="3">
        <v>200</v>
      </c>
      <c r="H7" s="3">
        <v>0</v>
      </c>
      <c r="I7" s="4" t="s">
        <v>3191</v>
      </c>
      <c r="J7" s="3"/>
      <c r="K7" s="3">
        <v>0</v>
      </c>
      <c r="L7" s="3">
        <v>0</v>
      </c>
      <c r="M7" s="3"/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/>
      <c r="Y7" s="3">
        <v>0</v>
      </c>
      <c r="Z7" s="3">
        <v>7</v>
      </c>
      <c r="AA7" s="3">
        <v>0</v>
      </c>
      <c r="AB7" s="3">
        <v>0</v>
      </c>
      <c r="AC7" s="3"/>
      <c r="AD7" s="3"/>
      <c r="AE7" s="3"/>
      <c r="AF7" s="3">
        <v>5</v>
      </c>
      <c r="AG7" s="3"/>
      <c r="AH7" s="3"/>
      <c r="AI7" s="3">
        <v>-1</v>
      </c>
      <c r="AJ7" s="3">
        <v>1E-3</v>
      </c>
      <c r="AK7" s="3">
        <v>1E-3</v>
      </c>
      <c r="AL7" s="3"/>
      <c r="AM7" s="3">
        <v>0</v>
      </c>
      <c r="AN7" s="3">
        <v>0</v>
      </c>
      <c r="AO7" s="46"/>
      <c r="AP7" s="3">
        <v>0.01</v>
      </c>
      <c r="AQ7" s="3">
        <v>2E-3</v>
      </c>
      <c r="AR7" s="50">
        <v>12000</v>
      </c>
      <c r="AS7" s="54" t="s">
        <v>3204</v>
      </c>
      <c r="AT7" s="3">
        <v>0</v>
      </c>
      <c r="AU7" s="4">
        <v>3.5</v>
      </c>
      <c r="AV7" s="3">
        <v>0</v>
      </c>
      <c r="AW7" s="3">
        <v>1</v>
      </c>
      <c r="AX7" s="47"/>
      <c r="AY7" s="3"/>
    </row>
    <row r="8" spans="1:51" x14ac:dyDescent="0.25">
      <c r="A8" s="46" t="s">
        <v>3198</v>
      </c>
      <c r="B8" s="3" t="s">
        <v>528</v>
      </c>
      <c r="C8" s="3" t="s">
        <v>3205</v>
      </c>
      <c r="D8" s="3"/>
      <c r="E8" s="3"/>
      <c r="F8" s="3"/>
      <c r="G8" s="3">
        <v>60</v>
      </c>
      <c r="H8" s="3">
        <v>0</v>
      </c>
      <c r="I8" s="4" t="s">
        <v>3191</v>
      </c>
      <c r="J8" s="3"/>
      <c r="K8" s="3">
        <v>0</v>
      </c>
      <c r="L8" s="3">
        <v>0</v>
      </c>
      <c r="M8" s="3"/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/>
      <c r="Y8" s="3">
        <v>0</v>
      </c>
      <c r="Z8" s="3">
        <v>7</v>
      </c>
      <c r="AA8" s="3">
        <v>0</v>
      </c>
      <c r="AB8" s="3">
        <v>0</v>
      </c>
      <c r="AC8" s="3"/>
      <c r="AD8" s="3" t="s">
        <v>3141</v>
      </c>
      <c r="AE8" s="3"/>
      <c r="AF8" s="3">
        <v>2</v>
      </c>
      <c r="AG8" s="3"/>
      <c r="AH8" s="3"/>
      <c r="AI8" s="3">
        <v>-1</v>
      </c>
      <c r="AJ8" s="3">
        <v>1E-3</v>
      </c>
      <c r="AK8" s="3">
        <v>1E-3</v>
      </c>
      <c r="AL8" s="3"/>
      <c r="AM8" s="3">
        <v>0</v>
      </c>
      <c r="AN8" s="3">
        <v>0</v>
      </c>
      <c r="AO8" s="46"/>
      <c r="AP8" s="3">
        <v>0.01</v>
      </c>
      <c r="AQ8" s="3">
        <v>2E-3</v>
      </c>
      <c r="AR8" s="50">
        <v>12000</v>
      </c>
      <c r="AS8" s="3">
        <v>0</v>
      </c>
      <c r="AT8" s="48" t="s">
        <v>3142</v>
      </c>
      <c r="AU8" s="4">
        <v>3.5</v>
      </c>
      <c r="AV8" s="3">
        <v>0</v>
      </c>
      <c r="AW8" s="3">
        <v>0</v>
      </c>
      <c r="AX8" s="47"/>
      <c r="AY8" s="3"/>
    </row>
    <row r="9" spans="1:51" x14ac:dyDescent="0.25">
      <c r="A9" s="46" t="s">
        <v>3198</v>
      </c>
      <c r="B9" s="3" t="s">
        <v>613</v>
      </c>
      <c r="C9" s="3" t="s">
        <v>3206</v>
      </c>
      <c r="D9" s="3"/>
      <c r="E9" s="3"/>
      <c r="F9" s="3"/>
      <c r="G9" s="3">
        <v>120</v>
      </c>
      <c r="H9" s="3">
        <v>0</v>
      </c>
      <c r="I9" s="4" t="s">
        <v>3191</v>
      </c>
      <c r="J9" s="3"/>
      <c r="K9" s="3">
        <v>0</v>
      </c>
      <c r="L9" s="3">
        <v>0</v>
      </c>
      <c r="M9" s="3"/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/>
      <c r="Y9" s="3">
        <v>0</v>
      </c>
      <c r="Z9" s="3">
        <v>7</v>
      </c>
      <c r="AA9" s="3">
        <v>0</v>
      </c>
      <c r="AB9" s="3">
        <v>0</v>
      </c>
      <c r="AC9" s="3"/>
      <c r="AD9" s="3" t="s">
        <v>3134</v>
      </c>
      <c r="AE9" s="3"/>
      <c r="AF9" s="3"/>
      <c r="AG9" s="3"/>
      <c r="AH9" s="3"/>
      <c r="AI9" s="3">
        <v>-1</v>
      </c>
      <c r="AJ9" s="3">
        <v>1E-3</v>
      </c>
      <c r="AK9" s="3">
        <v>1E-3</v>
      </c>
      <c r="AL9" s="3"/>
      <c r="AM9" s="3">
        <v>0</v>
      </c>
      <c r="AN9" s="3">
        <v>0</v>
      </c>
      <c r="AO9" s="46"/>
      <c r="AP9" s="3">
        <v>0.01</v>
      </c>
      <c r="AQ9" s="3">
        <v>2E-3</v>
      </c>
      <c r="AR9" s="50">
        <v>12000</v>
      </c>
      <c r="AS9" s="3">
        <v>0</v>
      </c>
      <c r="AT9" s="3">
        <v>0</v>
      </c>
      <c r="AU9" s="4">
        <v>3.5</v>
      </c>
      <c r="AV9" s="3">
        <v>0</v>
      </c>
      <c r="AW9" s="3">
        <v>0</v>
      </c>
      <c r="AX9" s="47"/>
      <c r="AY9" s="3"/>
    </row>
    <row r="10" spans="1:51" x14ac:dyDescent="0.25">
      <c r="A10" s="46" t="s">
        <v>3198</v>
      </c>
      <c r="B10" s="3" t="s">
        <v>616</v>
      </c>
      <c r="C10" s="3" t="s">
        <v>3207</v>
      </c>
      <c r="D10" s="3"/>
      <c r="E10" s="3"/>
      <c r="F10" s="3"/>
      <c r="G10" s="3">
        <v>250</v>
      </c>
      <c r="H10" s="3">
        <v>0</v>
      </c>
      <c r="I10" s="4" t="s">
        <v>3191</v>
      </c>
      <c r="J10" s="3"/>
      <c r="K10" s="3">
        <v>0</v>
      </c>
      <c r="L10" s="3">
        <v>0</v>
      </c>
      <c r="M10" s="3"/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/>
      <c r="Y10" s="3">
        <v>0</v>
      </c>
      <c r="Z10" s="3">
        <v>7</v>
      </c>
      <c r="AA10" s="3">
        <v>0</v>
      </c>
      <c r="AB10" s="3">
        <v>0</v>
      </c>
      <c r="AC10" s="3"/>
      <c r="AD10" s="3"/>
      <c r="AE10" s="3"/>
      <c r="AF10" s="3">
        <v>1</v>
      </c>
      <c r="AG10" s="3"/>
      <c r="AH10" s="3"/>
      <c r="AI10" s="3">
        <v>-1</v>
      </c>
      <c r="AJ10" s="3">
        <v>1E-3</v>
      </c>
      <c r="AK10" s="3">
        <v>1E-3</v>
      </c>
      <c r="AL10" s="3"/>
      <c r="AM10" s="3">
        <v>0</v>
      </c>
      <c r="AN10" s="3">
        <v>0</v>
      </c>
      <c r="AO10" s="46"/>
      <c r="AP10" s="3">
        <v>0.01</v>
      </c>
      <c r="AQ10" s="3">
        <v>2E-3</v>
      </c>
      <c r="AR10" s="50">
        <v>12000</v>
      </c>
      <c r="AS10" s="3">
        <v>135</v>
      </c>
      <c r="AT10" s="3">
        <v>0</v>
      </c>
      <c r="AU10" s="4">
        <v>3.5</v>
      </c>
      <c r="AV10" s="3" t="s">
        <v>3208</v>
      </c>
      <c r="AW10" s="3">
        <v>2</v>
      </c>
      <c r="AX10" s="47"/>
      <c r="AY10" s="3"/>
    </row>
    <row r="11" spans="1:51" x14ac:dyDescent="0.25">
      <c r="A11" s="46" t="s">
        <v>3198</v>
      </c>
      <c r="B11" s="3" t="s">
        <v>3209</v>
      </c>
      <c r="C11" s="3" t="s">
        <v>3210</v>
      </c>
      <c r="D11" s="3"/>
      <c r="E11" s="3"/>
      <c r="F11" s="3"/>
      <c r="G11" s="3">
        <v>80</v>
      </c>
      <c r="H11" s="3">
        <v>0</v>
      </c>
      <c r="I11" s="4" t="s">
        <v>3191</v>
      </c>
      <c r="J11" s="3"/>
      <c r="K11" s="3">
        <v>0</v>
      </c>
      <c r="L11" s="3">
        <v>0</v>
      </c>
      <c r="M11" s="3"/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/>
      <c r="Y11" s="3">
        <v>0</v>
      </c>
      <c r="Z11" s="3">
        <v>7</v>
      </c>
      <c r="AA11" s="3">
        <v>0</v>
      </c>
      <c r="AB11" s="3">
        <v>0</v>
      </c>
      <c r="AC11" s="3"/>
      <c r="AD11" s="3" t="s">
        <v>3134</v>
      </c>
      <c r="AE11" s="3"/>
      <c r="AF11" s="3">
        <v>1</v>
      </c>
      <c r="AG11" s="3"/>
      <c r="AH11" s="3"/>
      <c r="AI11" s="3">
        <v>-1</v>
      </c>
      <c r="AJ11" s="3">
        <v>1E-3</v>
      </c>
      <c r="AK11" s="3">
        <v>1E-3</v>
      </c>
      <c r="AL11" s="3"/>
      <c r="AM11" s="3">
        <v>0</v>
      </c>
      <c r="AN11" s="3">
        <v>0</v>
      </c>
      <c r="AO11" s="46"/>
      <c r="AP11" s="3">
        <v>0.01</v>
      </c>
      <c r="AQ11" s="3">
        <v>2E-3</v>
      </c>
      <c r="AR11" s="50">
        <v>12000</v>
      </c>
      <c r="AS11" s="3">
        <v>135</v>
      </c>
      <c r="AT11" s="3">
        <v>0</v>
      </c>
      <c r="AU11" s="4">
        <v>3.5</v>
      </c>
      <c r="AV11" s="3">
        <v>0</v>
      </c>
      <c r="AW11" s="3">
        <v>2</v>
      </c>
      <c r="AX11" s="47"/>
      <c r="AY11" s="3"/>
    </row>
    <row r="12" spans="1:51" ht="90" customHeight="1" x14ac:dyDescent="0.25">
      <c r="A12" s="46" t="s">
        <v>149</v>
      </c>
      <c r="B12" s="3" t="s">
        <v>149</v>
      </c>
      <c r="C12" s="3" t="s">
        <v>3211</v>
      </c>
      <c r="D12" s="4" t="s">
        <v>1288</v>
      </c>
      <c r="E12" s="4" t="s">
        <v>3092</v>
      </c>
      <c r="F12" s="4" t="s">
        <v>3189</v>
      </c>
      <c r="G12" s="47" t="s">
        <v>3190</v>
      </c>
      <c r="H12" s="4">
        <v>0</v>
      </c>
      <c r="I12" s="4" t="s">
        <v>3191</v>
      </c>
      <c r="J12" s="4" t="s">
        <v>3106</v>
      </c>
      <c r="K12" s="4">
        <v>0</v>
      </c>
      <c r="L12" s="4">
        <v>0</v>
      </c>
      <c r="M12" s="4" t="s">
        <v>3096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 t="s">
        <v>3105</v>
      </c>
      <c r="Y12" s="4">
        <v>0</v>
      </c>
      <c r="Z12" s="4">
        <v>7</v>
      </c>
      <c r="AA12" s="4">
        <v>0</v>
      </c>
      <c r="AB12" s="4">
        <v>0</v>
      </c>
      <c r="AC12" s="4" t="s">
        <v>3097</v>
      </c>
      <c r="AD12" s="4" t="s">
        <v>3134</v>
      </c>
      <c r="AE12" s="4"/>
      <c r="AF12" s="4">
        <v>1</v>
      </c>
      <c r="AG12" s="4"/>
      <c r="AH12" s="4"/>
      <c r="AI12" s="4">
        <v>-1</v>
      </c>
      <c r="AJ12" s="47" t="s">
        <v>3212</v>
      </c>
      <c r="AK12" s="47" t="s">
        <v>3213</v>
      </c>
      <c r="AL12" s="51" t="s">
        <v>3214</v>
      </c>
      <c r="AM12" s="48">
        <v>0</v>
      </c>
      <c r="AN12" s="48">
        <v>0</v>
      </c>
      <c r="AO12" s="49">
        <v>0</v>
      </c>
      <c r="AP12" s="48">
        <v>0.01</v>
      </c>
      <c r="AQ12" s="48">
        <v>2E-3</v>
      </c>
      <c r="AR12" s="50">
        <v>12000</v>
      </c>
      <c r="AS12" s="53" t="s">
        <v>3122</v>
      </c>
      <c r="AT12" s="4">
        <v>0</v>
      </c>
      <c r="AU12" s="4">
        <v>3.5</v>
      </c>
      <c r="AV12" s="4">
        <v>0</v>
      </c>
      <c r="AW12" s="4">
        <v>2</v>
      </c>
      <c r="AX12" s="47" t="s">
        <v>3215</v>
      </c>
      <c r="AY12" s="3"/>
    </row>
    <row r="13" spans="1:51" x14ac:dyDescent="0.25">
      <c r="A13" s="46" t="s">
        <v>3198</v>
      </c>
      <c r="B13" s="3" t="s">
        <v>3216</v>
      </c>
      <c r="C13" s="3" t="s">
        <v>3217</v>
      </c>
      <c r="D13" s="3"/>
      <c r="E13" s="3"/>
      <c r="F13" s="3"/>
      <c r="G13" s="3">
        <v>100</v>
      </c>
      <c r="H13" s="3">
        <v>0</v>
      </c>
      <c r="I13" s="4" t="s">
        <v>3191</v>
      </c>
      <c r="J13" s="3"/>
      <c r="K13" s="3">
        <v>0</v>
      </c>
      <c r="L13" s="3">
        <v>0</v>
      </c>
      <c r="M13" s="3"/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/>
      <c r="Y13" s="3">
        <v>0</v>
      </c>
      <c r="Z13" s="3">
        <v>7</v>
      </c>
      <c r="AA13" s="3">
        <v>0</v>
      </c>
      <c r="AB13" s="3">
        <v>0</v>
      </c>
      <c r="AC13" s="3"/>
      <c r="AD13" s="3" t="s">
        <v>3134</v>
      </c>
      <c r="AE13" s="3"/>
      <c r="AF13" s="3">
        <v>1</v>
      </c>
      <c r="AG13" s="3"/>
      <c r="AH13" s="3"/>
      <c r="AI13" s="3">
        <v>-1</v>
      </c>
      <c r="AJ13" s="3">
        <v>1E-3</v>
      </c>
      <c r="AK13" s="3">
        <v>1E-3</v>
      </c>
      <c r="AL13" s="3"/>
      <c r="AM13" s="3">
        <v>0</v>
      </c>
      <c r="AN13" s="3">
        <v>0</v>
      </c>
      <c r="AO13" s="46"/>
      <c r="AP13" s="3">
        <v>0.01</v>
      </c>
      <c r="AQ13" s="3">
        <v>2E-3</v>
      </c>
      <c r="AR13" s="50">
        <v>12000</v>
      </c>
      <c r="AS13" s="3">
        <v>135</v>
      </c>
      <c r="AT13" s="3">
        <v>0</v>
      </c>
      <c r="AU13" s="4">
        <v>3.5</v>
      </c>
      <c r="AV13" s="3">
        <v>0</v>
      </c>
      <c r="AW13" s="3">
        <v>2</v>
      </c>
      <c r="AX13" s="47"/>
      <c r="AY13" s="3"/>
    </row>
    <row r="14" spans="1:51" x14ac:dyDescent="0.25">
      <c r="A14" s="46" t="s">
        <v>1554</v>
      </c>
      <c r="B14" s="3" t="s">
        <v>1554</v>
      </c>
      <c r="C14" s="3" t="s">
        <v>3218</v>
      </c>
      <c r="D14" s="3"/>
      <c r="E14" s="3"/>
      <c r="F14" s="3"/>
      <c r="G14" s="3">
        <v>60</v>
      </c>
      <c r="H14" s="3">
        <v>0</v>
      </c>
      <c r="I14" s="4" t="s">
        <v>3191</v>
      </c>
      <c r="J14" s="3"/>
      <c r="K14" s="3">
        <v>0</v>
      </c>
      <c r="L14" s="3">
        <v>0</v>
      </c>
      <c r="M14" s="3"/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/>
      <c r="Y14" s="3">
        <v>0</v>
      </c>
      <c r="Z14" s="3">
        <v>7</v>
      </c>
      <c r="AA14" s="3">
        <v>0</v>
      </c>
      <c r="AB14" s="3">
        <v>0</v>
      </c>
      <c r="AC14" s="3"/>
      <c r="AD14" s="3"/>
      <c r="AE14" s="3"/>
      <c r="AF14" s="3"/>
      <c r="AG14" s="3"/>
      <c r="AH14" s="3"/>
      <c r="AI14" s="3">
        <v>-1</v>
      </c>
      <c r="AJ14" s="3">
        <v>1E-3</v>
      </c>
      <c r="AK14" s="3">
        <v>1E-3</v>
      </c>
      <c r="AL14" s="3"/>
      <c r="AM14" s="3">
        <v>0</v>
      </c>
      <c r="AN14" s="3">
        <v>0</v>
      </c>
      <c r="AO14" s="46"/>
      <c r="AP14" s="3">
        <v>0.01</v>
      </c>
      <c r="AQ14" s="3">
        <v>2E-3</v>
      </c>
      <c r="AR14" s="50">
        <v>12000</v>
      </c>
      <c r="AS14" s="3">
        <v>0</v>
      </c>
      <c r="AT14" s="3">
        <v>0</v>
      </c>
      <c r="AU14" s="4">
        <v>3.5</v>
      </c>
      <c r="AV14" s="3">
        <v>0</v>
      </c>
      <c r="AW14" s="3">
        <v>0</v>
      </c>
      <c r="AX14" s="47"/>
      <c r="AY14" s="3"/>
    </row>
    <row r="15" spans="1:51" ht="90" customHeight="1" x14ac:dyDescent="0.25">
      <c r="A15" s="46" t="s">
        <v>1565</v>
      </c>
      <c r="B15" s="3" t="s">
        <v>1565</v>
      </c>
      <c r="C15" s="3" t="s">
        <v>3219</v>
      </c>
      <c r="D15" s="4" t="s">
        <v>1288</v>
      </c>
      <c r="E15" s="4" t="s">
        <v>3092</v>
      </c>
      <c r="F15" s="4" t="s">
        <v>3189</v>
      </c>
      <c r="G15" s="47" t="s">
        <v>3190</v>
      </c>
      <c r="H15" s="4">
        <v>0</v>
      </c>
      <c r="I15" s="4" t="s">
        <v>3191</v>
      </c>
      <c r="J15" s="4" t="s">
        <v>3106</v>
      </c>
      <c r="K15" s="4">
        <v>0</v>
      </c>
      <c r="L15" s="4">
        <v>0</v>
      </c>
      <c r="M15" s="4" t="s">
        <v>3096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 t="s">
        <v>3105</v>
      </c>
      <c r="Y15" s="4">
        <v>0</v>
      </c>
      <c r="Z15" s="4">
        <v>11</v>
      </c>
      <c r="AA15" s="4">
        <v>0</v>
      </c>
      <c r="AB15" s="4">
        <v>0</v>
      </c>
      <c r="AC15" s="4" t="s">
        <v>3097</v>
      </c>
      <c r="AD15" s="4" t="s">
        <v>3192</v>
      </c>
      <c r="AE15" s="4"/>
      <c r="AF15" s="4">
        <v>10</v>
      </c>
      <c r="AG15" s="4"/>
      <c r="AH15" s="4"/>
      <c r="AI15" s="4">
        <v>-1</v>
      </c>
      <c r="AJ15" s="48">
        <v>1E-3</v>
      </c>
      <c r="AK15" s="48">
        <v>1E-3</v>
      </c>
      <c r="AL15" s="47" t="s">
        <v>3220</v>
      </c>
      <c r="AM15" s="48">
        <v>0</v>
      </c>
      <c r="AN15" s="48">
        <v>0</v>
      </c>
      <c r="AO15" s="49" t="s">
        <v>3309</v>
      </c>
      <c r="AP15" s="48">
        <v>0.01</v>
      </c>
      <c r="AQ15" s="48">
        <v>4.0000000000000001E-3</v>
      </c>
      <c r="AR15" s="50">
        <v>12000</v>
      </c>
      <c r="AS15" s="4">
        <v>0</v>
      </c>
      <c r="AT15" s="4">
        <v>0</v>
      </c>
      <c r="AU15" s="4">
        <v>3.5</v>
      </c>
      <c r="AV15" s="4">
        <v>0</v>
      </c>
      <c r="AW15" s="4">
        <v>0</v>
      </c>
      <c r="AX15" s="47" t="s">
        <v>3221</v>
      </c>
      <c r="AY15" s="3"/>
    </row>
    <row r="16" spans="1:51" x14ac:dyDescent="0.25">
      <c r="A16" s="46" t="s">
        <v>3198</v>
      </c>
      <c r="B16" s="3" t="s">
        <v>1857</v>
      </c>
      <c r="C16" s="3" t="s">
        <v>3222</v>
      </c>
      <c r="D16" s="3"/>
      <c r="E16" s="3"/>
      <c r="F16" s="3">
        <v>0</v>
      </c>
      <c r="G16" s="3">
        <v>0</v>
      </c>
      <c r="H16" s="3">
        <v>0</v>
      </c>
      <c r="I16" s="4" t="s">
        <v>3191</v>
      </c>
      <c r="J16" s="3"/>
      <c r="K16" s="3">
        <v>0</v>
      </c>
      <c r="L16" s="3">
        <v>0</v>
      </c>
      <c r="M16" s="3"/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/>
      <c r="Y16" s="3">
        <v>0</v>
      </c>
      <c r="Z16" s="3">
        <v>0</v>
      </c>
      <c r="AA16" s="3">
        <v>0</v>
      </c>
      <c r="AB16" s="3">
        <v>0</v>
      </c>
      <c r="AC16" s="3"/>
      <c r="AD16" s="3"/>
      <c r="AE16" s="3"/>
      <c r="AF16" s="3"/>
      <c r="AG16" s="3"/>
      <c r="AH16" s="3"/>
      <c r="AI16" s="3">
        <v>-1</v>
      </c>
      <c r="AJ16" s="3">
        <v>1E-3</v>
      </c>
      <c r="AK16" s="3">
        <v>1E-3</v>
      </c>
      <c r="AL16" s="3"/>
      <c r="AM16" s="3">
        <v>0</v>
      </c>
      <c r="AN16" s="3">
        <v>0</v>
      </c>
      <c r="AO16" s="46"/>
      <c r="AP16" s="3">
        <v>0.01</v>
      </c>
      <c r="AQ16" s="3">
        <v>2E-3</v>
      </c>
      <c r="AR16" s="50">
        <v>12000</v>
      </c>
      <c r="AS16" s="3">
        <v>0</v>
      </c>
      <c r="AT16" s="3">
        <v>0</v>
      </c>
      <c r="AU16" s="4">
        <v>3.5</v>
      </c>
      <c r="AV16" s="3">
        <v>0</v>
      </c>
      <c r="AW16" s="3">
        <v>0</v>
      </c>
      <c r="AX16" s="47"/>
      <c r="AY16" s="3"/>
    </row>
    <row r="17" spans="1:51" ht="90" customHeight="1" x14ac:dyDescent="0.25">
      <c r="A17" s="46" t="s">
        <v>1858</v>
      </c>
      <c r="B17" s="3" t="s">
        <v>1858</v>
      </c>
      <c r="C17" s="3" t="s">
        <v>3223</v>
      </c>
      <c r="D17" s="4" t="s">
        <v>1288</v>
      </c>
      <c r="E17" s="4" t="s">
        <v>3092</v>
      </c>
      <c r="F17" s="4" t="s">
        <v>3189</v>
      </c>
      <c r="G17" s="47" t="s">
        <v>3190</v>
      </c>
      <c r="H17" s="4">
        <v>0</v>
      </c>
      <c r="I17" s="4" t="s">
        <v>3191</v>
      </c>
      <c r="J17" s="4" t="s">
        <v>3106</v>
      </c>
      <c r="K17" s="4">
        <v>0</v>
      </c>
      <c r="L17" s="4">
        <v>0</v>
      </c>
      <c r="M17" s="4" t="s">
        <v>3096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 t="s">
        <v>3105</v>
      </c>
      <c r="Y17" s="4">
        <v>0</v>
      </c>
      <c r="Z17" s="4">
        <v>6</v>
      </c>
      <c r="AA17" s="4">
        <v>0</v>
      </c>
      <c r="AB17" s="4">
        <v>0</v>
      </c>
      <c r="AC17" s="4" t="s">
        <v>3097</v>
      </c>
      <c r="AD17" s="4" t="s">
        <v>3192</v>
      </c>
      <c r="AE17" s="4"/>
      <c r="AF17" s="4">
        <v>14</v>
      </c>
      <c r="AG17" s="4"/>
      <c r="AH17" s="4"/>
      <c r="AI17" s="4">
        <v>-1</v>
      </c>
      <c r="AJ17" s="48">
        <v>1E-3</v>
      </c>
      <c r="AK17" s="48">
        <v>1E-3</v>
      </c>
      <c r="AL17" s="51" t="s">
        <v>3224</v>
      </c>
      <c r="AM17" s="48">
        <v>0</v>
      </c>
      <c r="AN17" s="48">
        <v>0</v>
      </c>
      <c r="AO17" s="49">
        <v>0</v>
      </c>
      <c r="AP17" s="48">
        <v>0.01</v>
      </c>
      <c r="AQ17" s="48">
        <v>4.0000000000000001E-3</v>
      </c>
      <c r="AR17" s="50">
        <v>12000</v>
      </c>
      <c r="AS17" s="4">
        <v>0</v>
      </c>
      <c r="AT17" s="4">
        <v>0</v>
      </c>
      <c r="AU17" s="4">
        <v>3.5</v>
      </c>
      <c r="AV17" s="4">
        <v>0</v>
      </c>
      <c r="AW17" s="4">
        <v>0</v>
      </c>
      <c r="AX17" s="47" t="s">
        <v>3225</v>
      </c>
      <c r="AY17" s="3"/>
    </row>
    <row r="18" spans="1:51" ht="90" customHeight="1" x14ac:dyDescent="0.25">
      <c r="A18" s="46" t="s">
        <v>1873</v>
      </c>
      <c r="B18" s="3" t="s">
        <v>1873</v>
      </c>
      <c r="C18" s="3" t="s">
        <v>1876</v>
      </c>
      <c r="D18" s="3"/>
      <c r="E18" s="4" t="s">
        <v>3092</v>
      </c>
      <c r="F18" s="4" t="s">
        <v>3226</v>
      </c>
      <c r="G18" s="47" t="s">
        <v>3227</v>
      </c>
      <c r="H18" s="3">
        <v>0</v>
      </c>
      <c r="I18" s="4" t="s">
        <v>3191</v>
      </c>
      <c r="J18" s="4" t="s">
        <v>3106</v>
      </c>
      <c r="K18" s="3">
        <v>0</v>
      </c>
      <c r="L18" s="3">
        <v>0</v>
      </c>
      <c r="M18" s="4" t="s">
        <v>3096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4" t="s">
        <v>3105</v>
      </c>
      <c r="Y18" s="3">
        <v>0</v>
      </c>
      <c r="Z18" s="3">
        <v>11</v>
      </c>
      <c r="AA18" s="3">
        <v>0</v>
      </c>
      <c r="AB18" s="3">
        <v>0</v>
      </c>
      <c r="AC18" s="4" t="s">
        <v>3097</v>
      </c>
      <c r="AD18" s="3" t="s">
        <v>3228</v>
      </c>
      <c r="AE18" s="3"/>
      <c r="AF18" s="3">
        <v>14</v>
      </c>
      <c r="AG18" s="3"/>
      <c r="AH18" s="3"/>
      <c r="AI18" s="3">
        <v>-1</v>
      </c>
      <c r="AJ18" s="3">
        <v>1E-3</v>
      </c>
      <c r="AK18" s="3">
        <v>1E-3</v>
      </c>
      <c r="AL18" s="3">
        <v>0</v>
      </c>
      <c r="AM18" s="3">
        <v>0</v>
      </c>
      <c r="AN18" s="3">
        <v>0</v>
      </c>
      <c r="AO18" s="46"/>
      <c r="AP18" s="3">
        <v>0.01</v>
      </c>
      <c r="AQ18" s="3">
        <v>2E-3</v>
      </c>
      <c r="AR18" s="50">
        <v>12000</v>
      </c>
      <c r="AS18" s="3">
        <v>0</v>
      </c>
      <c r="AT18" s="3">
        <v>0</v>
      </c>
      <c r="AU18" s="4">
        <v>3.5</v>
      </c>
      <c r="AV18" s="3">
        <v>0</v>
      </c>
      <c r="AW18" s="3">
        <v>0</v>
      </c>
      <c r="AX18" s="47" t="s">
        <v>3229</v>
      </c>
      <c r="AY18" s="3"/>
    </row>
    <row r="19" spans="1:51" x14ac:dyDescent="0.25">
      <c r="A19" s="46" t="s">
        <v>3198</v>
      </c>
      <c r="B19" s="3" t="s">
        <v>1907</v>
      </c>
      <c r="C19" s="3" t="s">
        <v>3230</v>
      </c>
      <c r="D19" s="3"/>
      <c r="E19" s="3"/>
      <c r="F19" s="3">
        <v>0</v>
      </c>
      <c r="G19" s="3">
        <v>0</v>
      </c>
      <c r="H19" s="3">
        <v>0</v>
      </c>
      <c r="I19" s="4" t="s">
        <v>3191</v>
      </c>
      <c r="J19" s="3"/>
      <c r="K19" s="3">
        <v>0</v>
      </c>
      <c r="L19" s="3">
        <v>0</v>
      </c>
      <c r="M19" s="3"/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/>
      <c r="Y19" s="3">
        <v>0</v>
      </c>
      <c r="Z19" s="3">
        <v>7</v>
      </c>
      <c r="AA19" s="3">
        <v>0</v>
      </c>
      <c r="AB19" s="3">
        <v>0</v>
      </c>
      <c r="AC19" s="3"/>
      <c r="AD19" s="3"/>
      <c r="AE19" s="3"/>
      <c r="AF19" s="3"/>
      <c r="AG19" s="3"/>
      <c r="AH19" s="3"/>
      <c r="AI19" s="3">
        <v>-1</v>
      </c>
      <c r="AJ19" s="3">
        <v>1E-3</v>
      </c>
      <c r="AK19" s="3">
        <v>1E-3</v>
      </c>
      <c r="AL19" s="3"/>
      <c r="AM19" s="3">
        <v>0</v>
      </c>
      <c r="AN19" s="3">
        <v>0</v>
      </c>
      <c r="AO19" s="46"/>
      <c r="AP19" s="3">
        <v>0.01</v>
      </c>
      <c r="AQ19" s="3">
        <v>2E-3</v>
      </c>
      <c r="AR19" s="50">
        <v>12000</v>
      </c>
      <c r="AS19" s="3">
        <v>0</v>
      </c>
      <c r="AT19" s="3">
        <v>0</v>
      </c>
      <c r="AU19" s="4">
        <v>3.5</v>
      </c>
      <c r="AV19" s="3">
        <v>0</v>
      </c>
      <c r="AW19" s="3">
        <v>0</v>
      </c>
      <c r="AX19" s="47"/>
      <c r="AY19" s="3"/>
    </row>
    <row r="20" spans="1:51" x14ac:dyDescent="0.25">
      <c r="A20" s="46" t="s">
        <v>3198</v>
      </c>
      <c r="B20" s="3" t="s">
        <v>1908</v>
      </c>
      <c r="C20" s="3" t="s">
        <v>3231</v>
      </c>
      <c r="D20" s="3"/>
      <c r="E20" s="3"/>
      <c r="F20" s="3"/>
      <c r="G20" s="3">
        <v>60</v>
      </c>
      <c r="H20" s="3">
        <v>0</v>
      </c>
      <c r="I20" s="4" t="s">
        <v>3191</v>
      </c>
      <c r="J20" s="3"/>
      <c r="K20" s="3">
        <v>0</v>
      </c>
      <c r="L20" s="3">
        <v>0</v>
      </c>
      <c r="M20" s="3"/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/>
      <c r="Y20" s="3">
        <v>0</v>
      </c>
      <c r="Z20" s="3">
        <v>11</v>
      </c>
      <c r="AA20" s="3">
        <v>0</v>
      </c>
      <c r="AB20" s="3">
        <v>0</v>
      </c>
      <c r="AC20" s="3"/>
      <c r="AD20" s="3"/>
      <c r="AE20" s="3"/>
      <c r="AF20" s="3"/>
      <c r="AG20" s="3"/>
      <c r="AH20" s="3"/>
      <c r="AI20" s="3">
        <v>-1</v>
      </c>
      <c r="AJ20" s="3">
        <v>1E-3</v>
      </c>
      <c r="AK20" s="3">
        <v>1E-3</v>
      </c>
      <c r="AL20" s="3"/>
      <c r="AM20" s="3">
        <v>0</v>
      </c>
      <c r="AN20" s="3">
        <v>0</v>
      </c>
      <c r="AO20" s="46"/>
      <c r="AP20" s="3">
        <v>0.01</v>
      </c>
      <c r="AQ20" s="3">
        <v>2E-3</v>
      </c>
      <c r="AR20" s="50">
        <v>12000</v>
      </c>
      <c r="AS20" s="3">
        <v>0</v>
      </c>
      <c r="AT20" s="3">
        <v>0</v>
      </c>
      <c r="AU20" s="4">
        <v>3.5</v>
      </c>
      <c r="AV20" s="3">
        <v>0</v>
      </c>
      <c r="AW20" s="3">
        <v>0</v>
      </c>
      <c r="AX20" s="47"/>
      <c r="AY20" s="3"/>
    </row>
    <row r="21" spans="1:51" x14ac:dyDescent="0.25">
      <c r="A21" s="46" t="s">
        <v>3198</v>
      </c>
      <c r="B21" s="3" t="s">
        <v>1914</v>
      </c>
      <c r="C21" s="3" t="s">
        <v>2491</v>
      </c>
      <c r="D21" s="3"/>
      <c r="E21" s="3"/>
      <c r="F21" s="3">
        <v>0</v>
      </c>
      <c r="G21" s="3">
        <v>0</v>
      </c>
      <c r="H21" s="3">
        <v>0</v>
      </c>
      <c r="I21" s="4" t="s">
        <v>3191</v>
      </c>
      <c r="J21" s="3"/>
      <c r="K21" s="3">
        <v>0</v>
      </c>
      <c r="L21" s="3">
        <v>0</v>
      </c>
      <c r="M21" s="3"/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/>
      <c r="Y21" s="3">
        <v>0</v>
      </c>
      <c r="Z21" s="3">
        <v>0</v>
      </c>
      <c r="AA21" s="3">
        <v>0</v>
      </c>
      <c r="AB21" s="3">
        <v>0</v>
      </c>
      <c r="AC21" s="3"/>
      <c r="AD21" s="3" t="s">
        <v>2490</v>
      </c>
      <c r="AE21" s="3"/>
      <c r="AF21" s="3">
        <v>21</v>
      </c>
      <c r="AG21" s="3"/>
      <c r="AH21" s="3"/>
      <c r="AI21" s="3">
        <v>-1</v>
      </c>
      <c r="AJ21" s="3">
        <v>1E-3</v>
      </c>
      <c r="AK21" s="3">
        <v>1E-3</v>
      </c>
      <c r="AL21" s="3"/>
      <c r="AM21" s="3">
        <v>0</v>
      </c>
      <c r="AN21" s="3">
        <v>0</v>
      </c>
      <c r="AO21" s="46"/>
      <c r="AP21" s="3">
        <v>0.01</v>
      </c>
      <c r="AQ21" s="3">
        <v>2E-3</v>
      </c>
      <c r="AR21" s="50">
        <v>12000</v>
      </c>
      <c r="AS21" s="3">
        <v>0</v>
      </c>
      <c r="AT21" s="3">
        <v>0</v>
      </c>
      <c r="AU21" s="4">
        <v>3.5</v>
      </c>
      <c r="AV21" s="3">
        <v>0</v>
      </c>
      <c r="AW21" s="3">
        <v>0</v>
      </c>
      <c r="AX21" s="47"/>
      <c r="AY21" s="3"/>
    </row>
    <row r="22" spans="1:51" ht="90" customHeight="1" x14ac:dyDescent="0.25">
      <c r="A22" s="46" t="s">
        <v>1922</v>
      </c>
      <c r="B22" s="3" t="s">
        <v>1922</v>
      </c>
      <c r="C22" s="3" t="s">
        <v>3232</v>
      </c>
      <c r="D22" s="4" t="s">
        <v>1288</v>
      </c>
      <c r="E22" s="4" t="s">
        <v>3092</v>
      </c>
      <c r="F22" s="4" t="s">
        <v>3189</v>
      </c>
      <c r="G22" s="47" t="s">
        <v>3190</v>
      </c>
      <c r="H22" s="4">
        <v>0</v>
      </c>
      <c r="I22" s="4" t="s">
        <v>3191</v>
      </c>
      <c r="J22" s="4" t="s">
        <v>3106</v>
      </c>
      <c r="K22" s="4">
        <v>0</v>
      </c>
      <c r="L22" s="4">
        <v>0</v>
      </c>
      <c r="M22" s="4" t="s">
        <v>3096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 t="s">
        <v>3105</v>
      </c>
      <c r="Y22" s="4">
        <v>0</v>
      </c>
      <c r="Z22" s="4">
        <v>7</v>
      </c>
      <c r="AA22" s="4">
        <v>0</v>
      </c>
      <c r="AB22" s="4">
        <v>0</v>
      </c>
      <c r="AC22" s="4" t="s">
        <v>3097</v>
      </c>
      <c r="AD22" s="4" t="s">
        <v>3138</v>
      </c>
      <c r="AE22" s="4"/>
      <c r="AF22" s="4">
        <v>3</v>
      </c>
      <c r="AG22" s="4"/>
      <c r="AH22" s="4"/>
      <c r="AI22" s="4">
        <v>-1</v>
      </c>
      <c r="AJ22" s="48">
        <v>1E-3</v>
      </c>
      <c r="AK22" s="48">
        <v>1E-3</v>
      </c>
      <c r="AL22" s="51">
        <v>0</v>
      </c>
      <c r="AM22" s="48">
        <v>0</v>
      </c>
      <c r="AN22" s="48">
        <v>0</v>
      </c>
      <c r="AO22" s="49">
        <v>0</v>
      </c>
      <c r="AP22" s="48">
        <v>0.01</v>
      </c>
      <c r="AQ22" s="48">
        <v>2E-3</v>
      </c>
      <c r="AR22" s="50">
        <v>12000</v>
      </c>
      <c r="AS22" s="4">
        <v>0</v>
      </c>
      <c r="AT22" s="4">
        <v>0</v>
      </c>
      <c r="AU22" s="4">
        <v>3.5</v>
      </c>
      <c r="AV22" s="4">
        <v>0</v>
      </c>
      <c r="AW22" s="4">
        <v>0</v>
      </c>
      <c r="AX22" s="47" t="s">
        <v>3233</v>
      </c>
      <c r="AY22" s="3"/>
    </row>
    <row r="23" spans="1:51" ht="90" customHeight="1" x14ac:dyDescent="0.25">
      <c r="A23" s="46" t="s">
        <v>529</v>
      </c>
      <c r="B23" s="3" t="s">
        <v>529</v>
      </c>
      <c r="C23" s="3" t="s">
        <v>3234</v>
      </c>
      <c r="D23" s="4" t="s">
        <v>1288</v>
      </c>
      <c r="E23" s="4" t="s">
        <v>3092</v>
      </c>
      <c r="F23" s="4" t="s">
        <v>3189</v>
      </c>
      <c r="G23" s="47" t="s">
        <v>3190</v>
      </c>
      <c r="H23" s="4">
        <v>0</v>
      </c>
      <c r="I23" s="4" t="s">
        <v>3191</v>
      </c>
      <c r="J23" s="4" t="s">
        <v>3106</v>
      </c>
      <c r="K23" s="4">
        <v>0</v>
      </c>
      <c r="L23" s="4">
        <v>0</v>
      </c>
      <c r="M23" s="4" t="s">
        <v>3096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 t="s">
        <v>3105</v>
      </c>
      <c r="Y23" s="4">
        <v>0</v>
      </c>
      <c r="Z23" s="4">
        <v>7</v>
      </c>
      <c r="AA23" s="4">
        <v>0</v>
      </c>
      <c r="AB23" s="4">
        <v>0</v>
      </c>
      <c r="AC23" s="4" t="s">
        <v>3097</v>
      </c>
      <c r="AD23" s="4" t="s">
        <v>3141</v>
      </c>
      <c r="AE23" s="4"/>
      <c r="AF23" s="4">
        <v>2</v>
      </c>
      <c r="AG23" s="4"/>
      <c r="AH23" s="4"/>
      <c r="AI23" s="4">
        <v>-1</v>
      </c>
      <c r="AJ23" s="47" t="s">
        <v>3212</v>
      </c>
      <c r="AK23" s="47" t="s">
        <v>3212</v>
      </c>
      <c r="AL23" s="51">
        <v>0</v>
      </c>
      <c r="AM23" s="48">
        <v>0</v>
      </c>
      <c r="AN23" s="48">
        <v>0</v>
      </c>
      <c r="AO23" s="49">
        <v>0</v>
      </c>
      <c r="AP23" s="48">
        <v>0.01</v>
      </c>
      <c r="AQ23" s="48">
        <v>2E-3</v>
      </c>
      <c r="AR23" s="50">
        <v>12000</v>
      </c>
      <c r="AS23" s="53">
        <v>0</v>
      </c>
      <c r="AT23" s="53" t="s">
        <v>3142</v>
      </c>
      <c r="AU23" s="4">
        <v>3.5</v>
      </c>
      <c r="AV23" s="4">
        <v>0</v>
      </c>
      <c r="AW23" s="4">
        <v>0</v>
      </c>
      <c r="AX23" s="47" t="s">
        <v>3215</v>
      </c>
      <c r="AY23" s="3"/>
    </row>
    <row r="24" spans="1:51" ht="90" customHeight="1" x14ac:dyDescent="0.25">
      <c r="A24" s="46" t="s">
        <v>2193</v>
      </c>
      <c r="B24" s="3" t="s">
        <v>2193</v>
      </c>
      <c r="C24" s="3" t="s">
        <v>3235</v>
      </c>
      <c r="D24" s="4" t="s">
        <v>1288</v>
      </c>
      <c r="E24" s="4" t="s">
        <v>3092</v>
      </c>
      <c r="F24" s="4" t="s">
        <v>3189</v>
      </c>
      <c r="G24" s="47" t="s">
        <v>3190</v>
      </c>
      <c r="H24" s="4">
        <v>0</v>
      </c>
      <c r="I24" s="4" t="s">
        <v>3191</v>
      </c>
      <c r="J24" s="4" t="s">
        <v>3106</v>
      </c>
      <c r="K24" s="4">
        <v>0</v>
      </c>
      <c r="L24" s="4">
        <v>0</v>
      </c>
      <c r="M24" s="4" t="s">
        <v>3096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 t="s">
        <v>3105</v>
      </c>
      <c r="Y24" s="4">
        <v>0</v>
      </c>
      <c r="Z24" s="4">
        <v>11</v>
      </c>
      <c r="AA24" s="4">
        <v>0</v>
      </c>
      <c r="AB24" s="4">
        <v>0</v>
      </c>
      <c r="AC24" s="4" t="s">
        <v>3097</v>
      </c>
      <c r="AD24" s="4" t="s">
        <v>3199</v>
      </c>
      <c r="AE24" s="4"/>
      <c r="AF24" s="4">
        <v>4</v>
      </c>
      <c r="AG24" s="4"/>
      <c r="AH24" s="4"/>
      <c r="AI24" s="4">
        <v>-1</v>
      </c>
      <c r="AJ24" s="48">
        <v>1E-3</v>
      </c>
      <c r="AK24" s="48">
        <v>1E-3</v>
      </c>
      <c r="AL24" s="51">
        <v>0</v>
      </c>
      <c r="AM24" s="52" t="s">
        <v>3200</v>
      </c>
      <c r="AN24" s="52" t="s">
        <v>3201</v>
      </c>
      <c r="AO24" s="49">
        <v>0</v>
      </c>
      <c r="AP24" s="48">
        <v>0.03</v>
      </c>
      <c r="AQ24" s="48">
        <v>2E-3</v>
      </c>
      <c r="AR24" s="50">
        <v>12000</v>
      </c>
      <c r="AS24" s="53" t="s">
        <v>3122</v>
      </c>
      <c r="AT24" s="4">
        <v>0</v>
      </c>
      <c r="AU24" s="4">
        <v>3.5</v>
      </c>
      <c r="AV24" s="4">
        <v>0</v>
      </c>
      <c r="AW24" s="4">
        <v>1</v>
      </c>
      <c r="AX24" s="47" t="s">
        <v>3202</v>
      </c>
      <c r="AY24" s="3">
        <v>2</v>
      </c>
    </row>
    <row r="25" spans="1:51" ht="60" x14ac:dyDescent="0.25">
      <c r="A25" s="46" t="s">
        <v>2211</v>
      </c>
      <c r="B25" s="3" t="s">
        <v>2211</v>
      </c>
      <c r="C25" s="3" t="s">
        <v>3236</v>
      </c>
      <c r="D25" s="3" t="s">
        <v>1288</v>
      </c>
      <c r="E25" s="4" t="s">
        <v>3092</v>
      </c>
      <c r="F25" s="4" t="s">
        <v>3189</v>
      </c>
      <c r="G25" s="3">
        <v>50</v>
      </c>
      <c r="H25" s="3">
        <v>0</v>
      </c>
      <c r="I25" s="4" t="s">
        <v>3191</v>
      </c>
      <c r="J25" s="4" t="s">
        <v>3106</v>
      </c>
      <c r="K25" s="3">
        <v>0</v>
      </c>
      <c r="L25" s="3">
        <v>0</v>
      </c>
      <c r="M25" s="4" t="s">
        <v>3096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4" t="s">
        <v>3105</v>
      </c>
      <c r="Y25" s="3">
        <v>0</v>
      </c>
      <c r="Z25" s="3">
        <v>7</v>
      </c>
      <c r="AA25" s="3">
        <v>0</v>
      </c>
      <c r="AB25" s="3">
        <v>0</v>
      </c>
      <c r="AC25" s="4" t="s">
        <v>3097</v>
      </c>
      <c r="AD25" s="3" t="s">
        <v>3237</v>
      </c>
      <c r="AE25" s="3"/>
      <c r="AF25" s="3"/>
      <c r="AG25" s="3"/>
      <c r="AH25" s="3"/>
      <c r="AI25" s="3">
        <v>-1</v>
      </c>
      <c r="AJ25" s="3">
        <v>1E-3</v>
      </c>
      <c r="AK25" s="3">
        <v>1E-3</v>
      </c>
      <c r="AL25" s="3">
        <v>0</v>
      </c>
      <c r="AM25" s="3">
        <v>0</v>
      </c>
      <c r="AN25" s="3">
        <v>0</v>
      </c>
      <c r="AO25" s="46"/>
      <c r="AP25" s="3">
        <v>0.01</v>
      </c>
      <c r="AQ25" s="3">
        <v>2E-3</v>
      </c>
      <c r="AR25" s="50">
        <v>12000</v>
      </c>
      <c r="AS25" s="3">
        <v>0</v>
      </c>
      <c r="AT25" s="3">
        <v>0</v>
      </c>
      <c r="AU25" s="4">
        <v>3.5</v>
      </c>
      <c r="AV25" s="3">
        <v>0</v>
      </c>
      <c r="AW25" s="3">
        <v>0</v>
      </c>
      <c r="AX25" s="47" t="s">
        <v>3239</v>
      </c>
      <c r="AY25" s="3"/>
    </row>
    <row r="26" spans="1:51" ht="90" customHeight="1" x14ac:dyDescent="0.25">
      <c r="A26" s="55" t="s">
        <v>2216</v>
      </c>
      <c r="B26" s="56" t="s">
        <v>2216</v>
      </c>
      <c r="C26" s="57" t="s">
        <v>3238</v>
      </c>
      <c r="D26" s="58" t="s">
        <v>1288</v>
      </c>
      <c r="E26" s="59" t="s">
        <v>3092</v>
      </c>
      <c r="F26" s="59" t="s">
        <v>3189</v>
      </c>
      <c r="G26" s="60" t="s">
        <v>3190</v>
      </c>
      <c r="H26" s="58">
        <v>0</v>
      </c>
      <c r="I26" s="59" t="s">
        <v>3191</v>
      </c>
      <c r="J26" s="59" t="s">
        <v>3106</v>
      </c>
      <c r="K26" s="58">
        <v>0</v>
      </c>
      <c r="L26" s="58">
        <v>0</v>
      </c>
      <c r="M26" s="59" t="s">
        <v>3096</v>
      </c>
      <c r="N26" s="58">
        <v>0</v>
      </c>
      <c r="O26" s="58">
        <v>0</v>
      </c>
      <c r="P26" s="58">
        <v>0</v>
      </c>
      <c r="Q26" s="58">
        <v>0</v>
      </c>
      <c r="R26" s="58">
        <v>0</v>
      </c>
      <c r="S26" s="58">
        <v>0</v>
      </c>
      <c r="T26" s="58">
        <v>0</v>
      </c>
      <c r="U26" s="58">
        <v>0</v>
      </c>
      <c r="V26" s="58">
        <v>0</v>
      </c>
      <c r="W26" s="58">
        <v>0</v>
      </c>
      <c r="X26" s="58" t="s">
        <v>3105</v>
      </c>
      <c r="Y26" s="58">
        <v>0</v>
      </c>
      <c r="Z26" s="58">
        <v>7</v>
      </c>
      <c r="AA26" s="58">
        <v>0</v>
      </c>
      <c r="AB26" s="58">
        <v>0</v>
      </c>
      <c r="AC26" s="58" t="s">
        <v>3097</v>
      </c>
      <c r="AD26" s="58" t="s">
        <v>3192</v>
      </c>
      <c r="AE26" s="58"/>
      <c r="AF26" s="58">
        <v>10</v>
      </c>
      <c r="AG26" s="58"/>
      <c r="AH26" s="58"/>
      <c r="AI26" s="58">
        <v>-1</v>
      </c>
      <c r="AJ26" s="61">
        <v>1E-3</v>
      </c>
      <c r="AK26" s="61">
        <v>1E-3</v>
      </c>
      <c r="AL26" s="62">
        <v>0</v>
      </c>
      <c r="AM26" s="61">
        <v>0</v>
      </c>
      <c r="AN26" s="63">
        <v>0</v>
      </c>
      <c r="AO26" s="61"/>
      <c r="AP26" s="61">
        <v>0.01</v>
      </c>
      <c r="AQ26" s="61">
        <v>2E-3</v>
      </c>
      <c r="AR26" s="60">
        <v>12000</v>
      </c>
      <c r="AS26" s="58">
        <v>0</v>
      </c>
      <c r="AT26" s="58">
        <v>0</v>
      </c>
      <c r="AU26" s="59">
        <v>3.5</v>
      </c>
      <c r="AV26" s="58">
        <v>0</v>
      </c>
      <c r="AW26" s="58">
        <v>0</v>
      </c>
      <c r="AX26" s="64" t="s">
        <v>3202</v>
      </c>
      <c r="AY26" s="65"/>
    </row>
    <row r="27" spans="1:51" ht="90" customHeight="1" x14ac:dyDescent="0.25">
      <c r="A27" s="46" t="s">
        <v>2241</v>
      </c>
      <c r="B27" s="3" t="s">
        <v>2241</v>
      </c>
      <c r="C27" s="3" t="s">
        <v>2243</v>
      </c>
      <c r="D27" s="58" t="s">
        <v>1288</v>
      </c>
      <c r="E27" s="59" t="s">
        <v>3092</v>
      </c>
      <c r="F27" s="59" t="s">
        <v>3189</v>
      </c>
      <c r="G27" s="60" t="s">
        <v>3227</v>
      </c>
      <c r="H27" s="58">
        <v>0</v>
      </c>
      <c r="I27" s="4" t="s">
        <v>3191</v>
      </c>
      <c r="J27" s="59" t="s">
        <v>3106</v>
      </c>
      <c r="K27" s="58">
        <v>0</v>
      </c>
      <c r="L27" s="58">
        <v>0</v>
      </c>
      <c r="M27" s="59" t="s">
        <v>3096</v>
      </c>
      <c r="N27" s="58">
        <v>0</v>
      </c>
      <c r="O27" s="58">
        <v>0</v>
      </c>
      <c r="P27" s="58">
        <v>0</v>
      </c>
      <c r="Q27" s="58">
        <v>0</v>
      </c>
      <c r="R27" s="58">
        <v>0</v>
      </c>
      <c r="S27" s="58">
        <v>0</v>
      </c>
      <c r="T27" s="58">
        <v>0</v>
      </c>
      <c r="U27" s="58">
        <v>0</v>
      </c>
      <c r="V27" s="58">
        <v>0</v>
      </c>
      <c r="W27" s="58">
        <v>0</v>
      </c>
      <c r="X27" s="58" t="s">
        <v>3105</v>
      </c>
      <c r="Y27" s="3">
        <v>0</v>
      </c>
      <c r="Z27" s="3">
        <v>7</v>
      </c>
      <c r="AA27" s="3">
        <v>0</v>
      </c>
      <c r="AB27" s="3">
        <v>0</v>
      </c>
      <c r="AC27" s="58" t="s">
        <v>3097</v>
      </c>
      <c r="AD27" s="3" t="s">
        <v>3141</v>
      </c>
      <c r="AE27" s="3"/>
      <c r="AF27" s="3">
        <v>2</v>
      </c>
      <c r="AG27" s="3"/>
      <c r="AH27" s="3"/>
      <c r="AI27" s="3">
        <v>-1</v>
      </c>
      <c r="AJ27" s="3">
        <v>1E-3</v>
      </c>
      <c r="AK27" s="3">
        <v>1E-3</v>
      </c>
      <c r="AL27" s="3">
        <v>0</v>
      </c>
      <c r="AM27" s="3">
        <v>0</v>
      </c>
      <c r="AN27" s="3">
        <v>0</v>
      </c>
      <c r="AO27" s="46"/>
      <c r="AP27" s="3">
        <v>0.01</v>
      </c>
      <c r="AQ27" s="3">
        <v>2E-3</v>
      </c>
      <c r="AR27" s="50">
        <v>12000</v>
      </c>
      <c r="AS27" s="3">
        <v>0</v>
      </c>
      <c r="AT27" s="48">
        <v>0</v>
      </c>
      <c r="AU27" s="4">
        <v>3.5</v>
      </c>
      <c r="AV27" s="3">
        <v>0</v>
      </c>
      <c r="AW27" s="3">
        <v>0</v>
      </c>
      <c r="AX27" s="64" t="s">
        <v>3239</v>
      </c>
      <c r="AY27" s="3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39EC3-433D-43D4-9984-37280F47D019}">
  <dimension ref="A1:V22"/>
  <sheetViews>
    <sheetView workbookViewId="0">
      <selection activeCell="C27" sqref="C27"/>
    </sheetView>
  </sheetViews>
  <sheetFormatPr defaultRowHeight="15" x14ac:dyDescent="0.25"/>
  <cols>
    <col min="1" max="1" width="14.42578125" customWidth="1"/>
    <col min="2" max="2" width="16.5703125" customWidth="1"/>
    <col min="3" max="3" width="11.7109375" customWidth="1"/>
    <col min="4" max="4" width="11.140625" customWidth="1"/>
    <col min="5" max="5" width="11.5703125" customWidth="1"/>
    <col min="6" max="18" width="25.140625" customWidth="1"/>
    <col min="19" max="20" width="25.140625" bestFit="1" customWidth="1"/>
    <col min="21" max="32" width="9.140625" customWidth="1"/>
  </cols>
  <sheetData>
    <row r="1" spans="1:22" x14ac:dyDescent="0.25">
      <c r="A1" s="34" t="s">
        <v>2493</v>
      </c>
      <c r="B1" s="34" t="s">
        <v>2494</v>
      </c>
      <c r="C1" s="34" t="s">
        <v>2495</v>
      </c>
      <c r="D1" s="34" t="s">
        <v>2496</v>
      </c>
      <c r="E1" s="34" t="s">
        <v>2497</v>
      </c>
      <c r="F1" s="34" t="s">
        <v>2498</v>
      </c>
      <c r="G1" s="34" t="s">
        <v>2499</v>
      </c>
      <c r="H1" s="34" t="s">
        <v>2500</v>
      </c>
      <c r="I1" s="34" t="s">
        <v>2501</v>
      </c>
      <c r="J1" s="34" t="s">
        <v>2502</v>
      </c>
      <c r="K1" s="34" t="s">
        <v>2503</v>
      </c>
      <c r="L1" s="34" t="s">
        <v>2504</v>
      </c>
      <c r="M1" s="34" t="s">
        <v>2505</v>
      </c>
      <c r="N1" s="34" t="s">
        <v>2506</v>
      </c>
      <c r="O1" s="34" t="s">
        <v>2507</v>
      </c>
      <c r="P1" s="34" t="s">
        <v>2508</v>
      </c>
      <c r="Q1" s="34" t="s">
        <v>2509</v>
      </c>
      <c r="R1" s="34" t="s">
        <v>2510</v>
      </c>
      <c r="S1" s="2" t="s">
        <v>3590</v>
      </c>
      <c r="T1" s="2" t="s">
        <v>3591</v>
      </c>
      <c r="U1" s="2"/>
      <c r="V1" s="2"/>
    </row>
    <row r="2" spans="1:22" x14ac:dyDescent="0.25">
      <c r="A2" t="s">
        <v>42</v>
      </c>
      <c r="B2" t="s">
        <v>2511</v>
      </c>
      <c r="C2" t="s">
        <v>2512</v>
      </c>
      <c r="D2">
        <f>ROUND(100/25.4,4)</f>
        <v>3.9369999999999998</v>
      </c>
      <c r="E2" t="s">
        <v>2513</v>
      </c>
      <c r="F2" t="s">
        <v>2514</v>
      </c>
      <c r="G2" t="s">
        <v>2515</v>
      </c>
      <c r="H2" t="s">
        <v>2516</v>
      </c>
      <c r="I2" t="s">
        <v>2517</v>
      </c>
      <c r="J2" t="s">
        <v>2518</v>
      </c>
      <c r="K2" t="s">
        <v>2519</v>
      </c>
      <c r="L2" t="s">
        <v>2520</v>
      </c>
      <c r="M2" t="s">
        <v>2521</v>
      </c>
      <c r="N2" t="s">
        <v>2522</v>
      </c>
      <c r="O2" t="s">
        <v>2523</v>
      </c>
      <c r="P2" t="s">
        <v>2524</v>
      </c>
      <c r="Q2" t="s">
        <v>2525</v>
      </c>
      <c r="R2" t="s">
        <v>2526</v>
      </c>
    </row>
    <row r="3" spans="1:22" x14ac:dyDescent="0.25">
      <c r="A3" t="s">
        <v>43</v>
      </c>
      <c r="B3" t="s">
        <v>2527</v>
      </c>
      <c r="C3" t="s">
        <v>2512</v>
      </c>
      <c r="D3">
        <f>ROUND(100/25.4,4)</f>
        <v>3.9369999999999998</v>
      </c>
      <c r="E3" t="s">
        <v>2528</v>
      </c>
      <c r="F3" t="s">
        <v>2514</v>
      </c>
      <c r="G3" t="s">
        <v>2529</v>
      </c>
      <c r="H3" t="s">
        <v>2530</v>
      </c>
      <c r="I3" t="s">
        <v>2531</v>
      </c>
      <c r="J3" t="s">
        <v>2532</v>
      </c>
      <c r="K3" t="s">
        <v>2533</v>
      </c>
      <c r="L3" t="s">
        <v>2534</v>
      </c>
      <c r="M3" t="s">
        <v>2525</v>
      </c>
      <c r="N3" t="s">
        <v>2526</v>
      </c>
    </row>
    <row r="4" spans="1:22" x14ac:dyDescent="0.25">
      <c r="A4" t="s">
        <v>44</v>
      </c>
      <c r="B4" t="s">
        <v>2535</v>
      </c>
      <c r="C4" t="s">
        <v>2512</v>
      </c>
      <c r="D4">
        <f>ROUND(100/25.4,4)</f>
        <v>3.9369999999999998</v>
      </c>
      <c r="E4" t="s">
        <v>2536</v>
      </c>
      <c r="F4" t="s">
        <v>2514</v>
      </c>
      <c r="G4" t="s">
        <v>2537</v>
      </c>
      <c r="H4" t="s">
        <v>2538</v>
      </c>
      <c r="I4" t="s">
        <v>2539</v>
      </c>
      <c r="J4" t="s">
        <v>2540</v>
      </c>
      <c r="K4" t="s">
        <v>2541</v>
      </c>
      <c r="L4" t="s">
        <v>2542</v>
      </c>
      <c r="M4" t="s">
        <v>2543</v>
      </c>
      <c r="N4" t="s">
        <v>2544</v>
      </c>
      <c r="O4" t="s">
        <v>2524</v>
      </c>
      <c r="P4" t="s">
        <v>2525</v>
      </c>
      <c r="Q4" t="s">
        <v>2526</v>
      </c>
    </row>
    <row r="5" spans="1:22" x14ac:dyDescent="0.25">
      <c r="A5" s="36" t="s">
        <v>45</v>
      </c>
      <c r="B5" s="36" t="s">
        <v>2545</v>
      </c>
      <c r="C5" t="s">
        <v>2546</v>
      </c>
      <c r="D5">
        <f>ROUND(100/25.4,4)</f>
        <v>3.9369999999999998</v>
      </c>
      <c r="E5" t="s">
        <v>2513</v>
      </c>
      <c r="F5" t="s">
        <v>2514</v>
      </c>
      <c r="G5" t="s">
        <v>2547</v>
      </c>
      <c r="H5" t="s">
        <v>2548</v>
      </c>
      <c r="I5" t="s">
        <v>2549</v>
      </c>
      <c r="J5" t="s">
        <v>2550</v>
      </c>
      <c r="K5" t="s">
        <v>2551</v>
      </c>
      <c r="L5" t="s">
        <v>2552</v>
      </c>
      <c r="M5" t="s">
        <v>2553</v>
      </c>
      <c r="N5" t="s">
        <v>2522</v>
      </c>
      <c r="O5" t="s">
        <v>2523</v>
      </c>
      <c r="P5" t="s">
        <v>2554</v>
      </c>
      <c r="Q5" t="s">
        <v>2555</v>
      </c>
      <c r="R5" t="s">
        <v>2526</v>
      </c>
    </row>
    <row r="6" spans="1:22" x14ac:dyDescent="0.25">
      <c r="A6" s="36" t="s">
        <v>46</v>
      </c>
      <c r="B6" s="36" t="s">
        <v>2556</v>
      </c>
      <c r="C6" t="s">
        <v>2546</v>
      </c>
      <c r="D6">
        <f>ROUND(100/25.4,4)</f>
        <v>3.9369999999999998</v>
      </c>
      <c r="E6" t="s">
        <v>2513</v>
      </c>
      <c r="F6" t="s">
        <v>2514</v>
      </c>
      <c r="G6" t="s">
        <v>2515</v>
      </c>
      <c r="H6" t="s">
        <v>2516</v>
      </c>
      <c r="I6" t="s">
        <v>2517</v>
      </c>
      <c r="J6" t="s">
        <v>2518</v>
      </c>
      <c r="K6" t="s">
        <v>2519</v>
      </c>
      <c r="L6" t="s">
        <v>2520</v>
      </c>
      <c r="M6" t="s">
        <v>2521</v>
      </c>
      <c r="N6" t="s">
        <v>2522</v>
      </c>
      <c r="O6" t="s">
        <v>2523</v>
      </c>
      <c r="P6" t="s">
        <v>2554</v>
      </c>
      <c r="Q6" t="s">
        <v>2555</v>
      </c>
      <c r="R6" t="s">
        <v>2526</v>
      </c>
    </row>
    <row r="7" spans="1:22" x14ac:dyDescent="0.25">
      <c r="A7" s="36" t="s">
        <v>47</v>
      </c>
      <c r="B7" s="36" t="s">
        <v>2557</v>
      </c>
      <c r="C7" t="s">
        <v>2546</v>
      </c>
      <c r="D7">
        <f>ROUND(160/25.4,4)</f>
        <v>6.2991999999999999</v>
      </c>
      <c r="E7" t="s">
        <v>2513</v>
      </c>
      <c r="F7" t="s">
        <v>2514</v>
      </c>
      <c r="G7" t="s">
        <v>2515</v>
      </c>
      <c r="H7" t="s">
        <v>2516</v>
      </c>
      <c r="I7" t="s">
        <v>2517</v>
      </c>
      <c r="J7" t="s">
        <v>2558</v>
      </c>
      <c r="K7" t="s">
        <v>2559</v>
      </c>
      <c r="L7" t="s">
        <v>2560</v>
      </c>
      <c r="M7" t="s">
        <v>2561</v>
      </c>
      <c r="N7" t="s">
        <v>2562</v>
      </c>
      <c r="O7" t="s">
        <v>2563</v>
      </c>
      <c r="P7" t="s">
        <v>2564</v>
      </c>
      <c r="Q7" t="s">
        <v>2565</v>
      </c>
      <c r="R7" t="s">
        <v>2566</v>
      </c>
    </row>
    <row r="8" spans="1:22" x14ac:dyDescent="0.25">
      <c r="A8" s="36" t="s">
        <v>48</v>
      </c>
      <c r="B8" s="36" t="s">
        <v>2567</v>
      </c>
      <c r="C8" t="s">
        <v>2546</v>
      </c>
      <c r="D8">
        <f>ROUND(75/25.4,4)</f>
        <v>2.9527999999999999</v>
      </c>
      <c r="E8" t="s">
        <v>2568</v>
      </c>
      <c r="F8" t="s">
        <v>2514</v>
      </c>
      <c r="G8" t="s">
        <v>2569</v>
      </c>
      <c r="H8" t="s">
        <v>2570</v>
      </c>
      <c r="I8" t="s">
        <v>2571</v>
      </c>
      <c r="J8" t="s">
        <v>2572</v>
      </c>
      <c r="K8" t="s">
        <v>2573</v>
      </c>
      <c r="L8" t="s">
        <v>2574</v>
      </c>
      <c r="M8" t="s">
        <v>2575</v>
      </c>
      <c r="N8" t="s">
        <v>2576</v>
      </c>
      <c r="O8" t="s">
        <v>2577</v>
      </c>
      <c r="P8" t="s">
        <v>2578</v>
      </c>
    </row>
    <row r="9" spans="1:22" x14ac:dyDescent="0.25">
      <c r="A9" s="36" t="s">
        <v>49</v>
      </c>
      <c r="B9" s="36" t="s">
        <v>2579</v>
      </c>
      <c r="C9" t="s">
        <v>2546</v>
      </c>
      <c r="D9">
        <f>ROUND(100/25.4,4)</f>
        <v>3.9369999999999998</v>
      </c>
      <c r="E9" t="s">
        <v>2528</v>
      </c>
      <c r="F9" t="s">
        <v>2514</v>
      </c>
      <c r="G9" t="s">
        <v>2529</v>
      </c>
      <c r="H9" t="s">
        <v>2530</v>
      </c>
      <c r="I9" t="s">
        <v>2531</v>
      </c>
      <c r="J9" t="s">
        <v>2532</v>
      </c>
      <c r="K9" t="s">
        <v>2533</v>
      </c>
      <c r="L9" t="s">
        <v>2534</v>
      </c>
      <c r="M9" t="s">
        <v>2525</v>
      </c>
      <c r="N9" t="s">
        <v>2526</v>
      </c>
    </row>
    <row r="10" spans="1:22" x14ac:dyDescent="0.25">
      <c r="A10" s="36" t="s">
        <v>50</v>
      </c>
      <c r="B10" s="36" t="s">
        <v>2580</v>
      </c>
      <c r="C10" t="s">
        <v>2546</v>
      </c>
      <c r="D10">
        <f>ROUND(100/25.4,4)</f>
        <v>3.9369999999999998</v>
      </c>
      <c r="E10" t="s">
        <v>2528</v>
      </c>
      <c r="F10" t="s">
        <v>2514</v>
      </c>
      <c r="G10" t="s">
        <v>2581</v>
      </c>
      <c r="H10" t="s">
        <v>2541</v>
      </c>
      <c r="I10" t="s">
        <v>2582</v>
      </c>
      <c r="J10" t="s">
        <v>2583</v>
      </c>
      <c r="K10" t="s">
        <v>2523</v>
      </c>
      <c r="L10" t="s">
        <v>2554</v>
      </c>
      <c r="M10" t="s">
        <v>2555</v>
      </c>
      <c r="N10" t="s">
        <v>2526</v>
      </c>
    </row>
    <row r="11" spans="1:22" x14ac:dyDescent="0.25">
      <c r="A11" s="36" t="s">
        <v>51</v>
      </c>
      <c r="B11" s="36" t="s">
        <v>2584</v>
      </c>
      <c r="C11" t="s">
        <v>2546</v>
      </c>
      <c r="D11">
        <f>ROUND(120/25.4,4)</f>
        <v>4.7244000000000002</v>
      </c>
      <c r="E11" t="s">
        <v>2536</v>
      </c>
      <c r="F11" t="s">
        <v>2514</v>
      </c>
      <c r="G11" t="s">
        <v>2537</v>
      </c>
      <c r="H11" t="s">
        <v>2538</v>
      </c>
      <c r="I11" t="s">
        <v>2539</v>
      </c>
      <c r="J11" t="s">
        <v>2585</v>
      </c>
      <c r="K11" t="s">
        <v>2541</v>
      </c>
      <c r="L11" t="s">
        <v>2586</v>
      </c>
      <c r="M11" t="s">
        <v>2587</v>
      </c>
      <c r="N11" t="s">
        <v>2588</v>
      </c>
      <c r="O11" t="s">
        <v>2589</v>
      </c>
      <c r="P11" t="s">
        <v>2590</v>
      </c>
      <c r="Q11" t="s">
        <v>2591</v>
      </c>
    </row>
    <row r="12" spans="1:22" x14ac:dyDescent="0.25">
      <c r="A12" s="36" t="s">
        <v>52</v>
      </c>
      <c r="B12" s="36" t="s">
        <v>2592</v>
      </c>
      <c r="C12" t="s">
        <v>2546</v>
      </c>
      <c r="D12">
        <f>ROUND(100/25.4,4)</f>
        <v>3.9369999999999998</v>
      </c>
      <c r="E12" t="s">
        <v>2568</v>
      </c>
      <c r="F12" t="s">
        <v>2514</v>
      </c>
      <c r="G12" t="s">
        <v>2593</v>
      </c>
      <c r="H12" t="s">
        <v>2594</v>
      </c>
      <c r="I12" t="s">
        <v>2595</v>
      </c>
      <c r="J12" t="s">
        <v>2596</v>
      </c>
      <c r="K12" t="s">
        <v>2597</v>
      </c>
      <c r="L12" t="s">
        <v>2598</v>
      </c>
      <c r="M12" t="s">
        <v>2523</v>
      </c>
      <c r="N12" t="s">
        <v>2554</v>
      </c>
      <c r="O12" t="s">
        <v>2555</v>
      </c>
      <c r="P12" t="s">
        <v>2526</v>
      </c>
    </row>
    <row r="13" spans="1:22" x14ac:dyDescent="0.25">
      <c r="A13" s="36" t="s">
        <v>53</v>
      </c>
      <c r="B13" s="36" t="s">
        <v>2599</v>
      </c>
      <c r="C13" t="s">
        <v>2546</v>
      </c>
      <c r="D13">
        <f>ROUND(120/25.4,4)</f>
        <v>4.7244000000000002</v>
      </c>
      <c r="E13" t="s">
        <v>2568</v>
      </c>
      <c r="F13" t="s">
        <v>2514</v>
      </c>
      <c r="G13" t="s">
        <v>2593</v>
      </c>
      <c r="H13" t="s">
        <v>2594</v>
      </c>
      <c r="I13" t="s">
        <v>2595</v>
      </c>
      <c r="J13" t="s">
        <v>2596</v>
      </c>
      <c r="K13" t="s">
        <v>2600</v>
      </c>
      <c r="L13" t="s">
        <v>2601</v>
      </c>
      <c r="M13" t="s">
        <v>2588</v>
      </c>
      <c r="N13" t="s">
        <v>2589</v>
      </c>
      <c r="O13" t="s">
        <v>2590</v>
      </c>
      <c r="P13" t="s">
        <v>2591</v>
      </c>
    </row>
    <row r="14" spans="1:22" x14ac:dyDescent="0.25">
      <c r="A14" s="36" t="s">
        <v>54</v>
      </c>
      <c r="B14" s="36" t="s">
        <v>2602</v>
      </c>
      <c r="C14" t="s">
        <v>2546</v>
      </c>
      <c r="D14">
        <f>ROUND(160/25.4,4)</f>
        <v>6.2991999999999999</v>
      </c>
      <c r="E14" t="s">
        <v>2568</v>
      </c>
      <c r="F14" t="s">
        <v>2514</v>
      </c>
      <c r="G14" t="s">
        <v>2593</v>
      </c>
      <c r="H14" t="s">
        <v>2594</v>
      </c>
      <c r="I14" t="s">
        <v>2595</v>
      </c>
      <c r="J14" t="s">
        <v>2596</v>
      </c>
      <c r="K14" t="s">
        <v>2603</v>
      </c>
      <c r="L14" t="s">
        <v>2604</v>
      </c>
      <c r="M14" t="s">
        <v>2605</v>
      </c>
      <c r="N14" t="s">
        <v>2606</v>
      </c>
      <c r="O14" t="s">
        <v>2565</v>
      </c>
      <c r="P14" t="s">
        <v>2566</v>
      </c>
    </row>
    <row r="15" spans="1:22" x14ac:dyDescent="0.25">
      <c r="A15" s="36" t="s">
        <v>55</v>
      </c>
      <c r="B15" s="36" t="s">
        <v>2607</v>
      </c>
      <c r="C15" t="s">
        <v>2546</v>
      </c>
      <c r="D15">
        <f>ROUND(100/25.4,4)</f>
        <v>3.9369999999999998</v>
      </c>
      <c r="E15" t="s">
        <v>2528</v>
      </c>
      <c r="F15" t="s">
        <v>2514</v>
      </c>
      <c r="G15" t="s">
        <v>2569</v>
      </c>
      <c r="H15" t="s">
        <v>2608</v>
      </c>
      <c r="I15" t="s">
        <v>2609</v>
      </c>
      <c r="J15" t="s">
        <v>2610</v>
      </c>
      <c r="K15" t="s">
        <v>2533</v>
      </c>
      <c r="L15" t="s">
        <v>2611</v>
      </c>
      <c r="M15" t="s">
        <v>2555</v>
      </c>
      <c r="N15" t="s">
        <v>2526</v>
      </c>
    </row>
    <row r="16" spans="1:22" x14ac:dyDescent="0.25">
      <c r="A16" s="36" t="s">
        <v>56</v>
      </c>
      <c r="B16" s="36" t="s">
        <v>2612</v>
      </c>
      <c r="C16" t="s">
        <v>2546</v>
      </c>
      <c r="D16">
        <f>ROUND(100/25.4,4)</f>
        <v>3.9369999999999998</v>
      </c>
      <c r="E16" t="s">
        <v>2528</v>
      </c>
      <c r="F16" t="s">
        <v>2514</v>
      </c>
      <c r="G16" t="s">
        <v>2613</v>
      </c>
      <c r="H16" t="s">
        <v>2614</v>
      </c>
      <c r="I16" t="s">
        <v>2615</v>
      </c>
      <c r="J16" t="s">
        <v>2616</v>
      </c>
      <c r="K16" t="s">
        <v>2534</v>
      </c>
      <c r="L16" t="s">
        <v>2611</v>
      </c>
      <c r="M16" t="s">
        <v>2555</v>
      </c>
      <c r="N16" t="s">
        <v>2526</v>
      </c>
    </row>
    <row r="17" spans="1:20" x14ac:dyDescent="0.25">
      <c r="A17" s="36" t="s">
        <v>57</v>
      </c>
      <c r="B17" s="35" t="s">
        <v>3307</v>
      </c>
      <c r="C17" s="37" t="s">
        <v>2546</v>
      </c>
      <c r="D17">
        <v>1.77</v>
      </c>
      <c r="E17" t="s">
        <v>2617</v>
      </c>
      <c r="F17" t="s">
        <v>2514</v>
      </c>
      <c r="G17" t="s">
        <v>2618</v>
      </c>
      <c r="H17" t="s">
        <v>2619</v>
      </c>
      <c r="I17" t="s">
        <v>2620</v>
      </c>
      <c r="J17" t="s">
        <v>2621</v>
      </c>
      <c r="K17" t="s">
        <v>2622</v>
      </c>
    </row>
    <row r="18" spans="1:20" x14ac:dyDescent="0.25">
      <c r="A18" s="36" t="s">
        <v>58</v>
      </c>
      <c r="B18" s="35" t="s">
        <v>3308</v>
      </c>
      <c r="C18" s="37" t="s">
        <v>2546</v>
      </c>
      <c r="D18">
        <v>2.625</v>
      </c>
      <c r="E18" t="s">
        <v>2617</v>
      </c>
      <c r="F18" t="s">
        <v>2514</v>
      </c>
      <c r="G18" t="s">
        <v>2623</v>
      </c>
      <c r="H18" t="s">
        <v>2624</v>
      </c>
      <c r="I18" t="s">
        <v>2625</v>
      </c>
      <c r="J18" t="s">
        <v>2626</v>
      </c>
      <c r="K18" t="s">
        <v>2627</v>
      </c>
    </row>
    <row r="19" spans="1:20" x14ac:dyDescent="0.25">
      <c r="A19" t="s">
        <v>1241</v>
      </c>
      <c r="B19" t="s">
        <v>2628</v>
      </c>
      <c r="C19" t="s">
        <v>2546</v>
      </c>
      <c r="D19">
        <v>3</v>
      </c>
      <c r="E19" t="s">
        <v>2617</v>
      </c>
      <c r="F19" t="s">
        <v>2514</v>
      </c>
      <c r="G19" t="s">
        <v>2629</v>
      </c>
      <c r="H19" t="s">
        <v>2630</v>
      </c>
      <c r="I19" t="s">
        <v>2631</v>
      </c>
      <c r="J19" t="s">
        <v>2632</v>
      </c>
      <c r="K19" t="s">
        <v>2633</v>
      </c>
    </row>
    <row r="20" spans="1:20" x14ac:dyDescent="0.25">
      <c r="A20" t="s">
        <v>1249</v>
      </c>
      <c r="B20" t="s">
        <v>4094</v>
      </c>
      <c r="C20" t="s">
        <v>2546</v>
      </c>
      <c r="D20">
        <v>6.907</v>
      </c>
      <c r="E20" t="s">
        <v>4093</v>
      </c>
      <c r="F20" t="s">
        <v>2514</v>
      </c>
      <c r="G20" t="s">
        <v>4091</v>
      </c>
      <c r="H20" t="s">
        <v>4092</v>
      </c>
      <c r="I20" t="s">
        <v>4096</v>
      </c>
      <c r="J20" t="s">
        <v>4101</v>
      </c>
      <c r="K20" t="s">
        <v>4102</v>
      </c>
      <c r="L20" t="s">
        <v>4103</v>
      </c>
      <c r="M20" t="s">
        <v>4104</v>
      </c>
      <c r="N20" t="s">
        <v>4105</v>
      </c>
      <c r="O20" t="s">
        <v>4106</v>
      </c>
      <c r="P20" t="s">
        <v>4107</v>
      </c>
      <c r="Q20" t="s">
        <v>4108</v>
      </c>
      <c r="R20" t="s">
        <v>4109</v>
      </c>
      <c r="S20" t="s">
        <v>4110</v>
      </c>
      <c r="T20" t="s">
        <v>4111</v>
      </c>
    </row>
    <row r="21" spans="1:20" x14ac:dyDescent="0.25">
      <c r="A21" t="s">
        <v>471</v>
      </c>
      <c r="B21" t="s">
        <v>4134</v>
      </c>
      <c r="C21" t="s">
        <v>2546</v>
      </c>
      <c r="D21">
        <v>6.5369999999999999</v>
      </c>
      <c r="E21" t="s">
        <v>4093</v>
      </c>
      <c r="F21" t="s">
        <v>2514</v>
      </c>
      <c r="G21" t="s">
        <v>4091</v>
      </c>
      <c r="H21" t="s">
        <v>4095</v>
      </c>
      <c r="I21" t="s">
        <v>4097</v>
      </c>
      <c r="J21" t="s">
        <v>4112</v>
      </c>
      <c r="K21" t="s">
        <v>4113</v>
      </c>
      <c r="L21" t="s">
        <v>4114</v>
      </c>
      <c r="M21" t="s">
        <v>4115</v>
      </c>
      <c r="N21" t="s">
        <v>4116</v>
      </c>
      <c r="O21" t="s">
        <v>4117</v>
      </c>
      <c r="P21" t="s">
        <v>4118</v>
      </c>
      <c r="Q21" t="s">
        <v>4119</v>
      </c>
      <c r="R21" t="s">
        <v>4120</v>
      </c>
      <c r="S21" t="s">
        <v>4121</v>
      </c>
      <c r="T21" t="s">
        <v>4122</v>
      </c>
    </row>
    <row r="22" spans="1:20" x14ac:dyDescent="0.25">
      <c r="A22" t="s">
        <v>1262</v>
      </c>
      <c r="B22" t="s">
        <v>4135</v>
      </c>
      <c r="C22" t="s">
        <v>2546</v>
      </c>
      <c r="D22">
        <v>9.1370000000000005</v>
      </c>
      <c r="E22" t="s">
        <v>4093</v>
      </c>
      <c r="F22" t="s">
        <v>2514</v>
      </c>
      <c r="G22" t="s">
        <v>4091</v>
      </c>
      <c r="H22" t="s">
        <v>4095</v>
      </c>
      <c r="I22" t="s">
        <v>4098</v>
      </c>
      <c r="J22" t="s">
        <v>4123</v>
      </c>
      <c r="K22" t="s">
        <v>4124</v>
      </c>
      <c r="L22" t="s">
        <v>4125</v>
      </c>
      <c r="M22" t="s">
        <v>4126</v>
      </c>
      <c r="N22" t="s">
        <v>4127</v>
      </c>
      <c r="O22" t="s">
        <v>4128</v>
      </c>
      <c r="P22" t="s">
        <v>4129</v>
      </c>
      <c r="Q22" t="s">
        <v>4130</v>
      </c>
      <c r="R22" t="s">
        <v>4131</v>
      </c>
      <c r="S22" t="s">
        <v>4132</v>
      </c>
      <c r="T22" t="s">
        <v>4133</v>
      </c>
    </row>
  </sheetData>
  <pageMargins left="0.7" right="0.7" top="0.75" bottom="0.75" header="0.3" footer="0.3"/>
  <pageSetup orientation="portrait" verticalDpi="597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A337E-FD31-4C6C-BA99-8A4378C5DC55}">
  <dimension ref="A1:EM186"/>
  <sheetViews>
    <sheetView zoomScale="130" zoomScaleNormal="130" workbookViewId="0">
      <pane ySplit="1" topLeftCell="A140" activePane="bottomLeft" state="frozen"/>
      <selection activeCell="M1" sqref="M1"/>
      <selection pane="bottomLeft" activeCell="A159" sqref="A159"/>
    </sheetView>
  </sheetViews>
  <sheetFormatPr defaultColWidth="9.140625" defaultRowHeight="12.75" x14ac:dyDescent="0.2"/>
  <cols>
    <col min="1" max="1" width="49.28515625" style="21" bestFit="1" customWidth="1"/>
    <col min="2" max="2" width="26.5703125" style="21" bestFit="1" customWidth="1"/>
    <col min="3" max="3" width="7" style="21" bestFit="1" customWidth="1"/>
    <col min="4" max="4" width="12" style="21" bestFit="1" customWidth="1"/>
    <col min="5" max="5" width="30.7109375" style="21" bestFit="1" customWidth="1"/>
    <col min="6" max="7" width="31.7109375" style="21" bestFit="1" customWidth="1"/>
    <col min="8" max="9" width="29.5703125" style="21" customWidth="1"/>
    <col min="10" max="10" width="31.7109375" style="21" bestFit="1" customWidth="1"/>
    <col min="11" max="12" width="30.7109375" style="21" bestFit="1" customWidth="1"/>
    <col min="13" max="13" width="75.5703125" style="21" bestFit="1" customWidth="1"/>
    <col min="14" max="16" width="30.7109375" style="21" bestFit="1" customWidth="1"/>
    <col min="17" max="17" width="75.5703125" style="21" bestFit="1" customWidth="1"/>
    <col min="18" max="20" width="26.28515625" style="21" bestFit="1" customWidth="1"/>
    <col min="21" max="21" width="75.5703125" style="21" bestFit="1" customWidth="1"/>
    <col min="22" max="24" width="26.28515625" style="21" bestFit="1" customWidth="1"/>
    <col min="25" max="25" width="75.5703125" style="21" bestFit="1" customWidth="1"/>
    <col min="26" max="28" width="26.28515625" style="21" bestFit="1" customWidth="1"/>
    <col min="29" max="29" width="75.5703125" style="21" bestFit="1" customWidth="1"/>
    <col min="30" max="31" width="26.28515625" style="21" bestFit="1" customWidth="1"/>
    <col min="32" max="32" width="30.7109375" style="21" bestFit="1" customWidth="1"/>
    <col min="33" max="33" width="75.5703125" style="21" bestFit="1" customWidth="1"/>
    <col min="34" max="36" width="26.28515625" style="21" bestFit="1" customWidth="1"/>
    <col min="37" max="37" width="75.5703125" style="21" bestFit="1" customWidth="1"/>
    <col min="38" max="44" width="26.28515625" style="21" bestFit="1" customWidth="1"/>
    <col min="45" max="69" width="9.140625" style="21"/>
    <col min="70" max="70" width="30.7109375" style="21" bestFit="1" customWidth="1"/>
    <col min="71" max="81" width="9.140625" style="21"/>
    <col min="82" max="82" width="30.7109375" style="21" bestFit="1" customWidth="1"/>
    <col min="83" max="140" width="9.140625" style="21"/>
    <col min="141" max="141" width="30.7109375" style="21" bestFit="1" customWidth="1"/>
    <col min="142" max="143" width="8" style="21" bestFit="1" customWidth="1"/>
    <col min="144" max="16384" width="9.140625" style="21"/>
  </cols>
  <sheetData>
    <row r="1" spans="1:143" x14ac:dyDescent="0.2">
      <c r="A1" s="38" t="s">
        <v>2494</v>
      </c>
      <c r="B1" s="38" t="s">
        <v>2495</v>
      </c>
      <c r="C1" s="38" t="s">
        <v>2496</v>
      </c>
      <c r="D1" s="38" t="s">
        <v>2497</v>
      </c>
      <c r="E1" s="38" t="s">
        <v>2498</v>
      </c>
      <c r="F1" s="38" t="s">
        <v>2499</v>
      </c>
      <c r="G1" s="38" t="s">
        <v>2500</v>
      </c>
      <c r="H1" s="38" t="s">
        <v>2501</v>
      </c>
      <c r="I1" s="38" t="s">
        <v>2502</v>
      </c>
      <c r="J1" s="38" t="s">
        <v>2503</v>
      </c>
      <c r="K1" s="38" t="s">
        <v>2504</v>
      </c>
      <c r="L1" s="38" t="s">
        <v>2505</v>
      </c>
      <c r="M1" s="38" t="s">
        <v>2506</v>
      </c>
      <c r="N1" s="38" t="s">
        <v>2507</v>
      </c>
      <c r="O1" s="38" t="s">
        <v>2508</v>
      </c>
      <c r="P1" s="38" t="s">
        <v>2509</v>
      </c>
      <c r="Q1" s="38" t="s">
        <v>2510</v>
      </c>
      <c r="R1" s="38" t="s">
        <v>3590</v>
      </c>
      <c r="S1" s="38" t="s">
        <v>3591</v>
      </c>
      <c r="T1" s="38" t="s">
        <v>3592</v>
      </c>
      <c r="U1" s="38" t="s">
        <v>3593</v>
      </c>
      <c r="V1" s="38" t="s">
        <v>3594</v>
      </c>
      <c r="W1" s="38" t="s">
        <v>3595</v>
      </c>
      <c r="X1" s="38" t="s">
        <v>3596</v>
      </c>
      <c r="Y1" s="38" t="s">
        <v>3597</v>
      </c>
      <c r="Z1" s="38" t="s">
        <v>3598</v>
      </c>
      <c r="AA1" s="38" t="s">
        <v>3599</v>
      </c>
      <c r="AB1" s="38" t="s">
        <v>3600</v>
      </c>
      <c r="AC1" s="38" t="s">
        <v>3601</v>
      </c>
      <c r="AD1" s="38" t="s">
        <v>3602</v>
      </c>
      <c r="AE1" s="38" t="s">
        <v>3603</v>
      </c>
      <c r="AF1" s="38" t="s">
        <v>3604</v>
      </c>
      <c r="AG1" s="38" t="s">
        <v>3605</v>
      </c>
      <c r="AH1" s="38" t="s">
        <v>3606</v>
      </c>
      <c r="AI1" s="38" t="s">
        <v>3607</v>
      </c>
      <c r="AJ1" s="38" t="s">
        <v>3608</v>
      </c>
      <c r="AK1" s="38" t="s">
        <v>3609</v>
      </c>
      <c r="AL1" s="38" t="s">
        <v>3610</v>
      </c>
      <c r="AM1" s="38" t="s">
        <v>3611</v>
      </c>
      <c r="AN1" s="38" t="s">
        <v>3612</v>
      </c>
      <c r="AO1" s="38" t="s">
        <v>3613</v>
      </c>
      <c r="AP1" s="38" t="s">
        <v>3614</v>
      </c>
      <c r="AQ1" s="38" t="s">
        <v>3615</v>
      </c>
      <c r="AR1" s="38" t="s">
        <v>3616</v>
      </c>
      <c r="AS1" s="38" t="s">
        <v>3622</v>
      </c>
      <c r="AT1" s="38" t="s">
        <v>3623</v>
      </c>
      <c r="AU1" s="38" t="s">
        <v>3624</v>
      </c>
      <c r="AV1" s="38" t="s">
        <v>3625</v>
      </c>
      <c r="AW1" s="38" t="s">
        <v>3626</v>
      </c>
      <c r="AX1" s="38" t="s">
        <v>3627</v>
      </c>
      <c r="AY1" s="38" t="s">
        <v>3628</v>
      </c>
      <c r="AZ1" s="38" t="s">
        <v>3629</v>
      </c>
      <c r="BA1" s="38" t="s">
        <v>3630</v>
      </c>
      <c r="BB1" s="38" t="s">
        <v>3631</v>
      </c>
      <c r="BC1" s="38" t="s">
        <v>3632</v>
      </c>
      <c r="BD1" s="38" t="s">
        <v>3633</v>
      </c>
      <c r="BE1" s="38" t="s">
        <v>3634</v>
      </c>
      <c r="BF1" s="38" t="s">
        <v>3635</v>
      </c>
      <c r="BG1" s="38" t="s">
        <v>3636</v>
      </c>
      <c r="BH1" s="38" t="s">
        <v>3637</v>
      </c>
      <c r="BI1" s="38" t="s">
        <v>3638</v>
      </c>
      <c r="BJ1" s="38" t="s">
        <v>3639</v>
      </c>
      <c r="BK1" s="38" t="s">
        <v>3640</v>
      </c>
      <c r="BL1" s="38" t="s">
        <v>3641</v>
      </c>
      <c r="BM1" s="38" t="s">
        <v>3642</v>
      </c>
      <c r="BN1" s="38" t="s">
        <v>3643</v>
      </c>
      <c r="BO1" s="38" t="s">
        <v>3644</v>
      </c>
      <c r="BP1" s="38" t="s">
        <v>3645</v>
      </c>
      <c r="BQ1" s="38" t="s">
        <v>3646</v>
      </c>
      <c r="BR1" s="38" t="s">
        <v>3647</v>
      </c>
      <c r="BS1" s="38" t="s">
        <v>3648</v>
      </c>
      <c r="BT1" s="38" t="s">
        <v>3649</v>
      </c>
      <c r="BU1" s="38" t="s">
        <v>3650</v>
      </c>
      <c r="BV1" s="38" t="s">
        <v>3651</v>
      </c>
      <c r="BW1" s="38" t="s">
        <v>3652</v>
      </c>
      <c r="BX1" s="38" t="s">
        <v>3653</v>
      </c>
      <c r="BY1" s="38" t="s">
        <v>3654</v>
      </c>
      <c r="BZ1" s="38" t="s">
        <v>3655</v>
      </c>
      <c r="CA1" s="38" t="s">
        <v>3656</v>
      </c>
      <c r="CB1" s="38" t="s">
        <v>3657</v>
      </c>
      <c r="CC1" s="38" t="s">
        <v>3658</v>
      </c>
      <c r="CD1" s="38" t="s">
        <v>3659</v>
      </c>
      <c r="CE1" s="38" t="s">
        <v>3660</v>
      </c>
      <c r="CF1" s="38" t="s">
        <v>3661</v>
      </c>
      <c r="CG1" s="38" t="s">
        <v>3662</v>
      </c>
      <c r="CH1" s="38" t="s">
        <v>3663</v>
      </c>
      <c r="CI1" s="38" t="s">
        <v>3664</v>
      </c>
      <c r="CJ1" s="38" t="s">
        <v>3665</v>
      </c>
      <c r="CK1" s="38" t="s">
        <v>3666</v>
      </c>
      <c r="CL1" s="38" t="s">
        <v>3667</v>
      </c>
      <c r="CM1" s="38" t="s">
        <v>3668</v>
      </c>
      <c r="CN1" s="38" t="s">
        <v>3669</v>
      </c>
      <c r="CO1" s="38" t="s">
        <v>3670</v>
      </c>
      <c r="CP1" s="38" t="s">
        <v>3671</v>
      </c>
      <c r="CQ1" s="38" t="s">
        <v>3672</v>
      </c>
      <c r="CR1" s="38" t="s">
        <v>3673</v>
      </c>
      <c r="CS1" s="38" t="s">
        <v>3674</v>
      </c>
      <c r="CT1" s="38" t="s">
        <v>3675</v>
      </c>
      <c r="CU1" s="38" t="s">
        <v>3676</v>
      </c>
      <c r="CV1" s="38" t="s">
        <v>3677</v>
      </c>
      <c r="CW1" s="38" t="s">
        <v>3678</v>
      </c>
      <c r="CX1" s="38" t="s">
        <v>3679</v>
      </c>
      <c r="CY1" s="38" t="s">
        <v>3680</v>
      </c>
      <c r="CZ1" s="38" t="s">
        <v>3681</v>
      </c>
      <c r="DA1" s="38" t="s">
        <v>3682</v>
      </c>
      <c r="DB1" s="38" t="s">
        <v>3683</v>
      </c>
      <c r="DC1" s="38" t="s">
        <v>3684</v>
      </c>
      <c r="DD1" s="38" t="s">
        <v>3685</v>
      </c>
      <c r="DE1" s="38" t="s">
        <v>3686</v>
      </c>
      <c r="DF1" s="38" t="s">
        <v>3687</v>
      </c>
      <c r="DG1" s="38" t="s">
        <v>3688</v>
      </c>
      <c r="DH1" s="38" t="s">
        <v>3689</v>
      </c>
      <c r="DI1" s="38" t="s">
        <v>3690</v>
      </c>
      <c r="DJ1" s="38" t="s">
        <v>3691</v>
      </c>
      <c r="DK1" s="38" t="s">
        <v>3692</v>
      </c>
      <c r="DL1" s="38" t="s">
        <v>3693</v>
      </c>
      <c r="DM1" s="38" t="s">
        <v>3694</v>
      </c>
      <c r="DN1" s="38" t="s">
        <v>3695</v>
      </c>
      <c r="DO1" s="38" t="s">
        <v>3696</v>
      </c>
      <c r="DP1" s="38" t="s">
        <v>3697</v>
      </c>
      <c r="DQ1" s="38" t="s">
        <v>3698</v>
      </c>
      <c r="DR1" s="38" t="s">
        <v>3699</v>
      </c>
      <c r="DS1" s="38" t="s">
        <v>3700</v>
      </c>
      <c r="DT1" s="38" t="s">
        <v>3701</v>
      </c>
      <c r="DU1" s="38" t="s">
        <v>3702</v>
      </c>
      <c r="DV1" s="38" t="s">
        <v>3703</v>
      </c>
      <c r="DW1" s="38" t="s">
        <v>3704</v>
      </c>
      <c r="DX1" s="38" t="s">
        <v>3705</v>
      </c>
      <c r="DY1" s="38" t="s">
        <v>3706</v>
      </c>
      <c r="DZ1" s="38" t="s">
        <v>3707</v>
      </c>
      <c r="EA1" s="38" t="s">
        <v>3708</v>
      </c>
      <c r="EB1" s="38" t="s">
        <v>3709</v>
      </c>
      <c r="EC1" s="38" t="s">
        <v>3710</v>
      </c>
      <c r="ED1" s="38" t="s">
        <v>3711</v>
      </c>
      <c r="EE1" s="38" t="s">
        <v>3712</v>
      </c>
      <c r="EF1" s="38" t="s">
        <v>3713</v>
      </c>
      <c r="EG1" s="38" t="s">
        <v>3714</v>
      </c>
      <c r="EH1" s="38" t="s">
        <v>3715</v>
      </c>
      <c r="EI1" s="38" t="s">
        <v>3716</v>
      </c>
      <c r="EJ1" s="38" t="s">
        <v>3717</v>
      </c>
      <c r="EK1" s="38" t="s">
        <v>3718</v>
      </c>
      <c r="EL1" s="38" t="s">
        <v>3719</v>
      </c>
      <c r="EM1" s="38" t="s">
        <v>3720</v>
      </c>
    </row>
    <row r="2" spans="1:143" s="1" customFormat="1" x14ac:dyDescent="0.2">
      <c r="A2" s="67" t="s">
        <v>154</v>
      </c>
      <c r="B2" s="67" t="s">
        <v>2489</v>
      </c>
      <c r="C2" s="67">
        <v>1.5</v>
      </c>
      <c r="D2" s="67" t="s">
        <v>2536</v>
      </c>
      <c r="E2" s="67" t="s">
        <v>2514</v>
      </c>
      <c r="F2" s="67" t="s">
        <v>2634</v>
      </c>
      <c r="G2" s="67" t="s">
        <v>2635</v>
      </c>
      <c r="H2" s="67" t="s">
        <v>2636</v>
      </c>
      <c r="I2" s="67" t="s">
        <v>2637</v>
      </c>
      <c r="J2" s="67" t="s">
        <v>2638</v>
      </c>
      <c r="K2" s="67" t="s">
        <v>2639</v>
      </c>
      <c r="L2" s="67" t="s">
        <v>2640</v>
      </c>
      <c r="M2" s="67" t="s">
        <v>2641</v>
      </c>
      <c r="N2" s="67" t="s">
        <v>2642</v>
      </c>
      <c r="O2" s="67" t="s">
        <v>2643</v>
      </c>
      <c r="P2" s="67" t="s">
        <v>2644</v>
      </c>
      <c r="Q2" s="38" t="s">
        <v>3590</v>
      </c>
    </row>
    <row r="3" spans="1:143" x14ac:dyDescent="0.2">
      <c r="A3" s="69" t="s">
        <v>157</v>
      </c>
      <c r="B3" s="69" t="s">
        <v>2489</v>
      </c>
      <c r="C3" s="69">
        <v>1.5</v>
      </c>
      <c r="D3" s="69" t="s">
        <v>2536</v>
      </c>
      <c r="E3" s="70" t="s">
        <v>2514</v>
      </c>
      <c r="F3" s="70" t="s">
        <v>2645</v>
      </c>
      <c r="G3" s="70" t="s">
        <v>2646</v>
      </c>
      <c r="H3" s="70" t="s">
        <v>2647</v>
      </c>
      <c r="I3" s="70" t="s">
        <v>2648</v>
      </c>
      <c r="J3" s="70" t="s">
        <v>2649</v>
      </c>
      <c r="K3" s="70" t="s">
        <v>2639</v>
      </c>
      <c r="L3" s="70" t="s">
        <v>2640</v>
      </c>
      <c r="M3" s="70" t="s">
        <v>2641</v>
      </c>
      <c r="N3" s="70" t="s">
        <v>2642</v>
      </c>
      <c r="O3" s="70" t="s">
        <v>2643</v>
      </c>
      <c r="P3" s="70" t="s">
        <v>2644</v>
      </c>
      <c r="Q3" s="69"/>
    </row>
    <row r="4" spans="1:143" x14ac:dyDescent="0.2">
      <c r="A4" s="68" t="s">
        <v>160</v>
      </c>
      <c r="B4" s="68" t="s">
        <v>2489</v>
      </c>
      <c r="C4" s="68">
        <v>1.5</v>
      </c>
      <c r="D4" s="68" t="s">
        <v>2536</v>
      </c>
      <c r="E4" s="68" t="s">
        <v>2514</v>
      </c>
      <c r="F4" s="68" t="s">
        <v>2645</v>
      </c>
      <c r="G4" s="68" t="s">
        <v>2650</v>
      </c>
      <c r="H4" s="68" t="s">
        <v>2651</v>
      </c>
      <c r="I4" s="68" t="s">
        <v>2652</v>
      </c>
      <c r="J4" s="68" t="s">
        <v>2649</v>
      </c>
      <c r="K4" s="68" t="s">
        <v>2639</v>
      </c>
      <c r="L4" s="68" t="s">
        <v>2640</v>
      </c>
      <c r="M4" s="68" t="s">
        <v>2641</v>
      </c>
      <c r="N4" s="68" t="s">
        <v>2642</v>
      </c>
      <c r="O4" s="68" t="s">
        <v>2643</v>
      </c>
      <c r="P4" s="68" t="s">
        <v>2644</v>
      </c>
      <c r="Q4" s="68"/>
    </row>
    <row r="5" spans="1:143" x14ac:dyDescent="0.2">
      <c r="A5" s="69" t="s">
        <v>162</v>
      </c>
      <c r="B5" s="69" t="s">
        <v>2489</v>
      </c>
      <c r="C5" s="69">
        <v>1.5</v>
      </c>
      <c r="D5" s="69" t="s">
        <v>2536</v>
      </c>
      <c r="E5" s="70" t="s">
        <v>2514</v>
      </c>
      <c r="F5" s="70" t="s">
        <v>2653</v>
      </c>
      <c r="G5" s="70" t="s">
        <v>2654</v>
      </c>
      <c r="H5" s="70" t="s">
        <v>2651</v>
      </c>
      <c r="I5" s="70" t="s">
        <v>2655</v>
      </c>
      <c r="J5" s="70" t="s">
        <v>2656</v>
      </c>
      <c r="K5" s="70" t="s">
        <v>2639</v>
      </c>
      <c r="L5" s="70" t="s">
        <v>2640</v>
      </c>
      <c r="M5" s="70" t="s">
        <v>2641</v>
      </c>
      <c r="N5" s="70" t="s">
        <v>2642</v>
      </c>
      <c r="O5" s="70" t="s">
        <v>2643</v>
      </c>
      <c r="P5" s="70" t="s">
        <v>2644</v>
      </c>
      <c r="Q5" s="69"/>
    </row>
    <row r="6" spans="1:143" x14ac:dyDescent="0.2">
      <c r="A6" s="68" t="s">
        <v>165</v>
      </c>
      <c r="B6" s="68" t="s">
        <v>2489</v>
      </c>
      <c r="C6" s="68">
        <v>1.5</v>
      </c>
      <c r="D6" s="68" t="s">
        <v>2536</v>
      </c>
      <c r="E6" s="68" t="s">
        <v>2514</v>
      </c>
      <c r="F6" s="68" t="s">
        <v>2657</v>
      </c>
      <c r="G6" s="68" t="s">
        <v>2658</v>
      </c>
      <c r="H6" s="68" t="s">
        <v>2659</v>
      </c>
      <c r="I6" s="68" t="s">
        <v>2660</v>
      </c>
      <c r="J6" s="68" t="s">
        <v>2656</v>
      </c>
      <c r="K6" s="68" t="s">
        <v>2639</v>
      </c>
      <c r="L6" s="68" t="s">
        <v>2640</v>
      </c>
      <c r="M6" s="68" t="s">
        <v>2641</v>
      </c>
      <c r="N6" s="68" t="s">
        <v>2642</v>
      </c>
      <c r="O6" s="68" t="s">
        <v>2643</v>
      </c>
      <c r="P6" s="68" t="s">
        <v>2644</v>
      </c>
      <c r="Q6" s="68"/>
    </row>
    <row r="7" spans="1:143" x14ac:dyDescent="0.2">
      <c r="A7" s="69" t="s">
        <v>168</v>
      </c>
      <c r="B7" s="69" t="s">
        <v>2489</v>
      </c>
      <c r="C7" s="69">
        <v>1.5</v>
      </c>
      <c r="D7" s="69" t="s">
        <v>2536</v>
      </c>
      <c r="E7" s="70" t="s">
        <v>2514</v>
      </c>
      <c r="F7" s="70" t="s">
        <v>2657</v>
      </c>
      <c r="G7" s="70" t="s">
        <v>2658</v>
      </c>
      <c r="H7" s="70" t="s">
        <v>2659</v>
      </c>
      <c r="I7" s="70" t="s">
        <v>2660</v>
      </c>
      <c r="J7" s="70" t="s">
        <v>2656</v>
      </c>
      <c r="K7" s="70" t="s">
        <v>2639</v>
      </c>
      <c r="L7" s="70" t="s">
        <v>2640</v>
      </c>
      <c r="M7" s="70" t="s">
        <v>2641</v>
      </c>
      <c r="N7" s="70" t="s">
        <v>2642</v>
      </c>
      <c r="O7" s="70" t="s">
        <v>2643</v>
      </c>
      <c r="P7" s="70" t="s">
        <v>2644</v>
      </c>
      <c r="Q7" s="69"/>
    </row>
    <row r="8" spans="1:143" x14ac:dyDescent="0.2">
      <c r="A8" s="68" t="s">
        <v>171</v>
      </c>
      <c r="B8" s="68" t="s">
        <v>2489</v>
      </c>
      <c r="C8" s="68">
        <v>1.5</v>
      </c>
      <c r="D8" s="68" t="s">
        <v>2536</v>
      </c>
      <c r="E8" s="68" t="s">
        <v>2514</v>
      </c>
      <c r="F8" s="68" t="s">
        <v>2661</v>
      </c>
      <c r="G8" s="68" t="s">
        <v>2662</v>
      </c>
      <c r="H8" s="68" t="s">
        <v>2663</v>
      </c>
      <c r="I8" s="68" t="s">
        <v>2664</v>
      </c>
      <c r="J8" s="68" t="s">
        <v>2665</v>
      </c>
      <c r="K8" s="68" t="s">
        <v>2639</v>
      </c>
      <c r="L8" s="68" t="s">
        <v>2640</v>
      </c>
      <c r="M8" s="68" t="s">
        <v>2641</v>
      </c>
      <c r="N8" s="68" t="s">
        <v>2642</v>
      </c>
      <c r="O8" s="68" t="s">
        <v>2643</v>
      </c>
      <c r="P8" s="68" t="s">
        <v>2644</v>
      </c>
      <c r="Q8" s="68"/>
    </row>
    <row r="9" spans="1:143" x14ac:dyDescent="0.2">
      <c r="A9" s="69" t="s">
        <v>174</v>
      </c>
      <c r="B9" s="69" t="s">
        <v>2489</v>
      </c>
      <c r="C9" s="69">
        <v>1.5</v>
      </c>
      <c r="D9" s="69" t="s">
        <v>2536</v>
      </c>
      <c r="E9" s="70" t="s">
        <v>2514</v>
      </c>
      <c r="F9" s="70" t="s">
        <v>2666</v>
      </c>
      <c r="G9" s="70" t="s">
        <v>2667</v>
      </c>
      <c r="H9" s="70" t="s">
        <v>2668</v>
      </c>
      <c r="I9" s="70" t="s">
        <v>2669</v>
      </c>
      <c r="J9" s="70" t="s">
        <v>2670</v>
      </c>
      <c r="K9" s="70" t="s">
        <v>2639</v>
      </c>
      <c r="L9" s="70" t="s">
        <v>2640</v>
      </c>
      <c r="M9" s="70" t="s">
        <v>2641</v>
      </c>
      <c r="N9" s="70" t="s">
        <v>2642</v>
      </c>
      <c r="O9" s="70" t="s">
        <v>2643</v>
      </c>
      <c r="P9" s="70" t="s">
        <v>2644</v>
      </c>
      <c r="Q9" s="69"/>
    </row>
    <row r="10" spans="1:143" x14ac:dyDescent="0.2">
      <c r="A10" s="68" t="s">
        <v>176</v>
      </c>
      <c r="B10" s="68" t="s">
        <v>2489</v>
      </c>
      <c r="C10" s="68">
        <v>1.5</v>
      </c>
      <c r="D10" s="68" t="s">
        <v>2536</v>
      </c>
      <c r="E10" s="68" t="s">
        <v>2514</v>
      </c>
      <c r="F10" s="68" t="s">
        <v>2671</v>
      </c>
      <c r="G10" s="68" t="s">
        <v>2672</v>
      </c>
      <c r="H10" s="68" t="s">
        <v>2647</v>
      </c>
      <c r="I10" s="68" t="s">
        <v>2648</v>
      </c>
      <c r="J10" s="68" t="s">
        <v>2673</v>
      </c>
      <c r="K10" s="68" t="s">
        <v>2639</v>
      </c>
      <c r="L10" s="68" t="s">
        <v>2640</v>
      </c>
      <c r="M10" s="68" t="s">
        <v>2641</v>
      </c>
      <c r="N10" s="68" t="s">
        <v>2642</v>
      </c>
      <c r="O10" s="68" t="s">
        <v>2643</v>
      </c>
      <c r="P10" s="68" t="s">
        <v>2644</v>
      </c>
      <c r="Q10" s="68"/>
    </row>
    <row r="11" spans="1:143" x14ac:dyDescent="0.2">
      <c r="A11" s="69" t="s">
        <v>179</v>
      </c>
      <c r="B11" s="69" t="s">
        <v>2489</v>
      </c>
      <c r="C11" s="69">
        <v>1.5</v>
      </c>
      <c r="D11" s="69" t="s">
        <v>2536</v>
      </c>
      <c r="E11" s="70" t="s">
        <v>2514</v>
      </c>
      <c r="F11" s="70" t="s">
        <v>2674</v>
      </c>
      <c r="G11" s="70" t="s">
        <v>2675</v>
      </c>
      <c r="H11" s="70" t="s">
        <v>2663</v>
      </c>
      <c r="I11" s="70" t="s">
        <v>2637</v>
      </c>
      <c r="J11" s="70" t="s">
        <v>2638</v>
      </c>
      <c r="K11" s="70" t="s">
        <v>2639</v>
      </c>
      <c r="L11" s="70" t="s">
        <v>2640</v>
      </c>
      <c r="M11" s="70" t="s">
        <v>2641</v>
      </c>
      <c r="N11" s="70" t="s">
        <v>2642</v>
      </c>
      <c r="O11" s="70" t="s">
        <v>2643</v>
      </c>
      <c r="P11" s="70" t="s">
        <v>2644</v>
      </c>
      <c r="Q11" s="69"/>
    </row>
    <row r="12" spans="1:143" x14ac:dyDescent="0.2">
      <c r="A12" s="68" t="s">
        <v>182</v>
      </c>
      <c r="B12" s="68" t="s">
        <v>2489</v>
      </c>
      <c r="C12" s="68">
        <v>1.5</v>
      </c>
      <c r="D12" s="68" t="s">
        <v>2536</v>
      </c>
      <c r="E12" s="68" t="s">
        <v>2514</v>
      </c>
      <c r="F12" s="68" t="s">
        <v>2676</v>
      </c>
      <c r="G12" s="68" t="s">
        <v>2677</v>
      </c>
      <c r="H12" s="68" t="s">
        <v>2678</v>
      </c>
      <c r="I12" s="68" t="s">
        <v>2679</v>
      </c>
      <c r="J12" s="68" t="s">
        <v>2680</v>
      </c>
      <c r="K12" s="68" t="s">
        <v>2639</v>
      </c>
      <c r="L12" s="68" t="s">
        <v>2640</v>
      </c>
      <c r="M12" s="68" t="s">
        <v>2641</v>
      </c>
      <c r="N12" s="68" t="s">
        <v>2642</v>
      </c>
      <c r="O12" s="68" t="s">
        <v>2643</v>
      </c>
      <c r="P12" s="68" t="s">
        <v>2644</v>
      </c>
      <c r="Q12" s="68"/>
    </row>
    <row r="13" spans="1:143" x14ac:dyDescent="0.2">
      <c r="A13" s="69" t="s">
        <v>184</v>
      </c>
      <c r="B13" s="69" t="s">
        <v>2489</v>
      </c>
      <c r="C13" s="69">
        <v>1.5</v>
      </c>
      <c r="D13" s="69" t="s">
        <v>2536</v>
      </c>
      <c r="E13" s="70" t="s">
        <v>2514</v>
      </c>
      <c r="F13" s="70" t="s">
        <v>2681</v>
      </c>
      <c r="G13" s="70" t="s">
        <v>2682</v>
      </c>
      <c r="H13" s="70" t="s">
        <v>2683</v>
      </c>
      <c r="I13" s="70" t="s">
        <v>2637</v>
      </c>
      <c r="J13" s="70" t="s">
        <v>2684</v>
      </c>
      <c r="K13" s="70" t="s">
        <v>2639</v>
      </c>
      <c r="L13" s="70" t="s">
        <v>2640</v>
      </c>
      <c r="M13" s="70" t="s">
        <v>2641</v>
      </c>
      <c r="N13" s="70" t="s">
        <v>2642</v>
      </c>
      <c r="O13" s="70" t="s">
        <v>2643</v>
      </c>
      <c r="P13" s="70" t="s">
        <v>2644</v>
      </c>
      <c r="Q13" s="69"/>
    </row>
    <row r="14" spans="1:143" x14ac:dyDescent="0.2">
      <c r="A14" s="68" t="s">
        <v>186</v>
      </c>
      <c r="B14" s="68" t="s">
        <v>2489</v>
      </c>
      <c r="C14" s="68">
        <v>1.5</v>
      </c>
      <c r="D14" s="68" t="s">
        <v>2536</v>
      </c>
      <c r="E14" s="68" t="s">
        <v>2514</v>
      </c>
      <c r="F14" s="68" t="s">
        <v>2685</v>
      </c>
      <c r="G14" s="68" t="s">
        <v>2686</v>
      </c>
      <c r="H14" s="68" t="s">
        <v>2683</v>
      </c>
      <c r="I14" s="68" t="s">
        <v>2637</v>
      </c>
      <c r="J14" s="68" t="s">
        <v>2684</v>
      </c>
      <c r="K14" s="68" t="s">
        <v>2639</v>
      </c>
      <c r="L14" s="68" t="s">
        <v>2640</v>
      </c>
      <c r="M14" s="68" t="s">
        <v>2641</v>
      </c>
      <c r="N14" s="68" t="s">
        <v>2642</v>
      </c>
      <c r="O14" s="68" t="s">
        <v>2643</v>
      </c>
      <c r="P14" s="68" t="s">
        <v>2644</v>
      </c>
      <c r="Q14" s="68"/>
    </row>
    <row r="15" spans="1:143" x14ac:dyDescent="0.2">
      <c r="A15" s="69" t="s">
        <v>189</v>
      </c>
      <c r="B15" s="69" t="s">
        <v>2489</v>
      </c>
      <c r="C15" s="69">
        <v>1.5</v>
      </c>
      <c r="D15" s="69" t="s">
        <v>2536</v>
      </c>
      <c r="E15" s="70" t="s">
        <v>2514</v>
      </c>
      <c r="F15" s="70" t="s">
        <v>2687</v>
      </c>
      <c r="G15" s="70" t="s">
        <v>2688</v>
      </c>
      <c r="H15" s="70" t="s">
        <v>2659</v>
      </c>
      <c r="I15" s="70" t="s">
        <v>2689</v>
      </c>
      <c r="J15" s="70" t="s">
        <v>2690</v>
      </c>
      <c r="K15" s="70" t="s">
        <v>2639</v>
      </c>
      <c r="L15" s="70" t="s">
        <v>2640</v>
      </c>
      <c r="M15" s="70" t="s">
        <v>2641</v>
      </c>
      <c r="N15" s="70" t="s">
        <v>2642</v>
      </c>
      <c r="O15" s="70" t="s">
        <v>2643</v>
      </c>
      <c r="P15" s="70" t="s">
        <v>2644</v>
      </c>
      <c r="Q15" s="69"/>
    </row>
    <row r="16" spans="1:143" x14ac:dyDescent="0.2">
      <c r="A16" s="68" t="s">
        <v>192</v>
      </c>
      <c r="B16" s="68" t="s">
        <v>2489</v>
      </c>
      <c r="C16" s="68">
        <v>1.5</v>
      </c>
      <c r="D16" s="68" t="s">
        <v>2536</v>
      </c>
      <c r="E16" s="68" t="s">
        <v>2514</v>
      </c>
      <c r="F16" s="68" t="s">
        <v>2691</v>
      </c>
      <c r="G16" s="68" t="s">
        <v>2692</v>
      </c>
      <c r="H16" s="68" t="s">
        <v>2693</v>
      </c>
      <c r="I16" s="68" t="s">
        <v>2694</v>
      </c>
      <c r="J16" s="68" t="s">
        <v>2695</v>
      </c>
      <c r="K16" s="68" t="s">
        <v>2639</v>
      </c>
      <c r="L16" s="68" t="s">
        <v>2640</v>
      </c>
      <c r="M16" s="68" t="s">
        <v>2641</v>
      </c>
      <c r="N16" s="68" t="s">
        <v>2642</v>
      </c>
      <c r="O16" s="68" t="s">
        <v>2643</v>
      </c>
      <c r="P16" s="68" t="s">
        <v>2644</v>
      </c>
      <c r="Q16" s="68"/>
    </row>
    <row r="17" spans="1:17" x14ac:dyDescent="0.2">
      <c r="A17" s="69" t="s">
        <v>194</v>
      </c>
      <c r="B17" s="69" t="s">
        <v>2489</v>
      </c>
      <c r="C17" s="69">
        <v>1.5</v>
      </c>
      <c r="D17" s="69" t="s">
        <v>2536</v>
      </c>
      <c r="E17" s="70" t="s">
        <v>2514</v>
      </c>
      <c r="F17" s="70" t="s">
        <v>2696</v>
      </c>
      <c r="G17" s="70" t="s">
        <v>2697</v>
      </c>
      <c r="H17" s="70" t="s">
        <v>2664</v>
      </c>
      <c r="I17" s="70" t="s">
        <v>2698</v>
      </c>
      <c r="J17" s="70" t="s">
        <v>2673</v>
      </c>
      <c r="K17" s="70" t="s">
        <v>2639</v>
      </c>
      <c r="L17" s="70" t="s">
        <v>2640</v>
      </c>
      <c r="M17" s="70" t="s">
        <v>2641</v>
      </c>
      <c r="N17" s="70" t="s">
        <v>2642</v>
      </c>
      <c r="O17" s="70" t="s">
        <v>2643</v>
      </c>
      <c r="P17" s="70" t="s">
        <v>2644</v>
      </c>
      <c r="Q17" s="69"/>
    </row>
    <row r="18" spans="1:17" x14ac:dyDescent="0.2">
      <c r="A18" s="68" t="s">
        <v>197</v>
      </c>
      <c r="B18" s="68" t="s">
        <v>2489</v>
      </c>
      <c r="C18" s="68">
        <v>1.5</v>
      </c>
      <c r="D18" s="68" t="s">
        <v>2536</v>
      </c>
      <c r="E18" s="68" t="s">
        <v>2514</v>
      </c>
      <c r="F18" s="68" t="s">
        <v>2699</v>
      </c>
      <c r="G18" s="68" t="s">
        <v>2700</v>
      </c>
      <c r="H18" s="68" t="s">
        <v>2701</v>
      </c>
      <c r="I18" s="68" t="s">
        <v>2702</v>
      </c>
      <c r="J18" s="68" t="s">
        <v>2703</v>
      </c>
      <c r="K18" s="68" t="s">
        <v>2639</v>
      </c>
      <c r="L18" s="68" t="s">
        <v>2640</v>
      </c>
      <c r="M18" s="68" t="s">
        <v>2641</v>
      </c>
      <c r="N18" s="68" t="s">
        <v>2642</v>
      </c>
      <c r="O18" s="68" t="s">
        <v>2643</v>
      </c>
      <c r="P18" s="68" t="s">
        <v>2644</v>
      </c>
      <c r="Q18" s="68"/>
    </row>
    <row r="19" spans="1:17" x14ac:dyDescent="0.2">
      <c r="A19" s="69" t="s">
        <v>197</v>
      </c>
      <c r="B19" s="69" t="s">
        <v>2489</v>
      </c>
      <c r="C19" s="69">
        <v>1.5</v>
      </c>
      <c r="D19" s="69" t="s">
        <v>2536</v>
      </c>
      <c r="E19" s="70" t="s">
        <v>2514</v>
      </c>
      <c r="F19" s="70" t="s">
        <v>2699</v>
      </c>
      <c r="G19" s="70" t="s">
        <v>2700</v>
      </c>
      <c r="H19" s="70" t="s">
        <v>2704</v>
      </c>
      <c r="I19" s="70" t="s">
        <v>2648</v>
      </c>
      <c r="J19" s="70" t="s">
        <v>2705</v>
      </c>
      <c r="K19" s="70" t="s">
        <v>2639</v>
      </c>
      <c r="L19" s="70" t="s">
        <v>2640</v>
      </c>
      <c r="M19" s="70" t="s">
        <v>2641</v>
      </c>
      <c r="N19" s="70" t="s">
        <v>2642</v>
      </c>
      <c r="O19" s="70" t="s">
        <v>2643</v>
      </c>
      <c r="P19" s="70" t="s">
        <v>2644</v>
      </c>
      <c r="Q19" s="69"/>
    </row>
    <row r="20" spans="1:17" x14ac:dyDescent="0.2">
      <c r="A20" s="68" t="s">
        <v>202</v>
      </c>
      <c r="B20" s="68" t="s">
        <v>2489</v>
      </c>
      <c r="C20" s="68">
        <v>1.5</v>
      </c>
      <c r="D20" s="68" t="s">
        <v>2536</v>
      </c>
      <c r="E20" s="68" t="s">
        <v>2514</v>
      </c>
      <c r="F20" s="68" t="s">
        <v>2706</v>
      </c>
      <c r="G20" s="68" t="s">
        <v>2707</v>
      </c>
      <c r="H20" s="68" t="s">
        <v>2655</v>
      </c>
      <c r="I20" s="68" t="s">
        <v>2652</v>
      </c>
      <c r="J20" s="68" t="s">
        <v>2705</v>
      </c>
      <c r="K20" s="68" t="s">
        <v>2639</v>
      </c>
      <c r="L20" s="68" t="s">
        <v>2640</v>
      </c>
      <c r="M20" s="68" t="s">
        <v>2641</v>
      </c>
      <c r="N20" s="68" t="s">
        <v>2642</v>
      </c>
      <c r="O20" s="68" t="s">
        <v>2643</v>
      </c>
      <c r="P20" s="68" t="s">
        <v>2644</v>
      </c>
      <c r="Q20" s="68"/>
    </row>
    <row r="21" spans="1:17" x14ac:dyDescent="0.2">
      <c r="A21" s="69" t="s">
        <v>205</v>
      </c>
      <c r="B21" s="69" t="s">
        <v>2489</v>
      </c>
      <c r="C21" s="69">
        <v>1.5</v>
      </c>
      <c r="D21" s="69" t="s">
        <v>2536</v>
      </c>
      <c r="E21" s="70" t="s">
        <v>2514</v>
      </c>
      <c r="F21" s="70" t="s">
        <v>2708</v>
      </c>
      <c r="G21" s="70" t="s">
        <v>2709</v>
      </c>
      <c r="H21" s="70" t="s">
        <v>2710</v>
      </c>
      <c r="I21" s="70" t="s">
        <v>2711</v>
      </c>
      <c r="J21" s="70" t="s">
        <v>2712</v>
      </c>
      <c r="K21" s="70" t="s">
        <v>2639</v>
      </c>
      <c r="L21" s="70" t="s">
        <v>2640</v>
      </c>
      <c r="M21" s="70" t="s">
        <v>2641</v>
      </c>
      <c r="N21" s="70" t="s">
        <v>2642</v>
      </c>
      <c r="O21" s="70" t="s">
        <v>2643</v>
      </c>
      <c r="P21" s="70" t="s">
        <v>2644</v>
      </c>
      <c r="Q21" s="69"/>
    </row>
    <row r="22" spans="1:17" x14ac:dyDescent="0.2">
      <c r="A22" s="68" t="s">
        <v>207</v>
      </c>
      <c r="B22" s="68" t="s">
        <v>2489</v>
      </c>
      <c r="C22" s="68">
        <v>1.5</v>
      </c>
      <c r="D22" s="68" t="s">
        <v>2536</v>
      </c>
      <c r="E22" s="68" t="s">
        <v>2514</v>
      </c>
      <c r="F22" s="68" t="s">
        <v>2713</v>
      </c>
      <c r="G22" s="68" t="s">
        <v>2714</v>
      </c>
      <c r="H22" s="68" t="s">
        <v>2715</v>
      </c>
      <c r="I22" s="68" t="s">
        <v>2711</v>
      </c>
      <c r="J22" s="68" t="s">
        <v>2712</v>
      </c>
      <c r="K22" s="68" t="s">
        <v>2639</v>
      </c>
      <c r="L22" s="68" t="s">
        <v>2640</v>
      </c>
      <c r="M22" s="68" t="s">
        <v>2641</v>
      </c>
      <c r="N22" s="68" t="s">
        <v>2642</v>
      </c>
      <c r="O22" s="68" t="s">
        <v>2643</v>
      </c>
      <c r="P22" s="68" t="s">
        <v>2644</v>
      </c>
      <c r="Q22" s="68"/>
    </row>
    <row r="23" spans="1:17" x14ac:dyDescent="0.2">
      <c r="A23" s="69" t="s">
        <v>210</v>
      </c>
      <c r="B23" s="69" t="s">
        <v>2489</v>
      </c>
      <c r="C23" s="69">
        <v>1.5</v>
      </c>
      <c r="D23" s="69" t="s">
        <v>2536</v>
      </c>
      <c r="E23" s="70" t="s">
        <v>2514</v>
      </c>
      <c r="F23" s="70" t="s">
        <v>2716</v>
      </c>
      <c r="G23" s="70" t="s">
        <v>2717</v>
      </c>
      <c r="H23" s="70" t="s">
        <v>2683</v>
      </c>
      <c r="I23" s="70" t="s">
        <v>2652</v>
      </c>
      <c r="J23" s="70" t="s">
        <v>2718</v>
      </c>
      <c r="K23" s="70" t="s">
        <v>2639</v>
      </c>
      <c r="L23" s="70" t="s">
        <v>2640</v>
      </c>
      <c r="M23" s="70" t="s">
        <v>2641</v>
      </c>
      <c r="N23" s="70" t="s">
        <v>2642</v>
      </c>
      <c r="O23" s="70" t="s">
        <v>2643</v>
      </c>
      <c r="P23" s="70" t="s">
        <v>2644</v>
      </c>
      <c r="Q23" s="69"/>
    </row>
    <row r="24" spans="1:17" x14ac:dyDescent="0.2">
      <c r="A24" s="68" t="s">
        <v>212</v>
      </c>
      <c r="B24" s="68" t="s">
        <v>2489</v>
      </c>
      <c r="C24" s="68">
        <v>1.5</v>
      </c>
      <c r="D24" s="68" t="s">
        <v>2536</v>
      </c>
      <c r="E24" s="68" t="s">
        <v>2514</v>
      </c>
      <c r="F24" s="68" t="s">
        <v>2719</v>
      </c>
      <c r="G24" s="68" t="s">
        <v>2720</v>
      </c>
      <c r="H24" s="68" t="s">
        <v>2721</v>
      </c>
      <c r="I24" s="68" t="s">
        <v>2722</v>
      </c>
      <c r="J24" s="68" t="s">
        <v>2723</v>
      </c>
      <c r="K24" s="68" t="s">
        <v>2639</v>
      </c>
      <c r="L24" s="68" t="s">
        <v>2640</v>
      </c>
      <c r="M24" s="68" t="s">
        <v>2641</v>
      </c>
      <c r="N24" s="68" t="s">
        <v>2642</v>
      </c>
      <c r="O24" s="68" t="s">
        <v>2643</v>
      </c>
      <c r="P24" s="68" t="s">
        <v>2644</v>
      </c>
      <c r="Q24" s="68"/>
    </row>
    <row r="25" spans="1:17" x14ac:dyDescent="0.2">
      <c r="A25" s="69" t="s">
        <v>214</v>
      </c>
      <c r="B25" s="69" t="s">
        <v>2489</v>
      </c>
      <c r="C25" s="69">
        <v>1.5</v>
      </c>
      <c r="D25" s="69" t="s">
        <v>2536</v>
      </c>
      <c r="E25" s="70" t="s">
        <v>2514</v>
      </c>
      <c r="F25" s="70" t="s">
        <v>2724</v>
      </c>
      <c r="G25" s="70" t="s">
        <v>2725</v>
      </c>
      <c r="H25" s="70" t="s">
        <v>2721</v>
      </c>
      <c r="I25" s="70" t="s">
        <v>2652</v>
      </c>
      <c r="J25" s="70" t="s">
        <v>2718</v>
      </c>
      <c r="K25" s="70" t="s">
        <v>2639</v>
      </c>
      <c r="L25" s="70" t="s">
        <v>2640</v>
      </c>
      <c r="M25" s="70" t="s">
        <v>2641</v>
      </c>
      <c r="N25" s="70" t="s">
        <v>2642</v>
      </c>
      <c r="O25" s="70" t="s">
        <v>2643</v>
      </c>
      <c r="P25" s="70" t="s">
        <v>2644</v>
      </c>
      <c r="Q25" s="69"/>
    </row>
    <row r="26" spans="1:17" x14ac:dyDescent="0.2">
      <c r="A26" s="68" t="s">
        <v>217</v>
      </c>
      <c r="B26" s="68" t="s">
        <v>2489</v>
      </c>
      <c r="C26" s="68">
        <v>1.5</v>
      </c>
      <c r="D26" s="68" t="s">
        <v>2536</v>
      </c>
      <c r="E26" s="68" t="s">
        <v>2514</v>
      </c>
      <c r="F26" s="68" t="s">
        <v>2726</v>
      </c>
      <c r="G26" s="68" t="s">
        <v>2727</v>
      </c>
      <c r="H26" s="68" t="s">
        <v>2728</v>
      </c>
      <c r="I26" s="68" t="s">
        <v>2729</v>
      </c>
      <c r="J26" s="68" t="s">
        <v>2730</v>
      </c>
      <c r="K26" s="68" t="s">
        <v>2639</v>
      </c>
      <c r="L26" s="68" t="s">
        <v>2640</v>
      </c>
      <c r="M26" s="68" t="s">
        <v>2641</v>
      </c>
      <c r="N26" s="68" t="s">
        <v>2642</v>
      </c>
      <c r="O26" s="68" t="s">
        <v>2643</v>
      </c>
      <c r="P26" s="68" t="s">
        <v>2644</v>
      </c>
      <c r="Q26" s="68"/>
    </row>
    <row r="27" spans="1:17" x14ac:dyDescent="0.2">
      <c r="A27" s="69" t="s">
        <v>220</v>
      </c>
      <c r="B27" s="69" t="s">
        <v>2489</v>
      </c>
      <c r="C27" s="69">
        <v>1.5</v>
      </c>
      <c r="D27" s="69" t="s">
        <v>2536</v>
      </c>
      <c r="E27" s="70" t="s">
        <v>2514</v>
      </c>
      <c r="F27" s="70" t="s">
        <v>2731</v>
      </c>
      <c r="G27" s="70" t="s">
        <v>2732</v>
      </c>
      <c r="H27" s="70" t="s">
        <v>2728</v>
      </c>
      <c r="I27" s="70" t="s">
        <v>2729</v>
      </c>
      <c r="J27" s="70" t="s">
        <v>2733</v>
      </c>
      <c r="K27" s="70" t="s">
        <v>2639</v>
      </c>
      <c r="L27" s="70" t="s">
        <v>2640</v>
      </c>
      <c r="M27" s="70" t="s">
        <v>2641</v>
      </c>
      <c r="N27" s="70" t="s">
        <v>2642</v>
      </c>
      <c r="O27" s="70" t="s">
        <v>2643</v>
      </c>
      <c r="P27" s="70" t="s">
        <v>2644</v>
      </c>
      <c r="Q27" s="69"/>
    </row>
    <row r="28" spans="1:17" x14ac:dyDescent="0.2">
      <c r="A28" s="68" t="s">
        <v>223</v>
      </c>
      <c r="B28" s="68" t="s">
        <v>2489</v>
      </c>
      <c r="C28" s="68">
        <v>1.5</v>
      </c>
      <c r="D28" s="68" t="s">
        <v>2536</v>
      </c>
      <c r="E28" s="68" t="s">
        <v>2514</v>
      </c>
      <c r="F28" s="68" t="s">
        <v>2734</v>
      </c>
      <c r="G28" s="68" t="s">
        <v>2735</v>
      </c>
      <c r="H28" s="68" t="s">
        <v>2736</v>
      </c>
      <c r="I28" s="68" t="s">
        <v>2737</v>
      </c>
      <c r="J28" s="68" t="s">
        <v>2718</v>
      </c>
      <c r="K28" s="68" t="s">
        <v>2639</v>
      </c>
      <c r="L28" s="68" t="s">
        <v>2640</v>
      </c>
      <c r="M28" s="68" t="s">
        <v>2641</v>
      </c>
      <c r="N28" s="68" t="s">
        <v>2642</v>
      </c>
      <c r="O28" s="68" t="s">
        <v>2643</v>
      </c>
      <c r="P28" s="68" t="s">
        <v>2644</v>
      </c>
      <c r="Q28" s="68"/>
    </row>
    <row r="29" spans="1:17" x14ac:dyDescent="0.2">
      <c r="A29" s="69" t="s">
        <v>225</v>
      </c>
      <c r="B29" s="69" t="s">
        <v>2489</v>
      </c>
      <c r="C29" s="69">
        <v>1.5</v>
      </c>
      <c r="D29" s="69" t="s">
        <v>2536</v>
      </c>
      <c r="E29" s="70" t="s">
        <v>2514</v>
      </c>
      <c r="F29" s="70" t="s">
        <v>2738</v>
      </c>
      <c r="G29" s="70" t="s">
        <v>2739</v>
      </c>
      <c r="H29" s="70" t="s">
        <v>2736</v>
      </c>
      <c r="I29" s="70" t="s">
        <v>2740</v>
      </c>
      <c r="J29" s="70" t="s">
        <v>2718</v>
      </c>
      <c r="K29" s="70" t="s">
        <v>2639</v>
      </c>
      <c r="L29" s="70" t="s">
        <v>2640</v>
      </c>
      <c r="M29" s="70" t="s">
        <v>2641</v>
      </c>
      <c r="N29" s="70" t="s">
        <v>2642</v>
      </c>
      <c r="O29" s="70" t="s">
        <v>2643</v>
      </c>
      <c r="P29" s="70" t="s">
        <v>2644</v>
      </c>
      <c r="Q29" s="69"/>
    </row>
    <row r="30" spans="1:17" x14ac:dyDescent="0.2">
      <c r="A30" s="68" t="s">
        <v>227</v>
      </c>
      <c r="B30" s="68" t="s">
        <v>2489</v>
      </c>
      <c r="C30" s="68">
        <v>1.5</v>
      </c>
      <c r="D30" s="68" t="s">
        <v>2536</v>
      </c>
      <c r="E30" s="68" t="s">
        <v>2514</v>
      </c>
      <c r="F30" s="68" t="s">
        <v>2741</v>
      </c>
      <c r="G30" s="68" t="s">
        <v>2742</v>
      </c>
      <c r="H30" s="68" t="s">
        <v>2743</v>
      </c>
      <c r="I30" s="68" t="s">
        <v>2722</v>
      </c>
      <c r="J30" s="68" t="s">
        <v>2718</v>
      </c>
      <c r="K30" s="68" t="s">
        <v>2639</v>
      </c>
      <c r="L30" s="68" t="s">
        <v>2640</v>
      </c>
      <c r="M30" s="68" t="s">
        <v>2641</v>
      </c>
      <c r="N30" s="68" t="s">
        <v>2642</v>
      </c>
      <c r="O30" s="68" t="s">
        <v>2643</v>
      </c>
      <c r="P30" s="68" t="s">
        <v>2644</v>
      </c>
      <c r="Q30" s="68"/>
    </row>
    <row r="31" spans="1:17" x14ac:dyDescent="0.2">
      <c r="A31" s="69" t="s">
        <v>229</v>
      </c>
      <c r="B31" s="69" t="s">
        <v>2489</v>
      </c>
      <c r="C31" s="69">
        <v>1.5</v>
      </c>
      <c r="D31" s="69" t="s">
        <v>2536</v>
      </c>
      <c r="E31" s="70" t="s">
        <v>2514</v>
      </c>
      <c r="F31" s="70" t="s">
        <v>2744</v>
      </c>
      <c r="G31" s="70" t="s">
        <v>2745</v>
      </c>
      <c r="H31" s="70" t="s">
        <v>2746</v>
      </c>
      <c r="I31" s="70" t="s">
        <v>2747</v>
      </c>
      <c r="J31" s="70" t="s">
        <v>2705</v>
      </c>
      <c r="K31" s="70" t="s">
        <v>2639</v>
      </c>
      <c r="L31" s="70" t="s">
        <v>2640</v>
      </c>
      <c r="M31" s="70" t="s">
        <v>2641</v>
      </c>
      <c r="N31" s="70" t="s">
        <v>2642</v>
      </c>
      <c r="O31" s="70" t="s">
        <v>2643</v>
      </c>
      <c r="P31" s="70" t="s">
        <v>2644</v>
      </c>
      <c r="Q31" s="69"/>
    </row>
    <row r="32" spans="1:17" x14ac:dyDescent="0.2">
      <c r="A32" s="68" t="s">
        <v>231</v>
      </c>
      <c r="B32" s="68" t="s">
        <v>2489</v>
      </c>
      <c r="C32" s="68">
        <v>1.5</v>
      </c>
      <c r="D32" s="68" t="s">
        <v>2748</v>
      </c>
      <c r="E32" s="68" t="s">
        <v>2514</v>
      </c>
      <c r="F32" s="68" t="s">
        <v>2749</v>
      </c>
      <c r="G32" s="68" t="s">
        <v>2750</v>
      </c>
      <c r="H32" s="68" t="s">
        <v>2751</v>
      </c>
      <c r="I32" s="68" t="s">
        <v>2639</v>
      </c>
      <c r="J32" s="68" t="s">
        <v>2640</v>
      </c>
      <c r="K32" s="68" t="s">
        <v>2641</v>
      </c>
      <c r="L32" s="68" t="s">
        <v>2642</v>
      </c>
      <c r="M32" s="68" t="s">
        <v>2643</v>
      </c>
      <c r="N32" s="68" t="s">
        <v>2644</v>
      </c>
      <c r="O32" s="68"/>
      <c r="P32" s="68"/>
      <c r="Q32" s="68"/>
    </row>
    <row r="33" spans="1:17" x14ac:dyDescent="0.2">
      <c r="A33" s="69" t="s">
        <v>234</v>
      </c>
      <c r="B33" s="69" t="s">
        <v>2489</v>
      </c>
      <c r="C33" s="69">
        <v>1.5</v>
      </c>
      <c r="D33" s="69" t="s">
        <v>2748</v>
      </c>
      <c r="E33" s="70" t="s">
        <v>2514</v>
      </c>
      <c r="F33" s="70" t="s">
        <v>2752</v>
      </c>
      <c r="G33" s="70" t="s">
        <v>2753</v>
      </c>
      <c r="H33" s="70" t="s">
        <v>2751</v>
      </c>
      <c r="I33" s="70" t="s">
        <v>2639</v>
      </c>
      <c r="J33" s="70" t="s">
        <v>2754</v>
      </c>
      <c r="K33" s="70" t="s">
        <v>2641</v>
      </c>
      <c r="L33" s="70" t="s">
        <v>2642</v>
      </c>
      <c r="M33" s="70" t="s">
        <v>2643</v>
      </c>
      <c r="N33" s="70" t="s">
        <v>2644</v>
      </c>
      <c r="O33" s="70"/>
      <c r="P33" s="70"/>
      <c r="Q33" s="69"/>
    </row>
    <row r="34" spans="1:17" x14ac:dyDescent="0.2">
      <c r="A34" s="68" t="s">
        <v>236</v>
      </c>
      <c r="B34" s="68" t="s">
        <v>2489</v>
      </c>
      <c r="C34" s="68">
        <v>1.5</v>
      </c>
      <c r="D34" s="68" t="s">
        <v>2748</v>
      </c>
      <c r="E34" s="68" t="s">
        <v>2514</v>
      </c>
      <c r="F34" s="68" t="s">
        <v>2755</v>
      </c>
      <c r="G34" s="68" t="s">
        <v>2756</v>
      </c>
      <c r="H34" s="68" t="s">
        <v>2751</v>
      </c>
      <c r="I34" s="68" t="s">
        <v>2639</v>
      </c>
      <c r="J34" s="68" t="s">
        <v>2757</v>
      </c>
      <c r="K34" s="68" t="s">
        <v>2641</v>
      </c>
      <c r="L34" s="68" t="s">
        <v>2642</v>
      </c>
      <c r="M34" s="68" t="s">
        <v>2643</v>
      </c>
      <c r="N34" s="68" t="s">
        <v>2644</v>
      </c>
      <c r="O34" s="68"/>
      <c r="P34" s="68"/>
      <c r="Q34" s="68"/>
    </row>
    <row r="35" spans="1:17" x14ac:dyDescent="0.2">
      <c r="A35" s="69" t="s">
        <v>237</v>
      </c>
      <c r="B35" s="69" t="s">
        <v>2489</v>
      </c>
      <c r="C35" s="69">
        <v>1.5</v>
      </c>
      <c r="D35" s="69" t="s">
        <v>2748</v>
      </c>
      <c r="E35" s="70" t="s">
        <v>2514</v>
      </c>
      <c r="F35" s="70" t="s">
        <v>2758</v>
      </c>
      <c r="G35" s="70" t="s">
        <v>2759</v>
      </c>
      <c r="H35" s="70" t="s">
        <v>2718</v>
      </c>
      <c r="I35" s="70" t="s">
        <v>2639</v>
      </c>
      <c r="J35" s="70" t="s">
        <v>2640</v>
      </c>
      <c r="K35" s="70" t="s">
        <v>2641</v>
      </c>
      <c r="L35" s="70" t="s">
        <v>2642</v>
      </c>
      <c r="M35" s="70" t="s">
        <v>2643</v>
      </c>
      <c r="N35" s="70" t="s">
        <v>2644</v>
      </c>
      <c r="O35" s="70"/>
      <c r="P35" s="70"/>
      <c r="Q35" s="69"/>
    </row>
    <row r="36" spans="1:17" x14ac:dyDescent="0.2">
      <c r="A36" s="68" t="s">
        <v>240</v>
      </c>
      <c r="B36" s="68" t="s">
        <v>2489</v>
      </c>
      <c r="C36" s="68">
        <v>1.5</v>
      </c>
      <c r="D36" s="68" t="s">
        <v>2536</v>
      </c>
      <c r="E36" s="68" t="s">
        <v>2514</v>
      </c>
      <c r="F36" s="68" t="s">
        <v>2760</v>
      </c>
      <c r="G36" s="68" t="s">
        <v>2761</v>
      </c>
      <c r="H36" s="68" t="s">
        <v>2762</v>
      </c>
      <c r="I36" s="68" t="s">
        <v>2763</v>
      </c>
      <c r="J36" s="68" t="s">
        <v>2705</v>
      </c>
      <c r="K36" s="68" t="s">
        <v>2639</v>
      </c>
      <c r="L36" s="68" t="s">
        <v>2640</v>
      </c>
      <c r="M36" s="68" t="s">
        <v>2641</v>
      </c>
      <c r="N36" s="68" t="s">
        <v>2642</v>
      </c>
      <c r="O36" s="68" t="s">
        <v>2643</v>
      </c>
      <c r="P36" s="68" t="s">
        <v>2644</v>
      </c>
      <c r="Q36" s="68"/>
    </row>
    <row r="37" spans="1:17" x14ac:dyDescent="0.2">
      <c r="A37" s="69" t="s">
        <v>243</v>
      </c>
      <c r="B37" s="69" t="s">
        <v>2489</v>
      </c>
      <c r="C37" s="69">
        <v>1.5</v>
      </c>
      <c r="D37" s="69" t="s">
        <v>2536</v>
      </c>
      <c r="E37" s="70" t="s">
        <v>2514</v>
      </c>
      <c r="F37" s="70" t="s">
        <v>2764</v>
      </c>
      <c r="G37" s="70" t="s">
        <v>2765</v>
      </c>
      <c r="H37" s="70" t="s">
        <v>2722</v>
      </c>
      <c r="I37" s="70" t="s">
        <v>2763</v>
      </c>
      <c r="J37" s="70" t="s">
        <v>2718</v>
      </c>
      <c r="K37" s="70" t="s">
        <v>2639</v>
      </c>
      <c r="L37" s="70" t="s">
        <v>2640</v>
      </c>
      <c r="M37" s="70" t="s">
        <v>2641</v>
      </c>
      <c r="N37" s="70" t="s">
        <v>2642</v>
      </c>
      <c r="O37" s="70" t="s">
        <v>2643</v>
      </c>
      <c r="P37" s="70" t="s">
        <v>2644</v>
      </c>
      <c r="Q37" s="69"/>
    </row>
    <row r="38" spans="1:17" x14ac:dyDescent="0.2">
      <c r="A38" s="68" t="s">
        <v>245</v>
      </c>
      <c r="B38" s="68" t="s">
        <v>2489</v>
      </c>
      <c r="C38" s="68">
        <v>1.5</v>
      </c>
      <c r="D38" s="68" t="s">
        <v>2748</v>
      </c>
      <c r="E38" s="68" t="s">
        <v>2514</v>
      </c>
      <c r="F38" s="68" t="s">
        <v>2766</v>
      </c>
      <c r="G38" s="68" t="s">
        <v>2767</v>
      </c>
      <c r="H38" s="68" t="s">
        <v>2751</v>
      </c>
      <c r="I38" s="68" t="s">
        <v>2639</v>
      </c>
      <c r="J38" s="68" t="s">
        <v>2640</v>
      </c>
      <c r="K38" s="68" t="s">
        <v>2641</v>
      </c>
      <c r="L38" s="68" t="s">
        <v>2642</v>
      </c>
      <c r="M38" s="68" t="s">
        <v>2643</v>
      </c>
      <c r="N38" s="68" t="s">
        <v>2644</v>
      </c>
      <c r="O38" s="68"/>
      <c r="P38" s="68"/>
      <c r="Q38" s="68"/>
    </row>
    <row r="39" spans="1:17" x14ac:dyDescent="0.2">
      <c r="A39" s="69" t="s">
        <v>247</v>
      </c>
      <c r="B39" s="69" t="s">
        <v>2489</v>
      </c>
      <c r="C39" s="69">
        <v>1.5</v>
      </c>
      <c r="D39" s="69" t="s">
        <v>2536</v>
      </c>
      <c r="E39" s="70" t="s">
        <v>2514</v>
      </c>
      <c r="F39" s="70" t="s">
        <v>2768</v>
      </c>
      <c r="G39" s="70" t="s">
        <v>2769</v>
      </c>
      <c r="H39" s="70" t="s">
        <v>2770</v>
      </c>
      <c r="I39" s="70" t="s">
        <v>2771</v>
      </c>
      <c r="J39" s="70" t="s">
        <v>2772</v>
      </c>
      <c r="K39" s="70" t="s">
        <v>2639</v>
      </c>
      <c r="L39" s="70" t="s">
        <v>2640</v>
      </c>
      <c r="M39" s="70" t="s">
        <v>2641</v>
      </c>
      <c r="N39" s="70" t="s">
        <v>2642</v>
      </c>
      <c r="O39" s="70" t="s">
        <v>2643</v>
      </c>
      <c r="P39" s="70" t="s">
        <v>2644</v>
      </c>
      <c r="Q39" s="69"/>
    </row>
    <row r="40" spans="1:17" x14ac:dyDescent="0.2">
      <c r="A40" s="68" t="s">
        <v>250</v>
      </c>
      <c r="B40" s="68" t="s">
        <v>2489</v>
      </c>
      <c r="C40" s="68">
        <v>1.5</v>
      </c>
      <c r="D40" s="68" t="s">
        <v>2748</v>
      </c>
      <c r="E40" s="68" t="s">
        <v>2514</v>
      </c>
      <c r="F40" s="68" t="s">
        <v>2773</v>
      </c>
      <c r="G40" s="68" t="s">
        <v>2774</v>
      </c>
      <c r="H40" s="68" t="s">
        <v>2751</v>
      </c>
      <c r="I40" s="68" t="s">
        <v>2639</v>
      </c>
      <c r="J40" s="68" t="s">
        <v>2640</v>
      </c>
      <c r="K40" s="68" t="s">
        <v>2641</v>
      </c>
      <c r="L40" s="68" t="s">
        <v>2642</v>
      </c>
      <c r="M40" s="68" t="s">
        <v>2643</v>
      </c>
      <c r="N40" s="68" t="s">
        <v>2644</v>
      </c>
      <c r="O40" s="68"/>
      <c r="P40" s="68"/>
      <c r="Q40" s="68"/>
    </row>
    <row r="41" spans="1:17" x14ac:dyDescent="0.2">
      <c r="A41" s="69" t="s">
        <v>252</v>
      </c>
      <c r="B41" s="69" t="s">
        <v>2489</v>
      </c>
      <c r="C41" s="69">
        <v>1.5</v>
      </c>
      <c r="D41" s="69" t="s">
        <v>2748</v>
      </c>
      <c r="E41" s="70" t="s">
        <v>2514</v>
      </c>
      <c r="F41" s="70" t="s">
        <v>2775</v>
      </c>
      <c r="G41" s="70" t="s">
        <v>2776</v>
      </c>
      <c r="H41" s="70" t="s">
        <v>2718</v>
      </c>
      <c r="I41" s="70" t="s">
        <v>2639</v>
      </c>
      <c r="J41" s="70" t="s">
        <v>2640</v>
      </c>
      <c r="K41" s="70" t="s">
        <v>2641</v>
      </c>
      <c r="L41" s="70" t="s">
        <v>2642</v>
      </c>
      <c r="M41" s="70" t="s">
        <v>2643</v>
      </c>
      <c r="N41" s="70" t="s">
        <v>2644</v>
      </c>
      <c r="O41" s="70"/>
      <c r="P41" s="70"/>
      <c r="Q41" s="69"/>
    </row>
    <row r="42" spans="1:17" x14ac:dyDescent="0.2">
      <c r="A42" s="68" t="s">
        <v>254</v>
      </c>
      <c r="B42" s="68" t="s">
        <v>2489</v>
      </c>
      <c r="C42" s="68">
        <v>1.5</v>
      </c>
      <c r="D42" s="68" t="s">
        <v>2536</v>
      </c>
      <c r="E42" s="68" t="s">
        <v>2514</v>
      </c>
      <c r="F42" s="68" t="s">
        <v>2777</v>
      </c>
      <c r="G42" s="68" t="s">
        <v>2778</v>
      </c>
      <c r="H42" s="68" t="s">
        <v>2779</v>
      </c>
      <c r="I42" s="68" t="s">
        <v>2780</v>
      </c>
      <c r="J42" s="68" t="s">
        <v>2781</v>
      </c>
      <c r="K42" s="68" t="s">
        <v>2639</v>
      </c>
      <c r="L42" s="68" t="s">
        <v>2640</v>
      </c>
      <c r="M42" s="68" t="s">
        <v>2641</v>
      </c>
      <c r="N42" s="68" t="s">
        <v>2642</v>
      </c>
      <c r="O42" s="68" t="s">
        <v>2643</v>
      </c>
      <c r="P42" s="68" t="s">
        <v>2644</v>
      </c>
      <c r="Q42" s="68"/>
    </row>
    <row r="43" spans="1:17" x14ac:dyDescent="0.2">
      <c r="A43" s="69" t="s">
        <v>256</v>
      </c>
      <c r="B43" s="69" t="s">
        <v>2489</v>
      </c>
      <c r="C43" s="69">
        <v>1.5</v>
      </c>
      <c r="D43" s="69" t="s">
        <v>2536</v>
      </c>
      <c r="E43" s="70" t="s">
        <v>2514</v>
      </c>
      <c r="F43" s="70" t="s">
        <v>2782</v>
      </c>
      <c r="G43" s="70" t="s">
        <v>2783</v>
      </c>
      <c r="H43" s="70" t="s">
        <v>2779</v>
      </c>
      <c r="I43" s="70" t="s">
        <v>2780</v>
      </c>
      <c r="J43" s="70" t="s">
        <v>2781</v>
      </c>
      <c r="K43" s="70" t="s">
        <v>2639</v>
      </c>
      <c r="L43" s="70" t="s">
        <v>2640</v>
      </c>
      <c r="M43" s="70" t="s">
        <v>2641</v>
      </c>
      <c r="N43" s="70" t="s">
        <v>2642</v>
      </c>
      <c r="O43" s="70" t="s">
        <v>2643</v>
      </c>
      <c r="P43" s="70" t="s">
        <v>2644</v>
      </c>
      <c r="Q43" s="69"/>
    </row>
    <row r="44" spans="1:17" x14ac:dyDescent="0.2">
      <c r="A44" s="68" t="s">
        <v>258</v>
      </c>
      <c r="B44" s="68" t="s">
        <v>2489</v>
      </c>
      <c r="C44" s="68">
        <v>1.5</v>
      </c>
      <c r="D44" s="68" t="s">
        <v>2748</v>
      </c>
      <c r="E44" s="68" t="s">
        <v>2514</v>
      </c>
      <c r="F44" s="68" t="s">
        <v>2784</v>
      </c>
      <c r="G44" s="68" t="s">
        <v>2785</v>
      </c>
      <c r="H44" s="68" t="s">
        <v>2786</v>
      </c>
      <c r="I44" s="68" t="s">
        <v>2639</v>
      </c>
      <c r="J44" s="68" t="s">
        <v>2640</v>
      </c>
      <c r="K44" s="68" t="s">
        <v>2641</v>
      </c>
      <c r="L44" s="68" t="s">
        <v>2642</v>
      </c>
      <c r="M44" s="68" t="s">
        <v>2643</v>
      </c>
      <c r="N44" s="68" t="s">
        <v>2644</v>
      </c>
      <c r="O44" s="68"/>
      <c r="P44" s="68"/>
      <c r="Q44" s="68"/>
    </row>
    <row r="45" spans="1:17" x14ac:dyDescent="0.2">
      <c r="A45" s="69" t="s">
        <v>259</v>
      </c>
      <c r="B45" s="69" t="s">
        <v>2489</v>
      </c>
      <c r="C45" s="69">
        <v>1.5</v>
      </c>
      <c r="D45" s="69" t="s">
        <v>2536</v>
      </c>
      <c r="E45" s="70" t="s">
        <v>2514</v>
      </c>
      <c r="F45" s="70" t="s">
        <v>2787</v>
      </c>
      <c r="G45" s="70" t="s">
        <v>2788</v>
      </c>
      <c r="H45" s="70" t="s">
        <v>2789</v>
      </c>
      <c r="I45" s="70" t="s">
        <v>2790</v>
      </c>
      <c r="J45" s="70" t="s">
        <v>2791</v>
      </c>
      <c r="K45" s="70" t="s">
        <v>2639</v>
      </c>
      <c r="L45" s="70" t="s">
        <v>2640</v>
      </c>
      <c r="M45" s="70" t="s">
        <v>2641</v>
      </c>
      <c r="N45" s="70" t="s">
        <v>2642</v>
      </c>
      <c r="O45" s="70" t="s">
        <v>2643</v>
      </c>
      <c r="P45" s="70" t="s">
        <v>2644</v>
      </c>
      <c r="Q45" s="69"/>
    </row>
    <row r="46" spans="1:17" x14ac:dyDescent="0.2">
      <c r="A46" s="68" t="s">
        <v>261</v>
      </c>
      <c r="B46" s="68" t="s">
        <v>2489</v>
      </c>
      <c r="C46" s="68">
        <v>1.5</v>
      </c>
      <c r="D46" s="68" t="s">
        <v>2748</v>
      </c>
      <c r="E46" s="68" t="s">
        <v>2514</v>
      </c>
      <c r="F46" s="68" t="s">
        <v>2792</v>
      </c>
      <c r="G46" s="68" t="s">
        <v>2793</v>
      </c>
      <c r="H46" s="68" t="s">
        <v>2791</v>
      </c>
      <c r="I46" s="68" t="s">
        <v>2639</v>
      </c>
      <c r="J46" s="68" t="s">
        <v>2640</v>
      </c>
      <c r="K46" s="68" t="s">
        <v>2641</v>
      </c>
      <c r="L46" s="68" t="s">
        <v>2642</v>
      </c>
      <c r="M46" s="68" t="s">
        <v>2643</v>
      </c>
      <c r="N46" s="68" t="s">
        <v>2644</v>
      </c>
      <c r="O46" s="68"/>
      <c r="P46" s="68"/>
      <c r="Q46" s="68"/>
    </row>
    <row r="47" spans="1:17" x14ac:dyDescent="0.2">
      <c r="A47" s="69" t="s">
        <v>263</v>
      </c>
      <c r="B47" s="69" t="s">
        <v>2489</v>
      </c>
      <c r="C47" s="69">
        <v>1.5</v>
      </c>
      <c r="D47" s="69" t="s">
        <v>2748</v>
      </c>
      <c r="E47" s="70" t="s">
        <v>2514</v>
      </c>
      <c r="F47" s="70" t="s">
        <v>2794</v>
      </c>
      <c r="G47" s="70" t="s">
        <v>2795</v>
      </c>
      <c r="H47" s="70" t="s">
        <v>2718</v>
      </c>
      <c r="I47" s="70" t="s">
        <v>2639</v>
      </c>
      <c r="J47" s="70" t="s">
        <v>2640</v>
      </c>
      <c r="K47" s="70" t="s">
        <v>2641</v>
      </c>
      <c r="L47" s="70" t="s">
        <v>2642</v>
      </c>
      <c r="M47" s="70" t="s">
        <v>2643</v>
      </c>
      <c r="N47" s="70" t="s">
        <v>2644</v>
      </c>
      <c r="O47" s="70"/>
      <c r="P47" s="70"/>
      <c r="Q47" s="69"/>
    </row>
    <row r="48" spans="1:17" x14ac:dyDescent="0.2">
      <c r="A48" s="68" t="s">
        <v>265</v>
      </c>
      <c r="B48" s="68" t="s">
        <v>2489</v>
      </c>
      <c r="C48" s="68">
        <v>1.5</v>
      </c>
      <c r="D48" s="68" t="s">
        <v>2748</v>
      </c>
      <c r="E48" s="68" t="s">
        <v>2514</v>
      </c>
      <c r="F48" s="68" t="s">
        <v>2796</v>
      </c>
      <c r="G48" s="68" t="s">
        <v>2797</v>
      </c>
      <c r="H48" s="68" t="s">
        <v>2791</v>
      </c>
      <c r="I48" s="68" t="s">
        <v>2639</v>
      </c>
      <c r="J48" s="68" t="s">
        <v>2640</v>
      </c>
      <c r="K48" s="68" t="s">
        <v>2641</v>
      </c>
      <c r="L48" s="68" t="s">
        <v>2642</v>
      </c>
      <c r="M48" s="68" t="s">
        <v>2643</v>
      </c>
      <c r="N48" s="68" t="s">
        <v>2644</v>
      </c>
      <c r="O48" s="68"/>
      <c r="P48" s="68"/>
      <c r="Q48" s="68"/>
    </row>
    <row r="49" spans="1:17" x14ac:dyDescent="0.2">
      <c r="A49" s="69" t="s">
        <v>267</v>
      </c>
      <c r="B49" s="69" t="s">
        <v>2489</v>
      </c>
      <c r="C49" s="69">
        <v>1.5</v>
      </c>
      <c r="D49" s="69" t="s">
        <v>2748</v>
      </c>
      <c r="E49" s="70" t="s">
        <v>2514</v>
      </c>
      <c r="F49" s="70" t="s">
        <v>2798</v>
      </c>
      <c r="G49" s="70" t="s">
        <v>2799</v>
      </c>
      <c r="H49" s="70" t="s">
        <v>2791</v>
      </c>
      <c r="I49" s="70" t="s">
        <v>2639</v>
      </c>
      <c r="J49" s="70" t="s">
        <v>2640</v>
      </c>
      <c r="K49" s="70" t="s">
        <v>2641</v>
      </c>
      <c r="L49" s="70" t="s">
        <v>2642</v>
      </c>
      <c r="M49" s="70" t="s">
        <v>2643</v>
      </c>
      <c r="N49" s="70" t="s">
        <v>2644</v>
      </c>
      <c r="O49" s="70"/>
      <c r="P49" s="70"/>
      <c r="Q49" s="69"/>
    </row>
    <row r="50" spans="1:17" x14ac:dyDescent="0.2">
      <c r="A50" s="68" t="s">
        <v>269</v>
      </c>
      <c r="B50" s="68" t="s">
        <v>2489</v>
      </c>
      <c r="C50" s="68">
        <v>1.5</v>
      </c>
      <c r="D50" s="68" t="s">
        <v>2748</v>
      </c>
      <c r="E50" s="68" t="s">
        <v>2514</v>
      </c>
      <c r="F50" s="68" t="s">
        <v>2800</v>
      </c>
      <c r="G50" s="68" t="s">
        <v>2801</v>
      </c>
      <c r="H50" s="68" t="s">
        <v>2791</v>
      </c>
      <c r="I50" s="68" t="s">
        <v>2639</v>
      </c>
      <c r="J50" s="68" t="s">
        <v>2640</v>
      </c>
      <c r="K50" s="68" t="s">
        <v>2641</v>
      </c>
      <c r="L50" s="68" t="s">
        <v>2642</v>
      </c>
      <c r="M50" s="68" t="s">
        <v>2643</v>
      </c>
      <c r="N50" s="68" t="s">
        <v>2644</v>
      </c>
      <c r="O50" s="68"/>
      <c r="P50" s="68"/>
      <c r="Q50" s="68"/>
    </row>
    <row r="51" spans="1:17" x14ac:dyDescent="0.2">
      <c r="A51" s="69" t="s">
        <v>271</v>
      </c>
      <c r="B51" s="69" t="s">
        <v>2489</v>
      </c>
      <c r="C51" s="69">
        <v>1.5</v>
      </c>
      <c r="D51" s="69" t="s">
        <v>2748</v>
      </c>
      <c r="E51" s="70" t="s">
        <v>2514</v>
      </c>
      <c r="F51" s="70" t="s">
        <v>2802</v>
      </c>
      <c r="G51" s="70" t="s">
        <v>2803</v>
      </c>
      <c r="H51" s="70" t="s">
        <v>2804</v>
      </c>
      <c r="I51" s="70" t="s">
        <v>2639</v>
      </c>
      <c r="J51" s="70" t="s">
        <v>2640</v>
      </c>
      <c r="K51" s="70" t="s">
        <v>2641</v>
      </c>
      <c r="L51" s="70" t="s">
        <v>2642</v>
      </c>
      <c r="M51" s="70" t="s">
        <v>2643</v>
      </c>
      <c r="N51" s="70" t="s">
        <v>2644</v>
      </c>
      <c r="O51" s="70"/>
      <c r="P51" s="70"/>
      <c r="Q51" s="69"/>
    </row>
    <row r="52" spans="1:17" x14ac:dyDescent="0.2">
      <c r="A52" s="68" t="s">
        <v>273</v>
      </c>
      <c r="B52" s="68" t="s">
        <v>2489</v>
      </c>
      <c r="C52" s="68">
        <v>1.5</v>
      </c>
      <c r="D52" s="68" t="s">
        <v>2748</v>
      </c>
      <c r="E52" s="68" t="s">
        <v>2514</v>
      </c>
      <c r="F52" s="68" t="s">
        <v>2805</v>
      </c>
      <c r="G52" s="68" t="s">
        <v>2806</v>
      </c>
      <c r="H52" s="68" t="s">
        <v>2807</v>
      </c>
      <c r="I52" s="68" t="s">
        <v>2639</v>
      </c>
      <c r="J52" s="68" t="s">
        <v>2640</v>
      </c>
      <c r="K52" s="68" t="s">
        <v>2641</v>
      </c>
      <c r="L52" s="68" t="s">
        <v>2642</v>
      </c>
      <c r="M52" s="68" t="s">
        <v>2643</v>
      </c>
      <c r="N52" s="68" t="s">
        <v>2644</v>
      </c>
      <c r="O52" s="68"/>
      <c r="P52" s="68"/>
      <c r="Q52" s="68"/>
    </row>
    <row r="53" spans="1:17" x14ac:dyDescent="0.2">
      <c r="A53" s="69" t="s">
        <v>275</v>
      </c>
      <c r="B53" s="69" t="s">
        <v>2489</v>
      </c>
      <c r="C53" s="69">
        <v>1.5</v>
      </c>
      <c r="D53" s="69" t="s">
        <v>2748</v>
      </c>
      <c r="E53" s="70" t="s">
        <v>2514</v>
      </c>
      <c r="F53" s="70" t="s">
        <v>2808</v>
      </c>
      <c r="G53" s="70" t="s">
        <v>2809</v>
      </c>
      <c r="H53" s="70" t="s">
        <v>2718</v>
      </c>
      <c r="I53" s="70" t="s">
        <v>2639</v>
      </c>
      <c r="J53" s="70" t="s">
        <v>2640</v>
      </c>
      <c r="K53" s="70" t="s">
        <v>2641</v>
      </c>
      <c r="L53" s="70" t="s">
        <v>2642</v>
      </c>
      <c r="M53" s="70" t="s">
        <v>2643</v>
      </c>
      <c r="N53" s="70" t="s">
        <v>2644</v>
      </c>
      <c r="O53" s="70"/>
      <c r="P53" s="70"/>
      <c r="Q53" s="69"/>
    </row>
    <row r="54" spans="1:17" x14ac:dyDescent="0.2">
      <c r="A54" s="68" t="s">
        <v>277</v>
      </c>
      <c r="B54" s="68" t="s">
        <v>2489</v>
      </c>
      <c r="C54" s="68">
        <v>1.5</v>
      </c>
      <c r="D54" s="68" t="s">
        <v>2748</v>
      </c>
      <c r="E54" s="68" t="s">
        <v>2514</v>
      </c>
      <c r="F54" s="68" t="s">
        <v>2810</v>
      </c>
      <c r="G54" s="68" t="s">
        <v>2811</v>
      </c>
      <c r="H54" s="68" t="s">
        <v>2812</v>
      </c>
      <c r="I54" s="68" t="s">
        <v>2639</v>
      </c>
      <c r="J54" s="68" t="s">
        <v>2640</v>
      </c>
      <c r="K54" s="68" t="s">
        <v>2641</v>
      </c>
      <c r="L54" s="68" t="s">
        <v>2642</v>
      </c>
      <c r="M54" s="68" t="s">
        <v>2643</v>
      </c>
      <c r="N54" s="68" t="s">
        <v>2644</v>
      </c>
      <c r="O54" s="68"/>
      <c r="P54" s="68"/>
      <c r="Q54" s="68"/>
    </row>
    <row r="55" spans="1:17" x14ac:dyDescent="0.2">
      <c r="A55" s="69" t="s">
        <v>279</v>
      </c>
      <c r="B55" s="69" t="s">
        <v>2489</v>
      </c>
      <c r="C55" s="69">
        <v>1.5</v>
      </c>
      <c r="D55" s="69" t="s">
        <v>2748</v>
      </c>
      <c r="E55" s="70" t="s">
        <v>2514</v>
      </c>
      <c r="F55" s="70" t="s">
        <v>2813</v>
      </c>
      <c r="G55" s="70" t="s">
        <v>2814</v>
      </c>
      <c r="H55" s="70" t="s">
        <v>2718</v>
      </c>
      <c r="I55" s="70" t="s">
        <v>2639</v>
      </c>
      <c r="J55" s="70" t="s">
        <v>2640</v>
      </c>
      <c r="K55" s="70" t="s">
        <v>2641</v>
      </c>
      <c r="L55" s="70" t="s">
        <v>2642</v>
      </c>
      <c r="M55" s="70" t="s">
        <v>2643</v>
      </c>
      <c r="N55" s="70" t="s">
        <v>2644</v>
      </c>
      <c r="O55" s="70"/>
      <c r="P55" s="70"/>
      <c r="Q55" s="69"/>
    </row>
    <row r="56" spans="1:17" x14ac:dyDescent="0.2">
      <c r="A56" s="68" t="s">
        <v>281</v>
      </c>
      <c r="B56" s="68" t="s">
        <v>2489</v>
      </c>
      <c r="C56" s="68">
        <v>1.5</v>
      </c>
      <c r="D56" s="68" t="s">
        <v>2748</v>
      </c>
      <c r="E56" s="68" t="s">
        <v>2514</v>
      </c>
      <c r="F56" s="68" t="s">
        <v>2815</v>
      </c>
      <c r="G56" s="68" t="s">
        <v>2816</v>
      </c>
      <c r="H56" s="68" t="s">
        <v>2807</v>
      </c>
      <c r="I56" s="68" t="s">
        <v>2639</v>
      </c>
      <c r="J56" s="68" t="s">
        <v>2640</v>
      </c>
      <c r="K56" s="68" t="s">
        <v>2641</v>
      </c>
      <c r="L56" s="68" t="s">
        <v>2642</v>
      </c>
      <c r="M56" s="68" t="s">
        <v>2643</v>
      </c>
      <c r="N56" s="68" t="s">
        <v>2644</v>
      </c>
      <c r="O56" s="68"/>
      <c r="P56" s="68"/>
      <c r="Q56" s="68"/>
    </row>
    <row r="57" spans="1:17" x14ac:dyDescent="0.2">
      <c r="A57" s="69" t="s">
        <v>283</v>
      </c>
      <c r="B57" s="69" t="s">
        <v>2489</v>
      </c>
      <c r="C57" s="69">
        <v>1.5</v>
      </c>
      <c r="D57" s="69" t="s">
        <v>2748</v>
      </c>
      <c r="E57" s="70" t="s">
        <v>2514</v>
      </c>
      <c r="F57" s="70" t="s">
        <v>2817</v>
      </c>
      <c r="G57" s="70" t="s">
        <v>2818</v>
      </c>
      <c r="H57" s="70" t="s">
        <v>2772</v>
      </c>
      <c r="I57" s="70" t="s">
        <v>2639</v>
      </c>
      <c r="J57" s="70" t="s">
        <v>2640</v>
      </c>
      <c r="K57" s="70" t="s">
        <v>2641</v>
      </c>
      <c r="L57" s="70" t="s">
        <v>2642</v>
      </c>
      <c r="M57" s="70" t="s">
        <v>2643</v>
      </c>
      <c r="N57" s="70" t="s">
        <v>2644</v>
      </c>
      <c r="O57" s="70"/>
      <c r="P57" s="70"/>
      <c r="Q57" s="69"/>
    </row>
    <row r="58" spans="1:17" x14ac:dyDescent="0.2">
      <c r="A58" s="68" t="s">
        <v>285</v>
      </c>
      <c r="B58" s="68" t="s">
        <v>2489</v>
      </c>
      <c r="C58" s="68">
        <v>1.5</v>
      </c>
      <c r="D58" s="68" t="s">
        <v>2748</v>
      </c>
      <c r="E58" s="68" t="s">
        <v>2514</v>
      </c>
      <c r="F58" s="68" t="s">
        <v>2819</v>
      </c>
      <c r="G58" s="68" t="s">
        <v>2771</v>
      </c>
      <c r="H58" s="68" t="s">
        <v>2772</v>
      </c>
      <c r="I58" s="68" t="s">
        <v>2639</v>
      </c>
      <c r="J58" s="68" t="s">
        <v>2640</v>
      </c>
      <c r="K58" s="68" t="s">
        <v>2641</v>
      </c>
      <c r="L58" s="68" t="s">
        <v>2642</v>
      </c>
      <c r="M58" s="68" t="s">
        <v>2643</v>
      </c>
      <c r="N58" s="68" t="s">
        <v>2644</v>
      </c>
      <c r="O58" s="68"/>
      <c r="P58" s="68"/>
      <c r="Q58" s="68"/>
    </row>
    <row r="59" spans="1:17" x14ac:dyDescent="0.2">
      <c r="A59" s="69" t="s">
        <v>287</v>
      </c>
      <c r="B59" s="69" t="s">
        <v>2489</v>
      </c>
      <c r="C59" s="69">
        <v>1.5</v>
      </c>
      <c r="D59" s="69" t="s">
        <v>2748</v>
      </c>
      <c r="E59" s="70" t="s">
        <v>2514</v>
      </c>
      <c r="F59" s="70" t="s">
        <v>2820</v>
      </c>
      <c r="G59" s="70" t="s">
        <v>2821</v>
      </c>
      <c r="H59" s="70" t="s">
        <v>2772</v>
      </c>
      <c r="I59" s="70" t="s">
        <v>2639</v>
      </c>
      <c r="J59" s="70" t="s">
        <v>2640</v>
      </c>
      <c r="K59" s="70" t="s">
        <v>2641</v>
      </c>
      <c r="L59" s="70" t="s">
        <v>2642</v>
      </c>
      <c r="M59" s="70" t="s">
        <v>2643</v>
      </c>
      <c r="N59" s="70" t="s">
        <v>2644</v>
      </c>
      <c r="O59" s="70"/>
      <c r="P59" s="70"/>
      <c r="Q59" s="69"/>
    </row>
    <row r="60" spans="1:17" x14ac:dyDescent="0.2">
      <c r="A60" s="68" t="s">
        <v>289</v>
      </c>
      <c r="B60" s="68" t="s">
        <v>2489</v>
      </c>
      <c r="C60" s="68">
        <v>1.5</v>
      </c>
      <c r="D60" s="68" t="s">
        <v>2748</v>
      </c>
      <c r="E60" s="68" t="s">
        <v>2514</v>
      </c>
      <c r="F60" s="68" t="s">
        <v>2822</v>
      </c>
      <c r="G60" s="68" t="s">
        <v>2823</v>
      </c>
      <c r="H60" s="68" t="s">
        <v>2772</v>
      </c>
      <c r="I60" s="68" t="s">
        <v>2639</v>
      </c>
      <c r="J60" s="68" t="s">
        <v>2640</v>
      </c>
      <c r="K60" s="68" t="s">
        <v>2641</v>
      </c>
      <c r="L60" s="68" t="s">
        <v>2642</v>
      </c>
      <c r="M60" s="68" t="s">
        <v>2643</v>
      </c>
      <c r="N60" s="68" t="s">
        <v>2644</v>
      </c>
      <c r="O60" s="68"/>
      <c r="P60" s="68"/>
      <c r="Q60" s="68"/>
    </row>
    <row r="61" spans="1:17" x14ac:dyDescent="0.2">
      <c r="A61" s="69" t="s">
        <v>291</v>
      </c>
      <c r="B61" s="69" t="s">
        <v>2489</v>
      </c>
      <c r="C61" s="69">
        <v>1.5</v>
      </c>
      <c r="D61" s="69" t="s">
        <v>2748</v>
      </c>
      <c r="E61" s="70" t="s">
        <v>2514</v>
      </c>
      <c r="F61" s="70" t="s">
        <v>2824</v>
      </c>
      <c r="G61" s="70" t="s">
        <v>2825</v>
      </c>
      <c r="H61" s="70" t="s">
        <v>2807</v>
      </c>
      <c r="I61" s="70" t="s">
        <v>2639</v>
      </c>
      <c r="J61" s="70" t="s">
        <v>2640</v>
      </c>
      <c r="K61" s="70" t="s">
        <v>2641</v>
      </c>
      <c r="L61" s="70" t="s">
        <v>2642</v>
      </c>
      <c r="M61" s="70" t="s">
        <v>2643</v>
      </c>
      <c r="N61" s="70" t="s">
        <v>2644</v>
      </c>
      <c r="O61" s="70"/>
      <c r="P61" s="70"/>
      <c r="Q61" s="69"/>
    </row>
    <row r="62" spans="1:17" x14ac:dyDescent="0.2">
      <c r="A62" s="68" t="s">
        <v>293</v>
      </c>
      <c r="B62" s="68" t="s">
        <v>2489</v>
      </c>
      <c r="C62" s="68">
        <v>1.5</v>
      </c>
      <c r="D62" s="68" t="s">
        <v>2748</v>
      </c>
      <c r="E62" s="68" t="s">
        <v>2514</v>
      </c>
      <c r="F62" s="68" t="s">
        <v>2826</v>
      </c>
      <c r="G62" s="68" t="s">
        <v>2827</v>
      </c>
      <c r="H62" s="68" t="s">
        <v>2828</v>
      </c>
      <c r="I62" s="68" t="s">
        <v>2639</v>
      </c>
      <c r="J62" s="68" t="s">
        <v>2640</v>
      </c>
      <c r="K62" s="68" t="s">
        <v>2641</v>
      </c>
      <c r="L62" s="68" t="s">
        <v>2642</v>
      </c>
      <c r="M62" s="68" t="s">
        <v>2643</v>
      </c>
      <c r="N62" s="68" t="s">
        <v>2644</v>
      </c>
      <c r="O62" s="68"/>
      <c r="P62" s="68"/>
      <c r="Q62" s="68"/>
    </row>
    <row r="63" spans="1:17" x14ac:dyDescent="0.2">
      <c r="A63" s="69" t="s">
        <v>295</v>
      </c>
      <c r="B63" s="69" t="s">
        <v>2489</v>
      </c>
      <c r="C63" s="69">
        <v>1.5</v>
      </c>
      <c r="D63" s="69" t="s">
        <v>2748</v>
      </c>
      <c r="E63" s="70" t="s">
        <v>2514</v>
      </c>
      <c r="F63" s="70" t="s">
        <v>2829</v>
      </c>
      <c r="G63" s="70" t="s">
        <v>2830</v>
      </c>
      <c r="H63" s="70" t="s">
        <v>2781</v>
      </c>
      <c r="I63" s="70" t="s">
        <v>2639</v>
      </c>
      <c r="J63" s="70" t="s">
        <v>2640</v>
      </c>
      <c r="K63" s="70" t="s">
        <v>2641</v>
      </c>
      <c r="L63" s="70" t="s">
        <v>2642</v>
      </c>
      <c r="M63" s="70" t="s">
        <v>2643</v>
      </c>
      <c r="N63" s="70" t="s">
        <v>2644</v>
      </c>
      <c r="O63" s="70"/>
      <c r="P63" s="70"/>
      <c r="Q63" s="69"/>
    </row>
    <row r="64" spans="1:17" x14ac:dyDescent="0.2">
      <c r="A64" s="68" t="s">
        <v>297</v>
      </c>
      <c r="B64" s="68" t="s">
        <v>2489</v>
      </c>
      <c r="C64" s="68">
        <v>1.5</v>
      </c>
      <c r="D64" s="68" t="s">
        <v>2748</v>
      </c>
      <c r="E64" s="68" t="s">
        <v>2514</v>
      </c>
      <c r="F64" s="68" t="s">
        <v>2831</v>
      </c>
      <c r="G64" s="68" t="s">
        <v>2832</v>
      </c>
      <c r="H64" s="68" t="s">
        <v>2812</v>
      </c>
      <c r="I64" s="68" t="s">
        <v>2639</v>
      </c>
      <c r="J64" s="68" t="s">
        <v>2640</v>
      </c>
      <c r="K64" s="68" t="s">
        <v>2641</v>
      </c>
      <c r="L64" s="68" t="s">
        <v>2642</v>
      </c>
      <c r="M64" s="68" t="s">
        <v>2643</v>
      </c>
      <c r="N64" s="68" t="s">
        <v>2644</v>
      </c>
      <c r="O64" s="68"/>
      <c r="P64" s="68"/>
      <c r="Q64" s="68"/>
    </row>
    <row r="65" spans="1:17" x14ac:dyDescent="0.2">
      <c r="A65" s="69" t="s">
        <v>299</v>
      </c>
      <c r="B65" s="69" t="s">
        <v>2489</v>
      </c>
      <c r="C65" s="69">
        <v>1.5</v>
      </c>
      <c r="D65" s="69" t="s">
        <v>2748</v>
      </c>
      <c r="E65" s="70" t="s">
        <v>2514</v>
      </c>
      <c r="F65" s="70" t="s">
        <v>2833</v>
      </c>
      <c r="G65" s="70" t="s">
        <v>2834</v>
      </c>
      <c r="H65" s="70" t="s">
        <v>2812</v>
      </c>
      <c r="I65" s="70" t="s">
        <v>2639</v>
      </c>
      <c r="J65" s="70" t="s">
        <v>2640</v>
      </c>
      <c r="K65" s="70" t="s">
        <v>2641</v>
      </c>
      <c r="L65" s="70" t="s">
        <v>2642</v>
      </c>
      <c r="M65" s="70" t="s">
        <v>2643</v>
      </c>
      <c r="N65" s="70" t="s">
        <v>2644</v>
      </c>
      <c r="O65" s="70"/>
      <c r="P65" s="70"/>
      <c r="Q65" s="69"/>
    </row>
    <row r="66" spans="1:17" x14ac:dyDescent="0.2">
      <c r="A66" s="68" t="s">
        <v>301</v>
      </c>
      <c r="B66" s="68" t="s">
        <v>2489</v>
      </c>
      <c r="C66" s="68">
        <v>1.5</v>
      </c>
      <c r="D66" s="68" t="s">
        <v>2748</v>
      </c>
      <c r="E66" s="68" t="s">
        <v>2514</v>
      </c>
      <c r="F66" s="68" t="s">
        <v>2835</v>
      </c>
      <c r="G66" s="68" t="s">
        <v>2836</v>
      </c>
      <c r="H66" s="68" t="s">
        <v>2837</v>
      </c>
      <c r="I66" s="68" t="s">
        <v>2639</v>
      </c>
      <c r="J66" s="68" t="s">
        <v>2640</v>
      </c>
      <c r="K66" s="68" t="s">
        <v>2641</v>
      </c>
      <c r="L66" s="68" t="s">
        <v>2642</v>
      </c>
      <c r="M66" s="68" t="s">
        <v>2643</v>
      </c>
      <c r="N66" s="68" t="s">
        <v>2644</v>
      </c>
      <c r="O66" s="68"/>
      <c r="P66" s="68"/>
      <c r="Q66" s="68"/>
    </row>
    <row r="67" spans="1:17" x14ac:dyDescent="0.2">
      <c r="A67" s="69" t="s">
        <v>303</v>
      </c>
      <c r="B67" s="69" t="s">
        <v>2489</v>
      </c>
      <c r="C67" s="69">
        <v>1.5</v>
      </c>
      <c r="D67" s="69" t="s">
        <v>2748</v>
      </c>
      <c r="E67" s="70" t="s">
        <v>2514</v>
      </c>
      <c r="F67" s="70" t="s">
        <v>2838</v>
      </c>
      <c r="G67" s="70" t="s">
        <v>2839</v>
      </c>
      <c r="H67" s="70" t="s">
        <v>2718</v>
      </c>
      <c r="I67" s="70" t="s">
        <v>2639</v>
      </c>
      <c r="J67" s="70" t="s">
        <v>2640</v>
      </c>
      <c r="K67" s="70" t="s">
        <v>2641</v>
      </c>
      <c r="L67" s="70" t="s">
        <v>2642</v>
      </c>
      <c r="M67" s="70" t="s">
        <v>2643</v>
      </c>
      <c r="N67" s="70" t="s">
        <v>2644</v>
      </c>
      <c r="O67" s="70"/>
      <c r="P67" s="70"/>
      <c r="Q67" s="69"/>
    </row>
    <row r="68" spans="1:17" x14ac:dyDescent="0.2">
      <c r="A68" s="68" t="s">
        <v>305</v>
      </c>
      <c r="B68" s="68" t="s">
        <v>2489</v>
      </c>
      <c r="C68" s="68">
        <v>1.5</v>
      </c>
      <c r="D68" s="68" t="s">
        <v>2748</v>
      </c>
      <c r="E68" s="68" t="s">
        <v>2514</v>
      </c>
      <c r="F68" s="68" t="s">
        <v>2840</v>
      </c>
      <c r="G68" s="68" t="s">
        <v>2841</v>
      </c>
      <c r="H68" s="68" t="s">
        <v>2837</v>
      </c>
      <c r="I68" s="68" t="s">
        <v>2639</v>
      </c>
      <c r="J68" s="68" t="s">
        <v>2640</v>
      </c>
      <c r="K68" s="68" t="s">
        <v>2641</v>
      </c>
      <c r="L68" s="68" t="s">
        <v>2642</v>
      </c>
      <c r="M68" s="68" t="s">
        <v>2643</v>
      </c>
      <c r="N68" s="68" t="s">
        <v>2644</v>
      </c>
      <c r="O68" s="68"/>
      <c r="P68" s="68"/>
      <c r="Q68" s="68"/>
    </row>
    <row r="69" spans="1:17" x14ac:dyDescent="0.2">
      <c r="A69" s="69" t="s">
        <v>307</v>
      </c>
      <c r="B69" s="69" t="s">
        <v>2489</v>
      </c>
      <c r="C69" s="69">
        <v>1.5</v>
      </c>
      <c r="D69" s="69" t="s">
        <v>2748</v>
      </c>
      <c r="E69" s="70" t="s">
        <v>2514</v>
      </c>
      <c r="F69" s="70" t="s">
        <v>2842</v>
      </c>
      <c r="G69" s="70" t="s">
        <v>2843</v>
      </c>
      <c r="H69" s="70" t="s">
        <v>2718</v>
      </c>
      <c r="I69" s="70" t="s">
        <v>2639</v>
      </c>
      <c r="J69" s="70" t="s">
        <v>2640</v>
      </c>
      <c r="K69" s="70" t="s">
        <v>2641</v>
      </c>
      <c r="L69" s="70" t="s">
        <v>2642</v>
      </c>
      <c r="M69" s="70" t="s">
        <v>2643</v>
      </c>
      <c r="N69" s="70" t="s">
        <v>2644</v>
      </c>
      <c r="O69" s="70"/>
      <c r="P69" s="70"/>
      <c r="Q69" s="69"/>
    </row>
    <row r="70" spans="1:17" x14ac:dyDescent="0.2">
      <c r="A70" s="68" t="s">
        <v>309</v>
      </c>
      <c r="B70" s="68" t="s">
        <v>2489</v>
      </c>
      <c r="C70" s="68">
        <v>1.5</v>
      </c>
      <c r="D70" s="68" t="s">
        <v>2748</v>
      </c>
      <c r="E70" s="68" t="s">
        <v>2514</v>
      </c>
      <c r="F70" s="68" t="s">
        <v>2844</v>
      </c>
      <c r="G70" s="68" t="s">
        <v>2845</v>
      </c>
      <c r="H70" s="68" t="s">
        <v>2718</v>
      </c>
      <c r="I70" s="68" t="s">
        <v>2639</v>
      </c>
      <c r="J70" s="68" t="s">
        <v>2640</v>
      </c>
      <c r="K70" s="68" t="s">
        <v>2641</v>
      </c>
      <c r="L70" s="68" t="s">
        <v>2642</v>
      </c>
      <c r="M70" s="68" t="s">
        <v>2643</v>
      </c>
      <c r="N70" s="68" t="s">
        <v>2644</v>
      </c>
      <c r="O70" s="68"/>
      <c r="P70" s="68"/>
      <c r="Q70" s="68"/>
    </row>
    <row r="71" spans="1:17" x14ac:dyDescent="0.2">
      <c r="A71" s="69" t="s">
        <v>311</v>
      </c>
      <c r="B71" s="69" t="s">
        <v>2489</v>
      </c>
      <c r="C71" s="69">
        <v>1.5</v>
      </c>
      <c r="D71" s="69" t="s">
        <v>2748</v>
      </c>
      <c r="E71" s="70" t="s">
        <v>2514</v>
      </c>
      <c r="F71" s="70" t="s">
        <v>2846</v>
      </c>
      <c r="G71" s="70" t="s">
        <v>2847</v>
      </c>
      <c r="H71" s="70" t="s">
        <v>2705</v>
      </c>
      <c r="I71" s="70" t="s">
        <v>2639</v>
      </c>
      <c r="J71" s="70" t="s">
        <v>2640</v>
      </c>
      <c r="K71" s="70" t="s">
        <v>2641</v>
      </c>
      <c r="L71" s="70" t="s">
        <v>2642</v>
      </c>
      <c r="M71" s="70" t="s">
        <v>2643</v>
      </c>
      <c r="N71" s="70" t="s">
        <v>2644</v>
      </c>
      <c r="O71" s="70"/>
      <c r="P71" s="70"/>
      <c r="Q71" s="69"/>
    </row>
    <row r="72" spans="1:17" x14ac:dyDescent="0.2">
      <c r="A72" s="68" t="s">
        <v>313</v>
      </c>
      <c r="B72" s="68" t="s">
        <v>2489</v>
      </c>
      <c r="C72" s="68">
        <v>1.5</v>
      </c>
      <c r="D72" s="68" t="s">
        <v>2748</v>
      </c>
      <c r="E72" s="68" t="s">
        <v>2514</v>
      </c>
      <c r="F72" s="68" t="s">
        <v>2848</v>
      </c>
      <c r="G72" s="68" t="s">
        <v>2849</v>
      </c>
      <c r="H72" s="68" t="s">
        <v>2718</v>
      </c>
      <c r="I72" s="68" t="s">
        <v>2639</v>
      </c>
      <c r="J72" s="68" t="s">
        <v>2640</v>
      </c>
      <c r="K72" s="68" t="s">
        <v>2641</v>
      </c>
      <c r="L72" s="68" t="s">
        <v>2642</v>
      </c>
      <c r="M72" s="68" t="s">
        <v>2643</v>
      </c>
      <c r="N72" s="68" t="s">
        <v>2644</v>
      </c>
      <c r="O72" s="68"/>
      <c r="P72" s="68"/>
      <c r="Q72" s="68"/>
    </row>
    <row r="73" spans="1:17" x14ac:dyDescent="0.2">
      <c r="A73" s="69" t="s">
        <v>315</v>
      </c>
      <c r="B73" s="69" t="s">
        <v>2489</v>
      </c>
      <c r="C73" s="69">
        <v>1.5</v>
      </c>
      <c r="D73" s="69" t="s">
        <v>2748</v>
      </c>
      <c r="E73" s="70" t="s">
        <v>2514</v>
      </c>
      <c r="F73" s="70" t="s">
        <v>2850</v>
      </c>
      <c r="G73" s="70" t="s">
        <v>2851</v>
      </c>
      <c r="H73" s="70" t="s">
        <v>2718</v>
      </c>
      <c r="I73" s="70" t="s">
        <v>2639</v>
      </c>
      <c r="J73" s="70" t="s">
        <v>2640</v>
      </c>
      <c r="K73" s="70" t="s">
        <v>2641</v>
      </c>
      <c r="L73" s="70" t="s">
        <v>2642</v>
      </c>
      <c r="M73" s="70" t="s">
        <v>2643</v>
      </c>
      <c r="N73" s="70" t="s">
        <v>2644</v>
      </c>
      <c r="O73" s="70"/>
      <c r="P73" s="70"/>
      <c r="Q73" s="69"/>
    </row>
    <row r="74" spans="1:17" x14ac:dyDescent="0.2">
      <c r="A74" s="68" t="s">
        <v>317</v>
      </c>
      <c r="B74" s="68" t="s">
        <v>2489</v>
      </c>
      <c r="C74" s="68">
        <v>1.5</v>
      </c>
      <c r="D74" s="68" t="s">
        <v>2748</v>
      </c>
      <c r="E74" s="68" t="s">
        <v>2514</v>
      </c>
      <c r="F74" s="68" t="s">
        <v>2852</v>
      </c>
      <c r="G74" s="68" t="s">
        <v>2853</v>
      </c>
      <c r="H74" s="68" t="s">
        <v>2718</v>
      </c>
      <c r="I74" s="68" t="s">
        <v>2639</v>
      </c>
      <c r="J74" s="68" t="s">
        <v>2640</v>
      </c>
      <c r="K74" s="68" t="s">
        <v>2641</v>
      </c>
      <c r="L74" s="68" t="s">
        <v>2642</v>
      </c>
      <c r="M74" s="68" t="s">
        <v>2643</v>
      </c>
      <c r="N74" s="68" t="s">
        <v>2644</v>
      </c>
      <c r="O74" s="68"/>
      <c r="P74" s="68"/>
      <c r="Q74" s="68"/>
    </row>
    <row r="75" spans="1:17" x14ac:dyDescent="0.2">
      <c r="A75" s="69" t="s">
        <v>319</v>
      </c>
      <c r="B75" s="69" t="s">
        <v>2489</v>
      </c>
      <c r="C75" s="69">
        <v>1.5</v>
      </c>
      <c r="D75" s="69" t="s">
        <v>2748</v>
      </c>
      <c r="E75" s="70" t="s">
        <v>2514</v>
      </c>
      <c r="F75" s="70" t="s">
        <v>2854</v>
      </c>
      <c r="G75" s="70" t="s">
        <v>2855</v>
      </c>
      <c r="H75" s="70" t="s">
        <v>2856</v>
      </c>
      <c r="I75" s="70" t="s">
        <v>2639</v>
      </c>
      <c r="J75" s="70" t="s">
        <v>2640</v>
      </c>
      <c r="K75" s="70" t="s">
        <v>2641</v>
      </c>
      <c r="L75" s="70" t="s">
        <v>2642</v>
      </c>
      <c r="M75" s="70" t="s">
        <v>2643</v>
      </c>
      <c r="N75" s="70" t="s">
        <v>2644</v>
      </c>
      <c r="O75" s="70"/>
      <c r="P75" s="70"/>
      <c r="Q75" s="69"/>
    </row>
    <row r="76" spans="1:17" x14ac:dyDescent="0.2">
      <c r="A76" s="68" t="s">
        <v>321</v>
      </c>
      <c r="B76" s="68" t="s">
        <v>2489</v>
      </c>
      <c r="C76" s="68">
        <v>1.5</v>
      </c>
      <c r="D76" s="68" t="s">
        <v>2748</v>
      </c>
      <c r="E76" s="68" t="s">
        <v>2514</v>
      </c>
      <c r="F76" s="68" t="s">
        <v>2857</v>
      </c>
      <c r="G76" s="68" t="s">
        <v>2858</v>
      </c>
      <c r="H76" s="68" t="s">
        <v>2856</v>
      </c>
      <c r="I76" s="68" t="s">
        <v>2639</v>
      </c>
      <c r="J76" s="68" t="s">
        <v>2640</v>
      </c>
      <c r="K76" s="68" t="s">
        <v>2641</v>
      </c>
      <c r="L76" s="68" t="s">
        <v>2642</v>
      </c>
      <c r="M76" s="68" t="s">
        <v>2643</v>
      </c>
      <c r="N76" s="68" t="s">
        <v>2644</v>
      </c>
      <c r="O76" s="68"/>
      <c r="P76" s="68"/>
      <c r="Q76" s="68"/>
    </row>
    <row r="77" spans="1:17" x14ac:dyDescent="0.2">
      <c r="A77" s="69" t="s">
        <v>323</v>
      </c>
      <c r="B77" s="69" t="s">
        <v>2489</v>
      </c>
      <c r="C77" s="69">
        <v>1.5</v>
      </c>
      <c r="D77" s="69" t="s">
        <v>2748</v>
      </c>
      <c r="E77" s="70" t="s">
        <v>2514</v>
      </c>
      <c r="F77" s="70" t="s">
        <v>2859</v>
      </c>
      <c r="G77" s="70" t="s">
        <v>2860</v>
      </c>
      <c r="H77" s="70" t="s">
        <v>2856</v>
      </c>
      <c r="I77" s="70" t="s">
        <v>2639</v>
      </c>
      <c r="J77" s="70" t="s">
        <v>2640</v>
      </c>
      <c r="K77" s="70" t="s">
        <v>2641</v>
      </c>
      <c r="L77" s="70" t="s">
        <v>2642</v>
      </c>
      <c r="M77" s="70" t="s">
        <v>2643</v>
      </c>
      <c r="N77" s="70" t="s">
        <v>2644</v>
      </c>
      <c r="O77" s="70"/>
      <c r="P77" s="70"/>
      <c r="Q77" s="69"/>
    </row>
    <row r="78" spans="1:17" x14ac:dyDescent="0.2">
      <c r="A78" s="68" t="s">
        <v>325</v>
      </c>
      <c r="B78" s="68" t="s">
        <v>2489</v>
      </c>
      <c r="C78" s="68">
        <v>1.5</v>
      </c>
      <c r="D78" s="68" t="s">
        <v>2748</v>
      </c>
      <c r="E78" s="68" t="s">
        <v>2514</v>
      </c>
      <c r="F78" s="68" t="s">
        <v>2861</v>
      </c>
      <c r="G78" s="68" t="s">
        <v>2862</v>
      </c>
      <c r="H78" s="68" t="s">
        <v>2804</v>
      </c>
      <c r="I78" s="68" t="s">
        <v>2639</v>
      </c>
      <c r="J78" s="68" t="s">
        <v>2640</v>
      </c>
      <c r="K78" s="68" t="s">
        <v>2641</v>
      </c>
      <c r="L78" s="68" t="s">
        <v>2642</v>
      </c>
      <c r="M78" s="68" t="s">
        <v>2643</v>
      </c>
      <c r="N78" s="68" t="s">
        <v>2644</v>
      </c>
      <c r="O78" s="68"/>
      <c r="P78" s="68"/>
      <c r="Q78" s="68"/>
    </row>
    <row r="79" spans="1:17" x14ac:dyDescent="0.2">
      <c r="A79" s="69" t="s">
        <v>327</v>
      </c>
      <c r="B79" s="69" t="s">
        <v>2489</v>
      </c>
      <c r="C79" s="69">
        <v>1.5</v>
      </c>
      <c r="D79" s="69" t="s">
        <v>2748</v>
      </c>
      <c r="E79" s="70" t="s">
        <v>2514</v>
      </c>
      <c r="F79" s="70" t="s">
        <v>2863</v>
      </c>
      <c r="G79" s="70" t="s">
        <v>2864</v>
      </c>
      <c r="H79" s="70" t="s">
        <v>2670</v>
      </c>
      <c r="I79" s="70" t="s">
        <v>2639</v>
      </c>
      <c r="J79" s="70" t="s">
        <v>2640</v>
      </c>
      <c r="K79" s="70" t="s">
        <v>2641</v>
      </c>
      <c r="L79" s="70" t="s">
        <v>2642</v>
      </c>
      <c r="M79" s="70" t="s">
        <v>2643</v>
      </c>
      <c r="N79" s="70" t="s">
        <v>2644</v>
      </c>
      <c r="O79" s="70"/>
      <c r="P79" s="70"/>
      <c r="Q79" s="69"/>
    </row>
    <row r="80" spans="1:17" x14ac:dyDescent="0.2">
      <c r="A80" s="68" t="s">
        <v>329</v>
      </c>
      <c r="B80" s="68" t="s">
        <v>2489</v>
      </c>
      <c r="C80" s="68">
        <v>1.5</v>
      </c>
      <c r="D80" s="68" t="s">
        <v>2748</v>
      </c>
      <c r="E80" s="68" t="s">
        <v>2514</v>
      </c>
      <c r="F80" s="68" t="s">
        <v>2865</v>
      </c>
      <c r="G80" s="68" t="s">
        <v>2866</v>
      </c>
      <c r="H80" s="68" t="s">
        <v>2867</v>
      </c>
      <c r="I80" s="68" t="s">
        <v>2639</v>
      </c>
      <c r="J80" s="68" t="s">
        <v>2640</v>
      </c>
      <c r="K80" s="68" t="s">
        <v>2641</v>
      </c>
      <c r="L80" s="68" t="s">
        <v>2642</v>
      </c>
      <c r="M80" s="68" t="s">
        <v>2643</v>
      </c>
      <c r="N80" s="68" t="s">
        <v>2644</v>
      </c>
      <c r="O80" s="68"/>
      <c r="P80" s="68"/>
      <c r="Q80" s="68"/>
    </row>
    <row r="81" spans="1:17" x14ac:dyDescent="0.2">
      <c r="A81" s="69" t="s">
        <v>331</v>
      </c>
      <c r="B81" s="69" t="s">
        <v>2489</v>
      </c>
      <c r="C81" s="69">
        <v>1.5</v>
      </c>
      <c r="D81" s="69" t="s">
        <v>2748</v>
      </c>
      <c r="E81" s="70" t="s">
        <v>2514</v>
      </c>
      <c r="F81" s="70" t="s">
        <v>2868</v>
      </c>
      <c r="G81" s="70" t="s">
        <v>2869</v>
      </c>
      <c r="H81" s="70" t="s">
        <v>2870</v>
      </c>
      <c r="I81" s="70" t="s">
        <v>2639</v>
      </c>
      <c r="J81" s="70" t="s">
        <v>2640</v>
      </c>
      <c r="K81" s="70" t="s">
        <v>2641</v>
      </c>
      <c r="L81" s="70" t="s">
        <v>2642</v>
      </c>
      <c r="M81" s="70" t="s">
        <v>2643</v>
      </c>
      <c r="N81" s="70" t="s">
        <v>2644</v>
      </c>
      <c r="O81" s="70"/>
      <c r="P81" s="70"/>
      <c r="Q81" s="69"/>
    </row>
    <row r="82" spans="1:17" x14ac:dyDescent="0.2">
      <c r="A82" s="68" t="s">
        <v>333</v>
      </c>
      <c r="B82" s="68" t="s">
        <v>2489</v>
      </c>
      <c r="C82" s="68">
        <v>1.5</v>
      </c>
      <c r="D82" s="68" t="s">
        <v>2748</v>
      </c>
      <c r="E82" s="68" t="s">
        <v>2514</v>
      </c>
      <c r="F82" s="68" t="s">
        <v>2871</v>
      </c>
      <c r="G82" s="68" t="s">
        <v>2872</v>
      </c>
      <c r="H82" s="68" t="s">
        <v>2870</v>
      </c>
      <c r="I82" s="68" t="s">
        <v>2639</v>
      </c>
      <c r="J82" s="68" t="s">
        <v>2640</v>
      </c>
      <c r="K82" s="68" t="s">
        <v>2641</v>
      </c>
      <c r="L82" s="68" t="s">
        <v>2642</v>
      </c>
      <c r="M82" s="68" t="s">
        <v>2643</v>
      </c>
      <c r="N82" s="68" t="s">
        <v>2644</v>
      </c>
      <c r="O82" s="68"/>
      <c r="P82" s="68"/>
      <c r="Q82" s="68"/>
    </row>
    <row r="83" spans="1:17" x14ac:dyDescent="0.2">
      <c r="A83" s="69" t="s">
        <v>335</v>
      </c>
      <c r="B83" s="69" t="s">
        <v>2489</v>
      </c>
      <c r="C83" s="69">
        <v>1.5</v>
      </c>
      <c r="D83" s="69" t="s">
        <v>2748</v>
      </c>
      <c r="E83" s="70" t="s">
        <v>2514</v>
      </c>
      <c r="F83" s="70" t="s">
        <v>2873</v>
      </c>
      <c r="G83" s="70" t="s">
        <v>2874</v>
      </c>
      <c r="H83" s="70" t="s">
        <v>2718</v>
      </c>
      <c r="I83" s="70" t="s">
        <v>2639</v>
      </c>
      <c r="J83" s="70" t="s">
        <v>2640</v>
      </c>
      <c r="K83" s="70" t="s">
        <v>2641</v>
      </c>
      <c r="L83" s="70" t="s">
        <v>2642</v>
      </c>
      <c r="M83" s="70" t="s">
        <v>2643</v>
      </c>
      <c r="N83" s="70" t="s">
        <v>2644</v>
      </c>
      <c r="O83" s="70"/>
      <c r="P83" s="70"/>
      <c r="Q83" s="69"/>
    </row>
    <row r="84" spans="1:17" x14ac:dyDescent="0.2">
      <c r="A84" s="68" t="s">
        <v>337</v>
      </c>
      <c r="B84" s="68" t="s">
        <v>2489</v>
      </c>
      <c r="C84" s="68">
        <v>1.5</v>
      </c>
      <c r="D84" s="68" t="s">
        <v>2748</v>
      </c>
      <c r="E84" s="68" t="s">
        <v>2514</v>
      </c>
      <c r="F84" s="68" t="s">
        <v>2875</v>
      </c>
      <c r="G84" s="68" t="s">
        <v>2876</v>
      </c>
      <c r="H84" s="68" t="s">
        <v>2723</v>
      </c>
      <c r="I84" s="68" t="s">
        <v>2639</v>
      </c>
      <c r="J84" s="68" t="s">
        <v>2640</v>
      </c>
      <c r="K84" s="68" t="s">
        <v>2641</v>
      </c>
      <c r="L84" s="68" t="s">
        <v>2642</v>
      </c>
      <c r="M84" s="68" t="s">
        <v>2643</v>
      </c>
      <c r="N84" s="68" t="s">
        <v>2644</v>
      </c>
      <c r="O84" s="68"/>
      <c r="P84" s="68"/>
      <c r="Q84" s="68"/>
    </row>
    <row r="85" spans="1:17" x14ac:dyDescent="0.2">
      <c r="A85" s="69" t="s">
        <v>339</v>
      </c>
      <c r="B85" s="69" t="s">
        <v>2489</v>
      </c>
      <c r="C85" s="69">
        <v>1.5</v>
      </c>
      <c r="D85" s="69" t="s">
        <v>2748</v>
      </c>
      <c r="E85" s="70" t="s">
        <v>2514</v>
      </c>
      <c r="F85" s="70" t="s">
        <v>2877</v>
      </c>
      <c r="G85" s="70" t="s">
        <v>2878</v>
      </c>
      <c r="H85" s="70" t="s">
        <v>2879</v>
      </c>
      <c r="I85" s="70" t="s">
        <v>2639</v>
      </c>
      <c r="J85" s="70" t="s">
        <v>2640</v>
      </c>
      <c r="K85" s="70" t="s">
        <v>2641</v>
      </c>
      <c r="L85" s="70" t="s">
        <v>2642</v>
      </c>
      <c r="M85" s="70" t="s">
        <v>2643</v>
      </c>
      <c r="N85" s="70" t="s">
        <v>2644</v>
      </c>
      <c r="O85" s="70"/>
      <c r="P85" s="70"/>
      <c r="Q85" s="69"/>
    </row>
    <row r="86" spans="1:17" x14ac:dyDescent="0.2">
      <c r="A86" s="68" t="s">
        <v>341</v>
      </c>
      <c r="B86" s="68" t="s">
        <v>2489</v>
      </c>
      <c r="C86" s="68">
        <v>1.5</v>
      </c>
      <c r="D86" s="68" t="s">
        <v>2748</v>
      </c>
      <c r="E86" s="68" t="s">
        <v>2514</v>
      </c>
      <c r="F86" s="68" t="s">
        <v>2880</v>
      </c>
      <c r="G86" s="68" t="s">
        <v>2881</v>
      </c>
      <c r="H86" s="68" t="s">
        <v>2718</v>
      </c>
      <c r="I86" s="68" t="s">
        <v>2639</v>
      </c>
      <c r="J86" s="68" t="s">
        <v>2640</v>
      </c>
      <c r="K86" s="68" t="s">
        <v>2641</v>
      </c>
      <c r="L86" s="68" t="s">
        <v>2642</v>
      </c>
      <c r="M86" s="68" t="s">
        <v>2643</v>
      </c>
      <c r="N86" s="68" t="s">
        <v>2644</v>
      </c>
      <c r="O86" s="68"/>
      <c r="P86" s="68"/>
      <c r="Q86" s="68"/>
    </row>
    <row r="87" spans="1:17" x14ac:dyDescent="0.2">
      <c r="A87" s="69" t="s">
        <v>343</v>
      </c>
      <c r="B87" s="69" t="s">
        <v>2489</v>
      </c>
      <c r="C87" s="69">
        <v>1.5</v>
      </c>
      <c r="D87" s="69" t="s">
        <v>2748</v>
      </c>
      <c r="E87" s="70" t="s">
        <v>2514</v>
      </c>
      <c r="F87" s="70" t="s">
        <v>2882</v>
      </c>
      <c r="G87" s="70" t="s">
        <v>2883</v>
      </c>
      <c r="H87" s="70" t="s">
        <v>2718</v>
      </c>
      <c r="I87" s="70" t="s">
        <v>2639</v>
      </c>
      <c r="J87" s="70" t="s">
        <v>2640</v>
      </c>
      <c r="K87" s="70" t="s">
        <v>2641</v>
      </c>
      <c r="L87" s="70" t="s">
        <v>2642</v>
      </c>
      <c r="M87" s="70" t="s">
        <v>2643</v>
      </c>
      <c r="N87" s="70" t="s">
        <v>2644</v>
      </c>
      <c r="O87" s="70"/>
      <c r="P87" s="70"/>
      <c r="Q87" s="69"/>
    </row>
    <row r="88" spans="1:17" x14ac:dyDescent="0.2">
      <c r="A88" s="68" t="s">
        <v>345</v>
      </c>
      <c r="B88" s="68" t="s">
        <v>2489</v>
      </c>
      <c r="C88" s="68">
        <v>1.5</v>
      </c>
      <c r="D88" s="68" t="s">
        <v>2748</v>
      </c>
      <c r="E88" s="68" t="s">
        <v>2514</v>
      </c>
      <c r="F88" s="68" t="s">
        <v>2884</v>
      </c>
      <c r="G88" s="68" t="s">
        <v>2885</v>
      </c>
      <c r="H88" s="68" t="s">
        <v>2879</v>
      </c>
      <c r="I88" s="68" t="s">
        <v>2639</v>
      </c>
      <c r="J88" s="68" t="s">
        <v>2640</v>
      </c>
      <c r="K88" s="68" t="s">
        <v>2641</v>
      </c>
      <c r="L88" s="68" t="s">
        <v>2642</v>
      </c>
      <c r="M88" s="68" t="s">
        <v>2643</v>
      </c>
      <c r="N88" s="68" t="s">
        <v>2644</v>
      </c>
      <c r="O88" s="68"/>
      <c r="P88" s="68"/>
      <c r="Q88" s="68"/>
    </row>
    <row r="89" spans="1:17" x14ac:dyDescent="0.2">
      <c r="A89" s="69" t="s">
        <v>347</v>
      </c>
      <c r="B89" s="69" t="s">
        <v>2489</v>
      </c>
      <c r="C89" s="69">
        <v>1.5</v>
      </c>
      <c r="D89" s="69" t="s">
        <v>2748</v>
      </c>
      <c r="E89" s="70" t="s">
        <v>2514</v>
      </c>
      <c r="F89" s="70" t="s">
        <v>2886</v>
      </c>
      <c r="G89" s="70" t="s">
        <v>2887</v>
      </c>
      <c r="H89" s="70" t="s">
        <v>2804</v>
      </c>
      <c r="I89" s="70" t="s">
        <v>2639</v>
      </c>
      <c r="J89" s="70" t="s">
        <v>2640</v>
      </c>
      <c r="K89" s="70" t="s">
        <v>2641</v>
      </c>
      <c r="L89" s="70" t="s">
        <v>2642</v>
      </c>
      <c r="M89" s="70" t="s">
        <v>2643</v>
      </c>
      <c r="N89" s="70" t="s">
        <v>2644</v>
      </c>
      <c r="O89" s="70"/>
      <c r="P89" s="70"/>
      <c r="Q89" s="69"/>
    </row>
    <row r="90" spans="1:17" x14ac:dyDescent="0.2">
      <c r="A90" s="68" t="s">
        <v>349</v>
      </c>
      <c r="B90" s="68" t="s">
        <v>2489</v>
      </c>
      <c r="C90" s="68">
        <v>1.5</v>
      </c>
      <c r="D90" s="68" t="s">
        <v>2748</v>
      </c>
      <c r="E90" s="68" t="s">
        <v>2514</v>
      </c>
      <c r="F90" s="68" t="s">
        <v>2888</v>
      </c>
      <c r="G90" s="68" t="s">
        <v>2889</v>
      </c>
      <c r="H90" s="68" t="s">
        <v>2804</v>
      </c>
      <c r="I90" s="68" t="s">
        <v>2639</v>
      </c>
      <c r="J90" s="68" t="s">
        <v>2640</v>
      </c>
      <c r="K90" s="68" t="s">
        <v>2641</v>
      </c>
      <c r="L90" s="68" t="s">
        <v>2642</v>
      </c>
      <c r="M90" s="68" t="s">
        <v>2643</v>
      </c>
      <c r="N90" s="68" t="s">
        <v>2644</v>
      </c>
      <c r="O90" s="68"/>
      <c r="P90" s="68"/>
      <c r="Q90" s="68"/>
    </row>
    <row r="91" spans="1:17" x14ac:dyDescent="0.2">
      <c r="A91" s="69" t="s">
        <v>351</v>
      </c>
      <c r="B91" s="69" t="s">
        <v>2489</v>
      </c>
      <c r="C91" s="69">
        <v>1.5</v>
      </c>
      <c r="D91" s="69" t="s">
        <v>2748</v>
      </c>
      <c r="E91" s="70" t="s">
        <v>2514</v>
      </c>
      <c r="F91" s="70" t="s">
        <v>2890</v>
      </c>
      <c r="G91" s="70" t="s">
        <v>2891</v>
      </c>
      <c r="H91" s="70" t="s">
        <v>2812</v>
      </c>
      <c r="I91" s="70" t="s">
        <v>2639</v>
      </c>
      <c r="J91" s="70" t="s">
        <v>2640</v>
      </c>
      <c r="K91" s="70" t="s">
        <v>2641</v>
      </c>
      <c r="L91" s="70" t="s">
        <v>2642</v>
      </c>
      <c r="M91" s="70" t="s">
        <v>2643</v>
      </c>
      <c r="N91" s="70" t="s">
        <v>2644</v>
      </c>
      <c r="O91" s="70"/>
      <c r="P91" s="70"/>
      <c r="Q91" s="69"/>
    </row>
    <row r="92" spans="1:17" x14ac:dyDescent="0.2">
      <c r="A92" s="68" t="s">
        <v>353</v>
      </c>
      <c r="B92" s="68" t="s">
        <v>2489</v>
      </c>
      <c r="C92" s="68">
        <v>1.5</v>
      </c>
      <c r="D92" s="68" t="s">
        <v>2748</v>
      </c>
      <c r="E92" s="68" t="s">
        <v>2514</v>
      </c>
      <c r="F92" s="68" t="s">
        <v>2892</v>
      </c>
      <c r="G92" s="68" t="s">
        <v>2893</v>
      </c>
      <c r="H92" s="68" t="s">
        <v>2723</v>
      </c>
      <c r="I92" s="68" t="s">
        <v>2639</v>
      </c>
      <c r="J92" s="68" t="s">
        <v>2640</v>
      </c>
      <c r="K92" s="68" t="s">
        <v>2641</v>
      </c>
      <c r="L92" s="68" t="s">
        <v>2642</v>
      </c>
      <c r="M92" s="68" t="s">
        <v>2643</v>
      </c>
      <c r="N92" s="68" t="s">
        <v>2644</v>
      </c>
      <c r="O92" s="68"/>
      <c r="P92" s="68"/>
      <c r="Q92" s="68"/>
    </row>
    <row r="93" spans="1:17" x14ac:dyDescent="0.2">
      <c r="A93" s="69" t="s">
        <v>355</v>
      </c>
      <c r="B93" s="69" t="s">
        <v>2489</v>
      </c>
      <c r="C93" s="69">
        <v>1.5</v>
      </c>
      <c r="D93" s="69" t="s">
        <v>2748</v>
      </c>
      <c r="E93" s="70" t="s">
        <v>2514</v>
      </c>
      <c r="F93" s="70" t="s">
        <v>2894</v>
      </c>
      <c r="G93" s="70" t="s">
        <v>2895</v>
      </c>
      <c r="H93" s="70" t="s">
        <v>2723</v>
      </c>
      <c r="I93" s="70" t="s">
        <v>2639</v>
      </c>
      <c r="J93" s="70" t="s">
        <v>2640</v>
      </c>
      <c r="K93" s="70" t="s">
        <v>2641</v>
      </c>
      <c r="L93" s="70" t="s">
        <v>2642</v>
      </c>
      <c r="M93" s="70" t="s">
        <v>2643</v>
      </c>
      <c r="N93" s="70" t="s">
        <v>2644</v>
      </c>
      <c r="O93" s="70"/>
      <c r="P93" s="70"/>
      <c r="Q93" s="69"/>
    </row>
    <row r="94" spans="1:17" x14ac:dyDescent="0.2">
      <c r="A94" s="68" t="s">
        <v>357</v>
      </c>
      <c r="B94" s="68" t="s">
        <v>2489</v>
      </c>
      <c r="C94" s="68">
        <v>1.5</v>
      </c>
      <c r="D94" s="68" t="s">
        <v>2748</v>
      </c>
      <c r="E94" s="68" t="s">
        <v>2514</v>
      </c>
      <c r="F94" s="68" t="s">
        <v>2896</v>
      </c>
      <c r="G94" s="68" t="s">
        <v>2897</v>
      </c>
      <c r="H94" s="68" t="s">
        <v>2723</v>
      </c>
      <c r="I94" s="68" t="s">
        <v>2639</v>
      </c>
      <c r="J94" s="68" t="s">
        <v>2640</v>
      </c>
      <c r="K94" s="68" t="s">
        <v>2641</v>
      </c>
      <c r="L94" s="68" t="s">
        <v>2642</v>
      </c>
      <c r="M94" s="68" t="s">
        <v>2643</v>
      </c>
      <c r="N94" s="68" t="s">
        <v>2644</v>
      </c>
      <c r="O94" s="68"/>
      <c r="P94" s="68"/>
      <c r="Q94" s="68"/>
    </row>
    <row r="95" spans="1:17" x14ac:dyDescent="0.2">
      <c r="A95" s="69" t="s">
        <v>359</v>
      </c>
      <c r="B95" s="69" t="s">
        <v>2489</v>
      </c>
      <c r="C95" s="69">
        <v>1.5</v>
      </c>
      <c r="D95" s="69" t="s">
        <v>2748</v>
      </c>
      <c r="E95" s="70" t="s">
        <v>2514</v>
      </c>
      <c r="F95" s="70" t="s">
        <v>2898</v>
      </c>
      <c r="G95" s="70" t="s">
        <v>2899</v>
      </c>
      <c r="H95" s="70" t="s">
        <v>2695</v>
      </c>
      <c r="I95" s="70" t="s">
        <v>2639</v>
      </c>
      <c r="J95" s="70" t="s">
        <v>2640</v>
      </c>
      <c r="K95" s="70" t="s">
        <v>2641</v>
      </c>
      <c r="L95" s="70" t="s">
        <v>2642</v>
      </c>
      <c r="M95" s="70" t="s">
        <v>2643</v>
      </c>
      <c r="N95" s="70" t="s">
        <v>2644</v>
      </c>
      <c r="O95" s="70"/>
      <c r="P95" s="70"/>
      <c r="Q95" s="69"/>
    </row>
    <row r="96" spans="1:17" x14ac:dyDescent="0.2">
      <c r="A96" s="68" t="s">
        <v>361</v>
      </c>
      <c r="B96" s="68" t="s">
        <v>2489</v>
      </c>
      <c r="C96" s="68">
        <v>1.5</v>
      </c>
      <c r="D96" s="68" t="s">
        <v>2748</v>
      </c>
      <c r="E96" s="68" t="s">
        <v>2514</v>
      </c>
      <c r="F96" s="68" t="s">
        <v>2900</v>
      </c>
      <c r="G96" s="68" t="s">
        <v>2901</v>
      </c>
      <c r="H96" s="68" t="s">
        <v>2695</v>
      </c>
      <c r="I96" s="68" t="s">
        <v>2639</v>
      </c>
      <c r="J96" s="68" t="s">
        <v>2640</v>
      </c>
      <c r="K96" s="68" t="s">
        <v>2641</v>
      </c>
      <c r="L96" s="68" t="s">
        <v>2642</v>
      </c>
      <c r="M96" s="68" t="s">
        <v>2643</v>
      </c>
      <c r="N96" s="68" t="s">
        <v>2644</v>
      </c>
      <c r="O96" s="68"/>
      <c r="P96" s="68"/>
      <c r="Q96" s="68"/>
    </row>
    <row r="97" spans="1:17" x14ac:dyDescent="0.2">
      <c r="A97" s="69" t="s">
        <v>363</v>
      </c>
      <c r="B97" s="69" t="s">
        <v>2489</v>
      </c>
      <c r="C97" s="69">
        <v>1.5</v>
      </c>
      <c r="D97" s="69" t="s">
        <v>2748</v>
      </c>
      <c r="E97" s="70" t="s">
        <v>2514</v>
      </c>
      <c r="F97" s="70" t="s">
        <v>2902</v>
      </c>
      <c r="G97" s="70" t="s">
        <v>2903</v>
      </c>
      <c r="H97" s="70" t="s">
        <v>2712</v>
      </c>
      <c r="I97" s="70" t="s">
        <v>2639</v>
      </c>
      <c r="J97" s="70" t="s">
        <v>2640</v>
      </c>
      <c r="K97" s="70" t="s">
        <v>2641</v>
      </c>
      <c r="L97" s="70" t="s">
        <v>2642</v>
      </c>
      <c r="M97" s="70" t="s">
        <v>2643</v>
      </c>
      <c r="N97" s="70" t="s">
        <v>2644</v>
      </c>
      <c r="O97" s="70"/>
      <c r="P97" s="70"/>
      <c r="Q97" s="69"/>
    </row>
    <row r="98" spans="1:17" x14ac:dyDescent="0.2">
      <c r="A98" s="68" t="s">
        <v>365</v>
      </c>
      <c r="B98" s="68" t="s">
        <v>2489</v>
      </c>
      <c r="C98" s="68">
        <v>1.5</v>
      </c>
      <c r="D98" s="68" t="s">
        <v>2748</v>
      </c>
      <c r="E98" s="68" t="s">
        <v>2514</v>
      </c>
      <c r="F98" s="68" t="s">
        <v>2904</v>
      </c>
      <c r="G98" s="68" t="s">
        <v>2905</v>
      </c>
      <c r="H98" s="68" t="s">
        <v>2712</v>
      </c>
      <c r="I98" s="68" t="s">
        <v>2639</v>
      </c>
      <c r="J98" s="68" t="s">
        <v>2640</v>
      </c>
      <c r="K98" s="68" t="s">
        <v>2641</v>
      </c>
      <c r="L98" s="68" t="s">
        <v>2642</v>
      </c>
      <c r="M98" s="68" t="s">
        <v>2643</v>
      </c>
      <c r="N98" s="68" t="s">
        <v>2644</v>
      </c>
      <c r="O98" s="68"/>
      <c r="P98" s="68"/>
      <c r="Q98" s="68"/>
    </row>
    <row r="99" spans="1:17" x14ac:dyDescent="0.2">
      <c r="A99" s="69" t="s">
        <v>367</v>
      </c>
      <c r="B99" s="69" t="s">
        <v>2489</v>
      </c>
      <c r="C99" s="69">
        <v>1.5</v>
      </c>
      <c r="D99" s="69" t="s">
        <v>2748</v>
      </c>
      <c r="E99" s="70" t="s">
        <v>2514</v>
      </c>
      <c r="F99" s="70" t="s">
        <v>2906</v>
      </c>
      <c r="G99" s="70" t="s">
        <v>2907</v>
      </c>
      <c r="H99" s="70" t="s">
        <v>2712</v>
      </c>
      <c r="I99" s="70" t="s">
        <v>2639</v>
      </c>
      <c r="J99" s="70" t="s">
        <v>2640</v>
      </c>
      <c r="K99" s="70" t="s">
        <v>2641</v>
      </c>
      <c r="L99" s="70" t="s">
        <v>2642</v>
      </c>
      <c r="M99" s="70" t="s">
        <v>2643</v>
      </c>
      <c r="N99" s="70" t="s">
        <v>2644</v>
      </c>
      <c r="O99" s="70"/>
      <c r="P99" s="70"/>
      <c r="Q99" s="69"/>
    </row>
    <row r="100" spans="1:17" x14ac:dyDescent="0.2">
      <c r="A100" s="68" t="s">
        <v>370</v>
      </c>
      <c r="B100" s="68" t="s">
        <v>2489</v>
      </c>
      <c r="C100" s="68">
        <v>1.5</v>
      </c>
      <c r="D100" s="68" t="s">
        <v>2748</v>
      </c>
      <c r="E100" s="68" t="s">
        <v>2514</v>
      </c>
      <c r="F100" s="68" t="s">
        <v>2908</v>
      </c>
      <c r="G100" s="68" t="s">
        <v>2909</v>
      </c>
      <c r="H100" s="68" t="s">
        <v>2751</v>
      </c>
      <c r="I100" s="68" t="s">
        <v>2639</v>
      </c>
      <c r="J100" s="68" t="s">
        <v>2640</v>
      </c>
      <c r="K100" s="68" t="s">
        <v>2641</v>
      </c>
      <c r="L100" s="68" t="s">
        <v>2642</v>
      </c>
      <c r="M100" s="68" t="s">
        <v>2643</v>
      </c>
      <c r="N100" s="68" t="s">
        <v>2644</v>
      </c>
      <c r="O100" s="68"/>
      <c r="P100" s="68"/>
      <c r="Q100" s="68"/>
    </row>
    <row r="101" spans="1:17" x14ac:dyDescent="0.2">
      <c r="A101" s="69" t="s">
        <v>372</v>
      </c>
      <c r="B101" s="69" t="s">
        <v>2489</v>
      </c>
      <c r="C101" s="69">
        <v>1.5</v>
      </c>
      <c r="D101" s="69" t="s">
        <v>2748</v>
      </c>
      <c r="E101" s="70" t="s">
        <v>2514</v>
      </c>
      <c r="F101" s="70" t="s">
        <v>2910</v>
      </c>
      <c r="G101" s="70" t="s">
        <v>2911</v>
      </c>
      <c r="H101" s="70" t="s">
        <v>2695</v>
      </c>
      <c r="I101" s="70" t="s">
        <v>2639</v>
      </c>
      <c r="J101" s="70" t="s">
        <v>2640</v>
      </c>
      <c r="K101" s="70" t="s">
        <v>2641</v>
      </c>
      <c r="L101" s="70" t="s">
        <v>2642</v>
      </c>
      <c r="M101" s="70" t="s">
        <v>2643</v>
      </c>
      <c r="N101" s="70" t="s">
        <v>2644</v>
      </c>
      <c r="O101" s="70"/>
      <c r="P101" s="70"/>
      <c r="Q101" s="69"/>
    </row>
    <row r="102" spans="1:17" x14ac:dyDescent="0.2">
      <c r="A102" s="68" t="s">
        <v>374</v>
      </c>
      <c r="B102" s="68" t="s">
        <v>2489</v>
      </c>
      <c r="C102" s="68">
        <v>1.5</v>
      </c>
      <c r="D102" s="68" t="s">
        <v>2748</v>
      </c>
      <c r="E102" s="68" t="s">
        <v>2514</v>
      </c>
      <c r="F102" s="68" t="s">
        <v>2912</v>
      </c>
      <c r="G102" s="68" t="s">
        <v>2911</v>
      </c>
      <c r="H102" s="68" t="s">
        <v>2695</v>
      </c>
      <c r="I102" s="68" t="s">
        <v>2639</v>
      </c>
      <c r="J102" s="68" t="s">
        <v>2640</v>
      </c>
      <c r="K102" s="68" t="s">
        <v>2641</v>
      </c>
      <c r="L102" s="68" t="s">
        <v>2642</v>
      </c>
      <c r="M102" s="68" t="s">
        <v>2643</v>
      </c>
      <c r="N102" s="68" t="s">
        <v>2644</v>
      </c>
      <c r="O102" s="68"/>
      <c r="P102" s="68"/>
      <c r="Q102" s="68"/>
    </row>
    <row r="103" spans="1:17" x14ac:dyDescent="0.2">
      <c r="A103" s="69" t="s">
        <v>376</v>
      </c>
      <c r="B103" s="69" t="s">
        <v>2489</v>
      </c>
      <c r="C103" s="69">
        <v>1.5</v>
      </c>
      <c r="D103" s="69" t="s">
        <v>2748</v>
      </c>
      <c r="E103" s="70" t="s">
        <v>2514</v>
      </c>
      <c r="F103" s="70" t="s">
        <v>2913</v>
      </c>
      <c r="G103" s="70" t="s">
        <v>2914</v>
      </c>
      <c r="H103" s="70" t="s">
        <v>2804</v>
      </c>
      <c r="I103" s="70" t="s">
        <v>2639</v>
      </c>
      <c r="J103" s="70" t="s">
        <v>2640</v>
      </c>
      <c r="K103" s="70" t="s">
        <v>2641</v>
      </c>
      <c r="L103" s="70" t="s">
        <v>2642</v>
      </c>
      <c r="M103" s="70" t="s">
        <v>2643</v>
      </c>
      <c r="N103" s="70" t="s">
        <v>2644</v>
      </c>
      <c r="O103" s="70"/>
      <c r="P103" s="70"/>
      <c r="Q103" s="69"/>
    </row>
    <row r="104" spans="1:17" x14ac:dyDescent="0.2">
      <c r="A104" s="68" t="s">
        <v>378</v>
      </c>
      <c r="B104" s="68" t="s">
        <v>2489</v>
      </c>
      <c r="C104" s="68">
        <v>1.5</v>
      </c>
      <c r="D104" s="68" t="s">
        <v>2748</v>
      </c>
      <c r="E104" s="68" t="s">
        <v>2514</v>
      </c>
      <c r="F104" s="68" t="s">
        <v>2915</v>
      </c>
      <c r="G104" s="68" t="s">
        <v>2916</v>
      </c>
      <c r="H104" s="68" t="s">
        <v>2751</v>
      </c>
      <c r="I104" s="68" t="s">
        <v>2639</v>
      </c>
      <c r="J104" s="68" t="s">
        <v>2640</v>
      </c>
      <c r="K104" s="68" t="s">
        <v>2641</v>
      </c>
      <c r="L104" s="68" t="s">
        <v>2642</v>
      </c>
      <c r="M104" s="68" t="s">
        <v>2643</v>
      </c>
      <c r="N104" s="68" t="s">
        <v>2644</v>
      </c>
      <c r="O104" s="68"/>
      <c r="P104" s="68"/>
      <c r="Q104" s="68"/>
    </row>
    <row r="105" spans="1:17" x14ac:dyDescent="0.2">
      <c r="A105" s="69" t="s">
        <v>380</v>
      </c>
      <c r="B105" s="69" t="s">
        <v>2489</v>
      </c>
      <c r="C105" s="69">
        <v>1.5</v>
      </c>
      <c r="D105" s="69" t="s">
        <v>2748</v>
      </c>
      <c r="E105" s="70" t="s">
        <v>2514</v>
      </c>
      <c r="F105" s="70" t="s">
        <v>2917</v>
      </c>
      <c r="G105" s="70" t="s">
        <v>2918</v>
      </c>
      <c r="H105" s="70" t="s">
        <v>2751</v>
      </c>
      <c r="I105" s="70" t="s">
        <v>2639</v>
      </c>
      <c r="J105" s="70" t="s">
        <v>2640</v>
      </c>
      <c r="K105" s="70" t="s">
        <v>2641</v>
      </c>
      <c r="L105" s="70" t="s">
        <v>2642</v>
      </c>
      <c r="M105" s="70" t="s">
        <v>2643</v>
      </c>
      <c r="N105" s="70" t="s">
        <v>2644</v>
      </c>
      <c r="O105" s="70"/>
      <c r="P105" s="70"/>
      <c r="Q105" s="69"/>
    </row>
    <row r="106" spans="1:17" x14ac:dyDescent="0.2">
      <c r="A106" s="68" t="s">
        <v>382</v>
      </c>
      <c r="B106" s="68" t="s">
        <v>2489</v>
      </c>
      <c r="C106" s="68">
        <v>1.5</v>
      </c>
      <c r="D106" s="68" t="s">
        <v>2748</v>
      </c>
      <c r="E106" s="68" t="s">
        <v>2514</v>
      </c>
      <c r="F106" s="68" t="s">
        <v>2919</v>
      </c>
      <c r="G106" s="68" t="s">
        <v>2920</v>
      </c>
      <c r="H106" s="68" t="s">
        <v>2751</v>
      </c>
      <c r="I106" s="68" t="s">
        <v>2639</v>
      </c>
      <c r="J106" s="68" t="s">
        <v>2640</v>
      </c>
      <c r="K106" s="68" t="s">
        <v>2641</v>
      </c>
      <c r="L106" s="68" t="s">
        <v>2642</v>
      </c>
      <c r="M106" s="68" t="s">
        <v>2643</v>
      </c>
      <c r="N106" s="68" t="s">
        <v>2644</v>
      </c>
      <c r="O106" s="68"/>
      <c r="P106" s="68"/>
      <c r="Q106" s="68"/>
    </row>
    <row r="107" spans="1:17" x14ac:dyDescent="0.2">
      <c r="A107" s="69" t="s">
        <v>384</v>
      </c>
      <c r="B107" s="69" t="s">
        <v>2489</v>
      </c>
      <c r="C107" s="69">
        <v>1.5</v>
      </c>
      <c r="D107" s="69" t="s">
        <v>2748</v>
      </c>
      <c r="E107" s="70" t="s">
        <v>2514</v>
      </c>
      <c r="F107" s="70" t="s">
        <v>2921</v>
      </c>
      <c r="G107" s="70" t="s">
        <v>2922</v>
      </c>
      <c r="H107" s="70" t="s">
        <v>2751</v>
      </c>
      <c r="I107" s="70" t="s">
        <v>2639</v>
      </c>
      <c r="J107" s="70" t="s">
        <v>2640</v>
      </c>
      <c r="K107" s="70" t="s">
        <v>2641</v>
      </c>
      <c r="L107" s="70" t="s">
        <v>2642</v>
      </c>
      <c r="M107" s="70" t="s">
        <v>2643</v>
      </c>
      <c r="N107" s="70" t="s">
        <v>2644</v>
      </c>
      <c r="O107" s="70"/>
      <c r="P107" s="70"/>
      <c r="Q107" s="69"/>
    </row>
    <row r="108" spans="1:17" x14ac:dyDescent="0.2">
      <c r="A108" s="68" t="s">
        <v>386</v>
      </c>
      <c r="B108" s="68" t="s">
        <v>2489</v>
      </c>
      <c r="C108" s="68">
        <v>1.5</v>
      </c>
      <c r="D108" s="68" t="s">
        <v>2748</v>
      </c>
      <c r="E108" s="68" t="s">
        <v>2514</v>
      </c>
      <c r="F108" s="68" t="s">
        <v>2923</v>
      </c>
      <c r="G108" s="68" t="s">
        <v>2924</v>
      </c>
      <c r="H108" s="68" t="s">
        <v>2730</v>
      </c>
      <c r="I108" s="68" t="s">
        <v>2639</v>
      </c>
      <c r="J108" s="68" t="s">
        <v>2640</v>
      </c>
      <c r="K108" s="68" t="s">
        <v>2641</v>
      </c>
      <c r="L108" s="68" t="s">
        <v>2642</v>
      </c>
      <c r="M108" s="68" t="s">
        <v>2643</v>
      </c>
      <c r="N108" s="68" t="s">
        <v>2644</v>
      </c>
      <c r="O108" s="68"/>
      <c r="P108" s="68"/>
      <c r="Q108" s="68"/>
    </row>
    <row r="109" spans="1:17" x14ac:dyDescent="0.2">
      <c r="A109" s="69" t="s">
        <v>388</v>
      </c>
      <c r="B109" s="69" t="s">
        <v>2489</v>
      </c>
      <c r="C109" s="69">
        <v>1.5</v>
      </c>
      <c r="D109" s="69" t="s">
        <v>2748</v>
      </c>
      <c r="E109" s="70" t="s">
        <v>2514</v>
      </c>
      <c r="F109" s="70" t="s">
        <v>2925</v>
      </c>
      <c r="G109" s="70" t="s">
        <v>2926</v>
      </c>
      <c r="H109" s="70" t="s">
        <v>2730</v>
      </c>
      <c r="I109" s="70" t="s">
        <v>2639</v>
      </c>
      <c r="J109" s="70" t="s">
        <v>2640</v>
      </c>
      <c r="K109" s="70" t="s">
        <v>2641</v>
      </c>
      <c r="L109" s="70" t="s">
        <v>2642</v>
      </c>
      <c r="M109" s="70" t="s">
        <v>2643</v>
      </c>
      <c r="N109" s="70" t="s">
        <v>2644</v>
      </c>
      <c r="O109" s="70"/>
      <c r="P109" s="70"/>
      <c r="Q109" s="69"/>
    </row>
    <row r="110" spans="1:17" x14ac:dyDescent="0.2">
      <c r="A110" s="68" t="s">
        <v>390</v>
      </c>
      <c r="B110" s="68" t="s">
        <v>2489</v>
      </c>
      <c r="C110" s="68">
        <v>1.5</v>
      </c>
      <c r="D110" s="68" t="s">
        <v>2748</v>
      </c>
      <c r="E110" s="68" t="s">
        <v>2514</v>
      </c>
      <c r="F110" s="68" t="s">
        <v>2927</v>
      </c>
      <c r="G110" s="68" t="s">
        <v>2928</v>
      </c>
      <c r="H110" s="68" t="s">
        <v>2730</v>
      </c>
      <c r="I110" s="68" t="s">
        <v>2639</v>
      </c>
      <c r="J110" s="68" t="s">
        <v>2640</v>
      </c>
      <c r="K110" s="68" t="s">
        <v>2641</v>
      </c>
      <c r="L110" s="68" t="s">
        <v>2642</v>
      </c>
      <c r="M110" s="68" t="s">
        <v>2643</v>
      </c>
      <c r="N110" s="68" t="s">
        <v>2644</v>
      </c>
      <c r="O110" s="68"/>
      <c r="P110" s="68"/>
      <c r="Q110" s="68"/>
    </row>
    <row r="111" spans="1:17" x14ac:dyDescent="0.2">
      <c r="A111" s="69" t="s">
        <v>392</v>
      </c>
      <c r="B111" s="69" t="s">
        <v>2489</v>
      </c>
      <c r="C111" s="69">
        <v>1.5</v>
      </c>
      <c r="D111" s="69" t="s">
        <v>2748</v>
      </c>
      <c r="E111" s="70" t="s">
        <v>2514</v>
      </c>
      <c r="F111" s="70" t="s">
        <v>2929</v>
      </c>
      <c r="G111" s="70" t="s">
        <v>2930</v>
      </c>
      <c r="H111" s="70" t="s">
        <v>2730</v>
      </c>
      <c r="I111" s="70" t="s">
        <v>2639</v>
      </c>
      <c r="J111" s="70" t="s">
        <v>2640</v>
      </c>
      <c r="K111" s="70" t="s">
        <v>2641</v>
      </c>
      <c r="L111" s="70" t="s">
        <v>2642</v>
      </c>
      <c r="M111" s="70" t="s">
        <v>2643</v>
      </c>
      <c r="N111" s="70" t="s">
        <v>2644</v>
      </c>
      <c r="O111" s="70"/>
      <c r="P111" s="70"/>
      <c r="Q111" s="69"/>
    </row>
    <row r="112" spans="1:17" x14ac:dyDescent="0.2">
      <c r="A112" s="68" t="s">
        <v>394</v>
      </c>
      <c r="B112" s="68" t="s">
        <v>2489</v>
      </c>
      <c r="C112" s="68">
        <v>1.5</v>
      </c>
      <c r="D112" s="68" t="s">
        <v>2748</v>
      </c>
      <c r="E112" s="68" t="s">
        <v>2514</v>
      </c>
      <c r="F112" s="68" t="s">
        <v>2931</v>
      </c>
      <c r="G112" s="68" t="s">
        <v>2932</v>
      </c>
      <c r="H112" s="68" t="s">
        <v>2718</v>
      </c>
      <c r="I112" s="68" t="s">
        <v>2639</v>
      </c>
      <c r="J112" s="68" t="s">
        <v>2640</v>
      </c>
      <c r="K112" s="68" t="s">
        <v>2641</v>
      </c>
      <c r="L112" s="68" t="s">
        <v>2642</v>
      </c>
      <c r="M112" s="68" t="s">
        <v>2643</v>
      </c>
      <c r="N112" s="68" t="s">
        <v>2644</v>
      </c>
      <c r="O112" s="68"/>
      <c r="P112" s="68"/>
      <c r="Q112" s="68"/>
    </row>
    <row r="113" spans="1:17" x14ac:dyDescent="0.2">
      <c r="A113" s="69" t="s">
        <v>396</v>
      </c>
      <c r="B113" s="69" t="s">
        <v>2489</v>
      </c>
      <c r="C113" s="69">
        <v>1.5</v>
      </c>
      <c r="D113" s="69" t="s">
        <v>2748</v>
      </c>
      <c r="E113" s="70" t="s">
        <v>2514</v>
      </c>
      <c r="F113" s="70" t="s">
        <v>2933</v>
      </c>
      <c r="G113" s="70" t="s">
        <v>2934</v>
      </c>
      <c r="H113" s="70" t="s">
        <v>2730</v>
      </c>
      <c r="I113" s="70" t="s">
        <v>2639</v>
      </c>
      <c r="J113" s="70" t="s">
        <v>2640</v>
      </c>
      <c r="K113" s="70" t="s">
        <v>2641</v>
      </c>
      <c r="L113" s="70" t="s">
        <v>2642</v>
      </c>
      <c r="M113" s="70" t="s">
        <v>2643</v>
      </c>
      <c r="N113" s="70" t="s">
        <v>2644</v>
      </c>
      <c r="O113" s="70"/>
      <c r="P113" s="70"/>
      <c r="Q113" s="69"/>
    </row>
    <row r="114" spans="1:17" x14ac:dyDescent="0.2">
      <c r="A114" s="68" t="s">
        <v>398</v>
      </c>
      <c r="B114" s="68" t="s">
        <v>2489</v>
      </c>
      <c r="C114" s="68">
        <v>1.5</v>
      </c>
      <c r="D114" s="68" t="s">
        <v>2748</v>
      </c>
      <c r="E114" s="68" t="s">
        <v>2514</v>
      </c>
      <c r="F114" s="68" t="s">
        <v>2935</v>
      </c>
      <c r="G114" s="68" t="s">
        <v>2936</v>
      </c>
      <c r="H114" s="68" t="s">
        <v>2656</v>
      </c>
      <c r="I114" s="68" t="s">
        <v>2639</v>
      </c>
      <c r="J114" s="68" t="s">
        <v>2640</v>
      </c>
      <c r="K114" s="68" t="s">
        <v>2641</v>
      </c>
      <c r="L114" s="68" t="s">
        <v>2642</v>
      </c>
      <c r="M114" s="68" t="s">
        <v>2643</v>
      </c>
      <c r="N114" s="68" t="s">
        <v>2644</v>
      </c>
      <c r="O114" s="68"/>
      <c r="P114" s="68"/>
      <c r="Q114" s="68"/>
    </row>
    <row r="115" spans="1:17" x14ac:dyDescent="0.2">
      <c r="A115" s="69" t="s">
        <v>400</v>
      </c>
      <c r="B115" s="69" t="s">
        <v>2489</v>
      </c>
      <c r="C115" s="69">
        <v>1.5</v>
      </c>
      <c r="D115" s="69" t="s">
        <v>2748</v>
      </c>
      <c r="E115" s="70" t="s">
        <v>2514</v>
      </c>
      <c r="F115" s="70" t="s">
        <v>2937</v>
      </c>
      <c r="G115" s="70" t="s">
        <v>2938</v>
      </c>
      <c r="H115" s="70" t="s">
        <v>2695</v>
      </c>
      <c r="I115" s="70" t="s">
        <v>2639</v>
      </c>
      <c r="J115" s="70" t="s">
        <v>2640</v>
      </c>
      <c r="K115" s="70" t="s">
        <v>2641</v>
      </c>
      <c r="L115" s="70" t="s">
        <v>2642</v>
      </c>
      <c r="M115" s="70" t="s">
        <v>2643</v>
      </c>
      <c r="N115" s="70" t="s">
        <v>2644</v>
      </c>
      <c r="O115" s="70"/>
      <c r="P115" s="70"/>
      <c r="Q115" s="69"/>
    </row>
    <row r="116" spans="1:17" x14ac:dyDescent="0.2">
      <c r="A116" s="68" t="s">
        <v>402</v>
      </c>
      <c r="B116" s="68" t="s">
        <v>2489</v>
      </c>
      <c r="C116" s="68">
        <v>1.5</v>
      </c>
      <c r="D116" s="68" t="s">
        <v>2748</v>
      </c>
      <c r="E116" s="68" t="s">
        <v>2514</v>
      </c>
      <c r="F116" s="68" t="s">
        <v>2939</v>
      </c>
      <c r="G116" s="68" t="s">
        <v>2940</v>
      </c>
      <c r="H116" s="68" t="s">
        <v>2695</v>
      </c>
      <c r="I116" s="68" t="s">
        <v>2639</v>
      </c>
      <c r="J116" s="68" t="s">
        <v>2640</v>
      </c>
      <c r="K116" s="68" t="s">
        <v>2641</v>
      </c>
      <c r="L116" s="68" t="s">
        <v>2642</v>
      </c>
      <c r="M116" s="68" t="s">
        <v>2643</v>
      </c>
      <c r="N116" s="68" t="s">
        <v>2644</v>
      </c>
      <c r="O116" s="68"/>
      <c r="P116" s="68"/>
      <c r="Q116" s="68"/>
    </row>
    <row r="117" spans="1:17" x14ac:dyDescent="0.2">
      <c r="A117" s="69" t="s">
        <v>404</v>
      </c>
      <c r="B117" s="69" t="s">
        <v>2489</v>
      </c>
      <c r="C117" s="69">
        <v>1.5</v>
      </c>
      <c r="D117" s="69" t="s">
        <v>2748</v>
      </c>
      <c r="E117" s="70" t="s">
        <v>2514</v>
      </c>
      <c r="F117" s="70" t="s">
        <v>2941</v>
      </c>
      <c r="G117" s="70" t="s">
        <v>2942</v>
      </c>
      <c r="H117" s="70" t="s">
        <v>2695</v>
      </c>
      <c r="I117" s="70" t="s">
        <v>2639</v>
      </c>
      <c r="J117" s="70" t="s">
        <v>2640</v>
      </c>
      <c r="K117" s="70" t="s">
        <v>2641</v>
      </c>
      <c r="L117" s="70" t="s">
        <v>2642</v>
      </c>
      <c r="M117" s="70" t="s">
        <v>2643</v>
      </c>
      <c r="N117" s="70" t="s">
        <v>2644</v>
      </c>
      <c r="O117" s="70"/>
      <c r="P117" s="70"/>
      <c r="Q117" s="69"/>
    </row>
    <row r="118" spans="1:17" x14ac:dyDescent="0.2">
      <c r="A118" s="68" t="s">
        <v>406</v>
      </c>
      <c r="B118" s="68" t="s">
        <v>2489</v>
      </c>
      <c r="C118" s="68">
        <v>1.5</v>
      </c>
      <c r="D118" s="68" t="s">
        <v>2748</v>
      </c>
      <c r="E118" s="68" t="s">
        <v>2514</v>
      </c>
      <c r="F118" s="68" t="s">
        <v>2943</v>
      </c>
      <c r="G118" s="68" t="s">
        <v>2944</v>
      </c>
      <c r="H118" s="68" t="s">
        <v>2695</v>
      </c>
      <c r="I118" s="68" t="s">
        <v>2639</v>
      </c>
      <c r="J118" s="68" t="s">
        <v>2640</v>
      </c>
      <c r="K118" s="68" t="s">
        <v>2641</v>
      </c>
      <c r="L118" s="68" t="s">
        <v>2642</v>
      </c>
      <c r="M118" s="68" t="s">
        <v>2643</v>
      </c>
      <c r="N118" s="68" t="s">
        <v>2644</v>
      </c>
      <c r="O118" s="68"/>
      <c r="P118" s="68"/>
      <c r="Q118" s="68"/>
    </row>
    <row r="119" spans="1:17" x14ac:dyDescent="0.2">
      <c r="A119" s="69" t="s">
        <v>408</v>
      </c>
      <c r="B119" s="69" t="s">
        <v>2489</v>
      </c>
      <c r="C119" s="69">
        <v>1.5</v>
      </c>
      <c r="D119" s="69" t="s">
        <v>2748</v>
      </c>
      <c r="E119" s="70" t="s">
        <v>2514</v>
      </c>
      <c r="F119" s="70" t="s">
        <v>2945</v>
      </c>
      <c r="G119" s="70" t="s">
        <v>2946</v>
      </c>
      <c r="H119" s="70" t="s">
        <v>2718</v>
      </c>
      <c r="I119" s="70" t="s">
        <v>2639</v>
      </c>
      <c r="J119" s="70" t="s">
        <v>2640</v>
      </c>
      <c r="K119" s="70" t="s">
        <v>2641</v>
      </c>
      <c r="L119" s="70" t="s">
        <v>2642</v>
      </c>
      <c r="M119" s="70" t="s">
        <v>2643</v>
      </c>
      <c r="N119" s="70" t="s">
        <v>2644</v>
      </c>
      <c r="O119" s="70"/>
      <c r="P119" s="70"/>
      <c r="Q119" s="69"/>
    </row>
    <row r="120" spans="1:17" x14ac:dyDescent="0.2">
      <c r="A120" s="68" t="s">
        <v>410</v>
      </c>
      <c r="B120" s="68" t="s">
        <v>2489</v>
      </c>
      <c r="C120" s="68">
        <v>1.5</v>
      </c>
      <c r="D120" s="68" t="s">
        <v>2748</v>
      </c>
      <c r="E120" s="68" t="s">
        <v>2514</v>
      </c>
      <c r="F120" s="68" t="s">
        <v>2947</v>
      </c>
      <c r="G120" s="68" t="s">
        <v>2948</v>
      </c>
      <c r="H120" s="68" t="s">
        <v>2718</v>
      </c>
      <c r="I120" s="68" t="s">
        <v>2639</v>
      </c>
      <c r="J120" s="68" t="s">
        <v>2640</v>
      </c>
      <c r="K120" s="68" t="s">
        <v>2641</v>
      </c>
      <c r="L120" s="68" t="s">
        <v>2642</v>
      </c>
      <c r="M120" s="68" t="s">
        <v>2643</v>
      </c>
      <c r="N120" s="68" t="s">
        <v>2644</v>
      </c>
      <c r="O120" s="68"/>
      <c r="P120" s="68"/>
      <c r="Q120" s="68"/>
    </row>
    <row r="121" spans="1:17" x14ac:dyDescent="0.2">
      <c r="A121" s="69" t="s">
        <v>412</v>
      </c>
      <c r="B121" s="69" t="s">
        <v>2489</v>
      </c>
      <c r="C121" s="69">
        <v>1.5</v>
      </c>
      <c r="D121" s="69" t="s">
        <v>2748</v>
      </c>
      <c r="E121" s="70" t="s">
        <v>2514</v>
      </c>
      <c r="F121" s="70" t="s">
        <v>2949</v>
      </c>
      <c r="G121" s="70" t="s">
        <v>2950</v>
      </c>
      <c r="H121" s="70" t="s">
        <v>2718</v>
      </c>
      <c r="I121" s="70" t="s">
        <v>2639</v>
      </c>
      <c r="J121" s="70" t="s">
        <v>2640</v>
      </c>
      <c r="K121" s="70" t="s">
        <v>2641</v>
      </c>
      <c r="L121" s="70" t="s">
        <v>2642</v>
      </c>
      <c r="M121" s="70" t="s">
        <v>2643</v>
      </c>
      <c r="N121" s="70" t="s">
        <v>2644</v>
      </c>
      <c r="O121" s="70"/>
      <c r="P121" s="70"/>
      <c r="Q121" s="69"/>
    </row>
    <row r="122" spans="1:17" x14ac:dyDescent="0.2">
      <c r="A122" s="68" t="s">
        <v>414</v>
      </c>
      <c r="B122" s="68" t="s">
        <v>2489</v>
      </c>
      <c r="C122" s="68">
        <v>1.5</v>
      </c>
      <c r="D122" s="68" t="s">
        <v>2748</v>
      </c>
      <c r="E122" s="68" t="s">
        <v>2514</v>
      </c>
      <c r="F122" s="68" t="s">
        <v>2951</v>
      </c>
      <c r="G122" s="68" t="s">
        <v>2952</v>
      </c>
      <c r="H122" s="68" t="s">
        <v>2718</v>
      </c>
      <c r="I122" s="68" t="s">
        <v>2639</v>
      </c>
      <c r="J122" s="68" t="s">
        <v>2640</v>
      </c>
      <c r="K122" s="68" t="s">
        <v>2641</v>
      </c>
      <c r="L122" s="68" t="s">
        <v>2642</v>
      </c>
      <c r="M122" s="68" t="s">
        <v>2643</v>
      </c>
      <c r="N122" s="68" t="s">
        <v>2644</v>
      </c>
      <c r="O122" s="68"/>
      <c r="P122" s="68"/>
      <c r="Q122" s="68"/>
    </row>
    <row r="123" spans="1:17" x14ac:dyDescent="0.2">
      <c r="A123" s="69" t="s">
        <v>416</v>
      </c>
      <c r="B123" s="69" t="s">
        <v>2489</v>
      </c>
      <c r="C123" s="69">
        <v>1.5</v>
      </c>
      <c r="D123" s="69" t="s">
        <v>2748</v>
      </c>
      <c r="E123" s="70" t="s">
        <v>2514</v>
      </c>
      <c r="F123" s="70" t="s">
        <v>2953</v>
      </c>
      <c r="G123" s="70" t="s">
        <v>2954</v>
      </c>
      <c r="H123" s="70" t="s">
        <v>2718</v>
      </c>
      <c r="I123" s="70" t="s">
        <v>2639</v>
      </c>
      <c r="J123" s="70" t="s">
        <v>2640</v>
      </c>
      <c r="K123" s="70" t="s">
        <v>2641</v>
      </c>
      <c r="L123" s="70" t="s">
        <v>2642</v>
      </c>
      <c r="M123" s="70" t="s">
        <v>2643</v>
      </c>
      <c r="N123" s="70" t="s">
        <v>2644</v>
      </c>
      <c r="O123" s="70"/>
      <c r="P123" s="70"/>
      <c r="Q123" s="69"/>
    </row>
    <row r="124" spans="1:17" x14ac:dyDescent="0.2">
      <c r="A124" s="68" t="s">
        <v>418</v>
      </c>
      <c r="B124" s="68" t="s">
        <v>2489</v>
      </c>
      <c r="C124" s="68">
        <v>1.5</v>
      </c>
      <c r="D124" s="68" t="s">
        <v>2748</v>
      </c>
      <c r="E124" s="68" t="s">
        <v>2514</v>
      </c>
      <c r="F124" s="68" t="s">
        <v>2955</v>
      </c>
      <c r="G124" s="68" t="s">
        <v>2956</v>
      </c>
      <c r="H124" s="68" t="s">
        <v>2718</v>
      </c>
      <c r="I124" s="68" t="s">
        <v>2639</v>
      </c>
      <c r="J124" s="68" t="s">
        <v>2640</v>
      </c>
      <c r="K124" s="68" t="s">
        <v>2641</v>
      </c>
      <c r="L124" s="68" t="s">
        <v>2642</v>
      </c>
      <c r="M124" s="68" t="s">
        <v>2643</v>
      </c>
      <c r="N124" s="68" t="s">
        <v>2644</v>
      </c>
      <c r="O124" s="68"/>
      <c r="P124" s="68"/>
      <c r="Q124" s="68"/>
    </row>
    <row r="125" spans="1:17" x14ac:dyDescent="0.2">
      <c r="A125" s="69" t="s">
        <v>420</v>
      </c>
      <c r="B125" s="69" t="s">
        <v>2489</v>
      </c>
      <c r="C125" s="69">
        <v>1.5</v>
      </c>
      <c r="D125" s="69" t="s">
        <v>2748</v>
      </c>
      <c r="E125" s="70" t="s">
        <v>2514</v>
      </c>
      <c r="F125" s="70" t="s">
        <v>2957</v>
      </c>
      <c r="G125" s="70" t="s">
        <v>2958</v>
      </c>
      <c r="H125" s="70" t="s">
        <v>2718</v>
      </c>
      <c r="I125" s="70" t="s">
        <v>2639</v>
      </c>
      <c r="J125" s="70" t="s">
        <v>2640</v>
      </c>
      <c r="K125" s="70" t="s">
        <v>2641</v>
      </c>
      <c r="L125" s="70" t="s">
        <v>2642</v>
      </c>
      <c r="M125" s="70" t="s">
        <v>2643</v>
      </c>
      <c r="N125" s="70" t="s">
        <v>2644</v>
      </c>
      <c r="O125" s="70"/>
      <c r="P125" s="70"/>
      <c r="Q125" s="69"/>
    </row>
    <row r="126" spans="1:17" x14ac:dyDescent="0.2">
      <c r="A126" s="68" t="s">
        <v>2447</v>
      </c>
      <c r="B126" s="68" t="s">
        <v>2959</v>
      </c>
      <c r="C126" s="68">
        <v>3</v>
      </c>
      <c r="D126" s="68" t="s">
        <v>2960</v>
      </c>
      <c r="E126" s="68" t="s">
        <v>2514</v>
      </c>
      <c r="F126" s="68" t="s">
        <v>2961</v>
      </c>
      <c r="G126" s="68" t="s">
        <v>2962</v>
      </c>
      <c r="H126" s="68" t="s">
        <v>2963</v>
      </c>
      <c r="I126" s="68" t="s">
        <v>2964</v>
      </c>
      <c r="J126" s="68" t="s">
        <v>2965</v>
      </c>
      <c r="K126" s="68" t="s">
        <v>2966</v>
      </c>
      <c r="L126" s="68" t="s">
        <v>2633</v>
      </c>
      <c r="M126" s="68"/>
      <c r="N126" s="68"/>
      <c r="O126" s="68"/>
      <c r="P126" s="68"/>
      <c r="Q126" s="68"/>
    </row>
    <row r="127" spans="1:17" x14ac:dyDescent="0.2">
      <c r="A127" s="69" t="s">
        <v>2448</v>
      </c>
      <c r="B127" s="69" t="s">
        <v>2959</v>
      </c>
      <c r="C127" s="69">
        <v>2</v>
      </c>
      <c r="D127" s="69" t="s">
        <v>2960</v>
      </c>
      <c r="E127" s="70" t="s">
        <v>2514</v>
      </c>
      <c r="F127" s="71" t="s">
        <v>2967</v>
      </c>
      <c r="G127" s="71" t="s">
        <v>2968</v>
      </c>
      <c r="H127" s="71" t="s">
        <v>2969</v>
      </c>
      <c r="I127" s="71" t="s">
        <v>2970</v>
      </c>
      <c r="J127" s="71" t="s">
        <v>2971</v>
      </c>
      <c r="K127" s="69" t="s">
        <v>2972</v>
      </c>
      <c r="L127" s="71" t="s">
        <v>2973</v>
      </c>
      <c r="M127" s="69"/>
      <c r="N127" s="69"/>
      <c r="O127" s="69"/>
      <c r="P127" s="69"/>
      <c r="Q127" s="69"/>
    </row>
    <row r="128" spans="1:17" x14ac:dyDescent="0.2">
      <c r="A128" s="68" t="s">
        <v>3241</v>
      </c>
      <c r="B128" s="68" t="s">
        <v>2974</v>
      </c>
      <c r="C128" s="68">
        <v>3</v>
      </c>
      <c r="D128" s="68" t="s">
        <v>2960</v>
      </c>
      <c r="E128" s="68" t="s">
        <v>2514</v>
      </c>
      <c r="F128" s="68" t="s">
        <v>2975</v>
      </c>
      <c r="G128" s="68" t="s">
        <v>2976</v>
      </c>
      <c r="H128" s="68" t="s">
        <v>2977</v>
      </c>
      <c r="I128" s="68" t="s">
        <v>2978</v>
      </c>
      <c r="J128" s="68" t="s">
        <v>2979</v>
      </c>
      <c r="K128" s="68" t="s">
        <v>2980</v>
      </c>
      <c r="L128" s="68" t="s">
        <v>2981</v>
      </c>
      <c r="M128" s="68"/>
      <c r="N128" s="68"/>
      <c r="O128" s="68"/>
      <c r="P128" s="68"/>
      <c r="Q128" s="68"/>
    </row>
    <row r="129" spans="1:17" x14ac:dyDescent="0.2">
      <c r="A129" s="69" t="s">
        <v>3240</v>
      </c>
      <c r="B129" s="69" t="s">
        <v>3242</v>
      </c>
      <c r="C129" s="69">
        <v>4.5590000000000002</v>
      </c>
      <c r="D129" s="69" t="s">
        <v>3269</v>
      </c>
      <c r="E129" s="70" t="s">
        <v>2514</v>
      </c>
      <c r="F129" s="69" t="s">
        <v>3243</v>
      </c>
      <c r="G129" s="69" t="s">
        <v>3244</v>
      </c>
      <c r="H129" s="69" t="s">
        <v>3245</v>
      </c>
      <c r="I129" s="69" t="s">
        <v>3246</v>
      </c>
      <c r="J129" s="69" t="s">
        <v>3247</v>
      </c>
      <c r="K129" s="69" t="s">
        <v>3248</v>
      </c>
      <c r="L129" s="69"/>
      <c r="M129" s="69"/>
      <c r="N129" s="69"/>
      <c r="O129" s="69"/>
      <c r="P129" s="69"/>
      <c r="Q129" s="69"/>
    </row>
    <row r="130" spans="1:17" x14ac:dyDescent="0.2">
      <c r="A130" s="68" t="s">
        <v>3256</v>
      </c>
      <c r="B130" s="68" t="s">
        <v>3242</v>
      </c>
      <c r="C130" s="68">
        <v>1.75</v>
      </c>
      <c r="D130" s="68" t="s">
        <v>2960</v>
      </c>
      <c r="E130" s="68" t="s">
        <v>2514</v>
      </c>
      <c r="F130" s="68" t="s">
        <v>3249</v>
      </c>
      <c r="G130" s="68" t="s">
        <v>3250</v>
      </c>
      <c r="H130" s="68" t="s">
        <v>3251</v>
      </c>
      <c r="I130" s="68" t="s">
        <v>3252</v>
      </c>
      <c r="J130" s="68" t="s">
        <v>3253</v>
      </c>
      <c r="K130" s="68" t="s">
        <v>3254</v>
      </c>
      <c r="L130" s="68" t="s">
        <v>3255</v>
      </c>
      <c r="M130" s="68"/>
      <c r="N130" s="68"/>
      <c r="O130" s="68"/>
      <c r="P130" s="68"/>
      <c r="Q130" s="68"/>
    </row>
    <row r="131" spans="1:17" x14ac:dyDescent="0.2">
      <c r="A131" s="69" t="s">
        <v>3257</v>
      </c>
      <c r="B131" s="69" t="s">
        <v>3242</v>
      </c>
      <c r="C131" s="69">
        <v>1.75</v>
      </c>
      <c r="D131" s="69" t="s">
        <v>3270</v>
      </c>
      <c r="E131" s="70" t="s">
        <v>2514</v>
      </c>
      <c r="F131" s="69" t="s">
        <v>3243</v>
      </c>
      <c r="G131" s="69" t="s">
        <v>3258</v>
      </c>
      <c r="H131" s="69" t="s">
        <v>3267</v>
      </c>
      <c r="I131" s="69" t="s">
        <v>3268</v>
      </c>
      <c r="J131" s="69"/>
      <c r="K131" s="69"/>
      <c r="L131" s="69"/>
      <c r="M131" s="69"/>
      <c r="N131" s="69"/>
      <c r="O131" s="69"/>
      <c r="P131" s="69"/>
      <c r="Q131" s="69"/>
    </row>
    <row r="132" spans="1:17" x14ac:dyDescent="0.2">
      <c r="A132" s="68" t="s">
        <v>3266</v>
      </c>
      <c r="B132" s="68" t="s">
        <v>2489</v>
      </c>
      <c r="C132" s="68">
        <v>1.5</v>
      </c>
      <c r="D132" s="68" t="s">
        <v>2748</v>
      </c>
      <c r="E132" s="68" t="s">
        <v>2514</v>
      </c>
      <c r="F132" s="68" t="s">
        <v>3259</v>
      </c>
      <c r="G132" s="68" t="s">
        <v>3260</v>
      </c>
      <c r="H132" s="68" t="s">
        <v>3261</v>
      </c>
      <c r="I132" s="68" t="s">
        <v>3263</v>
      </c>
      <c r="J132" s="68" t="s">
        <v>3262</v>
      </c>
      <c r="K132" s="68" t="s">
        <v>2641</v>
      </c>
      <c r="L132" s="68" t="s">
        <v>2642</v>
      </c>
      <c r="M132" s="68" t="s">
        <v>2643</v>
      </c>
      <c r="N132" s="68" t="s">
        <v>2644</v>
      </c>
      <c r="O132" s="69"/>
      <c r="P132" s="69"/>
      <c r="Q132" s="68"/>
    </row>
    <row r="133" spans="1:17" x14ac:dyDescent="0.2">
      <c r="A133" s="72" t="s">
        <v>3271</v>
      </c>
      <c r="B133" s="72" t="s">
        <v>3235</v>
      </c>
      <c r="C133" s="72">
        <v>1.5</v>
      </c>
      <c r="D133" s="72" t="s">
        <v>3269</v>
      </c>
      <c r="E133" s="72" t="s">
        <v>2514</v>
      </c>
      <c r="F133" s="72" t="s">
        <v>3272</v>
      </c>
      <c r="G133" s="72" t="s">
        <v>3273</v>
      </c>
      <c r="H133" s="72" t="s">
        <v>3274</v>
      </c>
      <c r="I133" s="72" t="s">
        <v>3275</v>
      </c>
      <c r="J133" s="72" t="s">
        <v>3276</v>
      </c>
      <c r="K133" s="72" t="s">
        <v>3277</v>
      </c>
      <c r="L133" s="72"/>
      <c r="M133" s="72"/>
      <c r="N133" s="72"/>
      <c r="O133" s="72"/>
      <c r="P133" s="72"/>
      <c r="Q133" s="72"/>
    </row>
    <row r="134" spans="1:17" x14ac:dyDescent="0.2">
      <c r="A134" s="69" t="s">
        <v>3278</v>
      </c>
      <c r="B134" s="69" t="s">
        <v>2487</v>
      </c>
      <c r="C134" s="69">
        <v>1.5</v>
      </c>
      <c r="D134" s="69" t="s">
        <v>2617</v>
      </c>
      <c r="E134" s="72" t="s">
        <v>2514</v>
      </c>
      <c r="F134" s="69" t="s">
        <v>3279</v>
      </c>
      <c r="G134" s="69" t="s">
        <v>3280</v>
      </c>
      <c r="H134" s="69" t="s">
        <v>3281</v>
      </c>
      <c r="I134" s="69" t="s">
        <v>3282</v>
      </c>
      <c r="J134" s="69" t="s">
        <v>3283</v>
      </c>
      <c r="K134" s="69"/>
      <c r="L134" s="69"/>
      <c r="M134" s="69"/>
      <c r="N134" s="69"/>
      <c r="O134" s="69"/>
      <c r="P134" s="69"/>
      <c r="Q134" s="69"/>
    </row>
    <row r="135" spans="1:17" x14ac:dyDescent="0.2">
      <c r="A135" s="21" t="s">
        <v>3285</v>
      </c>
      <c r="B135" s="21" t="s">
        <v>3235</v>
      </c>
      <c r="C135" s="21">
        <v>1.5</v>
      </c>
      <c r="D135" s="21" t="s">
        <v>3269</v>
      </c>
      <c r="E135" s="68" t="s">
        <v>2514</v>
      </c>
      <c r="F135" s="21" t="s">
        <v>3471</v>
      </c>
      <c r="G135" s="21" t="s">
        <v>3472</v>
      </c>
      <c r="H135" s="21" t="s">
        <v>3473</v>
      </c>
      <c r="I135" s="21" t="s">
        <v>3474</v>
      </c>
      <c r="J135" s="21" t="s">
        <v>3475</v>
      </c>
      <c r="K135" s="21" t="s">
        <v>3476</v>
      </c>
    </row>
    <row r="136" spans="1:17" x14ac:dyDescent="0.2">
      <c r="A136" s="21" t="s">
        <v>3294</v>
      </c>
      <c r="B136" s="21" t="s">
        <v>3235</v>
      </c>
      <c r="C136" s="21">
        <v>1.5</v>
      </c>
      <c r="D136" s="21" t="s">
        <v>3290</v>
      </c>
      <c r="E136" s="68" t="s">
        <v>2514</v>
      </c>
      <c r="F136" s="21" t="s">
        <v>3292</v>
      </c>
      <c r="G136" s="21" t="s">
        <v>3291</v>
      </c>
      <c r="H136" s="21" t="s">
        <v>3295</v>
      </c>
      <c r="I136" s="21" t="s">
        <v>3293</v>
      </c>
      <c r="J136" s="21" t="s">
        <v>3289</v>
      </c>
      <c r="K136" s="69" t="s">
        <v>3283</v>
      </c>
    </row>
    <row r="137" spans="1:17" x14ac:dyDescent="0.2">
      <c r="A137" s="21" t="s">
        <v>3298</v>
      </c>
      <c r="B137" s="21" t="s">
        <v>3235</v>
      </c>
      <c r="C137" s="21">
        <v>1.5</v>
      </c>
      <c r="D137" s="21" t="s">
        <v>2528</v>
      </c>
      <c r="E137" s="78" t="s">
        <v>2514</v>
      </c>
      <c r="F137" s="79" t="s">
        <v>3286</v>
      </c>
      <c r="G137" s="79" t="s">
        <v>3287</v>
      </c>
      <c r="H137" s="79" t="s">
        <v>3288</v>
      </c>
      <c r="I137" s="79" t="s">
        <v>3299</v>
      </c>
      <c r="J137" s="79" t="s">
        <v>3301</v>
      </c>
      <c r="K137" s="79" t="s">
        <v>3300</v>
      </c>
      <c r="L137" s="79" t="s">
        <v>3289</v>
      </c>
      <c r="M137" s="70" t="s">
        <v>3283</v>
      </c>
    </row>
    <row r="138" spans="1:17" x14ac:dyDescent="0.2">
      <c r="A138" s="69" t="s">
        <v>3321</v>
      </c>
      <c r="B138" s="69" t="s">
        <v>2489</v>
      </c>
      <c r="C138" s="69">
        <v>1.5</v>
      </c>
      <c r="D138" s="69" t="s">
        <v>2536</v>
      </c>
      <c r="E138" s="70" t="s">
        <v>2514</v>
      </c>
      <c r="F138" s="70" t="s">
        <v>3317</v>
      </c>
      <c r="G138" s="70" t="s">
        <v>3318</v>
      </c>
      <c r="H138" s="70" t="s">
        <v>3316</v>
      </c>
      <c r="I138" s="70" t="s">
        <v>3319</v>
      </c>
      <c r="J138" s="70" t="s">
        <v>3320</v>
      </c>
      <c r="K138" s="68" t="s">
        <v>2639</v>
      </c>
      <c r="L138" s="68" t="s">
        <v>2640</v>
      </c>
      <c r="M138" s="68" t="s">
        <v>2641</v>
      </c>
      <c r="N138" s="68" t="s">
        <v>2642</v>
      </c>
      <c r="O138" s="68" t="s">
        <v>2643</v>
      </c>
      <c r="P138" s="68" t="s">
        <v>2644</v>
      </c>
      <c r="Q138" s="69"/>
    </row>
    <row r="139" spans="1:17" x14ac:dyDescent="0.2">
      <c r="A139" s="21" t="s">
        <v>3334</v>
      </c>
      <c r="B139" s="21" t="s">
        <v>2487</v>
      </c>
      <c r="C139" s="21">
        <v>1.5</v>
      </c>
      <c r="D139" s="21" t="s">
        <v>3335</v>
      </c>
      <c r="E139" s="21" t="s">
        <v>2514</v>
      </c>
      <c r="F139" s="21" t="s">
        <v>3336</v>
      </c>
      <c r="G139" s="21" t="s">
        <v>3337</v>
      </c>
      <c r="H139" s="21" t="s">
        <v>3338</v>
      </c>
      <c r="I139" s="21" t="s">
        <v>2643</v>
      </c>
      <c r="J139" s="21" t="s">
        <v>2644</v>
      </c>
    </row>
    <row r="140" spans="1:17" x14ac:dyDescent="0.2">
      <c r="A140" s="21" t="s">
        <v>3341</v>
      </c>
      <c r="B140" s="21" t="s">
        <v>2489</v>
      </c>
      <c r="C140" s="21">
        <v>1.5</v>
      </c>
      <c r="D140" s="21" t="s">
        <v>2536</v>
      </c>
      <c r="E140" s="21" t="s">
        <v>2514</v>
      </c>
      <c r="F140" s="21" t="s">
        <v>2716</v>
      </c>
      <c r="G140" s="21" t="s">
        <v>2717</v>
      </c>
      <c r="H140" s="21" t="s">
        <v>2683</v>
      </c>
      <c r="I140" s="21" t="s">
        <v>2652</v>
      </c>
      <c r="J140" s="21" t="s">
        <v>2718</v>
      </c>
      <c r="K140" s="21" t="s">
        <v>2639</v>
      </c>
      <c r="L140" s="21" t="s">
        <v>2640</v>
      </c>
      <c r="M140" s="21" t="s">
        <v>2641</v>
      </c>
      <c r="N140" s="21" t="s">
        <v>2642</v>
      </c>
      <c r="O140" s="21" t="s">
        <v>2643</v>
      </c>
      <c r="P140" s="21" t="s">
        <v>2644</v>
      </c>
    </row>
    <row r="141" spans="1:17" x14ac:dyDescent="0.2">
      <c r="A141" s="21" t="s">
        <v>3353</v>
      </c>
      <c r="B141" s="21" t="s">
        <v>3354</v>
      </c>
      <c r="C141" s="21">
        <v>1.5</v>
      </c>
      <c r="D141" s="21" t="s">
        <v>2960</v>
      </c>
      <c r="E141" s="21" t="s">
        <v>2514</v>
      </c>
      <c r="F141" s="21" t="s">
        <v>3355</v>
      </c>
      <c r="G141" s="21" t="s">
        <v>3356</v>
      </c>
      <c r="H141" s="21" t="s">
        <v>3357</v>
      </c>
      <c r="I141" s="21" t="s">
        <v>3358</v>
      </c>
      <c r="J141" s="21" t="s">
        <v>3359</v>
      </c>
      <c r="K141" s="21" t="s">
        <v>3360</v>
      </c>
      <c r="L141" s="21" t="s">
        <v>2644</v>
      </c>
    </row>
    <row r="142" spans="1:17" x14ac:dyDescent="0.2">
      <c r="A142" s="21" t="s">
        <v>3364</v>
      </c>
      <c r="B142" s="21" t="s">
        <v>3235</v>
      </c>
      <c r="C142" s="21">
        <v>1.5</v>
      </c>
      <c r="D142" s="21" t="s">
        <v>3269</v>
      </c>
      <c r="E142" s="21" t="s">
        <v>2514</v>
      </c>
      <c r="F142" s="21" t="s">
        <v>3365</v>
      </c>
      <c r="G142" s="21" t="s">
        <v>3367</v>
      </c>
      <c r="H142" s="21" t="s">
        <v>3368</v>
      </c>
      <c r="I142" s="21" t="s">
        <v>3370</v>
      </c>
      <c r="J142" s="21" t="s">
        <v>3369</v>
      </c>
      <c r="K142" s="21" t="s">
        <v>2644</v>
      </c>
    </row>
    <row r="143" spans="1:17" x14ac:dyDescent="0.2">
      <c r="A143" s="68" t="s">
        <v>3418</v>
      </c>
      <c r="B143" s="68" t="s">
        <v>2489</v>
      </c>
      <c r="C143" s="68">
        <v>1.5</v>
      </c>
      <c r="D143" s="68" t="s">
        <v>2536</v>
      </c>
      <c r="E143" s="68" t="s">
        <v>2514</v>
      </c>
      <c r="F143" s="68" t="s">
        <v>3419</v>
      </c>
      <c r="G143" s="68" t="s">
        <v>3420</v>
      </c>
      <c r="H143" s="68" t="s">
        <v>2678</v>
      </c>
      <c r="I143" s="68" t="s">
        <v>2679</v>
      </c>
      <c r="J143" s="68" t="s">
        <v>2680</v>
      </c>
      <c r="K143" s="68" t="s">
        <v>2639</v>
      </c>
      <c r="L143" s="68" t="s">
        <v>2640</v>
      </c>
      <c r="M143" s="68" t="s">
        <v>2641</v>
      </c>
      <c r="N143" s="68" t="s">
        <v>2642</v>
      </c>
      <c r="O143" s="68" t="s">
        <v>2643</v>
      </c>
      <c r="P143" s="68" t="s">
        <v>2644</v>
      </c>
      <c r="Q143" s="68"/>
    </row>
    <row r="144" spans="1:17" x14ac:dyDescent="0.2">
      <c r="A144" s="21" t="s">
        <v>3438</v>
      </c>
      <c r="B144" s="21" t="s">
        <v>2489</v>
      </c>
      <c r="C144" s="21">
        <v>1.5</v>
      </c>
      <c r="D144" s="21" t="s">
        <v>2536</v>
      </c>
      <c r="E144" s="21" t="s">
        <v>2514</v>
      </c>
      <c r="F144" s="21" t="s">
        <v>3439</v>
      </c>
      <c r="G144" s="21" t="s">
        <v>3440</v>
      </c>
      <c r="H144" s="21" t="s">
        <v>3441</v>
      </c>
      <c r="I144" s="21" t="s">
        <v>3442</v>
      </c>
      <c r="J144" s="21" t="s">
        <v>2856</v>
      </c>
      <c r="K144" s="21" t="s">
        <v>2639</v>
      </c>
      <c r="L144" s="21" t="s">
        <v>2640</v>
      </c>
      <c r="M144" s="21" t="s">
        <v>2641</v>
      </c>
      <c r="N144" s="21" t="s">
        <v>2642</v>
      </c>
      <c r="O144" s="21" t="s">
        <v>2643</v>
      </c>
      <c r="P144" s="21" t="s">
        <v>2644</v>
      </c>
    </row>
    <row r="145" spans="1:82" x14ac:dyDescent="0.2">
      <c r="A145" s="21" t="s">
        <v>3462</v>
      </c>
      <c r="B145" s="21" t="s">
        <v>3354</v>
      </c>
      <c r="C145" s="21">
        <v>5.51</v>
      </c>
      <c r="D145" s="21" t="s">
        <v>3290</v>
      </c>
      <c r="E145" s="21" t="s">
        <v>2514</v>
      </c>
      <c r="F145" s="21" t="s">
        <v>3463</v>
      </c>
      <c r="G145" s="21" t="s">
        <v>3464</v>
      </c>
      <c r="H145" s="21" t="s">
        <v>3465</v>
      </c>
      <c r="I145" s="21" t="s">
        <v>3466</v>
      </c>
      <c r="J145" s="21" t="s">
        <v>3467</v>
      </c>
      <c r="K145" s="21" t="s">
        <v>3468</v>
      </c>
    </row>
    <row r="146" spans="1:82" x14ac:dyDescent="0.2">
      <c r="A146" s="21" t="s">
        <v>3486</v>
      </c>
      <c r="B146" s="21" t="s">
        <v>2243</v>
      </c>
      <c r="C146" s="21">
        <v>1.968</v>
      </c>
      <c r="D146" s="21" t="s">
        <v>3487</v>
      </c>
      <c r="E146" s="21" t="s">
        <v>2514</v>
      </c>
      <c r="F146" s="21" t="s">
        <v>3488</v>
      </c>
      <c r="G146" s="21" t="s">
        <v>3489</v>
      </c>
      <c r="H146" s="21" t="s">
        <v>3490</v>
      </c>
      <c r="I146" s="21" t="s">
        <v>3491</v>
      </c>
      <c r="J146" s="21" t="s">
        <v>3492</v>
      </c>
      <c r="K146" s="21" t="s">
        <v>3493</v>
      </c>
      <c r="L146" s="21" t="s">
        <v>3494</v>
      </c>
      <c r="M146" s="21" t="s">
        <v>3495</v>
      </c>
      <c r="N146" s="21" t="s">
        <v>3496</v>
      </c>
    </row>
    <row r="147" spans="1:82" ht="15" customHeight="1" x14ac:dyDescent="0.2">
      <c r="A147" s="21" t="s">
        <v>3519</v>
      </c>
      <c r="B147" s="21" t="s">
        <v>2489</v>
      </c>
      <c r="C147" s="21">
        <v>1.5</v>
      </c>
      <c r="D147" s="21" t="s">
        <v>3520</v>
      </c>
      <c r="E147" s="21" t="s">
        <v>2514</v>
      </c>
      <c r="F147" s="21" t="s">
        <v>3521</v>
      </c>
      <c r="G147" s="21" t="s">
        <v>3522</v>
      </c>
      <c r="H147" s="21" t="s">
        <v>2743</v>
      </c>
      <c r="I147" s="21" t="s">
        <v>2722</v>
      </c>
      <c r="J147" s="21" t="s">
        <v>2718</v>
      </c>
      <c r="K147" s="21" t="s">
        <v>2639</v>
      </c>
      <c r="L147" s="21" t="s">
        <v>2640</v>
      </c>
      <c r="M147" s="85" t="s">
        <v>2641</v>
      </c>
      <c r="N147" s="68" t="s">
        <v>2642</v>
      </c>
      <c r="O147" s="68" t="s">
        <v>2643</v>
      </c>
      <c r="P147" s="68" t="s">
        <v>2644</v>
      </c>
    </row>
    <row r="148" spans="1:82" x14ac:dyDescent="0.2">
      <c r="A148" s="21" t="s">
        <v>3536</v>
      </c>
      <c r="B148" s="21" t="s">
        <v>3354</v>
      </c>
      <c r="C148" s="21">
        <v>2</v>
      </c>
      <c r="D148" s="21" t="s">
        <v>2960</v>
      </c>
      <c r="E148" s="21" t="s">
        <v>2514</v>
      </c>
      <c r="F148" s="21" t="s">
        <v>3537</v>
      </c>
      <c r="G148" s="21" t="s">
        <v>3538</v>
      </c>
      <c r="H148" s="21" t="s">
        <v>3543</v>
      </c>
      <c r="I148" s="21" t="s">
        <v>3539</v>
      </c>
      <c r="J148" s="21" t="s">
        <v>3540</v>
      </c>
      <c r="K148" s="21" t="s">
        <v>3541</v>
      </c>
      <c r="L148" s="21" t="s">
        <v>3542</v>
      </c>
    </row>
    <row r="149" spans="1:82" x14ac:dyDescent="0.2">
      <c r="A149" s="21" t="s">
        <v>3550</v>
      </c>
      <c r="B149" s="21" t="s">
        <v>2243</v>
      </c>
      <c r="C149" s="21">
        <v>6</v>
      </c>
      <c r="D149" s="21" t="s">
        <v>3617</v>
      </c>
      <c r="E149" s="21" t="s">
        <v>2514</v>
      </c>
      <c r="F149" s="21" t="s">
        <v>3551</v>
      </c>
      <c r="G149" s="21" t="s">
        <v>3552</v>
      </c>
      <c r="H149" s="21" t="s">
        <v>3553</v>
      </c>
      <c r="I149" s="21" t="s">
        <v>3554</v>
      </c>
      <c r="J149" s="21" t="s">
        <v>3555</v>
      </c>
      <c r="K149" s="21" t="s">
        <v>3556</v>
      </c>
      <c r="L149" s="21" t="s">
        <v>3557</v>
      </c>
      <c r="M149" s="21" t="s">
        <v>3558</v>
      </c>
      <c r="N149" s="21" t="s">
        <v>3559</v>
      </c>
      <c r="O149" s="21" t="s">
        <v>3560</v>
      </c>
      <c r="P149" s="21" t="s">
        <v>3561</v>
      </c>
      <c r="Q149" s="21" t="s">
        <v>3562</v>
      </c>
      <c r="R149" s="21" t="s">
        <v>3563</v>
      </c>
      <c r="S149" s="21" t="s">
        <v>3564</v>
      </c>
      <c r="T149" s="21" t="s">
        <v>3565</v>
      </c>
      <c r="U149" s="21" t="s">
        <v>3566</v>
      </c>
      <c r="V149" s="21" t="s">
        <v>3567</v>
      </c>
      <c r="W149" s="21" t="s">
        <v>3568</v>
      </c>
      <c r="X149" s="21" t="s">
        <v>3569</v>
      </c>
      <c r="Y149" s="21" t="s">
        <v>3570</v>
      </c>
      <c r="Z149" s="21" t="s">
        <v>3571</v>
      </c>
      <c r="AA149" s="21" t="s">
        <v>3572</v>
      </c>
      <c r="AB149" s="21" t="s">
        <v>3573</v>
      </c>
      <c r="AC149" s="21" t="s">
        <v>3574</v>
      </c>
      <c r="AD149" s="21" t="s">
        <v>3575</v>
      </c>
      <c r="AE149" s="21" t="s">
        <v>3576</v>
      </c>
      <c r="AF149" s="21" t="s">
        <v>3577</v>
      </c>
      <c r="AG149" s="21" t="s">
        <v>3578</v>
      </c>
      <c r="AH149" s="21" t="s">
        <v>3579</v>
      </c>
      <c r="AI149" s="21" t="s">
        <v>3580</v>
      </c>
      <c r="AJ149" s="21" t="s">
        <v>3581</v>
      </c>
      <c r="AK149" s="21" t="s">
        <v>3582</v>
      </c>
      <c r="AL149" s="21" t="s">
        <v>3583</v>
      </c>
      <c r="AM149" s="21" t="s">
        <v>3584</v>
      </c>
      <c r="AN149" s="21" t="s">
        <v>3585</v>
      </c>
      <c r="AO149" s="21" t="s">
        <v>3586</v>
      </c>
      <c r="AP149" s="21" t="s">
        <v>3587</v>
      </c>
      <c r="AQ149" s="21" t="s">
        <v>3588</v>
      </c>
      <c r="AR149" s="21" t="s">
        <v>3589</v>
      </c>
    </row>
    <row r="150" spans="1:82" x14ac:dyDescent="0.2">
      <c r="A150" s="21" t="s">
        <v>3621</v>
      </c>
      <c r="B150" s="21" t="s">
        <v>3242</v>
      </c>
      <c r="C150" s="21">
        <v>2</v>
      </c>
      <c r="D150" s="21" t="s">
        <v>3753</v>
      </c>
      <c r="E150" s="84" t="s">
        <v>2514</v>
      </c>
      <c r="F150" s="84" t="s">
        <v>3721</v>
      </c>
      <c r="G150" s="84" t="s">
        <v>3722</v>
      </c>
      <c r="H150" s="84" t="s">
        <v>3723</v>
      </c>
      <c r="I150" s="84" t="s">
        <v>3724</v>
      </c>
      <c r="J150" s="84" t="s">
        <v>3725</v>
      </c>
      <c r="K150" s="84" t="s">
        <v>3726</v>
      </c>
      <c r="L150" s="84" t="s">
        <v>3727</v>
      </c>
      <c r="M150" s="84" t="s">
        <v>3728</v>
      </c>
      <c r="N150" s="84" t="s">
        <v>3729</v>
      </c>
      <c r="O150" s="84" t="s">
        <v>3730</v>
      </c>
      <c r="P150" s="84" t="s">
        <v>3731</v>
      </c>
      <c r="Q150" s="84" t="s">
        <v>3732</v>
      </c>
      <c r="R150" s="84" t="s">
        <v>3733</v>
      </c>
      <c r="S150" s="84" t="s">
        <v>3734</v>
      </c>
      <c r="T150" s="84" t="s">
        <v>3735</v>
      </c>
      <c r="U150" s="84" t="s">
        <v>3736</v>
      </c>
      <c r="V150" s="84" t="s">
        <v>3737</v>
      </c>
      <c r="W150" s="84" t="s">
        <v>3738</v>
      </c>
      <c r="X150" s="84" t="s">
        <v>3739</v>
      </c>
      <c r="Y150" s="84" t="s">
        <v>3740</v>
      </c>
      <c r="Z150" s="84" t="s">
        <v>3741</v>
      </c>
      <c r="AA150" s="84" t="s">
        <v>3742</v>
      </c>
      <c r="AB150" s="84" t="s">
        <v>3743</v>
      </c>
      <c r="AC150" s="84" t="s">
        <v>3744</v>
      </c>
      <c r="AD150" s="84" t="s">
        <v>3745</v>
      </c>
      <c r="AE150" s="84" t="s">
        <v>3746</v>
      </c>
      <c r="AF150" s="84" t="s">
        <v>3747</v>
      </c>
      <c r="AG150" s="84" t="s">
        <v>3748</v>
      </c>
      <c r="AH150" s="84" t="s">
        <v>3749</v>
      </c>
      <c r="AI150" s="84" t="s">
        <v>3750</v>
      </c>
      <c r="AJ150" s="84" t="s">
        <v>3751</v>
      </c>
      <c r="AK150" s="84" t="s">
        <v>3752</v>
      </c>
    </row>
    <row r="151" spans="1:82" x14ac:dyDescent="0.2">
      <c r="A151" s="21" t="s">
        <v>3759</v>
      </c>
      <c r="B151" s="21" t="s">
        <v>3760</v>
      </c>
      <c r="C151" s="21">
        <v>2.0640000000000001</v>
      </c>
      <c r="D151" s="21" t="s">
        <v>2528</v>
      </c>
      <c r="E151" s="21" t="s">
        <v>2514</v>
      </c>
      <c r="F151" s="21" t="s">
        <v>3761</v>
      </c>
      <c r="G151" s="21" t="s">
        <v>3762</v>
      </c>
      <c r="H151" s="21" t="s">
        <v>3763</v>
      </c>
      <c r="I151" s="21" t="s">
        <v>3764</v>
      </c>
      <c r="J151" s="21" t="s">
        <v>3765</v>
      </c>
      <c r="K151" s="21" t="s">
        <v>3766</v>
      </c>
      <c r="L151" s="21" t="s">
        <v>3767</v>
      </c>
      <c r="M151" s="21" t="s">
        <v>3768</v>
      </c>
    </row>
    <row r="152" spans="1:82" x14ac:dyDescent="0.2">
      <c r="A152" s="21" t="s">
        <v>3772</v>
      </c>
      <c r="B152" s="21" t="s">
        <v>3760</v>
      </c>
      <c r="C152" s="21">
        <v>6</v>
      </c>
      <c r="D152" s="21" t="s">
        <v>3290</v>
      </c>
      <c r="E152" s="21" t="s">
        <v>2514</v>
      </c>
      <c r="F152" s="21" t="s">
        <v>3773</v>
      </c>
      <c r="G152" s="21" t="s">
        <v>3774</v>
      </c>
      <c r="H152" s="21" t="s">
        <v>3774</v>
      </c>
      <c r="I152" s="21" t="s">
        <v>3775</v>
      </c>
      <c r="J152" s="21" t="s">
        <v>3776</v>
      </c>
      <c r="K152" s="21" t="s">
        <v>3589</v>
      </c>
    </row>
    <row r="153" spans="1:82" ht="15" x14ac:dyDescent="0.25">
      <c r="A153" s="21" t="s">
        <v>3779</v>
      </c>
      <c r="B153" s="21" t="s">
        <v>3780</v>
      </c>
      <c r="C153" s="21">
        <v>1.9777787</v>
      </c>
      <c r="D153" t="s">
        <v>2528</v>
      </c>
      <c r="E153" s="21" t="s">
        <v>2514</v>
      </c>
      <c r="F153" s="21" t="s">
        <v>3781</v>
      </c>
      <c r="G153" s="21" t="s">
        <v>3782</v>
      </c>
      <c r="H153" s="21" t="s">
        <v>3783</v>
      </c>
      <c r="I153" s="21" t="s">
        <v>3784</v>
      </c>
      <c r="J153" s="21" t="s">
        <v>3785</v>
      </c>
      <c r="K153" s="21" t="s">
        <v>3786</v>
      </c>
      <c r="L153" s="21" t="s">
        <v>3787</v>
      </c>
      <c r="M153" s="21" t="s">
        <v>3788</v>
      </c>
    </row>
    <row r="154" spans="1:82" ht="15" x14ac:dyDescent="0.25">
      <c r="A154" t="s">
        <v>3790</v>
      </c>
      <c r="B154" s="21" t="s">
        <v>3791</v>
      </c>
      <c r="C154" s="21">
        <v>2.1575000000000002</v>
      </c>
      <c r="D154" s="21" t="s">
        <v>3290</v>
      </c>
      <c r="E154" s="21" t="s">
        <v>2514</v>
      </c>
      <c r="F154" s="21" t="s">
        <v>3792</v>
      </c>
      <c r="G154" s="21" t="s">
        <v>3793</v>
      </c>
      <c r="H154" s="21" t="s">
        <v>3794</v>
      </c>
      <c r="I154" s="21" t="s">
        <v>3795</v>
      </c>
      <c r="J154" s="21" t="s">
        <v>3796</v>
      </c>
      <c r="K154" s="21" t="s">
        <v>3797</v>
      </c>
    </row>
    <row r="155" spans="1:82" ht="15" x14ac:dyDescent="0.25">
      <c r="A155" s="21" t="s">
        <v>4050</v>
      </c>
      <c r="B155" s="21" t="s">
        <v>3242</v>
      </c>
      <c r="C155" s="21">
        <v>1.57</v>
      </c>
      <c r="D155" t="s">
        <v>3972</v>
      </c>
      <c r="E155" s="21" t="s">
        <v>3973</v>
      </c>
      <c r="F155" s="21" t="s">
        <v>3974</v>
      </c>
      <c r="G155" s="21" t="s">
        <v>3975</v>
      </c>
      <c r="H155" s="21" t="s">
        <v>3976</v>
      </c>
      <c r="I155" s="21" t="s">
        <v>3977</v>
      </c>
      <c r="J155" s="21" t="s">
        <v>3978</v>
      </c>
      <c r="K155" s="21" t="s">
        <v>3979</v>
      </c>
      <c r="L155" s="21" t="s">
        <v>3980</v>
      </c>
      <c r="M155" s="21" t="s">
        <v>3981</v>
      </c>
      <c r="N155" s="21" t="s">
        <v>3982</v>
      </c>
      <c r="O155" s="21" t="s">
        <v>3983</v>
      </c>
      <c r="P155" s="21" t="s">
        <v>3984</v>
      </c>
      <c r="Q155" s="21" t="s">
        <v>3985</v>
      </c>
      <c r="R155" s="21" t="s">
        <v>3986</v>
      </c>
      <c r="S155" s="21" t="s">
        <v>3987</v>
      </c>
      <c r="T155" s="21" t="s">
        <v>3988</v>
      </c>
      <c r="U155" s="21" t="s">
        <v>3989</v>
      </c>
      <c r="V155" s="21" t="s">
        <v>3990</v>
      </c>
      <c r="W155" s="21" t="s">
        <v>3991</v>
      </c>
      <c r="X155" s="21" t="s">
        <v>3992</v>
      </c>
      <c r="Y155" s="21" t="s">
        <v>3993</v>
      </c>
      <c r="Z155" s="21" t="s">
        <v>3994</v>
      </c>
      <c r="AA155" s="21" t="s">
        <v>3995</v>
      </c>
      <c r="AB155" s="21" t="s">
        <v>3996</v>
      </c>
      <c r="AC155" s="21" t="s">
        <v>3997</v>
      </c>
      <c r="AD155" s="21" t="s">
        <v>3998</v>
      </c>
      <c r="AE155" s="21" t="s">
        <v>3999</v>
      </c>
      <c r="AF155" s="21" t="s">
        <v>4000</v>
      </c>
      <c r="AG155" s="21" t="s">
        <v>4001</v>
      </c>
      <c r="AH155" s="21" t="s">
        <v>4002</v>
      </c>
      <c r="AI155" s="21" t="s">
        <v>4003</v>
      </c>
      <c r="AJ155" s="21" t="s">
        <v>4004</v>
      </c>
      <c r="AK155" s="21" t="s">
        <v>4005</v>
      </c>
      <c r="AL155" s="21" t="s">
        <v>4006</v>
      </c>
      <c r="AM155" s="21" t="s">
        <v>4007</v>
      </c>
      <c r="AN155" s="21" t="s">
        <v>4008</v>
      </c>
      <c r="AO155" s="21" t="s">
        <v>4009</v>
      </c>
      <c r="AP155" s="21" t="s">
        <v>4010</v>
      </c>
      <c r="AQ155" s="21" t="s">
        <v>4011</v>
      </c>
      <c r="AR155" s="21" t="s">
        <v>4012</v>
      </c>
      <c r="AS155" s="21" t="s">
        <v>4013</v>
      </c>
      <c r="AT155" s="21" t="s">
        <v>4014</v>
      </c>
      <c r="AU155" s="21" t="s">
        <v>4015</v>
      </c>
      <c r="AV155" s="21" t="s">
        <v>4016</v>
      </c>
      <c r="AW155" s="21" t="s">
        <v>4017</v>
      </c>
      <c r="AX155" s="21" t="s">
        <v>4018</v>
      </c>
      <c r="AY155" s="21" t="s">
        <v>4019</v>
      </c>
      <c r="AZ155" s="21" t="s">
        <v>4020</v>
      </c>
      <c r="BA155" s="21" t="s">
        <v>4021</v>
      </c>
      <c r="BB155" s="21" t="s">
        <v>4022</v>
      </c>
      <c r="BC155" s="21" t="s">
        <v>4023</v>
      </c>
      <c r="BD155" s="21" t="s">
        <v>4024</v>
      </c>
      <c r="BE155" s="21" t="s">
        <v>4025</v>
      </c>
      <c r="BF155" s="21" t="s">
        <v>4026</v>
      </c>
      <c r="BG155" s="21" t="s">
        <v>4027</v>
      </c>
      <c r="BH155" s="21" t="s">
        <v>4028</v>
      </c>
      <c r="BI155" s="21" t="s">
        <v>4029</v>
      </c>
      <c r="BJ155" s="21" t="s">
        <v>4030</v>
      </c>
      <c r="BK155" s="21" t="s">
        <v>4031</v>
      </c>
      <c r="BL155" s="21" t="s">
        <v>4032</v>
      </c>
      <c r="BM155" s="21" t="s">
        <v>4033</v>
      </c>
      <c r="BN155" s="21" t="s">
        <v>4034</v>
      </c>
      <c r="BO155" s="21" t="s">
        <v>4035</v>
      </c>
      <c r="BP155" s="21" t="s">
        <v>4036</v>
      </c>
      <c r="BQ155" s="21" t="s">
        <v>4037</v>
      </c>
      <c r="BR155" s="21" t="s">
        <v>4038</v>
      </c>
      <c r="BS155" s="21" t="s">
        <v>4039</v>
      </c>
      <c r="BT155" s="21" t="s">
        <v>4040</v>
      </c>
      <c r="BU155" s="21" t="s">
        <v>4041</v>
      </c>
      <c r="BV155" s="21" t="s">
        <v>4042</v>
      </c>
      <c r="BW155" s="21" t="s">
        <v>4043</v>
      </c>
      <c r="BX155" s="21" t="s">
        <v>4044</v>
      </c>
      <c r="BY155" s="21" t="s">
        <v>4045</v>
      </c>
      <c r="BZ155" s="21" t="s">
        <v>4046</v>
      </c>
      <c r="CA155" s="21" t="s">
        <v>4047</v>
      </c>
      <c r="CB155" s="21" t="s">
        <v>4048</v>
      </c>
      <c r="CC155" s="21" t="s">
        <v>4049</v>
      </c>
      <c r="CD155" s="21" t="s">
        <v>4049</v>
      </c>
    </row>
    <row r="156" spans="1:82" x14ac:dyDescent="0.2">
      <c r="A156" s="21" t="s">
        <v>4052</v>
      </c>
      <c r="B156" s="21" t="s">
        <v>2489</v>
      </c>
      <c r="C156" s="21">
        <v>1.496</v>
      </c>
      <c r="D156" s="21" t="s">
        <v>2960</v>
      </c>
      <c r="E156" s="21" t="s">
        <v>2514</v>
      </c>
      <c r="F156" s="21" t="s">
        <v>4053</v>
      </c>
      <c r="G156" s="21" t="s">
        <v>4054</v>
      </c>
      <c r="H156" s="21" t="s">
        <v>4055</v>
      </c>
      <c r="I156" s="21" t="s">
        <v>4056</v>
      </c>
      <c r="J156" s="21" t="s">
        <v>4057</v>
      </c>
      <c r="K156" s="21" t="s">
        <v>4058</v>
      </c>
      <c r="L156" s="21" t="s">
        <v>4059</v>
      </c>
    </row>
    <row r="157" spans="1:82" ht="15" x14ac:dyDescent="0.25">
      <c r="A157" s="21" t="s">
        <v>4062</v>
      </c>
      <c r="B157" s="21" t="s">
        <v>2489</v>
      </c>
      <c r="C157" s="21">
        <v>1.4990000000000001</v>
      </c>
      <c r="D157" s="21" t="s">
        <v>2960</v>
      </c>
      <c r="E157" t="s">
        <v>2514</v>
      </c>
      <c r="F157" t="s">
        <v>4063</v>
      </c>
      <c r="G157" t="s">
        <v>4064</v>
      </c>
      <c r="H157" t="s">
        <v>4065</v>
      </c>
      <c r="I157" t="s">
        <v>4066</v>
      </c>
      <c r="J157" t="s">
        <v>4067</v>
      </c>
      <c r="K157" t="s">
        <v>4068</v>
      </c>
      <c r="L157" t="s">
        <v>4069</v>
      </c>
    </row>
    <row r="158" spans="1:82" ht="15" x14ac:dyDescent="0.25">
      <c r="A158" s="21" t="s">
        <v>4071</v>
      </c>
      <c r="B158" s="21" t="s">
        <v>2489</v>
      </c>
      <c r="C158" s="21">
        <v>1.496</v>
      </c>
      <c r="D158" s="21" t="s">
        <v>2960</v>
      </c>
      <c r="E158" t="s">
        <v>2514</v>
      </c>
      <c r="F158" t="s">
        <v>4072</v>
      </c>
      <c r="G158" t="s">
        <v>4073</v>
      </c>
      <c r="H158" t="s">
        <v>4074</v>
      </c>
      <c r="I158" t="s">
        <v>4075</v>
      </c>
      <c r="J158" t="s">
        <v>4076</v>
      </c>
      <c r="K158" t="s">
        <v>4077</v>
      </c>
      <c r="L158" t="s">
        <v>4078</v>
      </c>
    </row>
    <row r="159" spans="1:82" ht="15" x14ac:dyDescent="0.25">
      <c r="A159" s="21" t="s">
        <v>4080</v>
      </c>
      <c r="B159" s="21" t="s">
        <v>2489</v>
      </c>
      <c r="C159" s="21">
        <v>1.496</v>
      </c>
      <c r="D159" s="21" t="s">
        <v>2960</v>
      </c>
      <c r="E159" t="s">
        <v>2514</v>
      </c>
      <c r="F159" t="s">
        <v>4053</v>
      </c>
      <c r="G159" t="s">
        <v>4081</v>
      </c>
      <c r="H159" t="s">
        <v>4082</v>
      </c>
      <c r="I159" t="s">
        <v>4083</v>
      </c>
      <c r="J159" t="s">
        <v>4084</v>
      </c>
      <c r="K159" t="s">
        <v>4085</v>
      </c>
      <c r="L159" t="s">
        <v>4086</v>
      </c>
    </row>
    <row r="160" spans="1:82" x14ac:dyDescent="0.2">
      <c r="E160" s="82"/>
    </row>
    <row r="161" spans="5:7" x14ac:dyDescent="0.2">
      <c r="E161" s="82"/>
    </row>
    <row r="162" spans="5:7" x14ac:dyDescent="0.2">
      <c r="E162" s="82"/>
    </row>
    <row r="163" spans="5:7" x14ac:dyDescent="0.2">
      <c r="E163" s="82"/>
    </row>
    <row r="164" spans="5:7" x14ac:dyDescent="0.2">
      <c r="E164" s="82"/>
      <c r="G164" s="66"/>
    </row>
    <row r="165" spans="5:7" x14ac:dyDescent="0.2">
      <c r="E165" s="82"/>
    </row>
    <row r="166" spans="5:7" x14ac:dyDescent="0.2">
      <c r="E166" s="82"/>
    </row>
    <row r="167" spans="5:7" x14ac:dyDescent="0.2">
      <c r="E167" s="82"/>
    </row>
    <row r="168" spans="5:7" x14ac:dyDescent="0.2">
      <c r="E168" s="82"/>
    </row>
    <row r="169" spans="5:7" x14ac:dyDescent="0.2">
      <c r="E169" s="82"/>
    </row>
    <row r="170" spans="5:7" x14ac:dyDescent="0.2">
      <c r="E170" s="82"/>
    </row>
    <row r="171" spans="5:7" x14ac:dyDescent="0.2">
      <c r="E171" s="82"/>
    </row>
    <row r="172" spans="5:7" x14ac:dyDescent="0.2">
      <c r="E172" s="82"/>
    </row>
    <row r="173" spans="5:7" x14ac:dyDescent="0.2">
      <c r="E173" s="82"/>
    </row>
    <row r="174" spans="5:7" x14ac:dyDescent="0.2">
      <c r="E174" s="82"/>
    </row>
    <row r="175" spans="5:7" x14ac:dyDescent="0.2">
      <c r="E175" s="82"/>
    </row>
    <row r="176" spans="5:7" x14ac:dyDescent="0.2">
      <c r="E176" s="82"/>
    </row>
    <row r="177" spans="5:5" x14ac:dyDescent="0.2">
      <c r="E177" s="82"/>
    </row>
    <row r="178" spans="5:5" x14ac:dyDescent="0.2">
      <c r="E178" s="82"/>
    </row>
    <row r="179" spans="5:5" x14ac:dyDescent="0.2">
      <c r="E179" s="82"/>
    </row>
    <row r="180" spans="5:5" x14ac:dyDescent="0.2">
      <c r="E180" s="82"/>
    </row>
    <row r="181" spans="5:5" x14ac:dyDescent="0.2">
      <c r="E181" s="82"/>
    </row>
    <row r="182" spans="5:5" x14ac:dyDescent="0.2">
      <c r="E182" s="82"/>
    </row>
    <row r="183" spans="5:5" x14ac:dyDescent="0.2">
      <c r="E183" s="82"/>
    </row>
    <row r="184" spans="5:5" x14ac:dyDescent="0.2">
      <c r="E184" s="82"/>
    </row>
    <row r="185" spans="5:5" x14ac:dyDescent="0.2">
      <c r="E185" s="82"/>
    </row>
    <row r="186" spans="5:5" x14ac:dyDescent="0.2">
      <c r="E186" s="82"/>
    </row>
  </sheetData>
  <pageMargins left="0.7" right="0.7" top="0.75" bottom="0.75" header="0.3" footer="0.3"/>
  <pageSetup orientation="portrait" verticalDpi="597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4869F-EF77-45D3-A2E4-461C302C15FA}">
  <dimension ref="A1:E202"/>
  <sheetViews>
    <sheetView topLeftCell="A154" workbookViewId="0">
      <selection activeCell="A182" sqref="A1:E202"/>
    </sheetView>
  </sheetViews>
  <sheetFormatPr defaultRowHeight="15" x14ac:dyDescent="0.25"/>
  <cols>
    <col min="1" max="1" width="15" bestFit="1" customWidth="1"/>
    <col min="2" max="2" width="4.85546875" bestFit="1" customWidth="1"/>
    <col min="3" max="3" width="25.140625" bestFit="1" customWidth="1"/>
    <col min="4" max="4" width="11.7109375" bestFit="1" customWidth="1"/>
    <col min="5" max="5" width="11.42578125" bestFit="1" customWidth="1"/>
  </cols>
  <sheetData>
    <row r="1" spans="1:5" x14ac:dyDescent="0.25">
      <c r="A1" t="s">
        <v>2982</v>
      </c>
      <c r="B1" t="s">
        <v>2983</v>
      </c>
      <c r="C1" t="s">
        <v>2494</v>
      </c>
      <c r="D1" t="s">
        <v>2495</v>
      </c>
      <c r="E1" t="s">
        <v>3799</v>
      </c>
    </row>
    <row r="2" spans="1:5" x14ac:dyDescent="0.25">
      <c r="B2" s="77" t="s">
        <v>3800</v>
      </c>
      <c r="C2" t="s">
        <v>2511</v>
      </c>
      <c r="D2" t="s">
        <v>2512</v>
      </c>
      <c r="E2" t="s">
        <v>2513</v>
      </c>
    </row>
    <row r="3" spans="1:5" x14ac:dyDescent="0.25">
      <c r="B3" s="77" t="s">
        <v>3800</v>
      </c>
      <c r="C3" t="s">
        <v>2514</v>
      </c>
    </row>
    <row r="4" spans="1:5" x14ac:dyDescent="0.25">
      <c r="B4" s="77" t="s">
        <v>3800</v>
      </c>
      <c r="C4" t="s">
        <v>2515</v>
      </c>
    </row>
    <row r="5" spans="1:5" x14ac:dyDescent="0.25">
      <c r="B5" s="77" t="s">
        <v>3800</v>
      </c>
      <c r="C5" t="s">
        <v>2516</v>
      </c>
    </row>
    <row r="6" spans="1:5" x14ac:dyDescent="0.25">
      <c r="B6" s="77" t="s">
        <v>3800</v>
      </c>
      <c r="C6" t="s">
        <v>2517</v>
      </c>
    </row>
    <row r="7" spans="1:5" x14ac:dyDescent="0.25">
      <c r="B7" s="77" t="s">
        <v>3800</v>
      </c>
      <c r="C7" t="s">
        <v>2518</v>
      </c>
    </row>
    <row r="8" spans="1:5" x14ac:dyDescent="0.25">
      <c r="B8" s="77" t="s">
        <v>3800</v>
      </c>
      <c r="C8" t="s">
        <v>2519</v>
      </c>
    </row>
    <row r="9" spans="1:5" x14ac:dyDescent="0.25">
      <c r="B9" s="77" t="s">
        <v>3800</v>
      </c>
      <c r="C9" t="s">
        <v>2520</v>
      </c>
    </row>
    <row r="10" spans="1:5" x14ac:dyDescent="0.25">
      <c r="B10" s="77" t="s">
        <v>3800</v>
      </c>
      <c r="C10" t="s">
        <v>2521</v>
      </c>
    </row>
    <row r="11" spans="1:5" x14ac:dyDescent="0.25">
      <c r="B11" s="77" t="s">
        <v>3800</v>
      </c>
      <c r="C11" t="s">
        <v>2522</v>
      </c>
    </row>
    <row r="12" spans="1:5" x14ac:dyDescent="0.25">
      <c r="B12" s="77" t="s">
        <v>3800</v>
      </c>
      <c r="C12" t="s">
        <v>2523</v>
      </c>
    </row>
    <row r="13" spans="1:5" x14ac:dyDescent="0.25">
      <c r="B13" s="77" t="s">
        <v>3800</v>
      </c>
      <c r="C13" t="s">
        <v>2524</v>
      </c>
    </row>
    <row r="14" spans="1:5" x14ac:dyDescent="0.25">
      <c r="B14" s="77" t="s">
        <v>3800</v>
      </c>
      <c r="C14" t="s">
        <v>2525</v>
      </c>
    </row>
    <row r="15" spans="1:5" x14ac:dyDescent="0.25">
      <c r="B15" s="77" t="s">
        <v>3800</v>
      </c>
      <c r="C15" t="s">
        <v>2526</v>
      </c>
    </row>
    <row r="16" spans="1:5" x14ac:dyDescent="0.25">
      <c r="B16" s="77" t="s">
        <v>3801</v>
      </c>
      <c r="C16" t="s">
        <v>2527</v>
      </c>
      <c r="D16" t="s">
        <v>2512</v>
      </c>
      <c r="E16" t="s">
        <v>2528</v>
      </c>
    </row>
    <row r="17" spans="2:5" x14ac:dyDescent="0.25">
      <c r="B17" s="77" t="s">
        <v>3801</v>
      </c>
      <c r="C17" t="s">
        <v>2514</v>
      </c>
    </row>
    <row r="18" spans="2:5" x14ac:dyDescent="0.25">
      <c r="B18" s="77" t="s">
        <v>3801</v>
      </c>
      <c r="C18" t="s">
        <v>2529</v>
      </c>
    </row>
    <row r="19" spans="2:5" x14ac:dyDescent="0.25">
      <c r="B19" s="77" t="s">
        <v>3801</v>
      </c>
      <c r="C19" t="s">
        <v>2530</v>
      </c>
    </row>
    <row r="20" spans="2:5" x14ac:dyDescent="0.25">
      <c r="B20" s="77" t="s">
        <v>3801</v>
      </c>
      <c r="C20" t="s">
        <v>2531</v>
      </c>
    </row>
    <row r="21" spans="2:5" x14ac:dyDescent="0.25">
      <c r="B21" s="77" t="s">
        <v>3801</v>
      </c>
      <c r="C21" t="s">
        <v>2532</v>
      </c>
    </row>
    <row r="22" spans="2:5" x14ac:dyDescent="0.25">
      <c r="B22" s="77" t="s">
        <v>3801</v>
      </c>
      <c r="C22" t="s">
        <v>2533</v>
      </c>
    </row>
    <row r="23" spans="2:5" x14ac:dyDescent="0.25">
      <c r="B23" s="77" t="s">
        <v>3801</v>
      </c>
      <c r="C23" t="s">
        <v>2534</v>
      </c>
    </row>
    <row r="24" spans="2:5" x14ac:dyDescent="0.25">
      <c r="B24" s="77" t="s">
        <v>3801</v>
      </c>
      <c r="C24" t="s">
        <v>2525</v>
      </c>
    </row>
    <row r="25" spans="2:5" x14ac:dyDescent="0.25">
      <c r="B25" s="77" t="s">
        <v>3801</v>
      </c>
      <c r="C25" t="s">
        <v>2526</v>
      </c>
    </row>
    <row r="26" spans="2:5" x14ac:dyDescent="0.25">
      <c r="B26" s="77" t="s">
        <v>3802</v>
      </c>
      <c r="C26" t="s">
        <v>2535</v>
      </c>
      <c r="D26" t="s">
        <v>2512</v>
      </c>
      <c r="E26" t="s">
        <v>2536</v>
      </c>
    </row>
    <row r="27" spans="2:5" x14ac:dyDescent="0.25">
      <c r="B27" s="77" t="s">
        <v>3802</v>
      </c>
      <c r="C27" t="s">
        <v>2514</v>
      </c>
    </row>
    <row r="28" spans="2:5" x14ac:dyDescent="0.25">
      <c r="B28" s="77" t="s">
        <v>3802</v>
      </c>
      <c r="C28" t="s">
        <v>2537</v>
      </c>
    </row>
    <row r="29" spans="2:5" x14ac:dyDescent="0.25">
      <c r="B29" s="77" t="s">
        <v>3802</v>
      </c>
      <c r="C29" t="s">
        <v>2538</v>
      </c>
    </row>
    <row r="30" spans="2:5" x14ac:dyDescent="0.25">
      <c r="B30" s="77" t="s">
        <v>3802</v>
      </c>
      <c r="C30" t="s">
        <v>2539</v>
      </c>
    </row>
    <row r="31" spans="2:5" x14ac:dyDescent="0.25">
      <c r="B31" s="77" t="s">
        <v>3802</v>
      </c>
      <c r="C31" t="s">
        <v>2540</v>
      </c>
    </row>
    <row r="32" spans="2:5" x14ac:dyDescent="0.25">
      <c r="B32" s="77" t="s">
        <v>3802</v>
      </c>
      <c r="C32" t="s">
        <v>2541</v>
      </c>
    </row>
    <row r="33" spans="2:5" x14ac:dyDescent="0.25">
      <c r="B33" s="77" t="s">
        <v>3802</v>
      </c>
      <c r="C33" t="s">
        <v>2542</v>
      </c>
    </row>
    <row r="34" spans="2:5" x14ac:dyDescent="0.25">
      <c r="B34" s="77" t="s">
        <v>3802</v>
      </c>
      <c r="C34" t="s">
        <v>2543</v>
      </c>
    </row>
    <row r="35" spans="2:5" x14ac:dyDescent="0.25">
      <c r="B35" s="77" t="s">
        <v>3802</v>
      </c>
      <c r="C35" t="s">
        <v>2544</v>
      </c>
    </row>
    <row r="36" spans="2:5" x14ac:dyDescent="0.25">
      <c r="B36" s="77" t="s">
        <v>3802</v>
      </c>
      <c r="C36" t="s">
        <v>2524</v>
      </c>
    </row>
    <row r="37" spans="2:5" x14ac:dyDescent="0.25">
      <c r="B37" s="77" t="s">
        <v>3802</v>
      </c>
      <c r="C37" t="s">
        <v>2525</v>
      </c>
    </row>
    <row r="38" spans="2:5" x14ac:dyDescent="0.25">
      <c r="B38" s="77" t="s">
        <v>3802</v>
      </c>
      <c r="C38" t="s">
        <v>2526</v>
      </c>
    </row>
    <row r="39" spans="2:5" x14ac:dyDescent="0.25">
      <c r="B39" s="77" t="s">
        <v>3803</v>
      </c>
      <c r="C39" t="s">
        <v>2545</v>
      </c>
      <c r="D39" t="s">
        <v>2546</v>
      </c>
      <c r="E39" t="s">
        <v>2513</v>
      </c>
    </row>
    <row r="40" spans="2:5" x14ac:dyDescent="0.25">
      <c r="B40" s="77" t="s">
        <v>3803</v>
      </c>
      <c r="C40" t="s">
        <v>2514</v>
      </c>
    </row>
    <row r="41" spans="2:5" x14ac:dyDescent="0.25">
      <c r="B41" s="77" t="s">
        <v>3803</v>
      </c>
      <c r="C41" t="s">
        <v>2547</v>
      </c>
    </row>
    <row r="42" spans="2:5" x14ac:dyDescent="0.25">
      <c r="B42" s="77" t="s">
        <v>3803</v>
      </c>
      <c r="C42" t="s">
        <v>2548</v>
      </c>
    </row>
    <row r="43" spans="2:5" x14ac:dyDescent="0.25">
      <c r="B43" s="77" t="s">
        <v>3803</v>
      </c>
      <c r="C43" t="s">
        <v>2549</v>
      </c>
    </row>
    <row r="44" spans="2:5" x14ac:dyDescent="0.25">
      <c r="B44" s="77" t="s">
        <v>3803</v>
      </c>
      <c r="C44" t="s">
        <v>2550</v>
      </c>
    </row>
    <row r="45" spans="2:5" x14ac:dyDescent="0.25">
      <c r="B45" s="77" t="s">
        <v>3803</v>
      </c>
      <c r="C45" t="s">
        <v>2551</v>
      </c>
    </row>
    <row r="46" spans="2:5" x14ac:dyDescent="0.25">
      <c r="B46" s="77" t="s">
        <v>3803</v>
      </c>
      <c r="C46" t="s">
        <v>2552</v>
      </c>
    </row>
    <row r="47" spans="2:5" x14ac:dyDescent="0.25">
      <c r="B47" s="77" t="s">
        <v>3803</v>
      </c>
      <c r="C47" t="s">
        <v>2553</v>
      </c>
    </row>
    <row r="48" spans="2:5" x14ac:dyDescent="0.25">
      <c r="B48" s="77" t="s">
        <v>3803</v>
      </c>
      <c r="C48" t="s">
        <v>2522</v>
      </c>
    </row>
    <row r="49" spans="2:5" x14ac:dyDescent="0.25">
      <c r="B49" s="77" t="s">
        <v>3803</v>
      </c>
      <c r="C49" t="s">
        <v>2523</v>
      </c>
    </row>
    <row r="50" spans="2:5" x14ac:dyDescent="0.25">
      <c r="B50" s="77" t="s">
        <v>3803</v>
      </c>
      <c r="C50" t="s">
        <v>2554</v>
      </c>
    </row>
    <row r="51" spans="2:5" x14ac:dyDescent="0.25">
      <c r="B51" s="77" t="s">
        <v>3803</v>
      </c>
      <c r="C51" t="s">
        <v>2555</v>
      </c>
    </row>
    <row r="52" spans="2:5" x14ac:dyDescent="0.25">
      <c r="B52" s="77" t="s">
        <v>3803</v>
      </c>
      <c r="C52" t="s">
        <v>2526</v>
      </c>
    </row>
    <row r="53" spans="2:5" x14ac:dyDescent="0.25">
      <c r="B53" s="77" t="s">
        <v>3804</v>
      </c>
      <c r="C53" t="s">
        <v>2556</v>
      </c>
      <c r="D53" t="s">
        <v>2546</v>
      </c>
      <c r="E53" t="s">
        <v>2513</v>
      </c>
    </row>
    <row r="54" spans="2:5" x14ac:dyDescent="0.25">
      <c r="B54" s="77" t="s">
        <v>3804</v>
      </c>
      <c r="C54" t="s">
        <v>2514</v>
      </c>
    </row>
    <row r="55" spans="2:5" x14ac:dyDescent="0.25">
      <c r="B55" s="77" t="s">
        <v>3804</v>
      </c>
      <c r="C55" t="s">
        <v>2515</v>
      </c>
    </row>
    <row r="56" spans="2:5" x14ac:dyDescent="0.25">
      <c r="B56" s="77" t="s">
        <v>3804</v>
      </c>
      <c r="C56" t="s">
        <v>2516</v>
      </c>
    </row>
    <row r="57" spans="2:5" x14ac:dyDescent="0.25">
      <c r="B57" s="77" t="s">
        <v>3804</v>
      </c>
      <c r="C57" t="s">
        <v>2517</v>
      </c>
    </row>
    <row r="58" spans="2:5" x14ac:dyDescent="0.25">
      <c r="B58" s="77" t="s">
        <v>3804</v>
      </c>
      <c r="C58" t="s">
        <v>2518</v>
      </c>
    </row>
    <row r="59" spans="2:5" x14ac:dyDescent="0.25">
      <c r="B59" s="77" t="s">
        <v>3804</v>
      </c>
      <c r="C59" t="s">
        <v>2519</v>
      </c>
    </row>
    <row r="60" spans="2:5" x14ac:dyDescent="0.25">
      <c r="B60" s="77" t="s">
        <v>3804</v>
      </c>
      <c r="C60" t="s">
        <v>2520</v>
      </c>
    </row>
    <row r="61" spans="2:5" x14ac:dyDescent="0.25">
      <c r="B61" s="77" t="s">
        <v>3804</v>
      </c>
      <c r="C61" t="s">
        <v>2521</v>
      </c>
    </row>
    <row r="62" spans="2:5" x14ac:dyDescent="0.25">
      <c r="B62" s="77" t="s">
        <v>3804</v>
      </c>
      <c r="C62" t="s">
        <v>2522</v>
      </c>
    </row>
    <row r="63" spans="2:5" x14ac:dyDescent="0.25">
      <c r="B63" s="77" t="s">
        <v>3804</v>
      </c>
      <c r="C63" t="s">
        <v>2523</v>
      </c>
    </row>
    <row r="64" spans="2:5" x14ac:dyDescent="0.25">
      <c r="B64" s="77" t="s">
        <v>3804</v>
      </c>
      <c r="C64" t="s">
        <v>2554</v>
      </c>
    </row>
    <row r="65" spans="2:5" x14ac:dyDescent="0.25">
      <c r="B65" s="77" t="s">
        <v>3804</v>
      </c>
      <c r="C65" t="s">
        <v>2555</v>
      </c>
    </row>
    <row r="66" spans="2:5" x14ac:dyDescent="0.25">
      <c r="B66" s="77" t="s">
        <v>3804</v>
      </c>
      <c r="C66" t="s">
        <v>2526</v>
      </c>
    </row>
    <row r="67" spans="2:5" x14ac:dyDescent="0.25">
      <c r="B67" s="77" t="s">
        <v>3805</v>
      </c>
      <c r="C67" t="s">
        <v>2557</v>
      </c>
      <c r="D67" t="s">
        <v>2546</v>
      </c>
      <c r="E67" t="s">
        <v>2513</v>
      </c>
    </row>
    <row r="68" spans="2:5" x14ac:dyDescent="0.25">
      <c r="B68" s="77" t="s">
        <v>3805</v>
      </c>
      <c r="C68" t="s">
        <v>2514</v>
      </c>
    </row>
    <row r="69" spans="2:5" x14ac:dyDescent="0.25">
      <c r="B69" s="77" t="s">
        <v>3805</v>
      </c>
      <c r="C69" t="s">
        <v>2515</v>
      </c>
    </row>
    <row r="70" spans="2:5" x14ac:dyDescent="0.25">
      <c r="B70" s="77" t="s">
        <v>3805</v>
      </c>
      <c r="C70" t="s">
        <v>2516</v>
      </c>
    </row>
    <row r="71" spans="2:5" x14ac:dyDescent="0.25">
      <c r="B71" s="77" t="s">
        <v>3805</v>
      </c>
      <c r="C71" t="s">
        <v>2517</v>
      </c>
    </row>
    <row r="72" spans="2:5" x14ac:dyDescent="0.25">
      <c r="B72" s="77" t="s">
        <v>3805</v>
      </c>
      <c r="C72" t="s">
        <v>2558</v>
      </c>
    </row>
    <row r="73" spans="2:5" x14ac:dyDescent="0.25">
      <c r="B73" s="77" t="s">
        <v>3805</v>
      </c>
      <c r="C73" t="s">
        <v>2559</v>
      </c>
    </row>
    <row r="74" spans="2:5" x14ac:dyDescent="0.25">
      <c r="B74" s="77" t="s">
        <v>3805</v>
      </c>
      <c r="C74" t="s">
        <v>2560</v>
      </c>
    </row>
    <row r="75" spans="2:5" x14ac:dyDescent="0.25">
      <c r="B75" s="77" t="s">
        <v>3805</v>
      </c>
      <c r="C75" t="s">
        <v>2561</v>
      </c>
    </row>
    <row r="76" spans="2:5" x14ac:dyDescent="0.25">
      <c r="B76" s="77" t="s">
        <v>3805</v>
      </c>
      <c r="C76" t="s">
        <v>2562</v>
      </c>
    </row>
    <row r="77" spans="2:5" x14ac:dyDescent="0.25">
      <c r="B77" s="77" t="s">
        <v>3805</v>
      </c>
      <c r="C77" t="s">
        <v>2563</v>
      </c>
    </row>
    <row r="78" spans="2:5" x14ac:dyDescent="0.25">
      <c r="B78" s="77" t="s">
        <v>3805</v>
      </c>
      <c r="C78" t="s">
        <v>2564</v>
      </c>
    </row>
    <row r="79" spans="2:5" x14ac:dyDescent="0.25">
      <c r="B79" s="77" t="s">
        <v>3805</v>
      </c>
      <c r="C79" t="s">
        <v>2565</v>
      </c>
    </row>
    <row r="80" spans="2:5" x14ac:dyDescent="0.25">
      <c r="B80" s="77" t="s">
        <v>3805</v>
      </c>
      <c r="C80" t="s">
        <v>2566</v>
      </c>
    </row>
    <row r="81" spans="2:5" x14ac:dyDescent="0.25">
      <c r="B81" s="77" t="s">
        <v>3806</v>
      </c>
      <c r="C81" t="s">
        <v>2567</v>
      </c>
      <c r="D81" t="s">
        <v>2546</v>
      </c>
      <c r="E81" t="s">
        <v>2568</v>
      </c>
    </row>
    <row r="82" spans="2:5" x14ac:dyDescent="0.25">
      <c r="B82" s="77" t="s">
        <v>3806</v>
      </c>
      <c r="C82" t="s">
        <v>2514</v>
      </c>
    </row>
    <row r="83" spans="2:5" x14ac:dyDescent="0.25">
      <c r="B83" s="77" t="s">
        <v>3806</v>
      </c>
      <c r="C83" t="s">
        <v>2569</v>
      </c>
    </row>
    <row r="84" spans="2:5" x14ac:dyDescent="0.25">
      <c r="B84" s="77" t="s">
        <v>3806</v>
      </c>
      <c r="C84" t="s">
        <v>2570</v>
      </c>
    </row>
    <row r="85" spans="2:5" x14ac:dyDescent="0.25">
      <c r="B85" s="77" t="s">
        <v>3806</v>
      </c>
      <c r="C85" t="s">
        <v>2571</v>
      </c>
    </row>
    <row r="86" spans="2:5" x14ac:dyDescent="0.25">
      <c r="B86" s="77" t="s">
        <v>3806</v>
      </c>
      <c r="C86" t="s">
        <v>2572</v>
      </c>
    </row>
    <row r="87" spans="2:5" x14ac:dyDescent="0.25">
      <c r="B87" s="77" t="s">
        <v>3806</v>
      </c>
      <c r="C87" t="s">
        <v>2573</v>
      </c>
    </row>
    <row r="88" spans="2:5" x14ac:dyDescent="0.25">
      <c r="B88" s="77" t="s">
        <v>3806</v>
      </c>
      <c r="C88" t="s">
        <v>2574</v>
      </c>
    </row>
    <row r="89" spans="2:5" x14ac:dyDescent="0.25">
      <c r="B89" s="77" t="s">
        <v>3806</v>
      </c>
      <c r="C89" t="s">
        <v>2575</v>
      </c>
    </row>
    <row r="90" spans="2:5" x14ac:dyDescent="0.25">
      <c r="B90" s="77" t="s">
        <v>3806</v>
      </c>
      <c r="C90" t="s">
        <v>2576</v>
      </c>
    </row>
    <row r="91" spans="2:5" x14ac:dyDescent="0.25">
      <c r="B91" s="77" t="s">
        <v>3806</v>
      </c>
      <c r="C91" t="s">
        <v>2577</v>
      </c>
    </row>
    <row r="92" spans="2:5" x14ac:dyDescent="0.25">
      <c r="B92" s="77" t="s">
        <v>3806</v>
      </c>
      <c r="C92" t="s">
        <v>2578</v>
      </c>
    </row>
    <row r="93" spans="2:5" x14ac:dyDescent="0.25">
      <c r="B93" s="77" t="s">
        <v>3807</v>
      </c>
      <c r="C93" t="s">
        <v>2579</v>
      </c>
      <c r="D93" t="s">
        <v>2546</v>
      </c>
      <c r="E93" t="s">
        <v>2528</v>
      </c>
    </row>
    <row r="94" spans="2:5" x14ac:dyDescent="0.25">
      <c r="B94" s="77" t="s">
        <v>3807</v>
      </c>
      <c r="C94" t="s">
        <v>2514</v>
      </c>
    </row>
    <row r="95" spans="2:5" x14ac:dyDescent="0.25">
      <c r="B95" s="77" t="s">
        <v>3807</v>
      </c>
      <c r="C95" t="s">
        <v>2529</v>
      </c>
    </row>
    <row r="96" spans="2:5" x14ac:dyDescent="0.25">
      <c r="B96" s="77" t="s">
        <v>3807</v>
      </c>
      <c r="C96" t="s">
        <v>2530</v>
      </c>
    </row>
    <row r="97" spans="2:5" x14ac:dyDescent="0.25">
      <c r="B97" s="77" t="s">
        <v>3807</v>
      </c>
      <c r="C97" t="s">
        <v>2531</v>
      </c>
    </row>
    <row r="98" spans="2:5" x14ac:dyDescent="0.25">
      <c r="B98" s="77" t="s">
        <v>3807</v>
      </c>
      <c r="C98" t="s">
        <v>2532</v>
      </c>
    </row>
    <row r="99" spans="2:5" x14ac:dyDescent="0.25">
      <c r="B99" s="77" t="s">
        <v>3807</v>
      </c>
      <c r="C99" t="s">
        <v>2533</v>
      </c>
    </row>
    <row r="100" spans="2:5" x14ac:dyDescent="0.25">
      <c r="B100" s="77" t="s">
        <v>3807</v>
      </c>
      <c r="C100" t="s">
        <v>2534</v>
      </c>
    </row>
    <row r="101" spans="2:5" x14ac:dyDescent="0.25">
      <c r="B101" s="77" t="s">
        <v>3807</v>
      </c>
      <c r="C101" t="s">
        <v>2525</v>
      </c>
    </row>
    <row r="102" spans="2:5" x14ac:dyDescent="0.25">
      <c r="B102" s="77" t="s">
        <v>3807</v>
      </c>
      <c r="C102" t="s">
        <v>2526</v>
      </c>
    </row>
    <row r="103" spans="2:5" x14ac:dyDescent="0.25">
      <c r="B103" s="77" t="s">
        <v>3808</v>
      </c>
      <c r="C103" t="s">
        <v>2580</v>
      </c>
      <c r="D103" t="s">
        <v>2546</v>
      </c>
      <c r="E103" t="s">
        <v>2528</v>
      </c>
    </row>
    <row r="104" spans="2:5" x14ac:dyDescent="0.25">
      <c r="B104" s="77" t="s">
        <v>3808</v>
      </c>
      <c r="C104" t="s">
        <v>2514</v>
      </c>
    </row>
    <row r="105" spans="2:5" x14ac:dyDescent="0.25">
      <c r="B105" s="77" t="s">
        <v>3808</v>
      </c>
      <c r="C105" t="s">
        <v>2581</v>
      </c>
    </row>
    <row r="106" spans="2:5" x14ac:dyDescent="0.25">
      <c r="B106" s="77" t="s">
        <v>3808</v>
      </c>
      <c r="C106" t="s">
        <v>2541</v>
      </c>
    </row>
    <row r="107" spans="2:5" x14ac:dyDescent="0.25">
      <c r="B107" s="77" t="s">
        <v>3808</v>
      </c>
      <c r="C107" t="s">
        <v>2582</v>
      </c>
    </row>
    <row r="108" spans="2:5" x14ac:dyDescent="0.25">
      <c r="B108" s="77" t="s">
        <v>3808</v>
      </c>
      <c r="C108" t="s">
        <v>2583</v>
      </c>
    </row>
    <row r="109" spans="2:5" x14ac:dyDescent="0.25">
      <c r="B109" s="77" t="s">
        <v>3808</v>
      </c>
      <c r="C109" t="s">
        <v>2523</v>
      </c>
    </row>
    <row r="110" spans="2:5" x14ac:dyDescent="0.25">
      <c r="B110" s="77" t="s">
        <v>3808</v>
      </c>
      <c r="C110" t="s">
        <v>2554</v>
      </c>
    </row>
    <row r="111" spans="2:5" x14ac:dyDescent="0.25">
      <c r="B111" s="77" t="s">
        <v>3808</v>
      </c>
      <c r="C111" t="s">
        <v>2555</v>
      </c>
    </row>
    <row r="112" spans="2:5" x14ac:dyDescent="0.25">
      <c r="B112" s="77" t="s">
        <v>3808</v>
      </c>
      <c r="C112" t="s">
        <v>2526</v>
      </c>
    </row>
    <row r="113" spans="2:5" x14ac:dyDescent="0.25">
      <c r="B113" s="77" t="s">
        <v>3809</v>
      </c>
      <c r="C113" t="s">
        <v>2584</v>
      </c>
      <c r="D113" t="s">
        <v>2546</v>
      </c>
      <c r="E113" t="s">
        <v>2536</v>
      </c>
    </row>
    <row r="114" spans="2:5" x14ac:dyDescent="0.25">
      <c r="B114" s="77" t="s">
        <v>3809</v>
      </c>
      <c r="C114" t="s">
        <v>2514</v>
      </c>
    </row>
    <row r="115" spans="2:5" x14ac:dyDescent="0.25">
      <c r="B115" s="77" t="s">
        <v>3809</v>
      </c>
      <c r="C115" t="s">
        <v>2537</v>
      </c>
    </row>
    <row r="116" spans="2:5" x14ac:dyDescent="0.25">
      <c r="B116" s="77" t="s">
        <v>3809</v>
      </c>
      <c r="C116" t="s">
        <v>2538</v>
      </c>
    </row>
    <row r="117" spans="2:5" x14ac:dyDescent="0.25">
      <c r="B117" s="77" t="s">
        <v>3809</v>
      </c>
      <c r="C117" t="s">
        <v>2539</v>
      </c>
    </row>
    <row r="118" spans="2:5" x14ac:dyDescent="0.25">
      <c r="B118" s="77" t="s">
        <v>3809</v>
      </c>
      <c r="C118" t="s">
        <v>2585</v>
      </c>
    </row>
    <row r="119" spans="2:5" x14ac:dyDescent="0.25">
      <c r="B119" s="77" t="s">
        <v>3809</v>
      </c>
      <c r="C119" t="s">
        <v>2541</v>
      </c>
    </row>
    <row r="120" spans="2:5" x14ac:dyDescent="0.25">
      <c r="B120" s="77" t="s">
        <v>3809</v>
      </c>
      <c r="C120" t="s">
        <v>2586</v>
      </c>
    </row>
    <row r="121" spans="2:5" x14ac:dyDescent="0.25">
      <c r="B121" s="77" t="s">
        <v>3809</v>
      </c>
      <c r="C121" t="s">
        <v>2587</v>
      </c>
    </row>
    <row r="122" spans="2:5" x14ac:dyDescent="0.25">
      <c r="B122" s="77" t="s">
        <v>3809</v>
      </c>
      <c r="C122" t="s">
        <v>2588</v>
      </c>
    </row>
    <row r="123" spans="2:5" x14ac:dyDescent="0.25">
      <c r="B123" s="77" t="s">
        <v>3809</v>
      </c>
      <c r="C123" t="s">
        <v>2589</v>
      </c>
    </row>
    <row r="124" spans="2:5" x14ac:dyDescent="0.25">
      <c r="B124" s="77" t="s">
        <v>3809</v>
      </c>
      <c r="C124" t="s">
        <v>2590</v>
      </c>
    </row>
    <row r="125" spans="2:5" x14ac:dyDescent="0.25">
      <c r="B125" s="77" t="s">
        <v>3809</v>
      </c>
      <c r="C125" t="s">
        <v>2591</v>
      </c>
    </row>
    <row r="126" spans="2:5" x14ac:dyDescent="0.25">
      <c r="B126" s="77" t="s">
        <v>3810</v>
      </c>
      <c r="C126" t="s">
        <v>2592</v>
      </c>
      <c r="D126" t="s">
        <v>2546</v>
      </c>
      <c r="E126" t="s">
        <v>2568</v>
      </c>
    </row>
    <row r="127" spans="2:5" x14ac:dyDescent="0.25">
      <c r="B127" s="77" t="s">
        <v>3810</v>
      </c>
      <c r="C127" t="s">
        <v>2514</v>
      </c>
    </row>
    <row r="128" spans="2:5" x14ac:dyDescent="0.25">
      <c r="B128" s="77" t="s">
        <v>3810</v>
      </c>
      <c r="C128" t="s">
        <v>2593</v>
      </c>
    </row>
    <row r="129" spans="2:5" x14ac:dyDescent="0.25">
      <c r="B129" s="77" t="s">
        <v>3810</v>
      </c>
      <c r="C129" t="s">
        <v>2594</v>
      </c>
    </row>
    <row r="130" spans="2:5" x14ac:dyDescent="0.25">
      <c r="B130" s="77" t="s">
        <v>3810</v>
      </c>
      <c r="C130" t="s">
        <v>2595</v>
      </c>
    </row>
    <row r="131" spans="2:5" x14ac:dyDescent="0.25">
      <c r="B131" s="77" t="s">
        <v>3810</v>
      </c>
      <c r="C131" t="s">
        <v>2596</v>
      </c>
    </row>
    <row r="132" spans="2:5" x14ac:dyDescent="0.25">
      <c r="B132" s="77" t="s">
        <v>3810</v>
      </c>
      <c r="C132" t="s">
        <v>2597</v>
      </c>
    </row>
    <row r="133" spans="2:5" x14ac:dyDescent="0.25">
      <c r="B133" s="77" t="s">
        <v>3810</v>
      </c>
      <c r="C133" t="s">
        <v>2598</v>
      </c>
    </row>
    <row r="134" spans="2:5" x14ac:dyDescent="0.25">
      <c r="B134" s="77" t="s">
        <v>3810</v>
      </c>
      <c r="C134" t="s">
        <v>2523</v>
      </c>
    </row>
    <row r="135" spans="2:5" x14ac:dyDescent="0.25">
      <c r="B135" s="77" t="s">
        <v>3810</v>
      </c>
      <c r="C135" t="s">
        <v>2554</v>
      </c>
    </row>
    <row r="136" spans="2:5" x14ac:dyDescent="0.25">
      <c r="B136" s="77" t="s">
        <v>3810</v>
      </c>
      <c r="C136" t="s">
        <v>2555</v>
      </c>
    </row>
    <row r="137" spans="2:5" x14ac:dyDescent="0.25">
      <c r="B137" s="77" t="s">
        <v>3810</v>
      </c>
      <c r="C137" t="s">
        <v>2526</v>
      </c>
    </row>
    <row r="138" spans="2:5" x14ac:dyDescent="0.25">
      <c r="B138" s="77" t="s">
        <v>3811</v>
      </c>
      <c r="C138" t="s">
        <v>2599</v>
      </c>
      <c r="D138" t="s">
        <v>2546</v>
      </c>
      <c r="E138" t="s">
        <v>2568</v>
      </c>
    </row>
    <row r="139" spans="2:5" x14ac:dyDescent="0.25">
      <c r="B139" s="77" t="s">
        <v>3811</v>
      </c>
      <c r="C139" t="s">
        <v>2514</v>
      </c>
    </row>
    <row r="140" spans="2:5" x14ac:dyDescent="0.25">
      <c r="B140" s="77" t="s">
        <v>3811</v>
      </c>
      <c r="C140" t="s">
        <v>2593</v>
      </c>
    </row>
    <row r="141" spans="2:5" x14ac:dyDescent="0.25">
      <c r="B141" s="77" t="s">
        <v>3811</v>
      </c>
      <c r="C141" t="s">
        <v>2594</v>
      </c>
    </row>
    <row r="142" spans="2:5" x14ac:dyDescent="0.25">
      <c r="B142" s="77" t="s">
        <v>3811</v>
      </c>
      <c r="C142" t="s">
        <v>2595</v>
      </c>
    </row>
    <row r="143" spans="2:5" x14ac:dyDescent="0.25">
      <c r="B143" s="77" t="s">
        <v>3811</v>
      </c>
      <c r="C143" t="s">
        <v>2596</v>
      </c>
    </row>
    <row r="144" spans="2:5" x14ac:dyDescent="0.25">
      <c r="B144" s="77" t="s">
        <v>3811</v>
      </c>
      <c r="C144" t="s">
        <v>2600</v>
      </c>
    </row>
    <row r="145" spans="2:5" x14ac:dyDescent="0.25">
      <c r="B145" s="77" t="s">
        <v>3811</v>
      </c>
      <c r="C145" t="s">
        <v>2601</v>
      </c>
    </row>
    <row r="146" spans="2:5" x14ac:dyDescent="0.25">
      <c r="B146" s="77" t="s">
        <v>3811</v>
      </c>
      <c r="C146" t="s">
        <v>2588</v>
      </c>
    </row>
    <row r="147" spans="2:5" x14ac:dyDescent="0.25">
      <c r="B147" s="77" t="s">
        <v>3811</v>
      </c>
      <c r="C147" t="s">
        <v>2589</v>
      </c>
    </row>
    <row r="148" spans="2:5" x14ac:dyDescent="0.25">
      <c r="B148" s="77" t="s">
        <v>3811</v>
      </c>
      <c r="C148" t="s">
        <v>2590</v>
      </c>
    </row>
    <row r="149" spans="2:5" x14ac:dyDescent="0.25">
      <c r="B149" s="77" t="s">
        <v>3811</v>
      </c>
      <c r="C149" t="s">
        <v>2591</v>
      </c>
    </row>
    <row r="150" spans="2:5" x14ac:dyDescent="0.25">
      <c r="B150" s="77" t="s">
        <v>3812</v>
      </c>
      <c r="C150" t="s">
        <v>2602</v>
      </c>
      <c r="D150" t="s">
        <v>2546</v>
      </c>
      <c r="E150" t="s">
        <v>2568</v>
      </c>
    </row>
    <row r="151" spans="2:5" x14ac:dyDescent="0.25">
      <c r="B151" s="77" t="s">
        <v>3812</v>
      </c>
      <c r="C151" t="s">
        <v>2514</v>
      </c>
    </row>
    <row r="152" spans="2:5" x14ac:dyDescent="0.25">
      <c r="B152" s="77" t="s">
        <v>3812</v>
      </c>
      <c r="C152" t="s">
        <v>2593</v>
      </c>
    </row>
    <row r="153" spans="2:5" x14ac:dyDescent="0.25">
      <c r="B153" s="77" t="s">
        <v>3812</v>
      </c>
      <c r="C153" t="s">
        <v>2594</v>
      </c>
    </row>
    <row r="154" spans="2:5" x14ac:dyDescent="0.25">
      <c r="B154" s="77" t="s">
        <v>3812</v>
      </c>
      <c r="C154" t="s">
        <v>2595</v>
      </c>
    </row>
    <row r="155" spans="2:5" x14ac:dyDescent="0.25">
      <c r="B155" s="77" t="s">
        <v>3812</v>
      </c>
      <c r="C155" t="s">
        <v>2596</v>
      </c>
    </row>
    <row r="156" spans="2:5" x14ac:dyDescent="0.25">
      <c r="B156" s="77" t="s">
        <v>3812</v>
      </c>
      <c r="C156" t="s">
        <v>2603</v>
      </c>
    </row>
    <row r="157" spans="2:5" x14ac:dyDescent="0.25">
      <c r="B157" s="77" t="s">
        <v>3812</v>
      </c>
      <c r="C157" t="s">
        <v>2604</v>
      </c>
    </row>
    <row r="158" spans="2:5" x14ac:dyDescent="0.25">
      <c r="B158" s="77" t="s">
        <v>3812</v>
      </c>
      <c r="C158" t="s">
        <v>2605</v>
      </c>
    </row>
    <row r="159" spans="2:5" x14ac:dyDescent="0.25">
      <c r="B159" s="77" t="s">
        <v>3812</v>
      </c>
      <c r="C159" t="s">
        <v>2606</v>
      </c>
    </row>
    <row r="160" spans="2:5" x14ac:dyDescent="0.25">
      <c r="B160" s="77" t="s">
        <v>3812</v>
      </c>
      <c r="C160" t="s">
        <v>2565</v>
      </c>
    </row>
    <row r="161" spans="2:5" x14ac:dyDescent="0.25">
      <c r="B161" s="77" t="s">
        <v>3812</v>
      </c>
      <c r="C161" t="s">
        <v>2566</v>
      </c>
    </row>
    <row r="162" spans="2:5" x14ac:dyDescent="0.25">
      <c r="B162" s="77" t="s">
        <v>3813</v>
      </c>
      <c r="C162" t="s">
        <v>2607</v>
      </c>
      <c r="D162" t="s">
        <v>2546</v>
      </c>
      <c r="E162" t="s">
        <v>2528</v>
      </c>
    </row>
    <row r="163" spans="2:5" x14ac:dyDescent="0.25">
      <c r="B163" s="77" t="s">
        <v>3813</v>
      </c>
      <c r="C163" t="s">
        <v>2514</v>
      </c>
    </row>
    <row r="164" spans="2:5" x14ac:dyDescent="0.25">
      <c r="B164" s="77" t="s">
        <v>3813</v>
      </c>
      <c r="C164" t="s">
        <v>2569</v>
      </c>
    </row>
    <row r="165" spans="2:5" x14ac:dyDescent="0.25">
      <c r="B165" s="77" t="s">
        <v>3813</v>
      </c>
      <c r="C165" t="s">
        <v>2608</v>
      </c>
    </row>
    <row r="166" spans="2:5" x14ac:dyDescent="0.25">
      <c r="B166" s="77" t="s">
        <v>3813</v>
      </c>
      <c r="C166" t="s">
        <v>2609</v>
      </c>
    </row>
    <row r="167" spans="2:5" x14ac:dyDescent="0.25">
      <c r="B167" s="77" t="s">
        <v>3813</v>
      </c>
      <c r="C167" t="s">
        <v>2610</v>
      </c>
    </row>
    <row r="168" spans="2:5" x14ac:dyDescent="0.25">
      <c r="B168" s="77" t="s">
        <v>3813</v>
      </c>
      <c r="C168" t="s">
        <v>2533</v>
      </c>
    </row>
    <row r="169" spans="2:5" x14ac:dyDescent="0.25">
      <c r="B169" s="77" t="s">
        <v>3813</v>
      </c>
      <c r="C169" t="s">
        <v>2611</v>
      </c>
    </row>
    <row r="170" spans="2:5" x14ac:dyDescent="0.25">
      <c r="B170" s="77" t="s">
        <v>3813</v>
      </c>
      <c r="C170" t="s">
        <v>2555</v>
      </c>
    </row>
    <row r="171" spans="2:5" x14ac:dyDescent="0.25">
      <c r="B171" s="77" t="s">
        <v>3813</v>
      </c>
      <c r="C171" t="s">
        <v>2526</v>
      </c>
    </row>
    <row r="172" spans="2:5" x14ac:dyDescent="0.25">
      <c r="B172" s="77" t="s">
        <v>3814</v>
      </c>
      <c r="C172" t="s">
        <v>2612</v>
      </c>
      <c r="D172" t="s">
        <v>2546</v>
      </c>
      <c r="E172" t="s">
        <v>2528</v>
      </c>
    </row>
    <row r="173" spans="2:5" x14ac:dyDescent="0.25">
      <c r="B173" s="77" t="s">
        <v>3814</v>
      </c>
      <c r="C173" t="s">
        <v>2514</v>
      </c>
    </row>
    <row r="174" spans="2:5" x14ac:dyDescent="0.25">
      <c r="B174" s="77" t="s">
        <v>3814</v>
      </c>
      <c r="C174" t="s">
        <v>2613</v>
      </c>
    </row>
    <row r="175" spans="2:5" x14ac:dyDescent="0.25">
      <c r="B175" s="77" t="s">
        <v>3814</v>
      </c>
      <c r="C175" t="s">
        <v>2614</v>
      </c>
    </row>
    <row r="176" spans="2:5" x14ac:dyDescent="0.25">
      <c r="B176" s="77" t="s">
        <v>3814</v>
      </c>
      <c r="C176" t="s">
        <v>2615</v>
      </c>
    </row>
    <row r="177" spans="2:5" x14ac:dyDescent="0.25">
      <c r="B177" s="77" t="s">
        <v>3814</v>
      </c>
      <c r="C177" t="s">
        <v>2616</v>
      </c>
    </row>
    <row r="178" spans="2:5" x14ac:dyDescent="0.25">
      <c r="B178" s="77" t="s">
        <v>3814</v>
      </c>
      <c r="C178" t="s">
        <v>2534</v>
      </c>
    </row>
    <row r="179" spans="2:5" x14ac:dyDescent="0.25">
      <c r="B179" s="77" t="s">
        <v>3814</v>
      </c>
      <c r="C179" t="s">
        <v>2611</v>
      </c>
    </row>
    <row r="180" spans="2:5" x14ac:dyDescent="0.25">
      <c r="B180" s="77" t="s">
        <v>3814</v>
      </c>
      <c r="C180" t="s">
        <v>2555</v>
      </c>
    </row>
    <row r="181" spans="2:5" x14ac:dyDescent="0.25">
      <c r="B181" s="77" t="s">
        <v>3814</v>
      </c>
      <c r="C181" t="s">
        <v>2526</v>
      </c>
    </row>
    <row r="182" spans="2:5" x14ac:dyDescent="0.25">
      <c r="B182" s="77" t="s">
        <v>3815</v>
      </c>
      <c r="C182" t="s">
        <v>3307</v>
      </c>
      <c r="D182" t="s">
        <v>2546</v>
      </c>
      <c r="E182" t="s">
        <v>2617</v>
      </c>
    </row>
    <row r="183" spans="2:5" x14ac:dyDescent="0.25">
      <c r="B183" s="77" t="s">
        <v>3815</v>
      </c>
      <c r="C183" t="s">
        <v>2514</v>
      </c>
    </row>
    <row r="184" spans="2:5" x14ac:dyDescent="0.25">
      <c r="B184" s="77" t="s">
        <v>3815</v>
      </c>
      <c r="C184" t="s">
        <v>2618</v>
      </c>
    </row>
    <row r="185" spans="2:5" x14ac:dyDescent="0.25">
      <c r="B185" s="77" t="s">
        <v>3815</v>
      </c>
      <c r="C185" t="s">
        <v>2619</v>
      </c>
    </row>
    <row r="186" spans="2:5" x14ac:dyDescent="0.25">
      <c r="B186" s="77" t="s">
        <v>3815</v>
      </c>
      <c r="C186" t="s">
        <v>2620</v>
      </c>
    </row>
    <row r="187" spans="2:5" x14ac:dyDescent="0.25">
      <c r="B187" s="77" t="s">
        <v>3815</v>
      </c>
      <c r="C187" t="s">
        <v>2621</v>
      </c>
    </row>
    <row r="188" spans="2:5" x14ac:dyDescent="0.25">
      <c r="B188" s="77" t="s">
        <v>3815</v>
      </c>
      <c r="C188" t="s">
        <v>2622</v>
      </c>
    </row>
    <row r="189" spans="2:5" x14ac:dyDescent="0.25">
      <c r="B189" s="77" t="s">
        <v>3816</v>
      </c>
      <c r="C189" t="s">
        <v>3308</v>
      </c>
      <c r="D189" t="s">
        <v>2546</v>
      </c>
      <c r="E189" t="s">
        <v>2617</v>
      </c>
    </row>
    <row r="190" spans="2:5" x14ac:dyDescent="0.25">
      <c r="B190" s="77" t="s">
        <v>3816</v>
      </c>
      <c r="C190" t="s">
        <v>2514</v>
      </c>
    </row>
    <row r="191" spans="2:5" x14ac:dyDescent="0.25">
      <c r="B191" s="77" t="s">
        <v>3816</v>
      </c>
      <c r="C191" t="s">
        <v>2623</v>
      </c>
    </row>
    <row r="192" spans="2:5" x14ac:dyDescent="0.25">
      <c r="B192" s="77" t="s">
        <v>3816</v>
      </c>
      <c r="C192" t="s">
        <v>2624</v>
      </c>
    </row>
    <row r="193" spans="2:5" x14ac:dyDescent="0.25">
      <c r="B193" s="77" t="s">
        <v>3816</v>
      </c>
      <c r="C193" t="s">
        <v>2625</v>
      </c>
    </row>
    <row r="194" spans="2:5" x14ac:dyDescent="0.25">
      <c r="B194" s="77" t="s">
        <v>3816</v>
      </c>
      <c r="C194" t="s">
        <v>2626</v>
      </c>
    </row>
    <row r="195" spans="2:5" x14ac:dyDescent="0.25">
      <c r="B195" s="77" t="s">
        <v>3816</v>
      </c>
      <c r="C195" t="s">
        <v>2627</v>
      </c>
    </row>
    <row r="196" spans="2:5" x14ac:dyDescent="0.25">
      <c r="B196" s="77" t="s">
        <v>3817</v>
      </c>
      <c r="C196" t="s">
        <v>2628</v>
      </c>
      <c r="D196" t="s">
        <v>2546</v>
      </c>
      <c r="E196" t="s">
        <v>2617</v>
      </c>
    </row>
    <row r="197" spans="2:5" x14ac:dyDescent="0.25">
      <c r="B197" s="77" t="s">
        <v>3817</v>
      </c>
      <c r="C197" t="s">
        <v>2514</v>
      </c>
    </row>
    <row r="198" spans="2:5" x14ac:dyDescent="0.25">
      <c r="B198" s="77" t="s">
        <v>3817</v>
      </c>
      <c r="C198" t="s">
        <v>2629</v>
      </c>
    </row>
    <row r="199" spans="2:5" x14ac:dyDescent="0.25">
      <c r="B199" s="77" t="s">
        <v>3817</v>
      </c>
      <c r="C199" t="s">
        <v>2630</v>
      </c>
    </row>
    <row r="200" spans="2:5" x14ac:dyDescent="0.25">
      <c r="B200" s="77" t="s">
        <v>3817</v>
      </c>
      <c r="C200" t="s">
        <v>2631</v>
      </c>
    </row>
    <row r="201" spans="2:5" x14ac:dyDescent="0.25">
      <c r="B201" s="77" t="s">
        <v>3817</v>
      </c>
      <c r="C201" t="s">
        <v>2632</v>
      </c>
    </row>
    <row r="202" spans="2:5" x14ac:dyDescent="0.25">
      <c r="B202" s="77" t="s">
        <v>3817</v>
      </c>
      <c r="C202" t="s">
        <v>2633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CF451-E8AD-428B-8F8A-0D89EBD147C6}">
  <dimension ref="A1:E1767"/>
  <sheetViews>
    <sheetView workbookViewId="0">
      <selection sqref="A1:XFD1048576 A1:XFD1048576"/>
    </sheetView>
  </sheetViews>
  <sheetFormatPr defaultRowHeight="15" x14ac:dyDescent="0.25"/>
  <sheetData>
    <row r="1" spans="1:5" x14ac:dyDescent="0.25">
      <c r="A1" t="s">
        <v>2982</v>
      </c>
      <c r="B1" t="s">
        <v>2983</v>
      </c>
      <c r="C1" t="s">
        <v>2494</v>
      </c>
      <c r="D1" t="s">
        <v>2495</v>
      </c>
      <c r="E1" t="s">
        <v>3799</v>
      </c>
    </row>
    <row r="2" spans="1:5" x14ac:dyDescent="0.25">
      <c r="B2" s="77" t="s">
        <v>3800</v>
      </c>
      <c r="C2" t="s">
        <v>154</v>
      </c>
      <c r="D2" t="s">
        <v>2489</v>
      </c>
      <c r="E2" t="s">
        <v>2536</v>
      </c>
    </row>
    <row r="3" spans="1:5" x14ac:dyDescent="0.25">
      <c r="B3" s="77" t="s">
        <v>3800</v>
      </c>
      <c r="C3" t="s">
        <v>2514</v>
      </c>
    </row>
    <row r="4" spans="1:5" x14ac:dyDescent="0.25">
      <c r="B4" s="77" t="s">
        <v>3800</v>
      </c>
      <c r="C4" t="s">
        <v>2634</v>
      </c>
    </row>
    <row r="5" spans="1:5" x14ac:dyDescent="0.25">
      <c r="B5" s="77" t="s">
        <v>3800</v>
      </c>
      <c r="C5" t="s">
        <v>2635</v>
      </c>
    </row>
    <row r="6" spans="1:5" x14ac:dyDescent="0.25">
      <c r="B6" s="77" t="s">
        <v>3800</v>
      </c>
      <c r="C6" t="s">
        <v>2636</v>
      </c>
    </row>
    <row r="7" spans="1:5" x14ac:dyDescent="0.25">
      <c r="B7" s="77" t="s">
        <v>3800</v>
      </c>
      <c r="C7" t="s">
        <v>2637</v>
      </c>
    </row>
    <row r="8" spans="1:5" x14ac:dyDescent="0.25">
      <c r="B8" s="77" t="s">
        <v>3800</v>
      </c>
      <c r="C8" t="s">
        <v>2638</v>
      </c>
    </row>
    <row r="9" spans="1:5" x14ac:dyDescent="0.25">
      <c r="B9" s="77" t="s">
        <v>3800</v>
      </c>
      <c r="C9" t="s">
        <v>2639</v>
      </c>
    </row>
    <row r="10" spans="1:5" x14ac:dyDescent="0.25">
      <c r="B10" s="77" t="s">
        <v>3800</v>
      </c>
      <c r="C10" t="s">
        <v>2640</v>
      </c>
    </row>
    <row r="11" spans="1:5" x14ac:dyDescent="0.25">
      <c r="B11" s="77" t="s">
        <v>3800</v>
      </c>
      <c r="C11" t="s">
        <v>2641</v>
      </c>
    </row>
    <row r="12" spans="1:5" x14ac:dyDescent="0.25">
      <c r="B12" s="77" t="s">
        <v>3800</v>
      </c>
      <c r="C12" t="s">
        <v>2642</v>
      </c>
    </row>
    <row r="13" spans="1:5" x14ac:dyDescent="0.25">
      <c r="B13" s="77" t="s">
        <v>3800</v>
      </c>
      <c r="C13" t="s">
        <v>2643</v>
      </c>
    </row>
    <row r="14" spans="1:5" x14ac:dyDescent="0.25">
      <c r="B14" s="77" t="s">
        <v>3800</v>
      </c>
      <c r="C14" t="s">
        <v>2644</v>
      </c>
    </row>
    <row r="15" spans="1:5" x14ac:dyDescent="0.25">
      <c r="B15" s="77" t="s">
        <v>3801</v>
      </c>
      <c r="C15" t="s">
        <v>157</v>
      </c>
      <c r="D15" t="s">
        <v>2489</v>
      </c>
      <c r="E15" t="s">
        <v>2536</v>
      </c>
    </row>
    <row r="16" spans="1:5" x14ac:dyDescent="0.25">
      <c r="B16" s="77" t="s">
        <v>3801</v>
      </c>
      <c r="C16" t="s">
        <v>2514</v>
      </c>
    </row>
    <row r="17" spans="2:5" x14ac:dyDescent="0.25">
      <c r="B17" s="77" t="s">
        <v>3801</v>
      </c>
      <c r="C17" t="s">
        <v>2645</v>
      </c>
    </row>
    <row r="18" spans="2:5" x14ac:dyDescent="0.25">
      <c r="B18" s="77" t="s">
        <v>3801</v>
      </c>
      <c r="C18" t="s">
        <v>2646</v>
      </c>
    </row>
    <row r="19" spans="2:5" x14ac:dyDescent="0.25">
      <c r="B19" s="77" t="s">
        <v>3801</v>
      </c>
      <c r="C19" t="s">
        <v>2647</v>
      </c>
    </row>
    <row r="20" spans="2:5" x14ac:dyDescent="0.25">
      <c r="B20" s="77" t="s">
        <v>3801</v>
      </c>
      <c r="C20" t="s">
        <v>2648</v>
      </c>
    </row>
    <row r="21" spans="2:5" x14ac:dyDescent="0.25">
      <c r="B21" s="77" t="s">
        <v>3801</v>
      </c>
      <c r="C21" t="s">
        <v>2649</v>
      </c>
    </row>
    <row r="22" spans="2:5" x14ac:dyDescent="0.25">
      <c r="B22" s="77" t="s">
        <v>3801</v>
      </c>
      <c r="C22" t="s">
        <v>2639</v>
      </c>
    </row>
    <row r="23" spans="2:5" x14ac:dyDescent="0.25">
      <c r="B23" s="77" t="s">
        <v>3801</v>
      </c>
      <c r="C23" t="s">
        <v>2640</v>
      </c>
    </row>
    <row r="24" spans="2:5" x14ac:dyDescent="0.25">
      <c r="B24" s="77" t="s">
        <v>3801</v>
      </c>
      <c r="C24" t="s">
        <v>2641</v>
      </c>
    </row>
    <row r="25" spans="2:5" x14ac:dyDescent="0.25">
      <c r="B25" s="77" t="s">
        <v>3801</v>
      </c>
      <c r="C25" t="s">
        <v>2642</v>
      </c>
    </row>
    <row r="26" spans="2:5" x14ac:dyDescent="0.25">
      <c r="B26" s="77" t="s">
        <v>3801</v>
      </c>
      <c r="C26" t="s">
        <v>2643</v>
      </c>
    </row>
    <row r="27" spans="2:5" x14ac:dyDescent="0.25">
      <c r="B27" s="77" t="s">
        <v>3801</v>
      </c>
      <c r="C27" t="s">
        <v>2644</v>
      </c>
    </row>
    <row r="28" spans="2:5" x14ac:dyDescent="0.25">
      <c r="B28" s="77" t="s">
        <v>3802</v>
      </c>
      <c r="C28" t="s">
        <v>160</v>
      </c>
      <c r="D28" t="s">
        <v>2489</v>
      </c>
      <c r="E28" t="s">
        <v>2536</v>
      </c>
    </row>
    <row r="29" spans="2:5" x14ac:dyDescent="0.25">
      <c r="B29" s="77" t="s">
        <v>3802</v>
      </c>
      <c r="C29" t="s">
        <v>2514</v>
      </c>
    </row>
    <row r="30" spans="2:5" x14ac:dyDescent="0.25">
      <c r="B30" s="77" t="s">
        <v>3802</v>
      </c>
      <c r="C30" t="s">
        <v>2645</v>
      </c>
    </row>
    <row r="31" spans="2:5" x14ac:dyDescent="0.25">
      <c r="B31" s="77" t="s">
        <v>3802</v>
      </c>
      <c r="C31" t="s">
        <v>2650</v>
      </c>
    </row>
    <row r="32" spans="2:5" x14ac:dyDescent="0.25">
      <c r="B32" s="77" t="s">
        <v>3802</v>
      </c>
      <c r="C32" t="s">
        <v>2651</v>
      </c>
    </row>
    <row r="33" spans="2:5" x14ac:dyDescent="0.25">
      <c r="B33" s="77" t="s">
        <v>3802</v>
      </c>
      <c r="C33" t="s">
        <v>2652</v>
      </c>
    </row>
    <row r="34" spans="2:5" x14ac:dyDescent="0.25">
      <c r="B34" s="77" t="s">
        <v>3802</v>
      </c>
      <c r="C34" t="s">
        <v>2649</v>
      </c>
    </row>
    <row r="35" spans="2:5" x14ac:dyDescent="0.25">
      <c r="B35" s="77" t="s">
        <v>3802</v>
      </c>
      <c r="C35" t="s">
        <v>2639</v>
      </c>
    </row>
    <row r="36" spans="2:5" x14ac:dyDescent="0.25">
      <c r="B36" s="77" t="s">
        <v>3802</v>
      </c>
      <c r="C36" t="s">
        <v>2640</v>
      </c>
    </row>
    <row r="37" spans="2:5" x14ac:dyDescent="0.25">
      <c r="B37" s="77" t="s">
        <v>3802</v>
      </c>
      <c r="C37" t="s">
        <v>2641</v>
      </c>
    </row>
    <row r="38" spans="2:5" x14ac:dyDescent="0.25">
      <c r="B38" s="77" t="s">
        <v>3802</v>
      </c>
      <c r="C38" t="s">
        <v>2642</v>
      </c>
    </row>
    <row r="39" spans="2:5" x14ac:dyDescent="0.25">
      <c r="B39" s="77" t="s">
        <v>3802</v>
      </c>
      <c r="C39" t="s">
        <v>2643</v>
      </c>
    </row>
    <row r="40" spans="2:5" x14ac:dyDescent="0.25">
      <c r="B40" s="77" t="s">
        <v>3802</v>
      </c>
      <c r="C40" t="s">
        <v>2644</v>
      </c>
    </row>
    <row r="41" spans="2:5" x14ac:dyDescent="0.25">
      <c r="B41" s="77" t="s">
        <v>3803</v>
      </c>
      <c r="C41" t="s">
        <v>162</v>
      </c>
      <c r="D41" t="s">
        <v>2489</v>
      </c>
      <c r="E41" t="s">
        <v>2536</v>
      </c>
    </row>
    <row r="42" spans="2:5" x14ac:dyDescent="0.25">
      <c r="B42" s="77" t="s">
        <v>3803</v>
      </c>
      <c r="C42" t="s">
        <v>2514</v>
      </c>
    </row>
    <row r="43" spans="2:5" x14ac:dyDescent="0.25">
      <c r="B43" s="77" t="s">
        <v>3803</v>
      </c>
      <c r="C43" t="s">
        <v>2653</v>
      </c>
    </row>
    <row r="44" spans="2:5" x14ac:dyDescent="0.25">
      <c r="B44" s="77" t="s">
        <v>3803</v>
      </c>
      <c r="C44" t="s">
        <v>2654</v>
      </c>
    </row>
    <row r="45" spans="2:5" x14ac:dyDescent="0.25">
      <c r="B45" s="77" t="s">
        <v>3803</v>
      </c>
      <c r="C45" t="s">
        <v>2651</v>
      </c>
    </row>
    <row r="46" spans="2:5" x14ac:dyDescent="0.25">
      <c r="B46" s="77" t="s">
        <v>3803</v>
      </c>
      <c r="C46" t="s">
        <v>2655</v>
      </c>
    </row>
    <row r="47" spans="2:5" x14ac:dyDescent="0.25">
      <c r="B47" s="77" t="s">
        <v>3803</v>
      </c>
      <c r="C47" t="s">
        <v>2656</v>
      </c>
    </row>
    <row r="48" spans="2:5" x14ac:dyDescent="0.25">
      <c r="B48" s="77" t="s">
        <v>3803</v>
      </c>
      <c r="C48" t="s">
        <v>2639</v>
      </c>
    </row>
    <row r="49" spans="2:5" x14ac:dyDescent="0.25">
      <c r="B49" s="77" t="s">
        <v>3803</v>
      </c>
      <c r="C49" t="s">
        <v>2640</v>
      </c>
    </row>
    <row r="50" spans="2:5" x14ac:dyDescent="0.25">
      <c r="B50" s="77" t="s">
        <v>3803</v>
      </c>
      <c r="C50" t="s">
        <v>2641</v>
      </c>
    </row>
    <row r="51" spans="2:5" x14ac:dyDescent="0.25">
      <c r="B51" s="77" t="s">
        <v>3803</v>
      </c>
      <c r="C51" t="s">
        <v>2642</v>
      </c>
    </row>
    <row r="52" spans="2:5" x14ac:dyDescent="0.25">
      <c r="B52" s="77" t="s">
        <v>3803</v>
      </c>
      <c r="C52" t="s">
        <v>2643</v>
      </c>
    </row>
    <row r="53" spans="2:5" x14ac:dyDescent="0.25">
      <c r="B53" s="77" t="s">
        <v>3803</v>
      </c>
      <c r="C53" t="s">
        <v>2644</v>
      </c>
    </row>
    <row r="54" spans="2:5" x14ac:dyDescent="0.25">
      <c r="B54" s="77" t="s">
        <v>3804</v>
      </c>
      <c r="C54" t="s">
        <v>165</v>
      </c>
      <c r="D54" t="s">
        <v>2489</v>
      </c>
      <c r="E54" t="s">
        <v>2536</v>
      </c>
    </row>
    <row r="55" spans="2:5" x14ac:dyDescent="0.25">
      <c r="B55" s="77" t="s">
        <v>3804</v>
      </c>
      <c r="C55" t="s">
        <v>2514</v>
      </c>
    </row>
    <row r="56" spans="2:5" x14ac:dyDescent="0.25">
      <c r="B56" s="77" t="s">
        <v>3804</v>
      </c>
      <c r="C56" t="s">
        <v>2657</v>
      </c>
    </row>
    <row r="57" spans="2:5" x14ac:dyDescent="0.25">
      <c r="B57" s="77" t="s">
        <v>3804</v>
      </c>
      <c r="C57" t="s">
        <v>2658</v>
      </c>
    </row>
    <row r="58" spans="2:5" x14ac:dyDescent="0.25">
      <c r="B58" s="77" t="s">
        <v>3804</v>
      </c>
      <c r="C58" t="s">
        <v>2659</v>
      </c>
    </row>
    <row r="59" spans="2:5" x14ac:dyDescent="0.25">
      <c r="B59" s="77" t="s">
        <v>3804</v>
      </c>
      <c r="C59" t="s">
        <v>2660</v>
      </c>
    </row>
    <row r="60" spans="2:5" x14ac:dyDescent="0.25">
      <c r="B60" s="77" t="s">
        <v>3804</v>
      </c>
      <c r="C60" t="s">
        <v>2656</v>
      </c>
    </row>
    <row r="61" spans="2:5" x14ac:dyDescent="0.25">
      <c r="B61" s="77" t="s">
        <v>3804</v>
      </c>
      <c r="C61" t="s">
        <v>2639</v>
      </c>
    </row>
    <row r="62" spans="2:5" x14ac:dyDescent="0.25">
      <c r="B62" s="77" t="s">
        <v>3804</v>
      </c>
      <c r="C62" t="s">
        <v>2640</v>
      </c>
    </row>
    <row r="63" spans="2:5" x14ac:dyDescent="0.25">
      <c r="B63" s="77" t="s">
        <v>3804</v>
      </c>
      <c r="C63" t="s">
        <v>2641</v>
      </c>
    </row>
    <row r="64" spans="2:5" x14ac:dyDescent="0.25">
      <c r="B64" s="77" t="s">
        <v>3804</v>
      </c>
      <c r="C64" t="s">
        <v>2642</v>
      </c>
    </row>
    <row r="65" spans="2:5" x14ac:dyDescent="0.25">
      <c r="B65" s="77" t="s">
        <v>3804</v>
      </c>
      <c r="C65" t="s">
        <v>2643</v>
      </c>
    </row>
    <row r="66" spans="2:5" x14ac:dyDescent="0.25">
      <c r="B66" s="77" t="s">
        <v>3804</v>
      </c>
      <c r="C66" t="s">
        <v>2644</v>
      </c>
    </row>
    <row r="67" spans="2:5" x14ac:dyDescent="0.25">
      <c r="B67" s="77" t="s">
        <v>3805</v>
      </c>
      <c r="C67" t="s">
        <v>168</v>
      </c>
      <c r="D67" t="s">
        <v>2489</v>
      </c>
      <c r="E67" t="s">
        <v>2536</v>
      </c>
    </row>
    <row r="68" spans="2:5" x14ac:dyDescent="0.25">
      <c r="B68" s="77" t="s">
        <v>3805</v>
      </c>
      <c r="C68" t="s">
        <v>2514</v>
      </c>
    </row>
    <row r="69" spans="2:5" x14ac:dyDescent="0.25">
      <c r="B69" s="77" t="s">
        <v>3805</v>
      </c>
      <c r="C69" t="s">
        <v>2657</v>
      </c>
    </row>
    <row r="70" spans="2:5" x14ac:dyDescent="0.25">
      <c r="B70" s="77" t="s">
        <v>3805</v>
      </c>
      <c r="C70" t="s">
        <v>2658</v>
      </c>
    </row>
    <row r="71" spans="2:5" x14ac:dyDescent="0.25">
      <c r="B71" s="77" t="s">
        <v>3805</v>
      </c>
      <c r="C71" t="s">
        <v>2659</v>
      </c>
    </row>
    <row r="72" spans="2:5" x14ac:dyDescent="0.25">
      <c r="B72" s="77" t="s">
        <v>3805</v>
      </c>
      <c r="C72" t="s">
        <v>2660</v>
      </c>
    </row>
    <row r="73" spans="2:5" x14ac:dyDescent="0.25">
      <c r="B73" s="77" t="s">
        <v>3805</v>
      </c>
      <c r="C73" t="s">
        <v>2656</v>
      </c>
    </row>
    <row r="74" spans="2:5" x14ac:dyDescent="0.25">
      <c r="B74" s="77" t="s">
        <v>3805</v>
      </c>
      <c r="C74" t="s">
        <v>2639</v>
      </c>
    </row>
    <row r="75" spans="2:5" x14ac:dyDescent="0.25">
      <c r="B75" s="77" t="s">
        <v>3805</v>
      </c>
      <c r="C75" t="s">
        <v>2640</v>
      </c>
    </row>
    <row r="76" spans="2:5" x14ac:dyDescent="0.25">
      <c r="B76" s="77" t="s">
        <v>3805</v>
      </c>
      <c r="C76" t="s">
        <v>2641</v>
      </c>
    </row>
    <row r="77" spans="2:5" x14ac:dyDescent="0.25">
      <c r="B77" s="77" t="s">
        <v>3805</v>
      </c>
      <c r="C77" t="s">
        <v>2642</v>
      </c>
    </row>
    <row r="78" spans="2:5" x14ac:dyDescent="0.25">
      <c r="B78" s="77" t="s">
        <v>3805</v>
      </c>
      <c r="C78" t="s">
        <v>2643</v>
      </c>
    </row>
    <row r="79" spans="2:5" x14ac:dyDescent="0.25">
      <c r="B79" s="77" t="s">
        <v>3805</v>
      </c>
      <c r="C79" t="s">
        <v>2644</v>
      </c>
    </row>
    <row r="80" spans="2:5" x14ac:dyDescent="0.25">
      <c r="B80" s="77" t="s">
        <v>3806</v>
      </c>
      <c r="C80" t="s">
        <v>171</v>
      </c>
      <c r="D80" t="s">
        <v>2489</v>
      </c>
      <c r="E80" t="s">
        <v>2536</v>
      </c>
    </row>
    <row r="81" spans="2:5" x14ac:dyDescent="0.25">
      <c r="B81" s="77" t="s">
        <v>3806</v>
      </c>
      <c r="C81" t="s">
        <v>2514</v>
      </c>
    </row>
    <row r="82" spans="2:5" x14ac:dyDescent="0.25">
      <c r="B82" s="77" t="s">
        <v>3806</v>
      </c>
      <c r="C82" t="s">
        <v>2661</v>
      </c>
    </row>
    <row r="83" spans="2:5" x14ac:dyDescent="0.25">
      <c r="B83" s="77" t="s">
        <v>3806</v>
      </c>
      <c r="C83" t="s">
        <v>2662</v>
      </c>
    </row>
    <row r="84" spans="2:5" x14ac:dyDescent="0.25">
      <c r="B84" s="77" t="s">
        <v>3806</v>
      </c>
      <c r="C84" t="s">
        <v>2663</v>
      </c>
    </row>
    <row r="85" spans="2:5" x14ac:dyDescent="0.25">
      <c r="B85" s="77" t="s">
        <v>3806</v>
      </c>
      <c r="C85" t="s">
        <v>2664</v>
      </c>
    </row>
    <row r="86" spans="2:5" x14ac:dyDescent="0.25">
      <c r="B86" s="77" t="s">
        <v>3806</v>
      </c>
      <c r="C86" t="s">
        <v>2665</v>
      </c>
    </row>
    <row r="87" spans="2:5" x14ac:dyDescent="0.25">
      <c r="B87" s="77" t="s">
        <v>3806</v>
      </c>
      <c r="C87" t="s">
        <v>2639</v>
      </c>
    </row>
    <row r="88" spans="2:5" x14ac:dyDescent="0.25">
      <c r="B88" s="77" t="s">
        <v>3806</v>
      </c>
      <c r="C88" t="s">
        <v>2640</v>
      </c>
    </row>
    <row r="89" spans="2:5" x14ac:dyDescent="0.25">
      <c r="B89" s="77" t="s">
        <v>3806</v>
      </c>
      <c r="C89" t="s">
        <v>2641</v>
      </c>
    </row>
    <row r="90" spans="2:5" x14ac:dyDescent="0.25">
      <c r="B90" s="77" t="s">
        <v>3806</v>
      </c>
      <c r="C90" t="s">
        <v>2642</v>
      </c>
    </row>
    <row r="91" spans="2:5" x14ac:dyDescent="0.25">
      <c r="B91" s="77" t="s">
        <v>3806</v>
      </c>
      <c r="C91" t="s">
        <v>2643</v>
      </c>
    </row>
    <row r="92" spans="2:5" x14ac:dyDescent="0.25">
      <c r="B92" s="77" t="s">
        <v>3806</v>
      </c>
      <c r="C92" t="s">
        <v>2644</v>
      </c>
    </row>
    <row r="93" spans="2:5" x14ac:dyDescent="0.25">
      <c r="B93" s="77" t="s">
        <v>3807</v>
      </c>
      <c r="C93" t="s">
        <v>174</v>
      </c>
      <c r="D93" t="s">
        <v>2489</v>
      </c>
      <c r="E93" t="s">
        <v>2536</v>
      </c>
    </row>
    <row r="94" spans="2:5" x14ac:dyDescent="0.25">
      <c r="B94" s="77" t="s">
        <v>3807</v>
      </c>
      <c r="C94" t="s">
        <v>2514</v>
      </c>
    </row>
    <row r="95" spans="2:5" x14ac:dyDescent="0.25">
      <c r="B95" s="77" t="s">
        <v>3807</v>
      </c>
      <c r="C95" t="s">
        <v>2666</v>
      </c>
    </row>
    <row r="96" spans="2:5" x14ac:dyDescent="0.25">
      <c r="B96" s="77" t="s">
        <v>3807</v>
      </c>
      <c r="C96" t="s">
        <v>2667</v>
      </c>
    </row>
    <row r="97" spans="2:5" x14ac:dyDescent="0.25">
      <c r="B97" s="77" t="s">
        <v>3807</v>
      </c>
      <c r="C97" t="s">
        <v>2668</v>
      </c>
    </row>
    <row r="98" spans="2:5" x14ac:dyDescent="0.25">
      <c r="B98" s="77" t="s">
        <v>3807</v>
      </c>
      <c r="C98" t="s">
        <v>2669</v>
      </c>
    </row>
    <row r="99" spans="2:5" x14ac:dyDescent="0.25">
      <c r="B99" s="77" t="s">
        <v>3807</v>
      </c>
      <c r="C99" t="s">
        <v>2670</v>
      </c>
    </row>
    <row r="100" spans="2:5" x14ac:dyDescent="0.25">
      <c r="B100" s="77" t="s">
        <v>3807</v>
      </c>
      <c r="C100" t="s">
        <v>2639</v>
      </c>
    </row>
    <row r="101" spans="2:5" x14ac:dyDescent="0.25">
      <c r="B101" s="77" t="s">
        <v>3807</v>
      </c>
      <c r="C101" t="s">
        <v>2640</v>
      </c>
    </row>
    <row r="102" spans="2:5" x14ac:dyDescent="0.25">
      <c r="B102" s="77" t="s">
        <v>3807</v>
      </c>
      <c r="C102" t="s">
        <v>2641</v>
      </c>
    </row>
    <row r="103" spans="2:5" x14ac:dyDescent="0.25">
      <c r="B103" s="77" t="s">
        <v>3807</v>
      </c>
      <c r="C103" t="s">
        <v>2642</v>
      </c>
    </row>
    <row r="104" spans="2:5" x14ac:dyDescent="0.25">
      <c r="B104" s="77" t="s">
        <v>3807</v>
      </c>
      <c r="C104" t="s">
        <v>2643</v>
      </c>
    </row>
    <row r="105" spans="2:5" x14ac:dyDescent="0.25">
      <c r="B105" s="77" t="s">
        <v>3807</v>
      </c>
      <c r="C105" t="s">
        <v>2644</v>
      </c>
    </row>
    <row r="106" spans="2:5" x14ac:dyDescent="0.25">
      <c r="B106" s="77" t="s">
        <v>3808</v>
      </c>
      <c r="C106" t="s">
        <v>176</v>
      </c>
      <c r="D106" t="s">
        <v>2489</v>
      </c>
      <c r="E106" t="s">
        <v>2536</v>
      </c>
    </row>
    <row r="107" spans="2:5" x14ac:dyDescent="0.25">
      <c r="B107" s="77" t="s">
        <v>3808</v>
      </c>
      <c r="C107" t="s">
        <v>2514</v>
      </c>
    </row>
    <row r="108" spans="2:5" x14ac:dyDescent="0.25">
      <c r="B108" s="77" t="s">
        <v>3808</v>
      </c>
      <c r="C108" t="s">
        <v>2671</v>
      </c>
    </row>
    <row r="109" spans="2:5" x14ac:dyDescent="0.25">
      <c r="B109" s="77" t="s">
        <v>3808</v>
      </c>
      <c r="C109" t="s">
        <v>2672</v>
      </c>
    </row>
    <row r="110" spans="2:5" x14ac:dyDescent="0.25">
      <c r="B110" s="77" t="s">
        <v>3808</v>
      </c>
      <c r="C110" t="s">
        <v>2647</v>
      </c>
    </row>
    <row r="111" spans="2:5" x14ac:dyDescent="0.25">
      <c r="B111" s="77" t="s">
        <v>3808</v>
      </c>
      <c r="C111" t="s">
        <v>2648</v>
      </c>
    </row>
    <row r="112" spans="2:5" x14ac:dyDescent="0.25">
      <c r="B112" s="77" t="s">
        <v>3808</v>
      </c>
      <c r="C112" t="s">
        <v>2673</v>
      </c>
    </row>
    <row r="113" spans="2:5" x14ac:dyDescent="0.25">
      <c r="B113" s="77" t="s">
        <v>3808</v>
      </c>
      <c r="C113" t="s">
        <v>2639</v>
      </c>
    </row>
    <row r="114" spans="2:5" x14ac:dyDescent="0.25">
      <c r="B114" s="77" t="s">
        <v>3808</v>
      </c>
      <c r="C114" t="s">
        <v>2640</v>
      </c>
    </row>
    <row r="115" spans="2:5" x14ac:dyDescent="0.25">
      <c r="B115" s="77" t="s">
        <v>3808</v>
      </c>
      <c r="C115" t="s">
        <v>2641</v>
      </c>
    </row>
    <row r="116" spans="2:5" x14ac:dyDescent="0.25">
      <c r="B116" s="77" t="s">
        <v>3808</v>
      </c>
      <c r="C116" t="s">
        <v>2642</v>
      </c>
    </row>
    <row r="117" spans="2:5" x14ac:dyDescent="0.25">
      <c r="B117" s="77" t="s">
        <v>3808</v>
      </c>
      <c r="C117" t="s">
        <v>2643</v>
      </c>
    </row>
    <row r="118" spans="2:5" x14ac:dyDescent="0.25">
      <c r="B118" s="77" t="s">
        <v>3808</v>
      </c>
      <c r="C118" t="s">
        <v>2644</v>
      </c>
    </row>
    <row r="119" spans="2:5" x14ac:dyDescent="0.25">
      <c r="B119" s="77" t="s">
        <v>3809</v>
      </c>
      <c r="C119" t="s">
        <v>179</v>
      </c>
      <c r="D119" t="s">
        <v>2489</v>
      </c>
      <c r="E119" t="s">
        <v>2536</v>
      </c>
    </row>
    <row r="120" spans="2:5" x14ac:dyDescent="0.25">
      <c r="B120" s="77" t="s">
        <v>3809</v>
      </c>
      <c r="C120" t="s">
        <v>2514</v>
      </c>
    </row>
    <row r="121" spans="2:5" x14ac:dyDescent="0.25">
      <c r="B121" s="77" t="s">
        <v>3809</v>
      </c>
      <c r="C121" t="s">
        <v>2674</v>
      </c>
    </row>
    <row r="122" spans="2:5" x14ac:dyDescent="0.25">
      <c r="B122" s="77" t="s">
        <v>3809</v>
      </c>
      <c r="C122" t="s">
        <v>2675</v>
      </c>
    </row>
    <row r="123" spans="2:5" x14ac:dyDescent="0.25">
      <c r="B123" s="77" t="s">
        <v>3809</v>
      </c>
      <c r="C123" t="s">
        <v>2663</v>
      </c>
    </row>
    <row r="124" spans="2:5" x14ac:dyDescent="0.25">
      <c r="B124" s="77" t="s">
        <v>3809</v>
      </c>
      <c r="C124" t="s">
        <v>2637</v>
      </c>
    </row>
    <row r="125" spans="2:5" x14ac:dyDescent="0.25">
      <c r="B125" s="77" t="s">
        <v>3809</v>
      </c>
      <c r="C125" t="s">
        <v>2638</v>
      </c>
    </row>
    <row r="126" spans="2:5" x14ac:dyDescent="0.25">
      <c r="B126" s="77" t="s">
        <v>3809</v>
      </c>
      <c r="C126" t="s">
        <v>2639</v>
      </c>
    </row>
    <row r="127" spans="2:5" x14ac:dyDescent="0.25">
      <c r="B127" s="77" t="s">
        <v>3809</v>
      </c>
      <c r="C127" t="s">
        <v>2640</v>
      </c>
    </row>
    <row r="128" spans="2:5" x14ac:dyDescent="0.25">
      <c r="B128" s="77" t="s">
        <v>3809</v>
      </c>
      <c r="C128" t="s">
        <v>2641</v>
      </c>
    </row>
    <row r="129" spans="2:5" x14ac:dyDescent="0.25">
      <c r="B129" s="77" t="s">
        <v>3809</v>
      </c>
      <c r="C129" t="s">
        <v>2642</v>
      </c>
    </row>
    <row r="130" spans="2:5" x14ac:dyDescent="0.25">
      <c r="B130" s="77" t="s">
        <v>3809</v>
      </c>
      <c r="C130" t="s">
        <v>2643</v>
      </c>
    </row>
    <row r="131" spans="2:5" x14ac:dyDescent="0.25">
      <c r="B131" s="77" t="s">
        <v>3809</v>
      </c>
      <c r="C131" t="s">
        <v>2644</v>
      </c>
    </row>
    <row r="132" spans="2:5" x14ac:dyDescent="0.25">
      <c r="B132" s="77" t="s">
        <v>3810</v>
      </c>
      <c r="C132" t="s">
        <v>182</v>
      </c>
      <c r="D132" t="s">
        <v>2489</v>
      </c>
      <c r="E132" t="s">
        <v>2536</v>
      </c>
    </row>
    <row r="133" spans="2:5" x14ac:dyDescent="0.25">
      <c r="B133" s="77" t="s">
        <v>3810</v>
      </c>
      <c r="C133" t="s">
        <v>2514</v>
      </c>
    </row>
    <row r="134" spans="2:5" x14ac:dyDescent="0.25">
      <c r="B134" s="77" t="s">
        <v>3810</v>
      </c>
      <c r="C134" t="s">
        <v>2676</v>
      </c>
    </row>
    <row r="135" spans="2:5" x14ac:dyDescent="0.25">
      <c r="B135" s="77" t="s">
        <v>3810</v>
      </c>
      <c r="C135" t="s">
        <v>2677</v>
      </c>
    </row>
    <row r="136" spans="2:5" x14ac:dyDescent="0.25">
      <c r="B136" s="77" t="s">
        <v>3810</v>
      </c>
      <c r="C136" t="s">
        <v>2678</v>
      </c>
    </row>
    <row r="137" spans="2:5" x14ac:dyDescent="0.25">
      <c r="B137" s="77" t="s">
        <v>3810</v>
      </c>
      <c r="C137" t="s">
        <v>2679</v>
      </c>
    </row>
    <row r="138" spans="2:5" x14ac:dyDescent="0.25">
      <c r="B138" s="77" t="s">
        <v>3810</v>
      </c>
      <c r="C138" t="s">
        <v>2680</v>
      </c>
    </row>
    <row r="139" spans="2:5" x14ac:dyDescent="0.25">
      <c r="B139" s="77" t="s">
        <v>3810</v>
      </c>
      <c r="C139" t="s">
        <v>2639</v>
      </c>
    </row>
    <row r="140" spans="2:5" x14ac:dyDescent="0.25">
      <c r="B140" s="77" t="s">
        <v>3810</v>
      </c>
      <c r="C140" t="s">
        <v>2640</v>
      </c>
    </row>
    <row r="141" spans="2:5" x14ac:dyDescent="0.25">
      <c r="B141" s="77" t="s">
        <v>3810</v>
      </c>
      <c r="C141" t="s">
        <v>2641</v>
      </c>
    </row>
    <row r="142" spans="2:5" x14ac:dyDescent="0.25">
      <c r="B142" s="77" t="s">
        <v>3810</v>
      </c>
      <c r="C142" t="s">
        <v>2642</v>
      </c>
    </row>
    <row r="143" spans="2:5" x14ac:dyDescent="0.25">
      <c r="B143" s="77" t="s">
        <v>3810</v>
      </c>
      <c r="C143" t="s">
        <v>2643</v>
      </c>
    </row>
    <row r="144" spans="2:5" x14ac:dyDescent="0.25">
      <c r="B144" s="77" t="s">
        <v>3810</v>
      </c>
      <c r="C144" t="s">
        <v>2644</v>
      </c>
    </row>
    <row r="145" spans="2:5" x14ac:dyDescent="0.25">
      <c r="B145" s="77" t="s">
        <v>3811</v>
      </c>
      <c r="C145" t="s">
        <v>184</v>
      </c>
      <c r="D145" t="s">
        <v>2489</v>
      </c>
      <c r="E145" t="s">
        <v>2536</v>
      </c>
    </row>
    <row r="146" spans="2:5" x14ac:dyDescent="0.25">
      <c r="B146" s="77" t="s">
        <v>3811</v>
      </c>
      <c r="C146" t="s">
        <v>2514</v>
      </c>
    </row>
    <row r="147" spans="2:5" x14ac:dyDescent="0.25">
      <c r="B147" s="77" t="s">
        <v>3811</v>
      </c>
      <c r="C147" t="s">
        <v>2681</v>
      </c>
    </row>
    <row r="148" spans="2:5" x14ac:dyDescent="0.25">
      <c r="B148" s="77" t="s">
        <v>3811</v>
      </c>
      <c r="C148" t="s">
        <v>2682</v>
      </c>
    </row>
    <row r="149" spans="2:5" x14ac:dyDescent="0.25">
      <c r="B149" s="77" t="s">
        <v>3811</v>
      </c>
      <c r="C149" t="s">
        <v>2683</v>
      </c>
    </row>
    <row r="150" spans="2:5" x14ac:dyDescent="0.25">
      <c r="B150" s="77" t="s">
        <v>3811</v>
      </c>
      <c r="C150" t="s">
        <v>2637</v>
      </c>
    </row>
    <row r="151" spans="2:5" x14ac:dyDescent="0.25">
      <c r="B151" s="77" t="s">
        <v>3811</v>
      </c>
      <c r="C151" t="s">
        <v>2684</v>
      </c>
    </row>
    <row r="152" spans="2:5" x14ac:dyDescent="0.25">
      <c r="B152" s="77" t="s">
        <v>3811</v>
      </c>
      <c r="C152" t="s">
        <v>2639</v>
      </c>
    </row>
    <row r="153" spans="2:5" x14ac:dyDescent="0.25">
      <c r="B153" s="77" t="s">
        <v>3811</v>
      </c>
      <c r="C153" t="s">
        <v>2640</v>
      </c>
    </row>
    <row r="154" spans="2:5" x14ac:dyDescent="0.25">
      <c r="B154" s="77" t="s">
        <v>3811</v>
      </c>
      <c r="C154" t="s">
        <v>2641</v>
      </c>
    </row>
    <row r="155" spans="2:5" x14ac:dyDescent="0.25">
      <c r="B155" s="77" t="s">
        <v>3811</v>
      </c>
      <c r="C155" t="s">
        <v>2642</v>
      </c>
    </row>
    <row r="156" spans="2:5" x14ac:dyDescent="0.25">
      <c r="B156" s="77" t="s">
        <v>3811</v>
      </c>
      <c r="C156" t="s">
        <v>2643</v>
      </c>
    </row>
    <row r="157" spans="2:5" x14ac:dyDescent="0.25">
      <c r="B157" s="77" t="s">
        <v>3811</v>
      </c>
      <c r="C157" t="s">
        <v>2644</v>
      </c>
    </row>
    <row r="158" spans="2:5" x14ac:dyDescent="0.25">
      <c r="B158" s="77" t="s">
        <v>3812</v>
      </c>
      <c r="C158" t="s">
        <v>186</v>
      </c>
      <c r="D158" t="s">
        <v>2489</v>
      </c>
      <c r="E158" t="s">
        <v>2536</v>
      </c>
    </row>
    <row r="159" spans="2:5" x14ac:dyDescent="0.25">
      <c r="B159" s="77" t="s">
        <v>3812</v>
      </c>
      <c r="C159" t="s">
        <v>2514</v>
      </c>
    </row>
    <row r="160" spans="2:5" x14ac:dyDescent="0.25">
      <c r="B160" s="77" t="s">
        <v>3812</v>
      </c>
      <c r="C160" t="s">
        <v>2685</v>
      </c>
    </row>
    <row r="161" spans="2:5" x14ac:dyDescent="0.25">
      <c r="B161" s="77" t="s">
        <v>3812</v>
      </c>
      <c r="C161" t="s">
        <v>2686</v>
      </c>
    </row>
    <row r="162" spans="2:5" x14ac:dyDescent="0.25">
      <c r="B162" s="77" t="s">
        <v>3812</v>
      </c>
      <c r="C162" t="s">
        <v>2683</v>
      </c>
    </row>
    <row r="163" spans="2:5" x14ac:dyDescent="0.25">
      <c r="B163" s="77" t="s">
        <v>3812</v>
      </c>
      <c r="C163" t="s">
        <v>2637</v>
      </c>
    </row>
    <row r="164" spans="2:5" x14ac:dyDescent="0.25">
      <c r="B164" s="77" t="s">
        <v>3812</v>
      </c>
      <c r="C164" t="s">
        <v>2684</v>
      </c>
    </row>
    <row r="165" spans="2:5" x14ac:dyDescent="0.25">
      <c r="B165" s="77" t="s">
        <v>3812</v>
      </c>
      <c r="C165" t="s">
        <v>2639</v>
      </c>
    </row>
    <row r="166" spans="2:5" x14ac:dyDescent="0.25">
      <c r="B166" s="77" t="s">
        <v>3812</v>
      </c>
      <c r="C166" t="s">
        <v>2640</v>
      </c>
    </row>
    <row r="167" spans="2:5" x14ac:dyDescent="0.25">
      <c r="B167" s="77" t="s">
        <v>3812</v>
      </c>
      <c r="C167" t="s">
        <v>2641</v>
      </c>
    </row>
    <row r="168" spans="2:5" x14ac:dyDescent="0.25">
      <c r="B168" s="77" t="s">
        <v>3812</v>
      </c>
      <c r="C168" t="s">
        <v>2642</v>
      </c>
    </row>
    <row r="169" spans="2:5" x14ac:dyDescent="0.25">
      <c r="B169" s="77" t="s">
        <v>3812</v>
      </c>
      <c r="C169" t="s">
        <v>2643</v>
      </c>
    </row>
    <row r="170" spans="2:5" x14ac:dyDescent="0.25">
      <c r="B170" s="77" t="s">
        <v>3812</v>
      </c>
      <c r="C170" t="s">
        <v>2644</v>
      </c>
    </row>
    <row r="171" spans="2:5" x14ac:dyDescent="0.25">
      <c r="B171" s="77" t="s">
        <v>3813</v>
      </c>
      <c r="C171" t="s">
        <v>189</v>
      </c>
      <c r="D171" t="s">
        <v>2489</v>
      </c>
      <c r="E171" t="s">
        <v>2536</v>
      </c>
    </row>
    <row r="172" spans="2:5" x14ac:dyDescent="0.25">
      <c r="B172" s="77" t="s">
        <v>3813</v>
      </c>
      <c r="C172" t="s">
        <v>2514</v>
      </c>
    </row>
    <row r="173" spans="2:5" x14ac:dyDescent="0.25">
      <c r="B173" s="77" t="s">
        <v>3813</v>
      </c>
      <c r="C173" t="s">
        <v>2687</v>
      </c>
    </row>
    <row r="174" spans="2:5" x14ac:dyDescent="0.25">
      <c r="B174" s="77" t="s">
        <v>3813</v>
      </c>
      <c r="C174" t="s">
        <v>2688</v>
      </c>
    </row>
    <row r="175" spans="2:5" x14ac:dyDescent="0.25">
      <c r="B175" s="77" t="s">
        <v>3813</v>
      </c>
      <c r="C175" t="s">
        <v>2659</v>
      </c>
    </row>
    <row r="176" spans="2:5" x14ac:dyDescent="0.25">
      <c r="B176" s="77" t="s">
        <v>3813</v>
      </c>
      <c r="C176" t="s">
        <v>2689</v>
      </c>
    </row>
    <row r="177" spans="2:5" x14ac:dyDescent="0.25">
      <c r="B177" s="77" t="s">
        <v>3813</v>
      </c>
      <c r="C177" t="s">
        <v>2690</v>
      </c>
    </row>
    <row r="178" spans="2:5" x14ac:dyDescent="0.25">
      <c r="B178" s="77" t="s">
        <v>3813</v>
      </c>
      <c r="C178" t="s">
        <v>2639</v>
      </c>
    </row>
    <row r="179" spans="2:5" x14ac:dyDescent="0.25">
      <c r="B179" s="77" t="s">
        <v>3813</v>
      </c>
      <c r="C179" t="s">
        <v>2640</v>
      </c>
    </row>
    <row r="180" spans="2:5" x14ac:dyDescent="0.25">
      <c r="B180" s="77" t="s">
        <v>3813</v>
      </c>
      <c r="C180" t="s">
        <v>2641</v>
      </c>
    </row>
    <row r="181" spans="2:5" x14ac:dyDescent="0.25">
      <c r="B181" s="77" t="s">
        <v>3813</v>
      </c>
      <c r="C181" t="s">
        <v>2642</v>
      </c>
    </row>
    <row r="182" spans="2:5" x14ac:dyDescent="0.25">
      <c r="B182" s="77" t="s">
        <v>3813</v>
      </c>
      <c r="C182" t="s">
        <v>2643</v>
      </c>
    </row>
    <row r="183" spans="2:5" x14ac:dyDescent="0.25">
      <c r="B183" s="77" t="s">
        <v>3813</v>
      </c>
      <c r="C183" t="s">
        <v>2644</v>
      </c>
    </row>
    <row r="184" spans="2:5" x14ac:dyDescent="0.25">
      <c r="B184" s="77" t="s">
        <v>3814</v>
      </c>
      <c r="C184" t="s">
        <v>192</v>
      </c>
      <c r="D184" t="s">
        <v>2489</v>
      </c>
      <c r="E184" t="s">
        <v>2536</v>
      </c>
    </row>
    <row r="185" spans="2:5" x14ac:dyDescent="0.25">
      <c r="B185" s="77" t="s">
        <v>3814</v>
      </c>
      <c r="C185" t="s">
        <v>2514</v>
      </c>
    </row>
    <row r="186" spans="2:5" x14ac:dyDescent="0.25">
      <c r="B186" s="77" t="s">
        <v>3814</v>
      </c>
      <c r="C186" t="s">
        <v>2691</v>
      </c>
    </row>
    <row r="187" spans="2:5" x14ac:dyDescent="0.25">
      <c r="B187" s="77" t="s">
        <v>3814</v>
      </c>
      <c r="C187" t="s">
        <v>2692</v>
      </c>
    </row>
    <row r="188" spans="2:5" x14ac:dyDescent="0.25">
      <c r="B188" s="77" t="s">
        <v>3814</v>
      </c>
      <c r="C188" t="s">
        <v>2693</v>
      </c>
    </row>
    <row r="189" spans="2:5" x14ac:dyDescent="0.25">
      <c r="B189" s="77" t="s">
        <v>3814</v>
      </c>
      <c r="C189" t="s">
        <v>2694</v>
      </c>
    </row>
    <row r="190" spans="2:5" x14ac:dyDescent="0.25">
      <c r="B190" s="77" t="s">
        <v>3814</v>
      </c>
      <c r="C190" t="s">
        <v>2695</v>
      </c>
    </row>
    <row r="191" spans="2:5" x14ac:dyDescent="0.25">
      <c r="B191" s="77" t="s">
        <v>3814</v>
      </c>
      <c r="C191" t="s">
        <v>2639</v>
      </c>
    </row>
    <row r="192" spans="2:5" x14ac:dyDescent="0.25">
      <c r="B192" s="77" t="s">
        <v>3814</v>
      </c>
      <c r="C192" t="s">
        <v>2640</v>
      </c>
    </row>
    <row r="193" spans="2:5" x14ac:dyDescent="0.25">
      <c r="B193" s="77" t="s">
        <v>3814</v>
      </c>
      <c r="C193" t="s">
        <v>2641</v>
      </c>
    </row>
    <row r="194" spans="2:5" x14ac:dyDescent="0.25">
      <c r="B194" s="77" t="s">
        <v>3814</v>
      </c>
      <c r="C194" t="s">
        <v>2642</v>
      </c>
    </row>
    <row r="195" spans="2:5" x14ac:dyDescent="0.25">
      <c r="B195" s="77" t="s">
        <v>3814</v>
      </c>
      <c r="C195" t="s">
        <v>2643</v>
      </c>
    </row>
    <row r="196" spans="2:5" x14ac:dyDescent="0.25">
      <c r="B196" s="77" t="s">
        <v>3814</v>
      </c>
      <c r="C196" t="s">
        <v>2644</v>
      </c>
    </row>
    <row r="197" spans="2:5" x14ac:dyDescent="0.25">
      <c r="B197" s="77" t="s">
        <v>3815</v>
      </c>
      <c r="C197" t="s">
        <v>194</v>
      </c>
      <c r="D197" t="s">
        <v>2489</v>
      </c>
      <c r="E197" t="s">
        <v>2536</v>
      </c>
    </row>
    <row r="198" spans="2:5" x14ac:dyDescent="0.25">
      <c r="B198" s="77" t="s">
        <v>3815</v>
      </c>
      <c r="C198" t="s">
        <v>2514</v>
      </c>
    </row>
    <row r="199" spans="2:5" x14ac:dyDescent="0.25">
      <c r="B199" s="77" t="s">
        <v>3815</v>
      </c>
      <c r="C199" t="s">
        <v>2696</v>
      </c>
    </row>
    <row r="200" spans="2:5" x14ac:dyDescent="0.25">
      <c r="B200" s="77" t="s">
        <v>3815</v>
      </c>
      <c r="C200" t="s">
        <v>2697</v>
      </c>
    </row>
    <row r="201" spans="2:5" x14ac:dyDescent="0.25">
      <c r="B201" s="77" t="s">
        <v>3815</v>
      </c>
      <c r="C201" t="s">
        <v>2664</v>
      </c>
    </row>
    <row r="202" spans="2:5" x14ac:dyDescent="0.25">
      <c r="B202" s="77" t="s">
        <v>3815</v>
      </c>
      <c r="C202" t="s">
        <v>2698</v>
      </c>
    </row>
    <row r="203" spans="2:5" x14ac:dyDescent="0.25">
      <c r="B203" s="77" t="s">
        <v>3815</v>
      </c>
      <c r="C203" t="s">
        <v>2673</v>
      </c>
    </row>
    <row r="204" spans="2:5" x14ac:dyDescent="0.25">
      <c r="B204" s="77" t="s">
        <v>3815</v>
      </c>
      <c r="C204" t="s">
        <v>2639</v>
      </c>
    </row>
    <row r="205" spans="2:5" x14ac:dyDescent="0.25">
      <c r="B205" s="77" t="s">
        <v>3815</v>
      </c>
      <c r="C205" t="s">
        <v>2640</v>
      </c>
    </row>
    <row r="206" spans="2:5" x14ac:dyDescent="0.25">
      <c r="B206" s="77" t="s">
        <v>3815</v>
      </c>
      <c r="C206" t="s">
        <v>2641</v>
      </c>
    </row>
    <row r="207" spans="2:5" x14ac:dyDescent="0.25">
      <c r="B207" s="77" t="s">
        <v>3815</v>
      </c>
      <c r="C207" t="s">
        <v>2642</v>
      </c>
    </row>
    <row r="208" spans="2:5" x14ac:dyDescent="0.25">
      <c r="B208" s="77" t="s">
        <v>3815</v>
      </c>
      <c r="C208" t="s">
        <v>2643</v>
      </c>
    </row>
    <row r="209" spans="2:5" x14ac:dyDescent="0.25">
      <c r="B209" s="77" t="s">
        <v>3815</v>
      </c>
      <c r="C209" t="s">
        <v>2644</v>
      </c>
    </row>
    <row r="210" spans="2:5" x14ac:dyDescent="0.25">
      <c r="B210" s="77" t="s">
        <v>3816</v>
      </c>
      <c r="C210" t="s">
        <v>197</v>
      </c>
      <c r="D210" t="s">
        <v>2489</v>
      </c>
      <c r="E210" t="s">
        <v>2536</v>
      </c>
    </row>
    <row r="211" spans="2:5" x14ac:dyDescent="0.25">
      <c r="B211" s="77" t="s">
        <v>3816</v>
      </c>
      <c r="C211" t="s">
        <v>2514</v>
      </c>
    </row>
    <row r="212" spans="2:5" x14ac:dyDescent="0.25">
      <c r="B212" s="77" t="s">
        <v>3816</v>
      </c>
      <c r="C212" t="s">
        <v>2699</v>
      </c>
    </row>
    <row r="213" spans="2:5" x14ac:dyDescent="0.25">
      <c r="B213" s="77" t="s">
        <v>3816</v>
      </c>
      <c r="C213" t="s">
        <v>2700</v>
      </c>
    </row>
    <row r="214" spans="2:5" x14ac:dyDescent="0.25">
      <c r="B214" s="77" t="s">
        <v>3816</v>
      </c>
      <c r="C214" t="s">
        <v>2701</v>
      </c>
    </row>
    <row r="215" spans="2:5" x14ac:dyDescent="0.25">
      <c r="B215" s="77" t="s">
        <v>3816</v>
      </c>
      <c r="C215" t="s">
        <v>2702</v>
      </c>
    </row>
    <row r="216" spans="2:5" x14ac:dyDescent="0.25">
      <c r="B216" s="77" t="s">
        <v>3816</v>
      </c>
      <c r="C216" t="s">
        <v>2703</v>
      </c>
    </row>
    <row r="217" spans="2:5" x14ac:dyDescent="0.25">
      <c r="B217" s="77" t="s">
        <v>3816</v>
      </c>
      <c r="C217" t="s">
        <v>2639</v>
      </c>
    </row>
    <row r="218" spans="2:5" x14ac:dyDescent="0.25">
      <c r="B218" s="77" t="s">
        <v>3816</v>
      </c>
      <c r="C218" t="s">
        <v>2640</v>
      </c>
    </row>
    <row r="219" spans="2:5" x14ac:dyDescent="0.25">
      <c r="B219" s="77" t="s">
        <v>3816</v>
      </c>
      <c r="C219" t="s">
        <v>2641</v>
      </c>
    </row>
    <row r="220" spans="2:5" x14ac:dyDescent="0.25">
      <c r="B220" s="77" t="s">
        <v>3816</v>
      </c>
      <c r="C220" t="s">
        <v>2642</v>
      </c>
    </row>
    <row r="221" spans="2:5" x14ac:dyDescent="0.25">
      <c r="B221" s="77" t="s">
        <v>3816</v>
      </c>
      <c r="C221" t="s">
        <v>2643</v>
      </c>
    </row>
    <row r="222" spans="2:5" x14ac:dyDescent="0.25">
      <c r="B222" s="77" t="s">
        <v>3816</v>
      </c>
      <c r="C222" t="s">
        <v>2644</v>
      </c>
    </row>
    <row r="223" spans="2:5" x14ac:dyDescent="0.25">
      <c r="B223" s="77" t="s">
        <v>3817</v>
      </c>
      <c r="C223" t="s">
        <v>197</v>
      </c>
      <c r="D223" t="s">
        <v>2489</v>
      </c>
      <c r="E223" t="s">
        <v>2536</v>
      </c>
    </row>
    <row r="224" spans="2:5" x14ac:dyDescent="0.25">
      <c r="B224" s="77" t="s">
        <v>3817</v>
      </c>
      <c r="C224" t="s">
        <v>2514</v>
      </c>
    </row>
    <row r="225" spans="2:5" x14ac:dyDescent="0.25">
      <c r="B225" s="77" t="s">
        <v>3817</v>
      </c>
      <c r="C225" t="s">
        <v>2699</v>
      </c>
    </row>
    <row r="226" spans="2:5" x14ac:dyDescent="0.25">
      <c r="B226" s="77" t="s">
        <v>3817</v>
      </c>
      <c r="C226" t="s">
        <v>2700</v>
      </c>
    </row>
    <row r="227" spans="2:5" x14ac:dyDescent="0.25">
      <c r="B227" s="77" t="s">
        <v>3817</v>
      </c>
      <c r="C227" t="s">
        <v>2704</v>
      </c>
    </row>
    <row r="228" spans="2:5" x14ac:dyDescent="0.25">
      <c r="B228" s="77" t="s">
        <v>3817</v>
      </c>
      <c r="C228" t="s">
        <v>2648</v>
      </c>
    </row>
    <row r="229" spans="2:5" x14ac:dyDescent="0.25">
      <c r="B229" s="77" t="s">
        <v>3817</v>
      </c>
      <c r="C229" t="s">
        <v>2705</v>
      </c>
    </row>
    <row r="230" spans="2:5" x14ac:dyDescent="0.25">
      <c r="B230" s="77" t="s">
        <v>3817</v>
      </c>
      <c r="C230" t="s">
        <v>2639</v>
      </c>
    </row>
    <row r="231" spans="2:5" x14ac:dyDescent="0.25">
      <c r="B231" s="77" t="s">
        <v>3817</v>
      </c>
      <c r="C231" t="s">
        <v>2640</v>
      </c>
    </row>
    <row r="232" spans="2:5" x14ac:dyDescent="0.25">
      <c r="B232" s="77" t="s">
        <v>3817</v>
      </c>
      <c r="C232" t="s">
        <v>2641</v>
      </c>
    </row>
    <row r="233" spans="2:5" x14ac:dyDescent="0.25">
      <c r="B233" s="77" t="s">
        <v>3817</v>
      </c>
      <c r="C233" t="s">
        <v>2642</v>
      </c>
    </row>
    <row r="234" spans="2:5" x14ac:dyDescent="0.25">
      <c r="B234" s="77" t="s">
        <v>3817</v>
      </c>
      <c r="C234" t="s">
        <v>2643</v>
      </c>
    </row>
    <row r="235" spans="2:5" x14ac:dyDescent="0.25">
      <c r="B235" s="77" t="s">
        <v>3817</v>
      </c>
      <c r="C235" t="s">
        <v>2644</v>
      </c>
    </row>
    <row r="236" spans="2:5" x14ac:dyDescent="0.25">
      <c r="B236" s="77" t="s">
        <v>3818</v>
      </c>
      <c r="C236" t="s">
        <v>202</v>
      </c>
      <c r="D236" t="s">
        <v>2489</v>
      </c>
      <c r="E236" t="s">
        <v>2536</v>
      </c>
    </row>
    <row r="237" spans="2:5" x14ac:dyDescent="0.25">
      <c r="B237" s="77" t="s">
        <v>3818</v>
      </c>
      <c r="C237" t="s">
        <v>2514</v>
      </c>
    </row>
    <row r="238" spans="2:5" x14ac:dyDescent="0.25">
      <c r="B238" s="77" t="s">
        <v>3818</v>
      </c>
      <c r="C238" t="s">
        <v>2706</v>
      </c>
    </row>
    <row r="239" spans="2:5" x14ac:dyDescent="0.25">
      <c r="B239" s="77" t="s">
        <v>3818</v>
      </c>
      <c r="C239" t="s">
        <v>2707</v>
      </c>
    </row>
    <row r="240" spans="2:5" x14ac:dyDescent="0.25">
      <c r="B240" s="77" t="s">
        <v>3818</v>
      </c>
      <c r="C240" t="s">
        <v>2655</v>
      </c>
    </row>
    <row r="241" spans="2:5" x14ac:dyDescent="0.25">
      <c r="B241" s="77" t="s">
        <v>3818</v>
      </c>
      <c r="C241" t="s">
        <v>2652</v>
      </c>
    </row>
    <row r="242" spans="2:5" x14ac:dyDescent="0.25">
      <c r="B242" s="77" t="s">
        <v>3818</v>
      </c>
      <c r="C242" t="s">
        <v>2705</v>
      </c>
    </row>
    <row r="243" spans="2:5" x14ac:dyDescent="0.25">
      <c r="B243" s="77" t="s">
        <v>3818</v>
      </c>
      <c r="C243" t="s">
        <v>2639</v>
      </c>
    </row>
    <row r="244" spans="2:5" x14ac:dyDescent="0.25">
      <c r="B244" s="77" t="s">
        <v>3818</v>
      </c>
      <c r="C244" t="s">
        <v>2640</v>
      </c>
    </row>
    <row r="245" spans="2:5" x14ac:dyDescent="0.25">
      <c r="B245" s="77" t="s">
        <v>3818</v>
      </c>
      <c r="C245" t="s">
        <v>2641</v>
      </c>
    </row>
    <row r="246" spans="2:5" x14ac:dyDescent="0.25">
      <c r="B246" s="77" t="s">
        <v>3818</v>
      </c>
      <c r="C246" t="s">
        <v>2642</v>
      </c>
    </row>
    <row r="247" spans="2:5" x14ac:dyDescent="0.25">
      <c r="B247" s="77" t="s">
        <v>3818</v>
      </c>
      <c r="C247" t="s">
        <v>2643</v>
      </c>
    </row>
    <row r="248" spans="2:5" x14ac:dyDescent="0.25">
      <c r="B248" s="77" t="s">
        <v>3818</v>
      </c>
      <c r="C248" t="s">
        <v>2644</v>
      </c>
    </row>
    <row r="249" spans="2:5" x14ac:dyDescent="0.25">
      <c r="B249" s="77" t="s">
        <v>3819</v>
      </c>
      <c r="C249" t="s">
        <v>205</v>
      </c>
      <c r="D249" t="s">
        <v>2489</v>
      </c>
      <c r="E249" t="s">
        <v>2536</v>
      </c>
    </row>
    <row r="250" spans="2:5" x14ac:dyDescent="0.25">
      <c r="B250" s="77" t="s">
        <v>3819</v>
      </c>
      <c r="C250" t="s">
        <v>2514</v>
      </c>
    </row>
    <row r="251" spans="2:5" x14ac:dyDescent="0.25">
      <c r="B251" s="77" t="s">
        <v>3819</v>
      </c>
      <c r="C251" t="s">
        <v>2708</v>
      </c>
    </row>
    <row r="252" spans="2:5" x14ac:dyDescent="0.25">
      <c r="B252" s="77" t="s">
        <v>3819</v>
      </c>
      <c r="C252" t="s">
        <v>2709</v>
      </c>
    </row>
    <row r="253" spans="2:5" x14ac:dyDescent="0.25">
      <c r="B253" s="77" t="s">
        <v>3819</v>
      </c>
      <c r="C253" t="s">
        <v>2710</v>
      </c>
    </row>
    <row r="254" spans="2:5" x14ac:dyDescent="0.25">
      <c r="B254" s="77" t="s">
        <v>3819</v>
      </c>
      <c r="C254" t="s">
        <v>2711</v>
      </c>
    </row>
    <row r="255" spans="2:5" x14ac:dyDescent="0.25">
      <c r="B255" s="77" t="s">
        <v>3819</v>
      </c>
      <c r="C255" t="s">
        <v>2712</v>
      </c>
    </row>
    <row r="256" spans="2:5" x14ac:dyDescent="0.25">
      <c r="B256" s="77" t="s">
        <v>3819</v>
      </c>
      <c r="C256" t="s">
        <v>2639</v>
      </c>
    </row>
    <row r="257" spans="2:5" x14ac:dyDescent="0.25">
      <c r="B257" s="77" t="s">
        <v>3819</v>
      </c>
      <c r="C257" t="s">
        <v>2640</v>
      </c>
    </row>
    <row r="258" spans="2:5" x14ac:dyDescent="0.25">
      <c r="B258" s="77" t="s">
        <v>3819</v>
      </c>
      <c r="C258" t="s">
        <v>2641</v>
      </c>
    </row>
    <row r="259" spans="2:5" x14ac:dyDescent="0.25">
      <c r="B259" s="77" t="s">
        <v>3819</v>
      </c>
      <c r="C259" t="s">
        <v>2642</v>
      </c>
    </row>
    <row r="260" spans="2:5" x14ac:dyDescent="0.25">
      <c r="B260" s="77" t="s">
        <v>3819</v>
      </c>
      <c r="C260" t="s">
        <v>2643</v>
      </c>
    </row>
    <row r="261" spans="2:5" x14ac:dyDescent="0.25">
      <c r="B261" s="77" t="s">
        <v>3819</v>
      </c>
      <c r="C261" t="s">
        <v>2644</v>
      </c>
    </row>
    <row r="262" spans="2:5" x14ac:dyDescent="0.25">
      <c r="B262" s="77" t="s">
        <v>3820</v>
      </c>
      <c r="C262" t="s">
        <v>207</v>
      </c>
      <c r="D262" t="s">
        <v>2489</v>
      </c>
      <c r="E262" t="s">
        <v>2536</v>
      </c>
    </row>
    <row r="263" spans="2:5" x14ac:dyDescent="0.25">
      <c r="B263" s="77" t="s">
        <v>3820</v>
      </c>
      <c r="C263" t="s">
        <v>2514</v>
      </c>
    </row>
    <row r="264" spans="2:5" x14ac:dyDescent="0.25">
      <c r="B264" s="77" t="s">
        <v>3820</v>
      </c>
      <c r="C264" t="s">
        <v>2713</v>
      </c>
    </row>
    <row r="265" spans="2:5" x14ac:dyDescent="0.25">
      <c r="B265" s="77" t="s">
        <v>3820</v>
      </c>
      <c r="C265" t="s">
        <v>2714</v>
      </c>
    </row>
    <row r="266" spans="2:5" x14ac:dyDescent="0.25">
      <c r="B266" s="77" t="s">
        <v>3820</v>
      </c>
      <c r="C266" t="s">
        <v>2715</v>
      </c>
    </row>
    <row r="267" spans="2:5" x14ac:dyDescent="0.25">
      <c r="B267" s="77" t="s">
        <v>3820</v>
      </c>
      <c r="C267" t="s">
        <v>2711</v>
      </c>
    </row>
    <row r="268" spans="2:5" x14ac:dyDescent="0.25">
      <c r="B268" s="77" t="s">
        <v>3820</v>
      </c>
      <c r="C268" t="s">
        <v>2712</v>
      </c>
    </row>
    <row r="269" spans="2:5" x14ac:dyDescent="0.25">
      <c r="B269" s="77" t="s">
        <v>3820</v>
      </c>
      <c r="C269" t="s">
        <v>2639</v>
      </c>
    </row>
    <row r="270" spans="2:5" x14ac:dyDescent="0.25">
      <c r="B270" s="77" t="s">
        <v>3820</v>
      </c>
      <c r="C270" t="s">
        <v>2640</v>
      </c>
    </row>
    <row r="271" spans="2:5" x14ac:dyDescent="0.25">
      <c r="B271" s="77" t="s">
        <v>3820</v>
      </c>
      <c r="C271" t="s">
        <v>2641</v>
      </c>
    </row>
    <row r="272" spans="2:5" x14ac:dyDescent="0.25">
      <c r="B272" s="77" t="s">
        <v>3820</v>
      </c>
      <c r="C272" t="s">
        <v>2642</v>
      </c>
    </row>
    <row r="273" spans="2:5" x14ac:dyDescent="0.25">
      <c r="B273" s="77" t="s">
        <v>3820</v>
      </c>
      <c r="C273" t="s">
        <v>2643</v>
      </c>
    </row>
    <row r="274" spans="2:5" x14ac:dyDescent="0.25">
      <c r="B274" s="77" t="s">
        <v>3820</v>
      </c>
      <c r="C274" t="s">
        <v>2644</v>
      </c>
    </row>
    <row r="275" spans="2:5" x14ac:dyDescent="0.25">
      <c r="B275" s="77" t="s">
        <v>3821</v>
      </c>
      <c r="C275" t="s">
        <v>210</v>
      </c>
      <c r="D275" t="s">
        <v>2489</v>
      </c>
      <c r="E275" t="s">
        <v>2536</v>
      </c>
    </row>
    <row r="276" spans="2:5" x14ac:dyDescent="0.25">
      <c r="B276" s="77" t="s">
        <v>3821</v>
      </c>
      <c r="C276" t="s">
        <v>2514</v>
      </c>
    </row>
    <row r="277" spans="2:5" x14ac:dyDescent="0.25">
      <c r="B277" s="77" t="s">
        <v>3821</v>
      </c>
      <c r="C277" t="s">
        <v>2716</v>
      </c>
    </row>
    <row r="278" spans="2:5" x14ac:dyDescent="0.25">
      <c r="B278" s="77" t="s">
        <v>3821</v>
      </c>
      <c r="C278" t="s">
        <v>2717</v>
      </c>
    </row>
    <row r="279" spans="2:5" x14ac:dyDescent="0.25">
      <c r="B279" s="77" t="s">
        <v>3821</v>
      </c>
      <c r="C279" t="s">
        <v>2683</v>
      </c>
    </row>
    <row r="280" spans="2:5" x14ac:dyDescent="0.25">
      <c r="B280" s="77" t="s">
        <v>3821</v>
      </c>
      <c r="C280" t="s">
        <v>2652</v>
      </c>
    </row>
    <row r="281" spans="2:5" x14ac:dyDescent="0.25">
      <c r="B281" s="77" t="s">
        <v>3821</v>
      </c>
      <c r="C281" t="s">
        <v>2718</v>
      </c>
    </row>
    <row r="282" spans="2:5" x14ac:dyDescent="0.25">
      <c r="B282" s="77" t="s">
        <v>3821</v>
      </c>
      <c r="C282" t="s">
        <v>2639</v>
      </c>
    </row>
    <row r="283" spans="2:5" x14ac:dyDescent="0.25">
      <c r="B283" s="77" t="s">
        <v>3821</v>
      </c>
      <c r="C283" t="s">
        <v>2640</v>
      </c>
    </row>
    <row r="284" spans="2:5" x14ac:dyDescent="0.25">
      <c r="B284" s="77" t="s">
        <v>3821</v>
      </c>
      <c r="C284" t="s">
        <v>2641</v>
      </c>
    </row>
    <row r="285" spans="2:5" x14ac:dyDescent="0.25">
      <c r="B285" s="77" t="s">
        <v>3821</v>
      </c>
      <c r="C285" t="s">
        <v>2642</v>
      </c>
    </row>
    <row r="286" spans="2:5" x14ac:dyDescent="0.25">
      <c r="B286" s="77" t="s">
        <v>3821</v>
      </c>
      <c r="C286" t="s">
        <v>2643</v>
      </c>
    </row>
    <row r="287" spans="2:5" x14ac:dyDescent="0.25">
      <c r="B287" s="77" t="s">
        <v>3821</v>
      </c>
      <c r="C287" t="s">
        <v>2644</v>
      </c>
    </row>
    <row r="288" spans="2:5" x14ac:dyDescent="0.25">
      <c r="B288" s="77" t="s">
        <v>3822</v>
      </c>
      <c r="C288" t="s">
        <v>212</v>
      </c>
      <c r="D288" t="s">
        <v>2489</v>
      </c>
      <c r="E288" t="s">
        <v>2536</v>
      </c>
    </row>
    <row r="289" spans="2:5" x14ac:dyDescent="0.25">
      <c r="B289" s="77" t="s">
        <v>3822</v>
      </c>
      <c r="C289" t="s">
        <v>2514</v>
      </c>
    </row>
    <row r="290" spans="2:5" x14ac:dyDescent="0.25">
      <c r="B290" s="77" t="s">
        <v>3822</v>
      </c>
      <c r="C290" t="s">
        <v>2719</v>
      </c>
    </row>
    <row r="291" spans="2:5" x14ac:dyDescent="0.25">
      <c r="B291" s="77" t="s">
        <v>3822</v>
      </c>
      <c r="C291" t="s">
        <v>2720</v>
      </c>
    </row>
    <row r="292" spans="2:5" x14ac:dyDescent="0.25">
      <c r="B292" s="77" t="s">
        <v>3822</v>
      </c>
      <c r="C292" t="s">
        <v>2721</v>
      </c>
    </row>
    <row r="293" spans="2:5" x14ac:dyDescent="0.25">
      <c r="B293" s="77" t="s">
        <v>3822</v>
      </c>
      <c r="C293" t="s">
        <v>2722</v>
      </c>
    </row>
    <row r="294" spans="2:5" x14ac:dyDescent="0.25">
      <c r="B294" s="77" t="s">
        <v>3822</v>
      </c>
      <c r="C294" t="s">
        <v>2723</v>
      </c>
    </row>
    <row r="295" spans="2:5" x14ac:dyDescent="0.25">
      <c r="B295" s="77" t="s">
        <v>3822</v>
      </c>
      <c r="C295" t="s">
        <v>2639</v>
      </c>
    </row>
    <row r="296" spans="2:5" x14ac:dyDescent="0.25">
      <c r="B296" s="77" t="s">
        <v>3822</v>
      </c>
      <c r="C296" t="s">
        <v>2640</v>
      </c>
    </row>
    <row r="297" spans="2:5" x14ac:dyDescent="0.25">
      <c r="B297" s="77" t="s">
        <v>3822</v>
      </c>
      <c r="C297" t="s">
        <v>2641</v>
      </c>
    </row>
    <row r="298" spans="2:5" x14ac:dyDescent="0.25">
      <c r="B298" s="77" t="s">
        <v>3822</v>
      </c>
      <c r="C298" t="s">
        <v>2642</v>
      </c>
    </row>
    <row r="299" spans="2:5" x14ac:dyDescent="0.25">
      <c r="B299" s="77" t="s">
        <v>3822</v>
      </c>
      <c r="C299" t="s">
        <v>2643</v>
      </c>
    </row>
    <row r="300" spans="2:5" x14ac:dyDescent="0.25">
      <c r="B300" s="77" t="s">
        <v>3822</v>
      </c>
      <c r="C300" t="s">
        <v>2644</v>
      </c>
    </row>
    <row r="301" spans="2:5" x14ac:dyDescent="0.25">
      <c r="B301" s="77" t="s">
        <v>3823</v>
      </c>
      <c r="C301" t="s">
        <v>214</v>
      </c>
      <c r="D301" t="s">
        <v>2489</v>
      </c>
      <c r="E301" t="s">
        <v>2536</v>
      </c>
    </row>
    <row r="302" spans="2:5" x14ac:dyDescent="0.25">
      <c r="B302" s="77" t="s">
        <v>3823</v>
      </c>
      <c r="C302" t="s">
        <v>2514</v>
      </c>
    </row>
    <row r="303" spans="2:5" x14ac:dyDescent="0.25">
      <c r="B303" s="77" t="s">
        <v>3823</v>
      </c>
      <c r="C303" t="s">
        <v>2724</v>
      </c>
    </row>
    <row r="304" spans="2:5" x14ac:dyDescent="0.25">
      <c r="B304" s="77" t="s">
        <v>3823</v>
      </c>
      <c r="C304" t="s">
        <v>2725</v>
      </c>
    </row>
    <row r="305" spans="2:5" x14ac:dyDescent="0.25">
      <c r="B305" s="77" t="s">
        <v>3823</v>
      </c>
      <c r="C305" t="s">
        <v>2721</v>
      </c>
    </row>
    <row r="306" spans="2:5" x14ac:dyDescent="0.25">
      <c r="B306" s="77" t="s">
        <v>3823</v>
      </c>
      <c r="C306" t="s">
        <v>2652</v>
      </c>
    </row>
    <row r="307" spans="2:5" x14ac:dyDescent="0.25">
      <c r="B307" s="77" t="s">
        <v>3823</v>
      </c>
      <c r="C307" t="s">
        <v>2718</v>
      </c>
    </row>
    <row r="308" spans="2:5" x14ac:dyDescent="0.25">
      <c r="B308" s="77" t="s">
        <v>3823</v>
      </c>
      <c r="C308" t="s">
        <v>2639</v>
      </c>
    </row>
    <row r="309" spans="2:5" x14ac:dyDescent="0.25">
      <c r="B309" s="77" t="s">
        <v>3823</v>
      </c>
      <c r="C309" t="s">
        <v>2640</v>
      </c>
    </row>
    <row r="310" spans="2:5" x14ac:dyDescent="0.25">
      <c r="B310" s="77" t="s">
        <v>3823</v>
      </c>
      <c r="C310" t="s">
        <v>2641</v>
      </c>
    </row>
    <row r="311" spans="2:5" x14ac:dyDescent="0.25">
      <c r="B311" s="77" t="s">
        <v>3823</v>
      </c>
      <c r="C311" t="s">
        <v>2642</v>
      </c>
    </row>
    <row r="312" spans="2:5" x14ac:dyDescent="0.25">
      <c r="B312" s="77" t="s">
        <v>3823</v>
      </c>
      <c r="C312" t="s">
        <v>2643</v>
      </c>
    </row>
    <row r="313" spans="2:5" x14ac:dyDescent="0.25">
      <c r="B313" s="77" t="s">
        <v>3823</v>
      </c>
      <c r="C313" t="s">
        <v>2644</v>
      </c>
    </row>
    <row r="314" spans="2:5" x14ac:dyDescent="0.25">
      <c r="B314" s="77" t="s">
        <v>3824</v>
      </c>
      <c r="C314" t="s">
        <v>217</v>
      </c>
      <c r="D314" t="s">
        <v>2489</v>
      </c>
      <c r="E314" t="s">
        <v>2536</v>
      </c>
    </row>
    <row r="315" spans="2:5" x14ac:dyDescent="0.25">
      <c r="B315" s="77" t="s">
        <v>3824</v>
      </c>
      <c r="C315" t="s">
        <v>2514</v>
      </c>
    </row>
    <row r="316" spans="2:5" x14ac:dyDescent="0.25">
      <c r="B316" s="77" t="s">
        <v>3824</v>
      </c>
      <c r="C316" t="s">
        <v>2726</v>
      </c>
    </row>
    <row r="317" spans="2:5" x14ac:dyDescent="0.25">
      <c r="B317" s="77" t="s">
        <v>3824</v>
      </c>
      <c r="C317" t="s">
        <v>2727</v>
      </c>
    </row>
    <row r="318" spans="2:5" x14ac:dyDescent="0.25">
      <c r="B318" s="77" t="s">
        <v>3824</v>
      </c>
      <c r="C318" t="s">
        <v>2728</v>
      </c>
    </row>
    <row r="319" spans="2:5" x14ac:dyDescent="0.25">
      <c r="B319" s="77" t="s">
        <v>3824</v>
      </c>
      <c r="C319" t="s">
        <v>2729</v>
      </c>
    </row>
    <row r="320" spans="2:5" x14ac:dyDescent="0.25">
      <c r="B320" s="77" t="s">
        <v>3824</v>
      </c>
      <c r="C320" t="s">
        <v>2730</v>
      </c>
    </row>
    <row r="321" spans="2:5" x14ac:dyDescent="0.25">
      <c r="B321" s="77" t="s">
        <v>3824</v>
      </c>
      <c r="C321" t="s">
        <v>2639</v>
      </c>
    </row>
    <row r="322" spans="2:5" x14ac:dyDescent="0.25">
      <c r="B322" s="77" t="s">
        <v>3824</v>
      </c>
      <c r="C322" t="s">
        <v>2640</v>
      </c>
    </row>
    <row r="323" spans="2:5" x14ac:dyDescent="0.25">
      <c r="B323" s="77" t="s">
        <v>3824</v>
      </c>
      <c r="C323" t="s">
        <v>2641</v>
      </c>
    </row>
    <row r="324" spans="2:5" x14ac:dyDescent="0.25">
      <c r="B324" s="77" t="s">
        <v>3824</v>
      </c>
      <c r="C324" t="s">
        <v>2642</v>
      </c>
    </row>
    <row r="325" spans="2:5" x14ac:dyDescent="0.25">
      <c r="B325" s="77" t="s">
        <v>3824</v>
      </c>
      <c r="C325" t="s">
        <v>2643</v>
      </c>
    </row>
    <row r="326" spans="2:5" x14ac:dyDescent="0.25">
      <c r="B326" s="77" t="s">
        <v>3824</v>
      </c>
      <c r="C326" t="s">
        <v>2644</v>
      </c>
    </row>
    <row r="327" spans="2:5" x14ac:dyDescent="0.25">
      <c r="B327" s="77" t="s">
        <v>3825</v>
      </c>
      <c r="C327" t="s">
        <v>220</v>
      </c>
      <c r="D327" t="s">
        <v>2489</v>
      </c>
      <c r="E327" t="s">
        <v>2536</v>
      </c>
    </row>
    <row r="328" spans="2:5" x14ac:dyDescent="0.25">
      <c r="B328" s="77" t="s">
        <v>3825</v>
      </c>
      <c r="C328" t="s">
        <v>2514</v>
      </c>
    </row>
    <row r="329" spans="2:5" x14ac:dyDescent="0.25">
      <c r="B329" s="77" t="s">
        <v>3825</v>
      </c>
      <c r="C329" t="s">
        <v>2731</v>
      </c>
    </row>
    <row r="330" spans="2:5" x14ac:dyDescent="0.25">
      <c r="B330" s="77" t="s">
        <v>3825</v>
      </c>
      <c r="C330" t="s">
        <v>2732</v>
      </c>
    </row>
    <row r="331" spans="2:5" x14ac:dyDescent="0.25">
      <c r="B331" s="77" t="s">
        <v>3825</v>
      </c>
      <c r="C331" t="s">
        <v>2728</v>
      </c>
    </row>
    <row r="332" spans="2:5" x14ac:dyDescent="0.25">
      <c r="B332" s="77" t="s">
        <v>3825</v>
      </c>
      <c r="C332" t="s">
        <v>2729</v>
      </c>
    </row>
    <row r="333" spans="2:5" x14ac:dyDescent="0.25">
      <c r="B333" s="77" t="s">
        <v>3825</v>
      </c>
      <c r="C333" t="s">
        <v>2733</v>
      </c>
    </row>
    <row r="334" spans="2:5" x14ac:dyDescent="0.25">
      <c r="B334" s="77" t="s">
        <v>3825</v>
      </c>
      <c r="C334" t="s">
        <v>2639</v>
      </c>
    </row>
    <row r="335" spans="2:5" x14ac:dyDescent="0.25">
      <c r="B335" s="77" t="s">
        <v>3825</v>
      </c>
      <c r="C335" t="s">
        <v>2640</v>
      </c>
    </row>
    <row r="336" spans="2:5" x14ac:dyDescent="0.25">
      <c r="B336" s="77" t="s">
        <v>3825</v>
      </c>
      <c r="C336" t="s">
        <v>2641</v>
      </c>
    </row>
    <row r="337" spans="2:5" x14ac:dyDescent="0.25">
      <c r="B337" s="77" t="s">
        <v>3825</v>
      </c>
      <c r="C337" t="s">
        <v>2642</v>
      </c>
    </row>
    <row r="338" spans="2:5" x14ac:dyDescent="0.25">
      <c r="B338" s="77" t="s">
        <v>3825</v>
      </c>
      <c r="C338" t="s">
        <v>2643</v>
      </c>
    </row>
    <row r="339" spans="2:5" x14ac:dyDescent="0.25">
      <c r="B339" s="77" t="s">
        <v>3825</v>
      </c>
      <c r="C339" t="s">
        <v>2644</v>
      </c>
    </row>
    <row r="340" spans="2:5" x14ac:dyDescent="0.25">
      <c r="B340" s="77" t="s">
        <v>3826</v>
      </c>
      <c r="C340" t="s">
        <v>223</v>
      </c>
      <c r="D340" t="s">
        <v>2489</v>
      </c>
      <c r="E340" t="s">
        <v>2536</v>
      </c>
    </row>
    <row r="341" spans="2:5" x14ac:dyDescent="0.25">
      <c r="B341" s="77" t="s">
        <v>3826</v>
      </c>
      <c r="C341" t="s">
        <v>2514</v>
      </c>
    </row>
    <row r="342" spans="2:5" x14ac:dyDescent="0.25">
      <c r="B342" s="77" t="s">
        <v>3826</v>
      </c>
      <c r="C342" t="s">
        <v>2734</v>
      </c>
    </row>
    <row r="343" spans="2:5" x14ac:dyDescent="0.25">
      <c r="B343" s="77" t="s">
        <v>3826</v>
      </c>
      <c r="C343" t="s">
        <v>2735</v>
      </c>
    </row>
    <row r="344" spans="2:5" x14ac:dyDescent="0.25">
      <c r="B344" s="77" t="s">
        <v>3826</v>
      </c>
      <c r="C344" t="s">
        <v>2736</v>
      </c>
    </row>
    <row r="345" spans="2:5" x14ac:dyDescent="0.25">
      <c r="B345" s="77" t="s">
        <v>3826</v>
      </c>
      <c r="C345" t="s">
        <v>2737</v>
      </c>
    </row>
    <row r="346" spans="2:5" x14ac:dyDescent="0.25">
      <c r="B346" s="77" t="s">
        <v>3826</v>
      </c>
      <c r="C346" t="s">
        <v>2718</v>
      </c>
    </row>
    <row r="347" spans="2:5" x14ac:dyDescent="0.25">
      <c r="B347" s="77" t="s">
        <v>3826</v>
      </c>
      <c r="C347" t="s">
        <v>2639</v>
      </c>
    </row>
    <row r="348" spans="2:5" x14ac:dyDescent="0.25">
      <c r="B348" s="77" t="s">
        <v>3826</v>
      </c>
      <c r="C348" t="s">
        <v>2640</v>
      </c>
    </row>
    <row r="349" spans="2:5" x14ac:dyDescent="0.25">
      <c r="B349" s="77" t="s">
        <v>3826</v>
      </c>
      <c r="C349" t="s">
        <v>2641</v>
      </c>
    </row>
    <row r="350" spans="2:5" x14ac:dyDescent="0.25">
      <c r="B350" s="77" t="s">
        <v>3826</v>
      </c>
      <c r="C350" t="s">
        <v>2642</v>
      </c>
    </row>
    <row r="351" spans="2:5" x14ac:dyDescent="0.25">
      <c r="B351" s="77" t="s">
        <v>3826</v>
      </c>
      <c r="C351" t="s">
        <v>2643</v>
      </c>
    </row>
    <row r="352" spans="2:5" x14ac:dyDescent="0.25">
      <c r="B352" s="77" t="s">
        <v>3826</v>
      </c>
      <c r="C352" t="s">
        <v>2644</v>
      </c>
    </row>
    <row r="353" spans="2:5" x14ac:dyDescent="0.25">
      <c r="B353" s="77" t="s">
        <v>3827</v>
      </c>
      <c r="C353" t="s">
        <v>225</v>
      </c>
      <c r="D353" t="s">
        <v>2489</v>
      </c>
      <c r="E353" t="s">
        <v>2536</v>
      </c>
    </row>
    <row r="354" spans="2:5" x14ac:dyDescent="0.25">
      <c r="B354" s="77" t="s">
        <v>3827</v>
      </c>
      <c r="C354" t="s">
        <v>2514</v>
      </c>
    </row>
    <row r="355" spans="2:5" x14ac:dyDescent="0.25">
      <c r="B355" s="77" t="s">
        <v>3827</v>
      </c>
      <c r="C355" t="s">
        <v>2738</v>
      </c>
    </row>
    <row r="356" spans="2:5" x14ac:dyDescent="0.25">
      <c r="B356" s="77" t="s">
        <v>3827</v>
      </c>
      <c r="C356" t="s">
        <v>2739</v>
      </c>
    </row>
    <row r="357" spans="2:5" x14ac:dyDescent="0.25">
      <c r="B357" s="77" t="s">
        <v>3827</v>
      </c>
      <c r="C357" t="s">
        <v>2736</v>
      </c>
    </row>
    <row r="358" spans="2:5" x14ac:dyDescent="0.25">
      <c r="B358" s="77" t="s">
        <v>3827</v>
      </c>
      <c r="C358" t="s">
        <v>2740</v>
      </c>
    </row>
    <row r="359" spans="2:5" x14ac:dyDescent="0.25">
      <c r="B359" s="77" t="s">
        <v>3827</v>
      </c>
      <c r="C359" t="s">
        <v>2718</v>
      </c>
    </row>
    <row r="360" spans="2:5" x14ac:dyDescent="0.25">
      <c r="B360" s="77" t="s">
        <v>3827</v>
      </c>
      <c r="C360" t="s">
        <v>2639</v>
      </c>
    </row>
    <row r="361" spans="2:5" x14ac:dyDescent="0.25">
      <c r="B361" s="77" t="s">
        <v>3827</v>
      </c>
      <c r="C361" t="s">
        <v>2640</v>
      </c>
    </row>
    <row r="362" spans="2:5" x14ac:dyDescent="0.25">
      <c r="B362" s="77" t="s">
        <v>3827</v>
      </c>
      <c r="C362" t="s">
        <v>2641</v>
      </c>
    </row>
    <row r="363" spans="2:5" x14ac:dyDescent="0.25">
      <c r="B363" s="77" t="s">
        <v>3827</v>
      </c>
      <c r="C363" t="s">
        <v>2642</v>
      </c>
    </row>
    <row r="364" spans="2:5" x14ac:dyDescent="0.25">
      <c r="B364" s="77" t="s">
        <v>3827</v>
      </c>
      <c r="C364" t="s">
        <v>2643</v>
      </c>
    </row>
    <row r="365" spans="2:5" x14ac:dyDescent="0.25">
      <c r="B365" s="77" t="s">
        <v>3827</v>
      </c>
      <c r="C365" t="s">
        <v>2644</v>
      </c>
    </row>
    <row r="366" spans="2:5" x14ac:dyDescent="0.25">
      <c r="B366" s="77" t="s">
        <v>3828</v>
      </c>
      <c r="C366" t="s">
        <v>227</v>
      </c>
      <c r="D366" t="s">
        <v>2489</v>
      </c>
      <c r="E366" t="s">
        <v>2536</v>
      </c>
    </row>
    <row r="367" spans="2:5" x14ac:dyDescent="0.25">
      <c r="B367" s="77" t="s">
        <v>3828</v>
      </c>
      <c r="C367" t="s">
        <v>2514</v>
      </c>
    </row>
    <row r="368" spans="2:5" x14ac:dyDescent="0.25">
      <c r="B368" s="77" t="s">
        <v>3828</v>
      </c>
      <c r="C368" t="s">
        <v>2741</v>
      </c>
    </row>
    <row r="369" spans="2:5" x14ac:dyDescent="0.25">
      <c r="B369" s="77" t="s">
        <v>3828</v>
      </c>
      <c r="C369" t="s">
        <v>2742</v>
      </c>
    </row>
    <row r="370" spans="2:5" x14ac:dyDescent="0.25">
      <c r="B370" s="77" t="s">
        <v>3828</v>
      </c>
      <c r="C370" t="s">
        <v>2743</v>
      </c>
    </row>
    <row r="371" spans="2:5" x14ac:dyDescent="0.25">
      <c r="B371" s="77" t="s">
        <v>3828</v>
      </c>
      <c r="C371" t="s">
        <v>2722</v>
      </c>
    </row>
    <row r="372" spans="2:5" x14ac:dyDescent="0.25">
      <c r="B372" s="77" t="s">
        <v>3828</v>
      </c>
      <c r="C372" t="s">
        <v>2718</v>
      </c>
    </row>
    <row r="373" spans="2:5" x14ac:dyDescent="0.25">
      <c r="B373" s="77" t="s">
        <v>3828</v>
      </c>
      <c r="C373" t="s">
        <v>2639</v>
      </c>
    </row>
    <row r="374" spans="2:5" x14ac:dyDescent="0.25">
      <c r="B374" s="77" t="s">
        <v>3828</v>
      </c>
      <c r="C374" t="s">
        <v>2640</v>
      </c>
    </row>
    <row r="375" spans="2:5" x14ac:dyDescent="0.25">
      <c r="B375" s="77" t="s">
        <v>3828</v>
      </c>
      <c r="C375" t="s">
        <v>2641</v>
      </c>
    </row>
    <row r="376" spans="2:5" x14ac:dyDescent="0.25">
      <c r="B376" s="77" t="s">
        <v>3828</v>
      </c>
      <c r="C376" t="s">
        <v>2642</v>
      </c>
    </row>
    <row r="377" spans="2:5" x14ac:dyDescent="0.25">
      <c r="B377" s="77" t="s">
        <v>3828</v>
      </c>
      <c r="C377" t="s">
        <v>2643</v>
      </c>
    </row>
    <row r="378" spans="2:5" x14ac:dyDescent="0.25">
      <c r="B378" s="77" t="s">
        <v>3828</v>
      </c>
      <c r="C378" t="s">
        <v>2644</v>
      </c>
    </row>
    <row r="379" spans="2:5" x14ac:dyDescent="0.25">
      <c r="B379" s="77" t="s">
        <v>3829</v>
      </c>
      <c r="C379" t="s">
        <v>229</v>
      </c>
      <c r="D379" t="s">
        <v>2489</v>
      </c>
      <c r="E379" t="s">
        <v>2536</v>
      </c>
    </row>
    <row r="380" spans="2:5" x14ac:dyDescent="0.25">
      <c r="B380" s="77" t="s">
        <v>3829</v>
      </c>
      <c r="C380" t="s">
        <v>2514</v>
      </c>
    </row>
    <row r="381" spans="2:5" x14ac:dyDescent="0.25">
      <c r="B381" s="77" t="s">
        <v>3829</v>
      </c>
      <c r="C381" t="s">
        <v>2744</v>
      </c>
    </row>
    <row r="382" spans="2:5" x14ac:dyDescent="0.25">
      <c r="B382" s="77" t="s">
        <v>3829</v>
      </c>
      <c r="C382" t="s">
        <v>2745</v>
      </c>
    </row>
    <row r="383" spans="2:5" x14ac:dyDescent="0.25">
      <c r="B383" s="77" t="s">
        <v>3829</v>
      </c>
      <c r="C383" t="s">
        <v>2746</v>
      </c>
    </row>
    <row r="384" spans="2:5" x14ac:dyDescent="0.25">
      <c r="B384" s="77" t="s">
        <v>3829</v>
      </c>
      <c r="C384" t="s">
        <v>2747</v>
      </c>
    </row>
    <row r="385" spans="2:5" x14ac:dyDescent="0.25">
      <c r="B385" s="77" t="s">
        <v>3829</v>
      </c>
      <c r="C385" t="s">
        <v>2705</v>
      </c>
    </row>
    <row r="386" spans="2:5" x14ac:dyDescent="0.25">
      <c r="B386" s="77" t="s">
        <v>3829</v>
      </c>
      <c r="C386" t="s">
        <v>2639</v>
      </c>
    </row>
    <row r="387" spans="2:5" x14ac:dyDescent="0.25">
      <c r="B387" s="77" t="s">
        <v>3829</v>
      </c>
      <c r="C387" t="s">
        <v>2640</v>
      </c>
    </row>
    <row r="388" spans="2:5" x14ac:dyDescent="0.25">
      <c r="B388" s="77" t="s">
        <v>3829</v>
      </c>
      <c r="C388" t="s">
        <v>2641</v>
      </c>
    </row>
    <row r="389" spans="2:5" x14ac:dyDescent="0.25">
      <c r="B389" s="77" t="s">
        <v>3829</v>
      </c>
      <c r="C389" t="s">
        <v>2642</v>
      </c>
    </row>
    <row r="390" spans="2:5" x14ac:dyDescent="0.25">
      <c r="B390" s="77" t="s">
        <v>3829</v>
      </c>
      <c r="C390" t="s">
        <v>2643</v>
      </c>
    </row>
    <row r="391" spans="2:5" x14ac:dyDescent="0.25">
      <c r="B391" s="77" t="s">
        <v>3829</v>
      </c>
      <c r="C391" t="s">
        <v>2644</v>
      </c>
    </row>
    <row r="392" spans="2:5" x14ac:dyDescent="0.25">
      <c r="B392" s="77" t="s">
        <v>3830</v>
      </c>
      <c r="C392" t="s">
        <v>231</v>
      </c>
      <c r="D392" t="s">
        <v>2489</v>
      </c>
      <c r="E392" t="s">
        <v>2748</v>
      </c>
    </row>
    <row r="393" spans="2:5" x14ac:dyDescent="0.25">
      <c r="B393" s="77" t="s">
        <v>3830</v>
      </c>
      <c r="C393" t="s">
        <v>2514</v>
      </c>
    </row>
    <row r="394" spans="2:5" x14ac:dyDescent="0.25">
      <c r="B394" s="77" t="s">
        <v>3830</v>
      </c>
      <c r="C394" t="s">
        <v>2749</v>
      </c>
    </row>
    <row r="395" spans="2:5" x14ac:dyDescent="0.25">
      <c r="B395" s="77" t="s">
        <v>3830</v>
      </c>
      <c r="C395" t="s">
        <v>2750</v>
      </c>
    </row>
    <row r="396" spans="2:5" x14ac:dyDescent="0.25">
      <c r="B396" s="77" t="s">
        <v>3830</v>
      </c>
      <c r="C396" t="s">
        <v>2751</v>
      </c>
    </row>
    <row r="397" spans="2:5" x14ac:dyDescent="0.25">
      <c r="B397" s="77" t="s">
        <v>3830</v>
      </c>
      <c r="C397" t="s">
        <v>2639</v>
      </c>
    </row>
    <row r="398" spans="2:5" x14ac:dyDescent="0.25">
      <c r="B398" s="77" t="s">
        <v>3830</v>
      </c>
      <c r="C398" t="s">
        <v>2640</v>
      </c>
    </row>
    <row r="399" spans="2:5" x14ac:dyDescent="0.25">
      <c r="B399" s="77" t="s">
        <v>3830</v>
      </c>
      <c r="C399" t="s">
        <v>2641</v>
      </c>
    </row>
    <row r="400" spans="2:5" x14ac:dyDescent="0.25">
      <c r="B400" s="77" t="s">
        <v>3830</v>
      </c>
      <c r="C400" t="s">
        <v>2642</v>
      </c>
    </row>
    <row r="401" spans="2:5" x14ac:dyDescent="0.25">
      <c r="B401" s="77" t="s">
        <v>3830</v>
      </c>
      <c r="C401" t="s">
        <v>2643</v>
      </c>
    </row>
    <row r="402" spans="2:5" x14ac:dyDescent="0.25">
      <c r="B402" s="77" t="s">
        <v>3830</v>
      </c>
      <c r="C402" t="s">
        <v>2644</v>
      </c>
    </row>
    <row r="403" spans="2:5" x14ac:dyDescent="0.25">
      <c r="B403" s="77" t="s">
        <v>3831</v>
      </c>
      <c r="C403" t="s">
        <v>234</v>
      </c>
      <c r="D403" t="s">
        <v>2489</v>
      </c>
      <c r="E403" t="s">
        <v>2748</v>
      </c>
    </row>
    <row r="404" spans="2:5" x14ac:dyDescent="0.25">
      <c r="B404" s="77" t="s">
        <v>3831</v>
      </c>
      <c r="C404" t="s">
        <v>2514</v>
      </c>
    </row>
    <row r="405" spans="2:5" x14ac:dyDescent="0.25">
      <c r="B405" s="77" t="s">
        <v>3831</v>
      </c>
      <c r="C405" t="s">
        <v>2752</v>
      </c>
    </row>
    <row r="406" spans="2:5" x14ac:dyDescent="0.25">
      <c r="B406" s="77" t="s">
        <v>3831</v>
      </c>
      <c r="C406" t="s">
        <v>2753</v>
      </c>
    </row>
    <row r="407" spans="2:5" x14ac:dyDescent="0.25">
      <c r="B407" s="77" t="s">
        <v>3831</v>
      </c>
      <c r="C407" t="s">
        <v>2751</v>
      </c>
    </row>
    <row r="408" spans="2:5" x14ac:dyDescent="0.25">
      <c r="B408" s="77" t="s">
        <v>3831</v>
      </c>
      <c r="C408" t="s">
        <v>2639</v>
      </c>
    </row>
    <row r="409" spans="2:5" x14ac:dyDescent="0.25">
      <c r="B409" s="77" t="s">
        <v>3831</v>
      </c>
      <c r="C409" t="s">
        <v>2754</v>
      </c>
    </row>
    <row r="410" spans="2:5" x14ac:dyDescent="0.25">
      <c r="B410" s="77" t="s">
        <v>3831</v>
      </c>
      <c r="C410" t="s">
        <v>2641</v>
      </c>
    </row>
    <row r="411" spans="2:5" x14ac:dyDescent="0.25">
      <c r="B411" s="77" t="s">
        <v>3831</v>
      </c>
      <c r="C411" t="s">
        <v>2642</v>
      </c>
    </row>
    <row r="412" spans="2:5" x14ac:dyDescent="0.25">
      <c r="B412" s="77" t="s">
        <v>3831</v>
      </c>
      <c r="C412" t="s">
        <v>2643</v>
      </c>
    </row>
    <row r="413" spans="2:5" x14ac:dyDescent="0.25">
      <c r="B413" s="77" t="s">
        <v>3831</v>
      </c>
      <c r="C413" t="s">
        <v>2644</v>
      </c>
    </row>
    <row r="414" spans="2:5" x14ac:dyDescent="0.25">
      <c r="B414" s="77" t="s">
        <v>3832</v>
      </c>
      <c r="C414" t="s">
        <v>236</v>
      </c>
      <c r="D414" t="s">
        <v>2489</v>
      </c>
      <c r="E414" t="s">
        <v>2748</v>
      </c>
    </row>
    <row r="415" spans="2:5" x14ac:dyDescent="0.25">
      <c r="B415" s="77" t="s">
        <v>3832</v>
      </c>
      <c r="C415" t="s">
        <v>2514</v>
      </c>
    </row>
    <row r="416" spans="2:5" x14ac:dyDescent="0.25">
      <c r="B416" s="77" t="s">
        <v>3832</v>
      </c>
      <c r="C416" t="s">
        <v>2755</v>
      </c>
    </row>
    <row r="417" spans="2:5" x14ac:dyDescent="0.25">
      <c r="B417" s="77" t="s">
        <v>3832</v>
      </c>
      <c r="C417" t="s">
        <v>2756</v>
      </c>
    </row>
    <row r="418" spans="2:5" x14ac:dyDescent="0.25">
      <c r="B418" s="77" t="s">
        <v>3832</v>
      </c>
      <c r="C418" t="s">
        <v>2751</v>
      </c>
    </row>
    <row r="419" spans="2:5" x14ac:dyDescent="0.25">
      <c r="B419" s="77" t="s">
        <v>3832</v>
      </c>
      <c r="C419" t="s">
        <v>2639</v>
      </c>
    </row>
    <row r="420" spans="2:5" x14ac:dyDescent="0.25">
      <c r="B420" s="77" t="s">
        <v>3832</v>
      </c>
      <c r="C420" t="s">
        <v>2757</v>
      </c>
    </row>
    <row r="421" spans="2:5" x14ac:dyDescent="0.25">
      <c r="B421" s="77" t="s">
        <v>3832</v>
      </c>
      <c r="C421" t="s">
        <v>2641</v>
      </c>
    </row>
    <row r="422" spans="2:5" x14ac:dyDescent="0.25">
      <c r="B422" s="77" t="s">
        <v>3832</v>
      </c>
      <c r="C422" t="s">
        <v>2642</v>
      </c>
    </row>
    <row r="423" spans="2:5" x14ac:dyDescent="0.25">
      <c r="B423" s="77" t="s">
        <v>3832</v>
      </c>
      <c r="C423" t="s">
        <v>2643</v>
      </c>
    </row>
    <row r="424" spans="2:5" x14ac:dyDescent="0.25">
      <c r="B424" s="77" t="s">
        <v>3832</v>
      </c>
      <c r="C424" t="s">
        <v>2644</v>
      </c>
    </row>
    <row r="425" spans="2:5" x14ac:dyDescent="0.25">
      <c r="B425" s="77" t="s">
        <v>3833</v>
      </c>
      <c r="C425" t="s">
        <v>237</v>
      </c>
      <c r="D425" t="s">
        <v>2489</v>
      </c>
      <c r="E425" t="s">
        <v>2748</v>
      </c>
    </row>
    <row r="426" spans="2:5" x14ac:dyDescent="0.25">
      <c r="B426" s="77" t="s">
        <v>3833</v>
      </c>
      <c r="C426" t="s">
        <v>2514</v>
      </c>
    </row>
    <row r="427" spans="2:5" x14ac:dyDescent="0.25">
      <c r="B427" s="77" t="s">
        <v>3833</v>
      </c>
      <c r="C427" t="s">
        <v>2758</v>
      </c>
    </row>
    <row r="428" spans="2:5" x14ac:dyDescent="0.25">
      <c r="B428" s="77" t="s">
        <v>3833</v>
      </c>
      <c r="C428" t="s">
        <v>2759</v>
      </c>
    </row>
    <row r="429" spans="2:5" x14ac:dyDescent="0.25">
      <c r="B429" s="77" t="s">
        <v>3833</v>
      </c>
      <c r="C429" t="s">
        <v>2718</v>
      </c>
    </row>
    <row r="430" spans="2:5" x14ac:dyDescent="0.25">
      <c r="B430" s="77" t="s">
        <v>3833</v>
      </c>
      <c r="C430" t="s">
        <v>2639</v>
      </c>
    </row>
    <row r="431" spans="2:5" x14ac:dyDescent="0.25">
      <c r="B431" s="77" t="s">
        <v>3833</v>
      </c>
      <c r="C431" t="s">
        <v>2640</v>
      </c>
    </row>
    <row r="432" spans="2:5" x14ac:dyDescent="0.25">
      <c r="B432" s="77" t="s">
        <v>3833</v>
      </c>
      <c r="C432" t="s">
        <v>2641</v>
      </c>
    </row>
    <row r="433" spans="2:5" x14ac:dyDescent="0.25">
      <c r="B433" s="77" t="s">
        <v>3833</v>
      </c>
      <c r="C433" t="s">
        <v>2642</v>
      </c>
    </row>
    <row r="434" spans="2:5" x14ac:dyDescent="0.25">
      <c r="B434" s="77" t="s">
        <v>3833</v>
      </c>
      <c r="C434" t="s">
        <v>2643</v>
      </c>
    </row>
    <row r="435" spans="2:5" x14ac:dyDescent="0.25">
      <c r="B435" s="77" t="s">
        <v>3833</v>
      </c>
      <c r="C435" t="s">
        <v>2644</v>
      </c>
    </row>
    <row r="436" spans="2:5" x14ac:dyDescent="0.25">
      <c r="B436" s="77" t="s">
        <v>2438</v>
      </c>
      <c r="C436" t="s">
        <v>240</v>
      </c>
      <c r="D436" t="s">
        <v>2489</v>
      </c>
      <c r="E436" t="s">
        <v>2536</v>
      </c>
    </row>
    <row r="437" spans="2:5" x14ac:dyDescent="0.25">
      <c r="B437" s="77" t="s">
        <v>2438</v>
      </c>
      <c r="C437" t="s">
        <v>2514</v>
      </c>
    </row>
    <row r="438" spans="2:5" x14ac:dyDescent="0.25">
      <c r="B438" s="77" t="s">
        <v>2438</v>
      </c>
      <c r="C438" t="s">
        <v>2760</v>
      </c>
    </row>
    <row r="439" spans="2:5" x14ac:dyDescent="0.25">
      <c r="B439" s="77" t="s">
        <v>2438</v>
      </c>
      <c r="C439" t="s">
        <v>2761</v>
      </c>
    </row>
    <row r="440" spans="2:5" x14ac:dyDescent="0.25">
      <c r="B440" s="77" t="s">
        <v>2438</v>
      </c>
      <c r="C440" t="s">
        <v>2762</v>
      </c>
    </row>
    <row r="441" spans="2:5" x14ac:dyDescent="0.25">
      <c r="B441" s="77" t="s">
        <v>2438</v>
      </c>
      <c r="C441" t="s">
        <v>2763</v>
      </c>
    </row>
    <row r="442" spans="2:5" x14ac:dyDescent="0.25">
      <c r="B442" s="77" t="s">
        <v>2438</v>
      </c>
      <c r="C442" t="s">
        <v>2705</v>
      </c>
    </row>
    <row r="443" spans="2:5" x14ac:dyDescent="0.25">
      <c r="B443" s="77" t="s">
        <v>2438</v>
      </c>
      <c r="C443" t="s">
        <v>2639</v>
      </c>
    </row>
    <row r="444" spans="2:5" x14ac:dyDescent="0.25">
      <c r="B444" s="77" t="s">
        <v>2438</v>
      </c>
      <c r="C444" t="s">
        <v>2640</v>
      </c>
    </row>
    <row r="445" spans="2:5" x14ac:dyDescent="0.25">
      <c r="B445" s="77" t="s">
        <v>2438</v>
      </c>
      <c r="C445" t="s">
        <v>2641</v>
      </c>
    </row>
    <row r="446" spans="2:5" x14ac:dyDescent="0.25">
      <c r="B446" s="77" t="s">
        <v>2438</v>
      </c>
      <c r="C446" t="s">
        <v>2642</v>
      </c>
    </row>
    <row r="447" spans="2:5" x14ac:dyDescent="0.25">
      <c r="B447" s="77" t="s">
        <v>2438</v>
      </c>
      <c r="C447" t="s">
        <v>2643</v>
      </c>
    </row>
    <row r="448" spans="2:5" x14ac:dyDescent="0.25">
      <c r="B448" s="77" t="s">
        <v>2438</v>
      </c>
      <c r="C448" t="s">
        <v>2644</v>
      </c>
    </row>
    <row r="449" spans="2:5" x14ac:dyDescent="0.25">
      <c r="B449" s="77" t="s">
        <v>3834</v>
      </c>
      <c r="C449" t="s">
        <v>243</v>
      </c>
      <c r="D449" t="s">
        <v>2489</v>
      </c>
      <c r="E449" t="s">
        <v>2536</v>
      </c>
    </row>
    <row r="450" spans="2:5" x14ac:dyDescent="0.25">
      <c r="B450" s="77" t="s">
        <v>3834</v>
      </c>
      <c r="C450" t="s">
        <v>2514</v>
      </c>
    </row>
    <row r="451" spans="2:5" x14ac:dyDescent="0.25">
      <c r="B451" s="77" t="s">
        <v>3834</v>
      </c>
      <c r="C451" t="s">
        <v>2764</v>
      </c>
    </row>
    <row r="452" spans="2:5" x14ac:dyDescent="0.25">
      <c r="B452" s="77" t="s">
        <v>3834</v>
      </c>
      <c r="C452" t="s">
        <v>2765</v>
      </c>
    </row>
    <row r="453" spans="2:5" x14ac:dyDescent="0.25">
      <c r="B453" s="77" t="s">
        <v>3834</v>
      </c>
      <c r="C453" t="s">
        <v>2722</v>
      </c>
    </row>
    <row r="454" spans="2:5" x14ac:dyDescent="0.25">
      <c r="B454" s="77" t="s">
        <v>3834</v>
      </c>
      <c r="C454" t="s">
        <v>2763</v>
      </c>
    </row>
    <row r="455" spans="2:5" x14ac:dyDescent="0.25">
      <c r="B455" s="77" t="s">
        <v>3834</v>
      </c>
      <c r="C455" t="s">
        <v>2718</v>
      </c>
    </row>
    <row r="456" spans="2:5" x14ac:dyDescent="0.25">
      <c r="B456" s="77" t="s">
        <v>3834</v>
      </c>
      <c r="C456" t="s">
        <v>2639</v>
      </c>
    </row>
    <row r="457" spans="2:5" x14ac:dyDescent="0.25">
      <c r="B457" s="77" t="s">
        <v>3834</v>
      </c>
      <c r="C457" t="s">
        <v>2640</v>
      </c>
    </row>
    <row r="458" spans="2:5" x14ac:dyDescent="0.25">
      <c r="B458" s="77" t="s">
        <v>3834</v>
      </c>
      <c r="C458" t="s">
        <v>2641</v>
      </c>
    </row>
    <row r="459" spans="2:5" x14ac:dyDescent="0.25">
      <c r="B459" s="77" t="s">
        <v>3834</v>
      </c>
      <c r="C459" t="s">
        <v>2642</v>
      </c>
    </row>
    <row r="460" spans="2:5" x14ac:dyDescent="0.25">
      <c r="B460" s="77" t="s">
        <v>3834</v>
      </c>
      <c r="C460" t="s">
        <v>2643</v>
      </c>
    </row>
    <row r="461" spans="2:5" x14ac:dyDescent="0.25">
      <c r="B461" s="77" t="s">
        <v>3834</v>
      </c>
      <c r="C461" t="s">
        <v>2644</v>
      </c>
    </row>
    <row r="462" spans="2:5" x14ac:dyDescent="0.25">
      <c r="B462" s="77" t="s">
        <v>3835</v>
      </c>
      <c r="C462" t="s">
        <v>245</v>
      </c>
      <c r="D462" t="s">
        <v>2489</v>
      </c>
      <c r="E462" t="s">
        <v>2748</v>
      </c>
    </row>
    <row r="463" spans="2:5" x14ac:dyDescent="0.25">
      <c r="B463" s="77" t="s">
        <v>3835</v>
      </c>
      <c r="C463" t="s">
        <v>2514</v>
      </c>
    </row>
    <row r="464" spans="2:5" x14ac:dyDescent="0.25">
      <c r="B464" s="77" t="s">
        <v>3835</v>
      </c>
      <c r="C464" t="s">
        <v>2766</v>
      </c>
    </row>
    <row r="465" spans="2:5" x14ac:dyDescent="0.25">
      <c r="B465" s="77" t="s">
        <v>3835</v>
      </c>
      <c r="C465" t="s">
        <v>2767</v>
      </c>
    </row>
    <row r="466" spans="2:5" x14ac:dyDescent="0.25">
      <c r="B466" s="77" t="s">
        <v>3835</v>
      </c>
      <c r="C466" t="s">
        <v>2751</v>
      </c>
    </row>
    <row r="467" spans="2:5" x14ac:dyDescent="0.25">
      <c r="B467" s="77" t="s">
        <v>3835</v>
      </c>
      <c r="C467" t="s">
        <v>2639</v>
      </c>
    </row>
    <row r="468" spans="2:5" x14ac:dyDescent="0.25">
      <c r="B468" s="77" t="s">
        <v>3835</v>
      </c>
      <c r="C468" t="s">
        <v>2640</v>
      </c>
    </row>
    <row r="469" spans="2:5" x14ac:dyDescent="0.25">
      <c r="B469" s="77" t="s">
        <v>3835</v>
      </c>
      <c r="C469" t="s">
        <v>2641</v>
      </c>
    </row>
    <row r="470" spans="2:5" x14ac:dyDescent="0.25">
      <c r="B470" s="77" t="s">
        <v>3835</v>
      </c>
      <c r="C470" t="s">
        <v>2642</v>
      </c>
    </row>
    <row r="471" spans="2:5" x14ac:dyDescent="0.25">
      <c r="B471" s="77" t="s">
        <v>3835</v>
      </c>
      <c r="C471" t="s">
        <v>2643</v>
      </c>
    </row>
    <row r="472" spans="2:5" x14ac:dyDescent="0.25">
      <c r="B472" s="77" t="s">
        <v>3835</v>
      </c>
      <c r="C472" t="s">
        <v>2644</v>
      </c>
    </row>
    <row r="473" spans="2:5" x14ac:dyDescent="0.25">
      <c r="B473" s="77" t="s">
        <v>3836</v>
      </c>
      <c r="C473" t="s">
        <v>247</v>
      </c>
      <c r="D473" t="s">
        <v>2489</v>
      </c>
      <c r="E473" t="s">
        <v>2536</v>
      </c>
    </row>
    <row r="474" spans="2:5" x14ac:dyDescent="0.25">
      <c r="B474" s="77" t="s">
        <v>3836</v>
      </c>
      <c r="C474" t="s">
        <v>2514</v>
      </c>
    </row>
    <row r="475" spans="2:5" x14ac:dyDescent="0.25">
      <c r="B475" s="77" t="s">
        <v>3836</v>
      </c>
      <c r="C475" t="s">
        <v>2768</v>
      </c>
    </row>
    <row r="476" spans="2:5" x14ac:dyDescent="0.25">
      <c r="B476" s="77" t="s">
        <v>3836</v>
      </c>
      <c r="C476" t="s">
        <v>2769</v>
      </c>
    </row>
    <row r="477" spans="2:5" x14ac:dyDescent="0.25">
      <c r="B477" s="77" t="s">
        <v>3836</v>
      </c>
      <c r="C477" t="s">
        <v>2770</v>
      </c>
    </row>
    <row r="478" spans="2:5" x14ac:dyDescent="0.25">
      <c r="B478" s="77" t="s">
        <v>3836</v>
      </c>
      <c r="C478" t="s">
        <v>2771</v>
      </c>
    </row>
    <row r="479" spans="2:5" x14ac:dyDescent="0.25">
      <c r="B479" s="77" t="s">
        <v>3836</v>
      </c>
      <c r="C479" t="s">
        <v>2772</v>
      </c>
    </row>
    <row r="480" spans="2:5" x14ac:dyDescent="0.25">
      <c r="B480" s="77" t="s">
        <v>3836</v>
      </c>
      <c r="C480" t="s">
        <v>2639</v>
      </c>
    </row>
    <row r="481" spans="2:5" x14ac:dyDescent="0.25">
      <c r="B481" s="77" t="s">
        <v>3836</v>
      </c>
      <c r="C481" t="s">
        <v>2640</v>
      </c>
    </row>
    <row r="482" spans="2:5" x14ac:dyDescent="0.25">
      <c r="B482" s="77" t="s">
        <v>3836</v>
      </c>
      <c r="C482" t="s">
        <v>2641</v>
      </c>
    </row>
    <row r="483" spans="2:5" x14ac:dyDescent="0.25">
      <c r="B483" s="77" t="s">
        <v>3836</v>
      </c>
      <c r="C483" t="s">
        <v>2642</v>
      </c>
    </row>
    <row r="484" spans="2:5" x14ac:dyDescent="0.25">
      <c r="B484" s="77" t="s">
        <v>3836</v>
      </c>
      <c r="C484" t="s">
        <v>2643</v>
      </c>
    </row>
    <row r="485" spans="2:5" x14ac:dyDescent="0.25">
      <c r="B485" s="77" t="s">
        <v>3836</v>
      </c>
      <c r="C485" t="s">
        <v>2644</v>
      </c>
    </row>
    <row r="486" spans="2:5" x14ac:dyDescent="0.25">
      <c r="B486" s="77" t="s">
        <v>3837</v>
      </c>
      <c r="C486" t="s">
        <v>250</v>
      </c>
      <c r="D486" t="s">
        <v>2489</v>
      </c>
      <c r="E486" t="s">
        <v>2748</v>
      </c>
    </row>
    <row r="487" spans="2:5" x14ac:dyDescent="0.25">
      <c r="B487" s="77" t="s">
        <v>3837</v>
      </c>
      <c r="C487" t="s">
        <v>2514</v>
      </c>
    </row>
    <row r="488" spans="2:5" x14ac:dyDescent="0.25">
      <c r="B488" s="77" t="s">
        <v>3837</v>
      </c>
      <c r="C488" t="s">
        <v>2773</v>
      </c>
    </row>
    <row r="489" spans="2:5" x14ac:dyDescent="0.25">
      <c r="B489" s="77" t="s">
        <v>3837</v>
      </c>
      <c r="C489" t="s">
        <v>2774</v>
      </c>
    </row>
    <row r="490" spans="2:5" x14ac:dyDescent="0.25">
      <c r="B490" s="77" t="s">
        <v>3837</v>
      </c>
      <c r="C490" t="s">
        <v>2751</v>
      </c>
    </row>
    <row r="491" spans="2:5" x14ac:dyDescent="0.25">
      <c r="B491" s="77" t="s">
        <v>3837</v>
      </c>
      <c r="C491" t="s">
        <v>2639</v>
      </c>
    </row>
    <row r="492" spans="2:5" x14ac:dyDescent="0.25">
      <c r="B492" s="77" t="s">
        <v>3837</v>
      </c>
      <c r="C492" t="s">
        <v>2640</v>
      </c>
    </row>
    <row r="493" spans="2:5" x14ac:dyDescent="0.25">
      <c r="B493" s="77" t="s">
        <v>3837</v>
      </c>
      <c r="C493" t="s">
        <v>2641</v>
      </c>
    </row>
    <row r="494" spans="2:5" x14ac:dyDescent="0.25">
      <c r="B494" s="77" t="s">
        <v>3837</v>
      </c>
      <c r="C494" t="s">
        <v>2642</v>
      </c>
    </row>
    <row r="495" spans="2:5" x14ac:dyDescent="0.25">
      <c r="B495" s="77" t="s">
        <v>3837</v>
      </c>
      <c r="C495" t="s">
        <v>2643</v>
      </c>
    </row>
    <row r="496" spans="2:5" x14ac:dyDescent="0.25">
      <c r="B496" s="77" t="s">
        <v>3837</v>
      </c>
      <c r="C496" t="s">
        <v>2644</v>
      </c>
    </row>
    <row r="497" spans="2:5" x14ac:dyDescent="0.25">
      <c r="B497" s="77" t="s">
        <v>3838</v>
      </c>
      <c r="C497" t="s">
        <v>252</v>
      </c>
      <c r="D497" t="s">
        <v>2489</v>
      </c>
      <c r="E497" t="s">
        <v>2748</v>
      </c>
    </row>
    <row r="498" spans="2:5" x14ac:dyDescent="0.25">
      <c r="B498" s="77" t="s">
        <v>3838</v>
      </c>
      <c r="C498" t="s">
        <v>2514</v>
      </c>
    </row>
    <row r="499" spans="2:5" x14ac:dyDescent="0.25">
      <c r="B499" s="77" t="s">
        <v>3838</v>
      </c>
      <c r="C499" t="s">
        <v>2775</v>
      </c>
    </row>
    <row r="500" spans="2:5" x14ac:dyDescent="0.25">
      <c r="B500" s="77" t="s">
        <v>3838</v>
      </c>
      <c r="C500" t="s">
        <v>2776</v>
      </c>
    </row>
    <row r="501" spans="2:5" x14ac:dyDescent="0.25">
      <c r="B501" s="77" t="s">
        <v>3838</v>
      </c>
      <c r="C501" t="s">
        <v>2718</v>
      </c>
    </row>
    <row r="502" spans="2:5" x14ac:dyDescent="0.25">
      <c r="B502" s="77" t="s">
        <v>3838</v>
      </c>
      <c r="C502" t="s">
        <v>2639</v>
      </c>
    </row>
    <row r="503" spans="2:5" x14ac:dyDescent="0.25">
      <c r="B503" s="77" t="s">
        <v>3838</v>
      </c>
      <c r="C503" t="s">
        <v>2640</v>
      </c>
    </row>
    <row r="504" spans="2:5" x14ac:dyDescent="0.25">
      <c r="B504" s="77" t="s">
        <v>3838</v>
      </c>
      <c r="C504" t="s">
        <v>2641</v>
      </c>
    </row>
    <row r="505" spans="2:5" x14ac:dyDescent="0.25">
      <c r="B505" s="77" t="s">
        <v>3838</v>
      </c>
      <c r="C505" t="s">
        <v>2642</v>
      </c>
    </row>
    <row r="506" spans="2:5" x14ac:dyDescent="0.25">
      <c r="B506" s="77" t="s">
        <v>3838</v>
      </c>
      <c r="C506" t="s">
        <v>2643</v>
      </c>
    </row>
    <row r="507" spans="2:5" x14ac:dyDescent="0.25">
      <c r="B507" s="77" t="s">
        <v>3838</v>
      </c>
      <c r="C507" t="s">
        <v>2644</v>
      </c>
    </row>
    <row r="508" spans="2:5" x14ac:dyDescent="0.25">
      <c r="B508" s="77" t="s">
        <v>3839</v>
      </c>
      <c r="C508" t="s">
        <v>254</v>
      </c>
      <c r="D508" t="s">
        <v>2489</v>
      </c>
      <c r="E508" t="s">
        <v>2536</v>
      </c>
    </row>
    <row r="509" spans="2:5" x14ac:dyDescent="0.25">
      <c r="B509" s="77" t="s">
        <v>3839</v>
      </c>
      <c r="C509" t="s">
        <v>2514</v>
      </c>
    </row>
    <row r="510" spans="2:5" x14ac:dyDescent="0.25">
      <c r="B510" s="77" t="s">
        <v>3839</v>
      </c>
      <c r="C510" t="s">
        <v>2777</v>
      </c>
    </row>
    <row r="511" spans="2:5" x14ac:dyDescent="0.25">
      <c r="B511" s="77" t="s">
        <v>3839</v>
      </c>
      <c r="C511" t="s">
        <v>2778</v>
      </c>
    </row>
    <row r="512" spans="2:5" x14ac:dyDescent="0.25">
      <c r="B512" s="77" t="s">
        <v>3839</v>
      </c>
      <c r="C512" t="s">
        <v>2779</v>
      </c>
    </row>
    <row r="513" spans="2:5" x14ac:dyDescent="0.25">
      <c r="B513" s="77" t="s">
        <v>3839</v>
      </c>
      <c r="C513" t="s">
        <v>2780</v>
      </c>
    </row>
    <row r="514" spans="2:5" x14ac:dyDescent="0.25">
      <c r="B514" s="77" t="s">
        <v>3839</v>
      </c>
      <c r="C514" t="s">
        <v>2781</v>
      </c>
    </row>
    <row r="515" spans="2:5" x14ac:dyDescent="0.25">
      <c r="B515" s="77" t="s">
        <v>3839</v>
      </c>
      <c r="C515" t="s">
        <v>2639</v>
      </c>
    </row>
    <row r="516" spans="2:5" x14ac:dyDescent="0.25">
      <c r="B516" s="77" t="s">
        <v>3839</v>
      </c>
      <c r="C516" t="s">
        <v>2640</v>
      </c>
    </row>
    <row r="517" spans="2:5" x14ac:dyDescent="0.25">
      <c r="B517" s="77" t="s">
        <v>3839</v>
      </c>
      <c r="C517" t="s">
        <v>2641</v>
      </c>
    </row>
    <row r="518" spans="2:5" x14ac:dyDescent="0.25">
      <c r="B518" s="77" t="s">
        <v>3839</v>
      </c>
      <c r="C518" t="s">
        <v>2642</v>
      </c>
    </row>
    <row r="519" spans="2:5" x14ac:dyDescent="0.25">
      <c r="B519" s="77" t="s">
        <v>3839</v>
      </c>
      <c r="C519" t="s">
        <v>2643</v>
      </c>
    </row>
    <row r="520" spans="2:5" x14ac:dyDescent="0.25">
      <c r="B520" s="77" t="s">
        <v>3839</v>
      </c>
      <c r="C520" t="s">
        <v>2644</v>
      </c>
    </row>
    <row r="521" spans="2:5" x14ac:dyDescent="0.25">
      <c r="B521" s="77" t="s">
        <v>3840</v>
      </c>
      <c r="C521" t="s">
        <v>256</v>
      </c>
      <c r="D521" t="s">
        <v>2489</v>
      </c>
      <c r="E521" t="s">
        <v>2536</v>
      </c>
    </row>
    <row r="522" spans="2:5" x14ac:dyDescent="0.25">
      <c r="B522" s="77" t="s">
        <v>3840</v>
      </c>
      <c r="C522" t="s">
        <v>2514</v>
      </c>
    </row>
    <row r="523" spans="2:5" x14ac:dyDescent="0.25">
      <c r="B523" s="77" t="s">
        <v>3840</v>
      </c>
      <c r="C523" t="s">
        <v>2782</v>
      </c>
    </row>
    <row r="524" spans="2:5" x14ac:dyDescent="0.25">
      <c r="B524" s="77" t="s">
        <v>3840</v>
      </c>
      <c r="C524" t="s">
        <v>2783</v>
      </c>
    </row>
    <row r="525" spans="2:5" x14ac:dyDescent="0.25">
      <c r="B525" s="77" t="s">
        <v>3840</v>
      </c>
      <c r="C525" t="s">
        <v>2779</v>
      </c>
    </row>
    <row r="526" spans="2:5" x14ac:dyDescent="0.25">
      <c r="B526" s="77" t="s">
        <v>3840</v>
      </c>
      <c r="C526" t="s">
        <v>2780</v>
      </c>
    </row>
    <row r="527" spans="2:5" x14ac:dyDescent="0.25">
      <c r="B527" s="77" t="s">
        <v>3840</v>
      </c>
      <c r="C527" t="s">
        <v>2781</v>
      </c>
    </row>
    <row r="528" spans="2:5" x14ac:dyDescent="0.25">
      <c r="B528" s="77" t="s">
        <v>3840</v>
      </c>
      <c r="C528" t="s">
        <v>2639</v>
      </c>
    </row>
    <row r="529" spans="2:5" x14ac:dyDescent="0.25">
      <c r="B529" s="77" t="s">
        <v>3840</v>
      </c>
      <c r="C529" t="s">
        <v>2640</v>
      </c>
    </row>
    <row r="530" spans="2:5" x14ac:dyDescent="0.25">
      <c r="B530" s="77" t="s">
        <v>3840</v>
      </c>
      <c r="C530" t="s">
        <v>2641</v>
      </c>
    </row>
    <row r="531" spans="2:5" x14ac:dyDescent="0.25">
      <c r="B531" s="77" t="s">
        <v>3840</v>
      </c>
      <c r="C531" t="s">
        <v>2642</v>
      </c>
    </row>
    <row r="532" spans="2:5" x14ac:dyDescent="0.25">
      <c r="B532" s="77" t="s">
        <v>3840</v>
      </c>
      <c r="C532" t="s">
        <v>2643</v>
      </c>
    </row>
    <row r="533" spans="2:5" x14ac:dyDescent="0.25">
      <c r="B533" s="77" t="s">
        <v>3840</v>
      </c>
      <c r="C533" t="s">
        <v>2644</v>
      </c>
    </row>
    <row r="534" spans="2:5" x14ac:dyDescent="0.25">
      <c r="B534" s="77" t="s">
        <v>3841</v>
      </c>
      <c r="C534" t="s">
        <v>258</v>
      </c>
      <c r="D534" t="s">
        <v>2489</v>
      </c>
      <c r="E534" t="s">
        <v>2748</v>
      </c>
    </row>
    <row r="535" spans="2:5" x14ac:dyDescent="0.25">
      <c r="B535" s="77" t="s">
        <v>3841</v>
      </c>
      <c r="C535" t="s">
        <v>2514</v>
      </c>
    </row>
    <row r="536" spans="2:5" x14ac:dyDescent="0.25">
      <c r="B536" s="77" t="s">
        <v>3841</v>
      </c>
      <c r="C536" t="s">
        <v>2784</v>
      </c>
    </row>
    <row r="537" spans="2:5" x14ac:dyDescent="0.25">
      <c r="B537" s="77" t="s">
        <v>3841</v>
      </c>
      <c r="C537" t="s">
        <v>2785</v>
      </c>
    </row>
    <row r="538" spans="2:5" x14ac:dyDescent="0.25">
      <c r="B538" s="77" t="s">
        <v>3841</v>
      </c>
      <c r="C538" t="s">
        <v>2786</v>
      </c>
    </row>
    <row r="539" spans="2:5" x14ac:dyDescent="0.25">
      <c r="B539" s="77" t="s">
        <v>3841</v>
      </c>
      <c r="C539" t="s">
        <v>2639</v>
      </c>
    </row>
    <row r="540" spans="2:5" x14ac:dyDescent="0.25">
      <c r="B540" s="77" t="s">
        <v>3841</v>
      </c>
      <c r="C540" t="s">
        <v>2640</v>
      </c>
    </row>
    <row r="541" spans="2:5" x14ac:dyDescent="0.25">
      <c r="B541" s="77" t="s">
        <v>3841</v>
      </c>
      <c r="C541" t="s">
        <v>2641</v>
      </c>
    </row>
    <row r="542" spans="2:5" x14ac:dyDescent="0.25">
      <c r="B542" s="77" t="s">
        <v>3841</v>
      </c>
      <c r="C542" t="s">
        <v>2642</v>
      </c>
    </row>
    <row r="543" spans="2:5" x14ac:dyDescent="0.25">
      <c r="B543" s="77" t="s">
        <v>3841</v>
      </c>
      <c r="C543" t="s">
        <v>2643</v>
      </c>
    </row>
    <row r="544" spans="2:5" x14ac:dyDescent="0.25">
      <c r="B544" s="77" t="s">
        <v>3841</v>
      </c>
      <c r="C544" t="s">
        <v>2644</v>
      </c>
    </row>
    <row r="545" spans="2:5" x14ac:dyDescent="0.25">
      <c r="B545" s="77" t="s">
        <v>3842</v>
      </c>
      <c r="C545" t="s">
        <v>259</v>
      </c>
      <c r="D545" t="s">
        <v>2489</v>
      </c>
      <c r="E545" t="s">
        <v>2536</v>
      </c>
    </row>
    <row r="546" spans="2:5" x14ac:dyDescent="0.25">
      <c r="B546" s="77" t="s">
        <v>3842</v>
      </c>
      <c r="C546" t="s">
        <v>2514</v>
      </c>
    </row>
    <row r="547" spans="2:5" x14ac:dyDescent="0.25">
      <c r="B547" s="77" t="s">
        <v>3842</v>
      </c>
      <c r="C547" t="s">
        <v>2787</v>
      </c>
    </row>
    <row r="548" spans="2:5" x14ac:dyDescent="0.25">
      <c r="B548" s="77" t="s">
        <v>3842</v>
      </c>
      <c r="C548" t="s">
        <v>2788</v>
      </c>
    </row>
    <row r="549" spans="2:5" x14ac:dyDescent="0.25">
      <c r="B549" s="77" t="s">
        <v>3842</v>
      </c>
      <c r="C549" t="s">
        <v>2789</v>
      </c>
    </row>
    <row r="550" spans="2:5" x14ac:dyDescent="0.25">
      <c r="B550" s="77" t="s">
        <v>3842</v>
      </c>
      <c r="C550" t="s">
        <v>2790</v>
      </c>
    </row>
    <row r="551" spans="2:5" x14ac:dyDescent="0.25">
      <c r="B551" s="77" t="s">
        <v>3842</v>
      </c>
      <c r="C551" t="s">
        <v>2791</v>
      </c>
    </row>
    <row r="552" spans="2:5" x14ac:dyDescent="0.25">
      <c r="B552" s="77" t="s">
        <v>3842</v>
      </c>
      <c r="C552" t="s">
        <v>2639</v>
      </c>
    </row>
    <row r="553" spans="2:5" x14ac:dyDescent="0.25">
      <c r="B553" s="77" t="s">
        <v>3842</v>
      </c>
      <c r="C553" t="s">
        <v>2640</v>
      </c>
    </row>
    <row r="554" spans="2:5" x14ac:dyDescent="0.25">
      <c r="B554" s="77" t="s">
        <v>3842</v>
      </c>
      <c r="C554" t="s">
        <v>2641</v>
      </c>
    </row>
    <row r="555" spans="2:5" x14ac:dyDescent="0.25">
      <c r="B555" s="77" t="s">
        <v>3842</v>
      </c>
      <c r="C555" t="s">
        <v>2642</v>
      </c>
    </row>
    <row r="556" spans="2:5" x14ac:dyDescent="0.25">
      <c r="B556" s="77" t="s">
        <v>3842</v>
      </c>
      <c r="C556" t="s">
        <v>2643</v>
      </c>
    </row>
    <row r="557" spans="2:5" x14ac:dyDescent="0.25">
      <c r="B557" s="77" t="s">
        <v>3842</v>
      </c>
      <c r="C557" t="s">
        <v>2644</v>
      </c>
    </row>
    <row r="558" spans="2:5" x14ac:dyDescent="0.25">
      <c r="B558" s="77" t="s">
        <v>3843</v>
      </c>
      <c r="C558" t="s">
        <v>261</v>
      </c>
      <c r="D558" t="s">
        <v>2489</v>
      </c>
      <c r="E558" t="s">
        <v>2748</v>
      </c>
    </row>
    <row r="559" spans="2:5" x14ac:dyDescent="0.25">
      <c r="B559" s="77" t="s">
        <v>3843</v>
      </c>
      <c r="C559" t="s">
        <v>2514</v>
      </c>
    </row>
    <row r="560" spans="2:5" x14ac:dyDescent="0.25">
      <c r="B560" s="77" t="s">
        <v>3843</v>
      </c>
      <c r="C560" t="s">
        <v>2792</v>
      </c>
    </row>
    <row r="561" spans="2:5" x14ac:dyDescent="0.25">
      <c r="B561" s="77" t="s">
        <v>3843</v>
      </c>
      <c r="C561" t="s">
        <v>2793</v>
      </c>
    </row>
    <row r="562" spans="2:5" x14ac:dyDescent="0.25">
      <c r="B562" s="77" t="s">
        <v>3843</v>
      </c>
      <c r="C562" t="s">
        <v>2791</v>
      </c>
    </row>
    <row r="563" spans="2:5" x14ac:dyDescent="0.25">
      <c r="B563" s="77" t="s">
        <v>3843</v>
      </c>
      <c r="C563" t="s">
        <v>2639</v>
      </c>
    </row>
    <row r="564" spans="2:5" x14ac:dyDescent="0.25">
      <c r="B564" s="77" t="s">
        <v>3843</v>
      </c>
      <c r="C564" t="s">
        <v>2640</v>
      </c>
    </row>
    <row r="565" spans="2:5" x14ac:dyDescent="0.25">
      <c r="B565" s="77" t="s">
        <v>3843</v>
      </c>
      <c r="C565" t="s">
        <v>2641</v>
      </c>
    </row>
    <row r="566" spans="2:5" x14ac:dyDescent="0.25">
      <c r="B566" s="77" t="s">
        <v>3843</v>
      </c>
      <c r="C566" t="s">
        <v>2642</v>
      </c>
    </row>
    <row r="567" spans="2:5" x14ac:dyDescent="0.25">
      <c r="B567" s="77" t="s">
        <v>3843</v>
      </c>
      <c r="C567" t="s">
        <v>2643</v>
      </c>
    </row>
    <row r="568" spans="2:5" x14ac:dyDescent="0.25">
      <c r="B568" s="77" t="s">
        <v>3843</v>
      </c>
      <c r="C568" t="s">
        <v>2644</v>
      </c>
    </row>
    <row r="569" spans="2:5" x14ac:dyDescent="0.25">
      <c r="B569" s="77" t="s">
        <v>3844</v>
      </c>
      <c r="C569" t="s">
        <v>263</v>
      </c>
      <c r="D569" t="s">
        <v>2489</v>
      </c>
      <c r="E569" t="s">
        <v>2748</v>
      </c>
    </row>
    <row r="570" spans="2:5" x14ac:dyDescent="0.25">
      <c r="B570" s="77" t="s">
        <v>3844</v>
      </c>
      <c r="C570" t="s">
        <v>2514</v>
      </c>
    </row>
    <row r="571" spans="2:5" x14ac:dyDescent="0.25">
      <c r="B571" s="77" t="s">
        <v>3844</v>
      </c>
      <c r="C571" t="s">
        <v>2794</v>
      </c>
    </row>
    <row r="572" spans="2:5" x14ac:dyDescent="0.25">
      <c r="B572" s="77" t="s">
        <v>3844</v>
      </c>
      <c r="C572" t="s">
        <v>2795</v>
      </c>
    </row>
    <row r="573" spans="2:5" x14ac:dyDescent="0.25">
      <c r="B573" s="77" t="s">
        <v>3844</v>
      </c>
      <c r="C573" t="s">
        <v>2718</v>
      </c>
    </row>
    <row r="574" spans="2:5" x14ac:dyDescent="0.25">
      <c r="B574" s="77" t="s">
        <v>3844</v>
      </c>
      <c r="C574" t="s">
        <v>2639</v>
      </c>
    </row>
    <row r="575" spans="2:5" x14ac:dyDescent="0.25">
      <c r="B575" s="77" t="s">
        <v>3844</v>
      </c>
      <c r="C575" t="s">
        <v>2640</v>
      </c>
    </row>
    <row r="576" spans="2:5" x14ac:dyDescent="0.25">
      <c r="B576" s="77" t="s">
        <v>3844</v>
      </c>
      <c r="C576" t="s">
        <v>2641</v>
      </c>
    </row>
    <row r="577" spans="2:5" x14ac:dyDescent="0.25">
      <c r="B577" s="77" t="s">
        <v>3844</v>
      </c>
      <c r="C577" t="s">
        <v>2642</v>
      </c>
    </row>
    <row r="578" spans="2:5" x14ac:dyDescent="0.25">
      <c r="B578" s="77" t="s">
        <v>3844</v>
      </c>
      <c r="C578" t="s">
        <v>2643</v>
      </c>
    </row>
    <row r="579" spans="2:5" x14ac:dyDescent="0.25">
      <c r="B579" s="77" t="s">
        <v>3844</v>
      </c>
      <c r="C579" t="s">
        <v>2644</v>
      </c>
    </row>
    <row r="580" spans="2:5" x14ac:dyDescent="0.25">
      <c r="B580" s="77" t="s">
        <v>3845</v>
      </c>
      <c r="C580" t="s">
        <v>265</v>
      </c>
      <c r="D580" t="s">
        <v>2489</v>
      </c>
      <c r="E580" t="s">
        <v>2748</v>
      </c>
    </row>
    <row r="581" spans="2:5" x14ac:dyDescent="0.25">
      <c r="B581" s="77" t="s">
        <v>3845</v>
      </c>
      <c r="C581" t="s">
        <v>2514</v>
      </c>
    </row>
    <row r="582" spans="2:5" x14ac:dyDescent="0.25">
      <c r="B582" s="77" t="s">
        <v>3845</v>
      </c>
      <c r="C582" t="s">
        <v>2796</v>
      </c>
    </row>
    <row r="583" spans="2:5" x14ac:dyDescent="0.25">
      <c r="B583" s="77" t="s">
        <v>3845</v>
      </c>
      <c r="C583" t="s">
        <v>2797</v>
      </c>
    </row>
    <row r="584" spans="2:5" x14ac:dyDescent="0.25">
      <c r="B584" s="77" t="s">
        <v>3845</v>
      </c>
      <c r="C584" t="s">
        <v>2791</v>
      </c>
    </row>
    <row r="585" spans="2:5" x14ac:dyDescent="0.25">
      <c r="B585" s="77" t="s">
        <v>3845</v>
      </c>
      <c r="C585" t="s">
        <v>2639</v>
      </c>
    </row>
    <row r="586" spans="2:5" x14ac:dyDescent="0.25">
      <c r="B586" s="77" t="s">
        <v>3845</v>
      </c>
      <c r="C586" t="s">
        <v>2640</v>
      </c>
    </row>
    <row r="587" spans="2:5" x14ac:dyDescent="0.25">
      <c r="B587" s="77" t="s">
        <v>3845</v>
      </c>
      <c r="C587" t="s">
        <v>2641</v>
      </c>
    </row>
    <row r="588" spans="2:5" x14ac:dyDescent="0.25">
      <c r="B588" s="77" t="s">
        <v>3845</v>
      </c>
      <c r="C588" t="s">
        <v>2642</v>
      </c>
    </row>
    <row r="589" spans="2:5" x14ac:dyDescent="0.25">
      <c r="B589" s="77" t="s">
        <v>3845</v>
      </c>
      <c r="C589" t="s">
        <v>2643</v>
      </c>
    </row>
    <row r="590" spans="2:5" x14ac:dyDescent="0.25">
      <c r="B590" s="77" t="s">
        <v>3845</v>
      </c>
      <c r="C590" t="s">
        <v>2644</v>
      </c>
    </row>
    <row r="591" spans="2:5" x14ac:dyDescent="0.25">
      <c r="B591" s="77" t="s">
        <v>3846</v>
      </c>
      <c r="C591" t="s">
        <v>267</v>
      </c>
      <c r="D591" t="s">
        <v>2489</v>
      </c>
      <c r="E591" t="s">
        <v>2748</v>
      </c>
    </row>
    <row r="592" spans="2:5" x14ac:dyDescent="0.25">
      <c r="B592" s="77" t="s">
        <v>3846</v>
      </c>
      <c r="C592" t="s">
        <v>2514</v>
      </c>
    </row>
    <row r="593" spans="2:5" x14ac:dyDescent="0.25">
      <c r="B593" s="77" t="s">
        <v>3846</v>
      </c>
      <c r="C593" t="s">
        <v>2798</v>
      </c>
    </row>
    <row r="594" spans="2:5" x14ac:dyDescent="0.25">
      <c r="B594" s="77" t="s">
        <v>3846</v>
      </c>
      <c r="C594" t="s">
        <v>2799</v>
      </c>
    </row>
    <row r="595" spans="2:5" x14ac:dyDescent="0.25">
      <c r="B595" s="77" t="s">
        <v>3846</v>
      </c>
      <c r="C595" t="s">
        <v>2791</v>
      </c>
    </row>
    <row r="596" spans="2:5" x14ac:dyDescent="0.25">
      <c r="B596" s="77" t="s">
        <v>3846</v>
      </c>
      <c r="C596" t="s">
        <v>2639</v>
      </c>
    </row>
    <row r="597" spans="2:5" x14ac:dyDescent="0.25">
      <c r="B597" s="77" t="s">
        <v>3846</v>
      </c>
      <c r="C597" t="s">
        <v>2640</v>
      </c>
    </row>
    <row r="598" spans="2:5" x14ac:dyDescent="0.25">
      <c r="B598" s="77" t="s">
        <v>3846</v>
      </c>
      <c r="C598" t="s">
        <v>2641</v>
      </c>
    </row>
    <row r="599" spans="2:5" x14ac:dyDescent="0.25">
      <c r="B599" s="77" t="s">
        <v>3846</v>
      </c>
      <c r="C599" t="s">
        <v>2642</v>
      </c>
    </row>
    <row r="600" spans="2:5" x14ac:dyDescent="0.25">
      <c r="B600" s="77" t="s">
        <v>3846</v>
      </c>
      <c r="C600" t="s">
        <v>2643</v>
      </c>
    </row>
    <row r="601" spans="2:5" x14ac:dyDescent="0.25">
      <c r="B601" s="77" t="s">
        <v>3846</v>
      </c>
      <c r="C601" t="s">
        <v>2644</v>
      </c>
    </row>
    <row r="602" spans="2:5" x14ac:dyDescent="0.25">
      <c r="B602" s="77" t="s">
        <v>3847</v>
      </c>
      <c r="C602" t="s">
        <v>269</v>
      </c>
      <c r="D602" t="s">
        <v>2489</v>
      </c>
      <c r="E602" t="s">
        <v>2748</v>
      </c>
    </row>
    <row r="603" spans="2:5" x14ac:dyDescent="0.25">
      <c r="B603" s="77" t="s">
        <v>3847</v>
      </c>
      <c r="C603" t="s">
        <v>2514</v>
      </c>
    </row>
    <row r="604" spans="2:5" x14ac:dyDescent="0.25">
      <c r="B604" s="77" t="s">
        <v>3847</v>
      </c>
      <c r="C604" t="s">
        <v>2800</v>
      </c>
    </row>
    <row r="605" spans="2:5" x14ac:dyDescent="0.25">
      <c r="B605" s="77" t="s">
        <v>3847</v>
      </c>
      <c r="C605" t="s">
        <v>2801</v>
      </c>
    </row>
    <row r="606" spans="2:5" x14ac:dyDescent="0.25">
      <c r="B606" s="77" t="s">
        <v>3847</v>
      </c>
      <c r="C606" t="s">
        <v>2791</v>
      </c>
    </row>
    <row r="607" spans="2:5" x14ac:dyDescent="0.25">
      <c r="B607" s="77" t="s">
        <v>3847</v>
      </c>
      <c r="C607" t="s">
        <v>2639</v>
      </c>
    </row>
    <row r="608" spans="2:5" x14ac:dyDescent="0.25">
      <c r="B608" s="77" t="s">
        <v>3847</v>
      </c>
      <c r="C608" t="s">
        <v>2640</v>
      </c>
    </row>
    <row r="609" spans="2:5" x14ac:dyDescent="0.25">
      <c r="B609" s="77" t="s">
        <v>3847</v>
      </c>
      <c r="C609" t="s">
        <v>2641</v>
      </c>
    </row>
    <row r="610" spans="2:5" x14ac:dyDescent="0.25">
      <c r="B610" s="77" t="s">
        <v>3847</v>
      </c>
      <c r="C610" t="s">
        <v>2642</v>
      </c>
    </row>
    <row r="611" spans="2:5" x14ac:dyDescent="0.25">
      <c r="B611" s="77" t="s">
        <v>3847</v>
      </c>
      <c r="C611" t="s">
        <v>2643</v>
      </c>
    </row>
    <row r="612" spans="2:5" x14ac:dyDescent="0.25">
      <c r="B612" s="77" t="s">
        <v>3847</v>
      </c>
      <c r="C612" t="s">
        <v>2644</v>
      </c>
    </row>
    <row r="613" spans="2:5" x14ac:dyDescent="0.25">
      <c r="B613" s="77" t="s">
        <v>3848</v>
      </c>
      <c r="C613" t="s">
        <v>271</v>
      </c>
      <c r="D613" t="s">
        <v>2489</v>
      </c>
      <c r="E613" t="s">
        <v>2748</v>
      </c>
    </row>
    <row r="614" spans="2:5" x14ac:dyDescent="0.25">
      <c r="B614" s="77" t="s">
        <v>3848</v>
      </c>
      <c r="C614" t="s">
        <v>2514</v>
      </c>
    </row>
    <row r="615" spans="2:5" x14ac:dyDescent="0.25">
      <c r="B615" s="77" t="s">
        <v>3848</v>
      </c>
      <c r="C615" t="s">
        <v>2802</v>
      </c>
    </row>
    <row r="616" spans="2:5" x14ac:dyDescent="0.25">
      <c r="B616" s="77" t="s">
        <v>3848</v>
      </c>
      <c r="C616" t="s">
        <v>2803</v>
      </c>
    </row>
    <row r="617" spans="2:5" x14ac:dyDescent="0.25">
      <c r="B617" s="77" t="s">
        <v>3848</v>
      </c>
      <c r="C617" t="s">
        <v>2804</v>
      </c>
    </row>
    <row r="618" spans="2:5" x14ac:dyDescent="0.25">
      <c r="B618" s="77" t="s">
        <v>3848</v>
      </c>
      <c r="C618" t="s">
        <v>2639</v>
      </c>
    </row>
    <row r="619" spans="2:5" x14ac:dyDescent="0.25">
      <c r="B619" s="77" t="s">
        <v>3848</v>
      </c>
      <c r="C619" t="s">
        <v>2640</v>
      </c>
    </row>
    <row r="620" spans="2:5" x14ac:dyDescent="0.25">
      <c r="B620" s="77" t="s">
        <v>3848</v>
      </c>
      <c r="C620" t="s">
        <v>2641</v>
      </c>
    </row>
    <row r="621" spans="2:5" x14ac:dyDescent="0.25">
      <c r="B621" s="77" t="s">
        <v>3848</v>
      </c>
      <c r="C621" t="s">
        <v>2642</v>
      </c>
    </row>
    <row r="622" spans="2:5" x14ac:dyDescent="0.25">
      <c r="B622" s="77" t="s">
        <v>3848</v>
      </c>
      <c r="C622" t="s">
        <v>2643</v>
      </c>
    </row>
    <row r="623" spans="2:5" x14ac:dyDescent="0.25">
      <c r="B623" s="77" t="s">
        <v>3848</v>
      </c>
      <c r="C623" t="s">
        <v>2644</v>
      </c>
    </row>
    <row r="624" spans="2:5" x14ac:dyDescent="0.25">
      <c r="B624" s="77" t="s">
        <v>3849</v>
      </c>
      <c r="C624" t="s">
        <v>273</v>
      </c>
      <c r="D624" t="s">
        <v>2489</v>
      </c>
      <c r="E624" t="s">
        <v>2748</v>
      </c>
    </row>
    <row r="625" spans="2:5" x14ac:dyDescent="0.25">
      <c r="B625" s="77" t="s">
        <v>3849</v>
      </c>
      <c r="C625" t="s">
        <v>2514</v>
      </c>
    </row>
    <row r="626" spans="2:5" x14ac:dyDescent="0.25">
      <c r="B626" s="77" t="s">
        <v>3849</v>
      </c>
      <c r="C626" t="s">
        <v>2805</v>
      </c>
    </row>
    <row r="627" spans="2:5" x14ac:dyDescent="0.25">
      <c r="B627" s="77" t="s">
        <v>3849</v>
      </c>
      <c r="C627" t="s">
        <v>2806</v>
      </c>
    </row>
    <row r="628" spans="2:5" x14ac:dyDescent="0.25">
      <c r="B628" s="77" t="s">
        <v>3849</v>
      </c>
      <c r="C628" t="s">
        <v>2807</v>
      </c>
    </row>
    <row r="629" spans="2:5" x14ac:dyDescent="0.25">
      <c r="B629" s="77" t="s">
        <v>3849</v>
      </c>
      <c r="C629" t="s">
        <v>2639</v>
      </c>
    </row>
    <row r="630" spans="2:5" x14ac:dyDescent="0.25">
      <c r="B630" s="77" t="s">
        <v>3849</v>
      </c>
      <c r="C630" t="s">
        <v>2640</v>
      </c>
    </row>
    <row r="631" spans="2:5" x14ac:dyDescent="0.25">
      <c r="B631" s="77" t="s">
        <v>3849</v>
      </c>
      <c r="C631" t="s">
        <v>2641</v>
      </c>
    </row>
    <row r="632" spans="2:5" x14ac:dyDescent="0.25">
      <c r="B632" s="77" t="s">
        <v>3849</v>
      </c>
      <c r="C632" t="s">
        <v>2642</v>
      </c>
    </row>
    <row r="633" spans="2:5" x14ac:dyDescent="0.25">
      <c r="B633" s="77" t="s">
        <v>3849</v>
      </c>
      <c r="C633" t="s">
        <v>2643</v>
      </c>
    </row>
    <row r="634" spans="2:5" x14ac:dyDescent="0.25">
      <c r="B634" s="77" t="s">
        <v>3849</v>
      </c>
      <c r="C634" t="s">
        <v>2644</v>
      </c>
    </row>
    <row r="635" spans="2:5" x14ac:dyDescent="0.25">
      <c r="B635" s="77" t="s">
        <v>3850</v>
      </c>
      <c r="C635" t="s">
        <v>275</v>
      </c>
      <c r="D635" t="s">
        <v>2489</v>
      </c>
      <c r="E635" t="s">
        <v>2748</v>
      </c>
    </row>
    <row r="636" spans="2:5" x14ac:dyDescent="0.25">
      <c r="B636" s="77" t="s">
        <v>3850</v>
      </c>
      <c r="C636" t="s">
        <v>2514</v>
      </c>
    </row>
    <row r="637" spans="2:5" x14ac:dyDescent="0.25">
      <c r="B637" s="77" t="s">
        <v>3850</v>
      </c>
      <c r="C637" t="s">
        <v>2808</v>
      </c>
    </row>
    <row r="638" spans="2:5" x14ac:dyDescent="0.25">
      <c r="B638" s="77" t="s">
        <v>3850</v>
      </c>
      <c r="C638" t="s">
        <v>2809</v>
      </c>
    </row>
    <row r="639" spans="2:5" x14ac:dyDescent="0.25">
      <c r="B639" s="77" t="s">
        <v>3850</v>
      </c>
      <c r="C639" t="s">
        <v>2718</v>
      </c>
    </row>
    <row r="640" spans="2:5" x14ac:dyDescent="0.25">
      <c r="B640" s="77" t="s">
        <v>3850</v>
      </c>
      <c r="C640" t="s">
        <v>2639</v>
      </c>
    </row>
    <row r="641" spans="2:5" x14ac:dyDescent="0.25">
      <c r="B641" s="77" t="s">
        <v>3850</v>
      </c>
      <c r="C641" t="s">
        <v>2640</v>
      </c>
    </row>
    <row r="642" spans="2:5" x14ac:dyDescent="0.25">
      <c r="B642" s="77" t="s">
        <v>3850</v>
      </c>
      <c r="C642" t="s">
        <v>2641</v>
      </c>
    </row>
    <row r="643" spans="2:5" x14ac:dyDescent="0.25">
      <c r="B643" s="77" t="s">
        <v>3850</v>
      </c>
      <c r="C643" t="s">
        <v>2642</v>
      </c>
    </row>
    <row r="644" spans="2:5" x14ac:dyDescent="0.25">
      <c r="B644" s="77" t="s">
        <v>3850</v>
      </c>
      <c r="C644" t="s">
        <v>2643</v>
      </c>
    </row>
    <row r="645" spans="2:5" x14ac:dyDescent="0.25">
      <c r="B645" s="77" t="s">
        <v>3850</v>
      </c>
      <c r="C645" t="s">
        <v>2644</v>
      </c>
    </row>
    <row r="646" spans="2:5" x14ac:dyDescent="0.25">
      <c r="B646" s="77" t="s">
        <v>3851</v>
      </c>
      <c r="C646" t="s">
        <v>277</v>
      </c>
      <c r="D646" t="s">
        <v>2489</v>
      </c>
      <c r="E646" t="s">
        <v>2748</v>
      </c>
    </row>
    <row r="647" spans="2:5" x14ac:dyDescent="0.25">
      <c r="B647" s="77" t="s">
        <v>3851</v>
      </c>
      <c r="C647" t="s">
        <v>2514</v>
      </c>
    </row>
    <row r="648" spans="2:5" x14ac:dyDescent="0.25">
      <c r="B648" s="77" t="s">
        <v>3851</v>
      </c>
      <c r="C648" t="s">
        <v>2810</v>
      </c>
    </row>
    <row r="649" spans="2:5" x14ac:dyDescent="0.25">
      <c r="B649" s="77" t="s">
        <v>3851</v>
      </c>
      <c r="C649" t="s">
        <v>2811</v>
      </c>
    </row>
    <row r="650" spans="2:5" x14ac:dyDescent="0.25">
      <c r="B650" s="77" t="s">
        <v>3851</v>
      </c>
      <c r="C650" t="s">
        <v>2812</v>
      </c>
    </row>
    <row r="651" spans="2:5" x14ac:dyDescent="0.25">
      <c r="B651" s="77" t="s">
        <v>3851</v>
      </c>
      <c r="C651" t="s">
        <v>2639</v>
      </c>
    </row>
    <row r="652" spans="2:5" x14ac:dyDescent="0.25">
      <c r="B652" s="77" t="s">
        <v>3851</v>
      </c>
      <c r="C652" t="s">
        <v>2640</v>
      </c>
    </row>
    <row r="653" spans="2:5" x14ac:dyDescent="0.25">
      <c r="B653" s="77" t="s">
        <v>3851</v>
      </c>
      <c r="C653" t="s">
        <v>2641</v>
      </c>
    </row>
    <row r="654" spans="2:5" x14ac:dyDescent="0.25">
      <c r="B654" s="77" t="s">
        <v>3851</v>
      </c>
      <c r="C654" t="s">
        <v>2642</v>
      </c>
    </row>
    <row r="655" spans="2:5" x14ac:dyDescent="0.25">
      <c r="B655" s="77" t="s">
        <v>3851</v>
      </c>
      <c r="C655" t="s">
        <v>2643</v>
      </c>
    </row>
    <row r="656" spans="2:5" x14ac:dyDescent="0.25">
      <c r="B656" s="77" t="s">
        <v>3851</v>
      </c>
      <c r="C656" t="s">
        <v>2644</v>
      </c>
    </row>
    <row r="657" spans="2:5" x14ac:dyDescent="0.25">
      <c r="B657" s="77" t="s">
        <v>3852</v>
      </c>
      <c r="C657" t="s">
        <v>279</v>
      </c>
      <c r="D657" t="s">
        <v>2489</v>
      </c>
      <c r="E657" t="s">
        <v>2748</v>
      </c>
    </row>
    <row r="658" spans="2:5" x14ac:dyDescent="0.25">
      <c r="B658" s="77" t="s">
        <v>3852</v>
      </c>
      <c r="C658" t="s">
        <v>2514</v>
      </c>
    </row>
    <row r="659" spans="2:5" x14ac:dyDescent="0.25">
      <c r="B659" s="77" t="s">
        <v>3852</v>
      </c>
      <c r="C659" t="s">
        <v>2813</v>
      </c>
    </row>
    <row r="660" spans="2:5" x14ac:dyDescent="0.25">
      <c r="B660" s="77" t="s">
        <v>3852</v>
      </c>
      <c r="C660" t="s">
        <v>2814</v>
      </c>
    </row>
    <row r="661" spans="2:5" x14ac:dyDescent="0.25">
      <c r="B661" s="77" t="s">
        <v>3852</v>
      </c>
      <c r="C661" t="s">
        <v>2718</v>
      </c>
    </row>
    <row r="662" spans="2:5" x14ac:dyDescent="0.25">
      <c r="B662" s="77" t="s">
        <v>3852</v>
      </c>
      <c r="C662" t="s">
        <v>2639</v>
      </c>
    </row>
    <row r="663" spans="2:5" x14ac:dyDescent="0.25">
      <c r="B663" s="77" t="s">
        <v>3852</v>
      </c>
      <c r="C663" t="s">
        <v>2640</v>
      </c>
    </row>
    <row r="664" spans="2:5" x14ac:dyDescent="0.25">
      <c r="B664" s="77" t="s">
        <v>3852</v>
      </c>
      <c r="C664" t="s">
        <v>2641</v>
      </c>
    </row>
    <row r="665" spans="2:5" x14ac:dyDescent="0.25">
      <c r="B665" s="77" t="s">
        <v>3852</v>
      </c>
      <c r="C665" t="s">
        <v>2642</v>
      </c>
    </row>
    <row r="666" spans="2:5" x14ac:dyDescent="0.25">
      <c r="B666" s="77" t="s">
        <v>3852</v>
      </c>
      <c r="C666" t="s">
        <v>2643</v>
      </c>
    </row>
    <row r="667" spans="2:5" x14ac:dyDescent="0.25">
      <c r="B667" s="77" t="s">
        <v>3852</v>
      </c>
      <c r="C667" t="s">
        <v>2644</v>
      </c>
    </row>
    <row r="668" spans="2:5" x14ac:dyDescent="0.25">
      <c r="B668" s="77" t="s">
        <v>3853</v>
      </c>
      <c r="C668" t="s">
        <v>281</v>
      </c>
      <c r="D668" t="s">
        <v>2489</v>
      </c>
      <c r="E668" t="s">
        <v>2748</v>
      </c>
    </row>
    <row r="669" spans="2:5" x14ac:dyDescent="0.25">
      <c r="B669" s="77" t="s">
        <v>3853</v>
      </c>
      <c r="C669" t="s">
        <v>2514</v>
      </c>
    </row>
    <row r="670" spans="2:5" x14ac:dyDescent="0.25">
      <c r="B670" s="77" t="s">
        <v>3853</v>
      </c>
      <c r="C670" t="s">
        <v>2815</v>
      </c>
    </row>
    <row r="671" spans="2:5" x14ac:dyDescent="0.25">
      <c r="B671" s="77" t="s">
        <v>3853</v>
      </c>
      <c r="C671" t="s">
        <v>2816</v>
      </c>
    </row>
    <row r="672" spans="2:5" x14ac:dyDescent="0.25">
      <c r="B672" s="77" t="s">
        <v>3853</v>
      </c>
      <c r="C672" t="s">
        <v>2807</v>
      </c>
    </row>
    <row r="673" spans="2:5" x14ac:dyDescent="0.25">
      <c r="B673" s="77" t="s">
        <v>3853</v>
      </c>
      <c r="C673" t="s">
        <v>2639</v>
      </c>
    </row>
    <row r="674" spans="2:5" x14ac:dyDescent="0.25">
      <c r="B674" s="77" t="s">
        <v>3853</v>
      </c>
      <c r="C674" t="s">
        <v>2640</v>
      </c>
    </row>
    <row r="675" spans="2:5" x14ac:dyDescent="0.25">
      <c r="B675" s="77" t="s">
        <v>3853</v>
      </c>
      <c r="C675" t="s">
        <v>2641</v>
      </c>
    </row>
    <row r="676" spans="2:5" x14ac:dyDescent="0.25">
      <c r="B676" s="77" t="s">
        <v>3853</v>
      </c>
      <c r="C676" t="s">
        <v>2642</v>
      </c>
    </row>
    <row r="677" spans="2:5" x14ac:dyDescent="0.25">
      <c r="B677" s="77" t="s">
        <v>3853</v>
      </c>
      <c r="C677" t="s">
        <v>2643</v>
      </c>
    </row>
    <row r="678" spans="2:5" x14ac:dyDescent="0.25">
      <c r="B678" s="77" t="s">
        <v>3853</v>
      </c>
      <c r="C678" t="s">
        <v>2644</v>
      </c>
    </row>
    <row r="679" spans="2:5" x14ac:dyDescent="0.25">
      <c r="B679" s="77" t="s">
        <v>3854</v>
      </c>
      <c r="C679" t="s">
        <v>283</v>
      </c>
      <c r="D679" t="s">
        <v>2489</v>
      </c>
      <c r="E679" t="s">
        <v>2748</v>
      </c>
    </row>
    <row r="680" spans="2:5" x14ac:dyDescent="0.25">
      <c r="B680" s="77" t="s">
        <v>3854</v>
      </c>
      <c r="C680" t="s">
        <v>2514</v>
      </c>
    </row>
    <row r="681" spans="2:5" x14ac:dyDescent="0.25">
      <c r="B681" s="77" t="s">
        <v>3854</v>
      </c>
      <c r="C681" t="s">
        <v>2817</v>
      </c>
    </row>
    <row r="682" spans="2:5" x14ac:dyDescent="0.25">
      <c r="B682" s="77" t="s">
        <v>3854</v>
      </c>
      <c r="C682" t="s">
        <v>2818</v>
      </c>
    </row>
    <row r="683" spans="2:5" x14ac:dyDescent="0.25">
      <c r="B683" s="77" t="s">
        <v>3854</v>
      </c>
      <c r="C683" t="s">
        <v>2772</v>
      </c>
    </row>
    <row r="684" spans="2:5" x14ac:dyDescent="0.25">
      <c r="B684" s="77" t="s">
        <v>3854</v>
      </c>
      <c r="C684" t="s">
        <v>2639</v>
      </c>
    </row>
    <row r="685" spans="2:5" x14ac:dyDescent="0.25">
      <c r="B685" s="77" t="s">
        <v>3854</v>
      </c>
      <c r="C685" t="s">
        <v>2640</v>
      </c>
    </row>
    <row r="686" spans="2:5" x14ac:dyDescent="0.25">
      <c r="B686" s="77" t="s">
        <v>3854</v>
      </c>
      <c r="C686" t="s">
        <v>2641</v>
      </c>
    </row>
    <row r="687" spans="2:5" x14ac:dyDescent="0.25">
      <c r="B687" s="77" t="s">
        <v>3854</v>
      </c>
      <c r="C687" t="s">
        <v>2642</v>
      </c>
    </row>
    <row r="688" spans="2:5" x14ac:dyDescent="0.25">
      <c r="B688" s="77" t="s">
        <v>3854</v>
      </c>
      <c r="C688" t="s">
        <v>2643</v>
      </c>
    </row>
    <row r="689" spans="2:5" x14ac:dyDescent="0.25">
      <c r="B689" s="77" t="s">
        <v>3854</v>
      </c>
      <c r="C689" t="s">
        <v>2644</v>
      </c>
    </row>
    <row r="690" spans="2:5" x14ac:dyDescent="0.25">
      <c r="B690" s="77" t="s">
        <v>3855</v>
      </c>
      <c r="C690" t="s">
        <v>285</v>
      </c>
      <c r="D690" t="s">
        <v>2489</v>
      </c>
      <c r="E690" t="s">
        <v>2748</v>
      </c>
    </row>
    <row r="691" spans="2:5" x14ac:dyDescent="0.25">
      <c r="B691" s="77" t="s">
        <v>3855</v>
      </c>
      <c r="C691" t="s">
        <v>2514</v>
      </c>
    </row>
    <row r="692" spans="2:5" x14ac:dyDescent="0.25">
      <c r="B692" s="77" t="s">
        <v>3855</v>
      </c>
      <c r="C692" t="s">
        <v>2819</v>
      </c>
    </row>
    <row r="693" spans="2:5" x14ac:dyDescent="0.25">
      <c r="B693" s="77" t="s">
        <v>3855</v>
      </c>
      <c r="C693" t="s">
        <v>2771</v>
      </c>
    </row>
    <row r="694" spans="2:5" x14ac:dyDescent="0.25">
      <c r="B694" s="77" t="s">
        <v>3855</v>
      </c>
      <c r="C694" t="s">
        <v>2772</v>
      </c>
    </row>
    <row r="695" spans="2:5" x14ac:dyDescent="0.25">
      <c r="B695" s="77" t="s">
        <v>3855</v>
      </c>
      <c r="C695" t="s">
        <v>2639</v>
      </c>
    </row>
    <row r="696" spans="2:5" x14ac:dyDescent="0.25">
      <c r="B696" s="77" t="s">
        <v>3855</v>
      </c>
      <c r="C696" t="s">
        <v>2640</v>
      </c>
    </row>
    <row r="697" spans="2:5" x14ac:dyDescent="0.25">
      <c r="B697" s="77" t="s">
        <v>3855</v>
      </c>
      <c r="C697" t="s">
        <v>2641</v>
      </c>
    </row>
    <row r="698" spans="2:5" x14ac:dyDescent="0.25">
      <c r="B698" s="77" t="s">
        <v>3855</v>
      </c>
      <c r="C698" t="s">
        <v>2642</v>
      </c>
    </row>
    <row r="699" spans="2:5" x14ac:dyDescent="0.25">
      <c r="B699" s="77" t="s">
        <v>3855</v>
      </c>
      <c r="C699" t="s">
        <v>2643</v>
      </c>
    </row>
    <row r="700" spans="2:5" x14ac:dyDescent="0.25">
      <c r="B700" s="77" t="s">
        <v>3855</v>
      </c>
      <c r="C700" t="s">
        <v>2644</v>
      </c>
    </row>
    <row r="701" spans="2:5" x14ac:dyDescent="0.25">
      <c r="B701" s="77" t="s">
        <v>3856</v>
      </c>
      <c r="C701" t="s">
        <v>287</v>
      </c>
      <c r="D701" t="s">
        <v>2489</v>
      </c>
      <c r="E701" t="s">
        <v>2748</v>
      </c>
    </row>
    <row r="702" spans="2:5" x14ac:dyDescent="0.25">
      <c r="B702" s="77" t="s">
        <v>3856</v>
      </c>
      <c r="C702" t="s">
        <v>2514</v>
      </c>
    </row>
    <row r="703" spans="2:5" x14ac:dyDescent="0.25">
      <c r="B703" s="77" t="s">
        <v>3856</v>
      </c>
      <c r="C703" t="s">
        <v>2820</v>
      </c>
    </row>
    <row r="704" spans="2:5" x14ac:dyDescent="0.25">
      <c r="B704" s="77" t="s">
        <v>3856</v>
      </c>
      <c r="C704" t="s">
        <v>2821</v>
      </c>
    </row>
    <row r="705" spans="2:5" x14ac:dyDescent="0.25">
      <c r="B705" s="77" t="s">
        <v>3856</v>
      </c>
      <c r="C705" t="s">
        <v>2772</v>
      </c>
    </row>
    <row r="706" spans="2:5" x14ac:dyDescent="0.25">
      <c r="B706" s="77" t="s">
        <v>3856</v>
      </c>
      <c r="C706" t="s">
        <v>2639</v>
      </c>
    </row>
    <row r="707" spans="2:5" x14ac:dyDescent="0.25">
      <c r="B707" s="77" t="s">
        <v>3856</v>
      </c>
      <c r="C707" t="s">
        <v>2640</v>
      </c>
    </row>
    <row r="708" spans="2:5" x14ac:dyDescent="0.25">
      <c r="B708" s="77" t="s">
        <v>3856</v>
      </c>
      <c r="C708" t="s">
        <v>2641</v>
      </c>
    </row>
    <row r="709" spans="2:5" x14ac:dyDescent="0.25">
      <c r="B709" s="77" t="s">
        <v>3856</v>
      </c>
      <c r="C709" t="s">
        <v>2642</v>
      </c>
    </row>
    <row r="710" spans="2:5" x14ac:dyDescent="0.25">
      <c r="B710" s="77" t="s">
        <v>3856</v>
      </c>
      <c r="C710" t="s">
        <v>2643</v>
      </c>
    </row>
    <row r="711" spans="2:5" x14ac:dyDescent="0.25">
      <c r="B711" s="77" t="s">
        <v>3856</v>
      </c>
      <c r="C711" t="s">
        <v>2644</v>
      </c>
    </row>
    <row r="712" spans="2:5" x14ac:dyDescent="0.25">
      <c r="B712" s="77" t="s">
        <v>3857</v>
      </c>
      <c r="C712" t="s">
        <v>289</v>
      </c>
      <c r="D712" t="s">
        <v>2489</v>
      </c>
      <c r="E712" t="s">
        <v>2748</v>
      </c>
    </row>
    <row r="713" spans="2:5" x14ac:dyDescent="0.25">
      <c r="B713" s="77" t="s">
        <v>3857</v>
      </c>
      <c r="C713" t="s">
        <v>2514</v>
      </c>
    </row>
    <row r="714" spans="2:5" x14ac:dyDescent="0.25">
      <c r="B714" s="77" t="s">
        <v>3857</v>
      </c>
      <c r="C714" t="s">
        <v>2822</v>
      </c>
    </row>
    <row r="715" spans="2:5" x14ac:dyDescent="0.25">
      <c r="B715" s="77" t="s">
        <v>3857</v>
      </c>
      <c r="C715" t="s">
        <v>2823</v>
      </c>
    </row>
    <row r="716" spans="2:5" x14ac:dyDescent="0.25">
      <c r="B716" s="77" t="s">
        <v>3857</v>
      </c>
      <c r="C716" t="s">
        <v>2772</v>
      </c>
    </row>
    <row r="717" spans="2:5" x14ac:dyDescent="0.25">
      <c r="B717" s="77" t="s">
        <v>3857</v>
      </c>
      <c r="C717" t="s">
        <v>2639</v>
      </c>
    </row>
    <row r="718" spans="2:5" x14ac:dyDescent="0.25">
      <c r="B718" s="77" t="s">
        <v>3857</v>
      </c>
      <c r="C718" t="s">
        <v>2640</v>
      </c>
    </row>
    <row r="719" spans="2:5" x14ac:dyDescent="0.25">
      <c r="B719" s="77" t="s">
        <v>3857</v>
      </c>
      <c r="C719" t="s">
        <v>2641</v>
      </c>
    </row>
    <row r="720" spans="2:5" x14ac:dyDescent="0.25">
      <c r="B720" s="77" t="s">
        <v>3857</v>
      </c>
      <c r="C720" t="s">
        <v>2642</v>
      </c>
    </row>
    <row r="721" spans="2:5" x14ac:dyDescent="0.25">
      <c r="B721" s="77" t="s">
        <v>3857</v>
      </c>
      <c r="C721" t="s">
        <v>2643</v>
      </c>
    </row>
    <row r="722" spans="2:5" x14ac:dyDescent="0.25">
      <c r="B722" s="77" t="s">
        <v>3857</v>
      </c>
      <c r="C722" t="s">
        <v>2644</v>
      </c>
    </row>
    <row r="723" spans="2:5" x14ac:dyDescent="0.25">
      <c r="B723" s="77" t="s">
        <v>3858</v>
      </c>
      <c r="C723" t="s">
        <v>291</v>
      </c>
      <c r="D723" t="s">
        <v>2489</v>
      </c>
      <c r="E723" t="s">
        <v>2748</v>
      </c>
    </row>
    <row r="724" spans="2:5" x14ac:dyDescent="0.25">
      <c r="B724" s="77" t="s">
        <v>3858</v>
      </c>
      <c r="C724" t="s">
        <v>2514</v>
      </c>
    </row>
    <row r="725" spans="2:5" x14ac:dyDescent="0.25">
      <c r="B725" s="77" t="s">
        <v>3858</v>
      </c>
      <c r="C725" t="s">
        <v>2824</v>
      </c>
    </row>
    <row r="726" spans="2:5" x14ac:dyDescent="0.25">
      <c r="B726" s="77" t="s">
        <v>3858</v>
      </c>
      <c r="C726" t="s">
        <v>2825</v>
      </c>
    </row>
    <row r="727" spans="2:5" x14ac:dyDescent="0.25">
      <c r="B727" s="77" t="s">
        <v>3858</v>
      </c>
      <c r="C727" t="s">
        <v>2807</v>
      </c>
    </row>
    <row r="728" spans="2:5" x14ac:dyDescent="0.25">
      <c r="B728" s="77" t="s">
        <v>3858</v>
      </c>
      <c r="C728" t="s">
        <v>2639</v>
      </c>
    </row>
    <row r="729" spans="2:5" x14ac:dyDescent="0.25">
      <c r="B729" s="77" t="s">
        <v>3858</v>
      </c>
      <c r="C729" t="s">
        <v>2640</v>
      </c>
    </row>
    <row r="730" spans="2:5" x14ac:dyDescent="0.25">
      <c r="B730" s="77" t="s">
        <v>3858</v>
      </c>
      <c r="C730" t="s">
        <v>2641</v>
      </c>
    </row>
    <row r="731" spans="2:5" x14ac:dyDescent="0.25">
      <c r="B731" s="77" t="s">
        <v>3858</v>
      </c>
      <c r="C731" t="s">
        <v>2642</v>
      </c>
    </row>
    <row r="732" spans="2:5" x14ac:dyDescent="0.25">
      <c r="B732" s="77" t="s">
        <v>3858</v>
      </c>
      <c r="C732" t="s">
        <v>2643</v>
      </c>
    </row>
    <row r="733" spans="2:5" x14ac:dyDescent="0.25">
      <c r="B733" s="77" t="s">
        <v>3858</v>
      </c>
      <c r="C733" t="s">
        <v>2644</v>
      </c>
    </row>
    <row r="734" spans="2:5" x14ac:dyDescent="0.25">
      <c r="B734" s="77" t="s">
        <v>3859</v>
      </c>
      <c r="C734" t="s">
        <v>293</v>
      </c>
      <c r="D734" t="s">
        <v>2489</v>
      </c>
      <c r="E734" t="s">
        <v>2748</v>
      </c>
    </row>
    <row r="735" spans="2:5" x14ac:dyDescent="0.25">
      <c r="B735" s="77" t="s">
        <v>3859</v>
      </c>
      <c r="C735" t="s">
        <v>2514</v>
      </c>
    </row>
    <row r="736" spans="2:5" x14ac:dyDescent="0.25">
      <c r="B736" s="77" t="s">
        <v>3859</v>
      </c>
      <c r="C736" t="s">
        <v>2826</v>
      </c>
    </row>
    <row r="737" spans="2:5" x14ac:dyDescent="0.25">
      <c r="B737" s="77" t="s">
        <v>3859</v>
      </c>
      <c r="C737" t="s">
        <v>2827</v>
      </c>
    </row>
    <row r="738" spans="2:5" x14ac:dyDescent="0.25">
      <c r="B738" s="77" t="s">
        <v>3859</v>
      </c>
      <c r="C738" t="s">
        <v>2828</v>
      </c>
    </row>
    <row r="739" spans="2:5" x14ac:dyDescent="0.25">
      <c r="B739" s="77" t="s">
        <v>3859</v>
      </c>
      <c r="C739" t="s">
        <v>2639</v>
      </c>
    </row>
    <row r="740" spans="2:5" x14ac:dyDescent="0.25">
      <c r="B740" s="77" t="s">
        <v>3859</v>
      </c>
      <c r="C740" t="s">
        <v>2640</v>
      </c>
    </row>
    <row r="741" spans="2:5" x14ac:dyDescent="0.25">
      <c r="B741" s="77" t="s">
        <v>3859</v>
      </c>
      <c r="C741" t="s">
        <v>2641</v>
      </c>
    </row>
    <row r="742" spans="2:5" x14ac:dyDescent="0.25">
      <c r="B742" s="77" t="s">
        <v>3859</v>
      </c>
      <c r="C742" t="s">
        <v>2642</v>
      </c>
    </row>
    <row r="743" spans="2:5" x14ac:dyDescent="0.25">
      <c r="B743" s="77" t="s">
        <v>3859</v>
      </c>
      <c r="C743" t="s">
        <v>2643</v>
      </c>
    </row>
    <row r="744" spans="2:5" x14ac:dyDescent="0.25">
      <c r="B744" s="77" t="s">
        <v>3859</v>
      </c>
      <c r="C744" t="s">
        <v>2644</v>
      </c>
    </row>
    <row r="745" spans="2:5" x14ac:dyDescent="0.25">
      <c r="B745" s="77" t="s">
        <v>3860</v>
      </c>
      <c r="C745" t="s">
        <v>295</v>
      </c>
      <c r="D745" t="s">
        <v>2489</v>
      </c>
      <c r="E745" t="s">
        <v>2748</v>
      </c>
    </row>
    <row r="746" spans="2:5" x14ac:dyDescent="0.25">
      <c r="B746" s="77" t="s">
        <v>3860</v>
      </c>
      <c r="C746" t="s">
        <v>2514</v>
      </c>
    </row>
    <row r="747" spans="2:5" x14ac:dyDescent="0.25">
      <c r="B747" s="77" t="s">
        <v>3860</v>
      </c>
      <c r="C747" t="s">
        <v>2829</v>
      </c>
    </row>
    <row r="748" spans="2:5" x14ac:dyDescent="0.25">
      <c r="B748" s="77" t="s">
        <v>3860</v>
      </c>
      <c r="C748" t="s">
        <v>2830</v>
      </c>
    </row>
    <row r="749" spans="2:5" x14ac:dyDescent="0.25">
      <c r="B749" s="77" t="s">
        <v>3860</v>
      </c>
      <c r="C749" t="s">
        <v>2781</v>
      </c>
    </row>
    <row r="750" spans="2:5" x14ac:dyDescent="0.25">
      <c r="B750" s="77" t="s">
        <v>3860</v>
      </c>
      <c r="C750" t="s">
        <v>2639</v>
      </c>
    </row>
    <row r="751" spans="2:5" x14ac:dyDescent="0.25">
      <c r="B751" s="77" t="s">
        <v>3860</v>
      </c>
      <c r="C751" t="s">
        <v>2640</v>
      </c>
    </row>
    <row r="752" spans="2:5" x14ac:dyDescent="0.25">
      <c r="B752" s="77" t="s">
        <v>3860</v>
      </c>
      <c r="C752" t="s">
        <v>2641</v>
      </c>
    </row>
    <row r="753" spans="2:5" x14ac:dyDescent="0.25">
      <c r="B753" s="77" t="s">
        <v>3860</v>
      </c>
      <c r="C753" t="s">
        <v>2642</v>
      </c>
    </row>
    <row r="754" spans="2:5" x14ac:dyDescent="0.25">
      <c r="B754" s="77" t="s">
        <v>3860</v>
      </c>
      <c r="C754" t="s">
        <v>2643</v>
      </c>
    </row>
    <row r="755" spans="2:5" x14ac:dyDescent="0.25">
      <c r="B755" s="77" t="s">
        <v>3860</v>
      </c>
      <c r="C755" t="s">
        <v>2644</v>
      </c>
    </row>
    <row r="756" spans="2:5" x14ac:dyDescent="0.25">
      <c r="B756" s="77" t="s">
        <v>3861</v>
      </c>
      <c r="C756" t="s">
        <v>297</v>
      </c>
      <c r="D756" t="s">
        <v>2489</v>
      </c>
      <c r="E756" t="s">
        <v>2748</v>
      </c>
    </row>
    <row r="757" spans="2:5" x14ac:dyDescent="0.25">
      <c r="B757" s="77" t="s">
        <v>3861</v>
      </c>
      <c r="C757" t="s">
        <v>2514</v>
      </c>
    </row>
    <row r="758" spans="2:5" x14ac:dyDescent="0.25">
      <c r="B758" s="77" t="s">
        <v>3861</v>
      </c>
      <c r="C758" t="s">
        <v>2831</v>
      </c>
    </row>
    <row r="759" spans="2:5" x14ac:dyDescent="0.25">
      <c r="B759" s="77" t="s">
        <v>3861</v>
      </c>
      <c r="C759" t="s">
        <v>2832</v>
      </c>
    </row>
    <row r="760" spans="2:5" x14ac:dyDescent="0.25">
      <c r="B760" s="77" t="s">
        <v>3861</v>
      </c>
      <c r="C760" t="s">
        <v>2812</v>
      </c>
    </row>
    <row r="761" spans="2:5" x14ac:dyDescent="0.25">
      <c r="B761" s="77" t="s">
        <v>3861</v>
      </c>
      <c r="C761" t="s">
        <v>2639</v>
      </c>
    </row>
    <row r="762" spans="2:5" x14ac:dyDescent="0.25">
      <c r="B762" s="77" t="s">
        <v>3861</v>
      </c>
      <c r="C762" t="s">
        <v>2640</v>
      </c>
    </row>
    <row r="763" spans="2:5" x14ac:dyDescent="0.25">
      <c r="B763" s="77" t="s">
        <v>3861</v>
      </c>
      <c r="C763" t="s">
        <v>2641</v>
      </c>
    </row>
    <row r="764" spans="2:5" x14ac:dyDescent="0.25">
      <c r="B764" s="77" t="s">
        <v>3861</v>
      </c>
      <c r="C764" t="s">
        <v>2642</v>
      </c>
    </row>
    <row r="765" spans="2:5" x14ac:dyDescent="0.25">
      <c r="B765" s="77" t="s">
        <v>3861</v>
      </c>
      <c r="C765" t="s">
        <v>2643</v>
      </c>
    </row>
    <row r="766" spans="2:5" x14ac:dyDescent="0.25">
      <c r="B766" s="77" t="s">
        <v>3861</v>
      </c>
      <c r="C766" t="s">
        <v>2644</v>
      </c>
    </row>
    <row r="767" spans="2:5" x14ac:dyDescent="0.25">
      <c r="B767" s="77" t="s">
        <v>3862</v>
      </c>
      <c r="C767" t="s">
        <v>299</v>
      </c>
      <c r="D767" t="s">
        <v>2489</v>
      </c>
      <c r="E767" t="s">
        <v>2748</v>
      </c>
    </row>
    <row r="768" spans="2:5" x14ac:dyDescent="0.25">
      <c r="B768" s="77" t="s">
        <v>3862</v>
      </c>
      <c r="C768" t="s">
        <v>2514</v>
      </c>
    </row>
    <row r="769" spans="2:5" x14ac:dyDescent="0.25">
      <c r="B769" s="77" t="s">
        <v>3862</v>
      </c>
      <c r="C769" t="s">
        <v>2833</v>
      </c>
    </row>
    <row r="770" spans="2:5" x14ac:dyDescent="0.25">
      <c r="B770" s="77" t="s">
        <v>3862</v>
      </c>
      <c r="C770" t="s">
        <v>2834</v>
      </c>
    </row>
    <row r="771" spans="2:5" x14ac:dyDescent="0.25">
      <c r="B771" s="77" t="s">
        <v>3862</v>
      </c>
      <c r="C771" t="s">
        <v>2812</v>
      </c>
    </row>
    <row r="772" spans="2:5" x14ac:dyDescent="0.25">
      <c r="B772" s="77" t="s">
        <v>3862</v>
      </c>
      <c r="C772" t="s">
        <v>2639</v>
      </c>
    </row>
    <row r="773" spans="2:5" x14ac:dyDescent="0.25">
      <c r="B773" s="77" t="s">
        <v>3862</v>
      </c>
      <c r="C773" t="s">
        <v>2640</v>
      </c>
    </row>
    <row r="774" spans="2:5" x14ac:dyDescent="0.25">
      <c r="B774" s="77" t="s">
        <v>3862</v>
      </c>
      <c r="C774" t="s">
        <v>2641</v>
      </c>
    </row>
    <row r="775" spans="2:5" x14ac:dyDescent="0.25">
      <c r="B775" s="77" t="s">
        <v>3862</v>
      </c>
      <c r="C775" t="s">
        <v>2642</v>
      </c>
    </row>
    <row r="776" spans="2:5" x14ac:dyDescent="0.25">
      <c r="B776" s="77" t="s">
        <v>3862</v>
      </c>
      <c r="C776" t="s">
        <v>2643</v>
      </c>
    </row>
    <row r="777" spans="2:5" x14ac:dyDescent="0.25">
      <c r="B777" s="77" t="s">
        <v>3862</v>
      </c>
      <c r="C777" t="s">
        <v>2644</v>
      </c>
    </row>
    <row r="778" spans="2:5" x14ac:dyDescent="0.25">
      <c r="B778" s="77" t="s">
        <v>3863</v>
      </c>
      <c r="C778" t="s">
        <v>301</v>
      </c>
      <c r="D778" t="s">
        <v>2489</v>
      </c>
      <c r="E778" t="s">
        <v>2748</v>
      </c>
    </row>
    <row r="779" spans="2:5" x14ac:dyDescent="0.25">
      <c r="B779" s="77" t="s">
        <v>3863</v>
      </c>
      <c r="C779" t="s">
        <v>2514</v>
      </c>
    </row>
    <row r="780" spans="2:5" x14ac:dyDescent="0.25">
      <c r="B780" s="77" t="s">
        <v>3863</v>
      </c>
      <c r="C780" t="s">
        <v>2835</v>
      </c>
    </row>
    <row r="781" spans="2:5" x14ac:dyDescent="0.25">
      <c r="B781" s="77" t="s">
        <v>3863</v>
      </c>
      <c r="C781" t="s">
        <v>2836</v>
      </c>
    </row>
    <row r="782" spans="2:5" x14ac:dyDescent="0.25">
      <c r="B782" s="77" t="s">
        <v>3863</v>
      </c>
      <c r="C782" t="s">
        <v>2837</v>
      </c>
    </row>
    <row r="783" spans="2:5" x14ac:dyDescent="0.25">
      <c r="B783" s="77" t="s">
        <v>3863</v>
      </c>
      <c r="C783" t="s">
        <v>2639</v>
      </c>
    </row>
    <row r="784" spans="2:5" x14ac:dyDescent="0.25">
      <c r="B784" s="77" t="s">
        <v>3863</v>
      </c>
      <c r="C784" t="s">
        <v>2640</v>
      </c>
    </row>
    <row r="785" spans="2:5" x14ac:dyDescent="0.25">
      <c r="B785" s="77" t="s">
        <v>3863</v>
      </c>
      <c r="C785" t="s">
        <v>2641</v>
      </c>
    </row>
    <row r="786" spans="2:5" x14ac:dyDescent="0.25">
      <c r="B786" s="77" t="s">
        <v>3863</v>
      </c>
      <c r="C786" t="s">
        <v>2642</v>
      </c>
    </row>
    <row r="787" spans="2:5" x14ac:dyDescent="0.25">
      <c r="B787" s="77" t="s">
        <v>3863</v>
      </c>
      <c r="C787" t="s">
        <v>2643</v>
      </c>
    </row>
    <row r="788" spans="2:5" x14ac:dyDescent="0.25">
      <c r="B788" s="77" t="s">
        <v>3863</v>
      </c>
      <c r="C788" t="s">
        <v>2644</v>
      </c>
    </row>
    <row r="789" spans="2:5" x14ac:dyDescent="0.25">
      <c r="B789" s="77" t="s">
        <v>3864</v>
      </c>
      <c r="C789" t="s">
        <v>303</v>
      </c>
      <c r="D789" t="s">
        <v>2489</v>
      </c>
      <c r="E789" t="s">
        <v>2748</v>
      </c>
    </row>
    <row r="790" spans="2:5" x14ac:dyDescent="0.25">
      <c r="B790" s="77" t="s">
        <v>3864</v>
      </c>
      <c r="C790" t="s">
        <v>2514</v>
      </c>
    </row>
    <row r="791" spans="2:5" x14ac:dyDescent="0.25">
      <c r="B791" s="77" t="s">
        <v>3864</v>
      </c>
      <c r="C791" t="s">
        <v>2838</v>
      </c>
    </row>
    <row r="792" spans="2:5" x14ac:dyDescent="0.25">
      <c r="B792" s="77" t="s">
        <v>3864</v>
      </c>
      <c r="C792" t="s">
        <v>2839</v>
      </c>
    </row>
    <row r="793" spans="2:5" x14ac:dyDescent="0.25">
      <c r="B793" s="77" t="s">
        <v>3864</v>
      </c>
      <c r="C793" t="s">
        <v>2718</v>
      </c>
    </row>
    <row r="794" spans="2:5" x14ac:dyDescent="0.25">
      <c r="B794" s="77" t="s">
        <v>3864</v>
      </c>
      <c r="C794" t="s">
        <v>2639</v>
      </c>
    </row>
    <row r="795" spans="2:5" x14ac:dyDescent="0.25">
      <c r="B795" s="77" t="s">
        <v>3864</v>
      </c>
      <c r="C795" t="s">
        <v>2640</v>
      </c>
    </row>
    <row r="796" spans="2:5" x14ac:dyDescent="0.25">
      <c r="B796" s="77" t="s">
        <v>3864</v>
      </c>
      <c r="C796" t="s">
        <v>2641</v>
      </c>
    </row>
    <row r="797" spans="2:5" x14ac:dyDescent="0.25">
      <c r="B797" s="77" t="s">
        <v>3864</v>
      </c>
      <c r="C797" t="s">
        <v>2642</v>
      </c>
    </row>
    <row r="798" spans="2:5" x14ac:dyDescent="0.25">
      <c r="B798" s="77" t="s">
        <v>3864</v>
      </c>
      <c r="C798" t="s">
        <v>2643</v>
      </c>
    </row>
    <row r="799" spans="2:5" x14ac:dyDescent="0.25">
      <c r="B799" s="77" t="s">
        <v>3864</v>
      </c>
      <c r="C799" t="s">
        <v>2644</v>
      </c>
    </row>
    <row r="800" spans="2:5" x14ac:dyDescent="0.25">
      <c r="B800" s="77" t="s">
        <v>3865</v>
      </c>
      <c r="C800" t="s">
        <v>305</v>
      </c>
      <c r="D800" t="s">
        <v>2489</v>
      </c>
      <c r="E800" t="s">
        <v>2748</v>
      </c>
    </row>
    <row r="801" spans="2:5" x14ac:dyDescent="0.25">
      <c r="B801" s="77" t="s">
        <v>3865</v>
      </c>
      <c r="C801" t="s">
        <v>2514</v>
      </c>
    </row>
    <row r="802" spans="2:5" x14ac:dyDescent="0.25">
      <c r="B802" s="77" t="s">
        <v>3865</v>
      </c>
      <c r="C802" t="s">
        <v>2840</v>
      </c>
    </row>
    <row r="803" spans="2:5" x14ac:dyDescent="0.25">
      <c r="B803" s="77" t="s">
        <v>3865</v>
      </c>
      <c r="C803" t="s">
        <v>2841</v>
      </c>
    </row>
    <row r="804" spans="2:5" x14ac:dyDescent="0.25">
      <c r="B804" s="77" t="s">
        <v>3865</v>
      </c>
      <c r="C804" t="s">
        <v>2837</v>
      </c>
    </row>
    <row r="805" spans="2:5" x14ac:dyDescent="0.25">
      <c r="B805" s="77" t="s">
        <v>3865</v>
      </c>
      <c r="C805" t="s">
        <v>2639</v>
      </c>
    </row>
    <row r="806" spans="2:5" x14ac:dyDescent="0.25">
      <c r="B806" s="77" t="s">
        <v>3865</v>
      </c>
      <c r="C806" t="s">
        <v>2640</v>
      </c>
    </row>
    <row r="807" spans="2:5" x14ac:dyDescent="0.25">
      <c r="B807" s="77" t="s">
        <v>3865</v>
      </c>
      <c r="C807" t="s">
        <v>2641</v>
      </c>
    </row>
    <row r="808" spans="2:5" x14ac:dyDescent="0.25">
      <c r="B808" s="77" t="s">
        <v>3865</v>
      </c>
      <c r="C808" t="s">
        <v>2642</v>
      </c>
    </row>
    <row r="809" spans="2:5" x14ac:dyDescent="0.25">
      <c r="B809" s="77" t="s">
        <v>3865</v>
      </c>
      <c r="C809" t="s">
        <v>2643</v>
      </c>
    </row>
    <row r="810" spans="2:5" x14ac:dyDescent="0.25">
      <c r="B810" s="77" t="s">
        <v>3865</v>
      </c>
      <c r="C810" t="s">
        <v>2644</v>
      </c>
    </row>
    <row r="811" spans="2:5" x14ac:dyDescent="0.25">
      <c r="B811" s="77" t="s">
        <v>3866</v>
      </c>
      <c r="C811" t="s">
        <v>307</v>
      </c>
      <c r="D811" t="s">
        <v>2489</v>
      </c>
      <c r="E811" t="s">
        <v>2748</v>
      </c>
    </row>
    <row r="812" spans="2:5" x14ac:dyDescent="0.25">
      <c r="B812" s="77" t="s">
        <v>3866</v>
      </c>
      <c r="C812" t="s">
        <v>2514</v>
      </c>
    </row>
    <row r="813" spans="2:5" x14ac:dyDescent="0.25">
      <c r="B813" s="77" t="s">
        <v>3866</v>
      </c>
      <c r="C813" t="s">
        <v>2842</v>
      </c>
    </row>
    <row r="814" spans="2:5" x14ac:dyDescent="0.25">
      <c r="B814" s="77" t="s">
        <v>3866</v>
      </c>
      <c r="C814" t="s">
        <v>2843</v>
      </c>
    </row>
    <row r="815" spans="2:5" x14ac:dyDescent="0.25">
      <c r="B815" s="77" t="s">
        <v>3866</v>
      </c>
      <c r="C815" t="s">
        <v>2718</v>
      </c>
    </row>
    <row r="816" spans="2:5" x14ac:dyDescent="0.25">
      <c r="B816" s="77" t="s">
        <v>3866</v>
      </c>
      <c r="C816" t="s">
        <v>2639</v>
      </c>
    </row>
    <row r="817" spans="2:5" x14ac:dyDescent="0.25">
      <c r="B817" s="77" t="s">
        <v>3866</v>
      </c>
      <c r="C817" t="s">
        <v>2640</v>
      </c>
    </row>
    <row r="818" spans="2:5" x14ac:dyDescent="0.25">
      <c r="B818" s="77" t="s">
        <v>3866</v>
      </c>
      <c r="C818" t="s">
        <v>2641</v>
      </c>
    </row>
    <row r="819" spans="2:5" x14ac:dyDescent="0.25">
      <c r="B819" s="77" t="s">
        <v>3866</v>
      </c>
      <c r="C819" t="s">
        <v>2642</v>
      </c>
    </row>
    <row r="820" spans="2:5" x14ac:dyDescent="0.25">
      <c r="B820" s="77" t="s">
        <v>3866</v>
      </c>
      <c r="C820" t="s">
        <v>2643</v>
      </c>
    </row>
    <row r="821" spans="2:5" x14ac:dyDescent="0.25">
      <c r="B821" s="77" t="s">
        <v>3866</v>
      </c>
      <c r="C821" t="s">
        <v>2644</v>
      </c>
    </row>
    <row r="822" spans="2:5" x14ac:dyDescent="0.25">
      <c r="B822" s="77" t="s">
        <v>3867</v>
      </c>
      <c r="C822" t="s">
        <v>309</v>
      </c>
      <c r="D822" t="s">
        <v>2489</v>
      </c>
      <c r="E822" t="s">
        <v>2748</v>
      </c>
    </row>
    <row r="823" spans="2:5" x14ac:dyDescent="0.25">
      <c r="B823" s="77" t="s">
        <v>3867</v>
      </c>
      <c r="C823" t="s">
        <v>2514</v>
      </c>
    </row>
    <row r="824" spans="2:5" x14ac:dyDescent="0.25">
      <c r="B824" s="77" t="s">
        <v>3867</v>
      </c>
      <c r="C824" t="s">
        <v>2844</v>
      </c>
    </row>
    <row r="825" spans="2:5" x14ac:dyDescent="0.25">
      <c r="B825" s="77" t="s">
        <v>3867</v>
      </c>
      <c r="C825" t="s">
        <v>2845</v>
      </c>
    </row>
    <row r="826" spans="2:5" x14ac:dyDescent="0.25">
      <c r="B826" s="77" t="s">
        <v>3867</v>
      </c>
      <c r="C826" t="s">
        <v>2718</v>
      </c>
    </row>
    <row r="827" spans="2:5" x14ac:dyDescent="0.25">
      <c r="B827" s="77" t="s">
        <v>3867</v>
      </c>
      <c r="C827" t="s">
        <v>2639</v>
      </c>
    </row>
    <row r="828" spans="2:5" x14ac:dyDescent="0.25">
      <c r="B828" s="77" t="s">
        <v>3867</v>
      </c>
      <c r="C828" t="s">
        <v>2640</v>
      </c>
    </row>
    <row r="829" spans="2:5" x14ac:dyDescent="0.25">
      <c r="B829" s="77" t="s">
        <v>3867</v>
      </c>
      <c r="C829" t="s">
        <v>2641</v>
      </c>
    </row>
    <row r="830" spans="2:5" x14ac:dyDescent="0.25">
      <c r="B830" s="77" t="s">
        <v>3867</v>
      </c>
      <c r="C830" t="s">
        <v>2642</v>
      </c>
    </row>
    <row r="831" spans="2:5" x14ac:dyDescent="0.25">
      <c r="B831" s="77" t="s">
        <v>3867</v>
      </c>
      <c r="C831" t="s">
        <v>2643</v>
      </c>
    </row>
    <row r="832" spans="2:5" x14ac:dyDescent="0.25">
      <c r="B832" s="77" t="s">
        <v>3867</v>
      </c>
      <c r="C832" t="s">
        <v>2644</v>
      </c>
    </row>
    <row r="833" spans="2:5" x14ac:dyDescent="0.25">
      <c r="B833" s="77" t="s">
        <v>3868</v>
      </c>
      <c r="C833" t="s">
        <v>311</v>
      </c>
      <c r="D833" t="s">
        <v>2489</v>
      </c>
      <c r="E833" t="s">
        <v>2748</v>
      </c>
    </row>
    <row r="834" spans="2:5" x14ac:dyDescent="0.25">
      <c r="B834" s="77" t="s">
        <v>3868</v>
      </c>
      <c r="C834" t="s">
        <v>2514</v>
      </c>
    </row>
    <row r="835" spans="2:5" x14ac:dyDescent="0.25">
      <c r="B835" s="77" t="s">
        <v>3868</v>
      </c>
      <c r="C835" t="s">
        <v>2846</v>
      </c>
    </row>
    <row r="836" spans="2:5" x14ac:dyDescent="0.25">
      <c r="B836" s="77" t="s">
        <v>3868</v>
      </c>
      <c r="C836" t="s">
        <v>2847</v>
      </c>
    </row>
    <row r="837" spans="2:5" x14ac:dyDescent="0.25">
      <c r="B837" s="77" t="s">
        <v>3868</v>
      </c>
      <c r="C837" t="s">
        <v>2705</v>
      </c>
    </row>
    <row r="838" spans="2:5" x14ac:dyDescent="0.25">
      <c r="B838" s="77" t="s">
        <v>3868</v>
      </c>
      <c r="C838" t="s">
        <v>2639</v>
      </c>
    </row>
    <row r="839" spans="2:5" x14ac:dyDescent="0.25">
      <c r="B839" s="77" t="s">
        <v>3868</v>
      </c>
      <c r="C839" t="s">
        <v>2640</v>
      </c>
    </row>
    <row r="840" spans="2:5" x14ac:dyDescent="0.25">
      <c r="B840" s="77" t="s">
        <v>3868</v>
      </c>
      <c r="C840" t="s">
        <v>2641</v>
      </c>
    </row>
    <row r="841" spans="2:5" x14ac:dyDescent="0.25">
      <c r="B841" s="77" t="s">
        <v>3868</v>
      </c>
      <c r="C841" t="s">
        <v>2642</v>
      </c>
    </row>
    <row r="842" spans="2:5" x14ac:dyDescent="0.25">
      <c r="B842" s="77" t="s">
        <v>3868</v>
      </c>
      <c r="C842" t="s">
        <v>2643</v>
      </c>
    </row>
    <row r="843" spans="2:5" x14ac:dyDescent="0.25">
      <c r="B843" s="77" t="s">
        <v>3868</v>
      </c>
      <c r="C843" t="s">
        <v>2644</v>
      </c>
    </row>
    <row r="844" spans="2:5" x14ac:dyDescent="0.25">
      <c r="B844" s="77" t="s">
        <v>3869</v>
      </c>
      <c r="C844" t="s">
        <v>313</v>
      </c>
      <c r="D844" t="s">
        <v>2489</v>
      </c>
      <c r="E844" t="s">
        <v>2748</v>
      </c>
    </row>
    <row r="845" spans="2:5" x14ac:dyDescent="0.25">
      <c r="B845" s="77" t="s">
        <v>3869</v>
      </c>
      <c r="C845" t="s">
        <v>2514</v>
      </c>
    </row>
    <row r="846" spans="2:5" x14ac:dyDescent="0.25">
      <c r="B846" s="77" t="s">
        <v>3869</v>
      </c>
      <c r="C846" t="s">
        <v>2848</v>
      </c>
    </row>
    <row r="847" spans="2:5" x14ac:dyDescent="0.25">
      <c r="B847" s="77" t="s">
        <v>3869</v>
      </c>
      <c r="C847" t="s">
        <v>2849</v>
      </c>
    </row>
    <row r="848" spans="2:5" x14ac:dyDescent="0.25">
      <c r="B848" s="77" t="s">
        <v>3869</v>
      </c>
      <c r="C848" t="s">
        <v>2718</v>
      </c>
    </row>
    <row r="849" spans="2:5" x14ac:dyDescent="0.25">
      <c r="B849" s="77" t="s">
        <v>3869</v>
      </c>
      <c r="C849" t="s">
        <v>2639</v>
      </c>
    </row>
    <row r="850" spans="2:5" x14ac:dyDescent="0.25">
      <c r="B850" s="77" t="s">
        <v>3869</v>
      </c>
      <c r="C850" t="s">
        <v>2640</v>
      </c>
    </row>
    <row r="851" spans="2:5" x14ac:dyDescent="0.25">
      <c r="B851" s="77" t="s">
        <v>3869</v>
      </c>
      <c r="C851" t="s">
        <v>2641</v>
      </c>
    </row>
    <row r="852" spans="2:5" x14ac:dyDescent="0.25">
      <c r="B852" s="77" t="s">
        <v>3869</v>
      </c>
      <c r="C852" t="s">
        <v>2642</v>
      </c>
    </row>
    <row r="853" spans="2:5" x14ac:dyDescent="0.25">
      <c r="B853" s="77" t="s">
        <v>3869</v>
      </c>
      <c r="C853" t="s">
        <v>2643</v>
      </c>
    </row>
    <row r="854" spans="2:5" x14ac:dyDescent="0.25">
      <c r="B854" s="77" t="s">
        <v>3869</v>
      </c>
      <c r="C854" t="s">
        <v>2644</v>
      </c>
    </row>
    <row r="855" spans="2:5" x14ac:dyDescent="0.25">
      <c r="B855" s="77" t="s">
        <v>3870</v>
      </c>
      <c r="C855" t="s">
        <v>315</v>
      </c>
      <c r="D855" t="s">
        <v>2489</v>
      </c>
      <c r="E855" t="s">
        <v>2748</v>
      </c>
    </row>
    <row r="856" spans="2:5" x14ac:dyDescent="0.25">
      <c r="B856" s="77" t="s">
        <v>3870</v>
      </c>
      <c r="C856" t="s">
        <v>2514</v>
      </c>
    </row>
    <row r="857" spans="2:5" x14ac:dyDescent="0.25">
      <c r="B857" s="77" t="s">
        <v>3870</v>
      </c>
      <c r="C857" t="s">
        <v>2850</v>
      </c>
    </row>
    <row r="858" spans="2:5" x14ac:dyDescent="0.25">
      <c r="B858" s="77" t="s">
        <v>3870</v>
      </c>
      <c r="C858" t="s">
        <v>2851</v>
      </c>
    </row>
    <row r="859" spans="2:5" x14ac:dyDescent="0.25">
      <c r="B859" s="77" t="s">
        <v>3870</v>
      </c>
      <c r="C859" t="s">
        <v>2718</v>
      </c>
    </row>
    <row r="860" spans="2:5" x14ac:dyDescent="0.25">
      <c r="B860" s="77" t="s">
        <v>3870</v>
      </c>
      <c r="C860" t="s">
        <v>2639</v>
      </c>
    </row>
    <row r="861" spans="2:5" x14ac:dyDescent="0.25">
      <c r="B861" s="77" t="s">
        <v>3870</v>
      </c>
      <c r="C861" t="s">
        <v>2640</v>
      </c>
    </row>
    <row r="862" spans="2:5" x14ac:dyDescent="0.25">
      <c r="B862" s="77" t="s">
        <v>3870</v>
      </c>
      <c r="C862" t="s">
        <v>2641</v>
      </c>
    </row>
    <row r="863" spans="2:5" x14ac:dyDescent="0.25">
      <c r="B863" s="77" t="s">
        <v>3870</v>
      </c>
      <c r="C863" t="s">
        <v>2642</v>
      </c>
    </row>
    <row r="864" spans="2:5" x14ac:dyDescent="0.25">
      <c r="B864" s="77" t="s">
        <v>3870</v>
      </c>
      <c r="C864" t="s">
        <v>2643</v>
      </c>
    </row>
    <row r="865" spans="2:5" x14ac:dyDescent="0.25">
      <c r="B865" s="77" t="s">
        <v>3870</v>
      </c>
      <c r="C865" t="s">
        <v>2644</v>
      </c>
    </row>
    <row r="866" spans="2:5" x14ac:dyDescent="0.25">
      <c r="B866" s="77" t="s">
        <v>3871</v>
      </c>
      <c r="C866" t="s">
        <v>317</v>
      </c>
      <c r="D866" t="s">
        <v>2489</v>
      </c>
      <c r="E866" t="s">
        <v>2748</v>
      </c>
    </row>
    <row r="867" spans="2:5" x14ac:dyDescent="0.25">
      <c r="B867" s="77" t="s">
        <v>3871</v>
      </c>
      <c r="C867" t="s">
        <v>2514</v>
      </c>
    </row>
    <row r="868" spans="2:5" x14ac:dyDescent="0.25">
      <c r="B868" s="77" t="s">
        <v>3871</v>
      </c>
      <c r="C868" t="s">
        <v>2852</v>
      </c>
    </row>
    <row r="869" spans="2:5" x14ac:dyDescent="0.25">
      <c r="B869" s="77" t="s">
        <v>3871</v>
      </c>
      <c r="C869" t="s">
        <v>2853</v>
      </c>
    </row>
    <row r="870" spans="2:5" x14ac:dyDescent="0.25">
      <c r="B870" s="77" t="s">
        <v>3871</v>
      </c>
      <c r="C870" t="s">
        <v>2718</v>
      </c>
    </row>
    <row r="871" spans="2:5" x14ac:dyDescent="0.25">
      <c r="B871" s="77" t="s">
        <v>3871</v>
      </c>
      <c r="C871" t="s">
        <v>2639</v>
      </c>
    </row>
    <row r="872" spans="2:5" x14ac:dyDescent="0.25">
      <c r="B872" s="77" t="s">
        <v>3871</v>
      </c>
      <c r="C872" t="s">
        <v>2640</v>
      </c>
    </row>
    <row r="873" spans="2:5" x14ac:dyDescent="0.25">
      <c r="B873" s="77" t="s">
        <v>3871</v>
      </c>
      <c r="C873" t="s">
        <v>2641</v>
      </c>
    </row>
    <row r="874" spans="2:5" x14ac:dyDescent="0.25">
      <c r="B874" s="77" t="s">
        <v>3871</v>
      </c>
      <c r="C874" t="s">
        <v>2642</v>
      </c>
    </row>
    <row r="875" spans="2:5" x14ac:dyDescent="0.25">
      <c r="B875" s="77" t="s">
        <v>3871</v>
      </c>
      <c r="C875" t="s">
        <v>2643</v>
      </c>
    </row>
    <row r="876" spans="2:5" x14ac:dyDescent="0.25">
      <c r="B876" s="77" t="s">
        <v>3871</v>
      </c>
      <c r="C876" t="s">
        <v>2644</v>
      </c>
    </row>
    <row r="877" spans="2:5" x14ac:dyDescent="0.25">
      <c r="B877" s="77" t="s">
        <v>3872</v>
      </c>
      <c r="C877" t="s">
        <v>319</v>
      </c>
      <c r="D877" t="s">
        <v>2489</v>
      </c>
      <c r="E877" t="s">
        <v>2748</v>
      </c>
    </row>
    <row r="878" spans="2:5" x14ac:dyDescent="0.25">
      <c r="B878" s="77" t="s">
        <v>3872</v>
      </c>
      <c r="C878" t="s">
        <v>2514</v>
      </c>
    </row>
    <row r="879" spans="2:5" x14ac:dyDescent="0.25">
      <c r="B879" s="77" t="s">
        <v>3872</v>
      </c>
      <c r="C879" t="s">
        <v>2854</v>
      </c>
    </row>
    <row r="880" spans="2:5" x14ac:dyDescent="0.25">
      <c r="B880" s="77" t="s">
        <v>3872</v>
      </c>
      <c r="C880" t="s">
        <v>2855</v>
      </c>
    </row>
    <row r="881" spans="2:5" x14ac:dyDescent="0.25">
      <c r="B881" s="77" t="s">
        <v>3872</v>
      </c>
      <c r="C881" t="s">
        <v>2856</v>
      </c>
    </row>
    <row r="882" spans="2:5" x14ac:dyDescent="0.25">
      <c r="B882" s="77" t="s">
        <v>3872</v>
      </c>
      <c r="C882" t="s">
        <v>2639</v>
      </c>
    </row>
    <row r="883" spans="2:5" x14ac:dyDescent="0.25">
      <c r="B883" s="77" t="s">
        <v>3872</v>
      </c>
      <c r="C883" t="s">
        <v>2640</v>
      </c>
    </row>
    <row r="884" spans="2:5" x14ac:dyDescent="0.25">
      <c r="B884" s="77" t="s">
        <v>3872</v>
      </c>
      <c r="C884" t="s">
        <v>2641</v>
      </c>
    </row>
    <row r="885" spans="2:5" x14ac:dyDescent="0.25">
      <c r="B885" s="77" t="s">
        <v>3872</v>
      </c>
      <c r="C885" t="s">
        <v>2642</v>
      </c>
    </row>
    <row r="886" spans="2:5" x14ac:dyDescent="0.25">
      <c r="B886" s="77" t="s">
        <v>3872</v>
      </c>
      <c r="C886" t="s">
        <v>2643</v>
      </c>
    </row>
    <row r="887" spans="2:5" x14ac:dyDescent="0.25">
      <c r="B887" s="77" t="s">
        <v>3872</v>
      </c>
      <c r="C887" t="s">
        <v>2644</v>
      </c>
    </row>
    <row r="888" spans="2:5" x14ac:dyDescent="0.25">
      <c r="B888" s="77" t="s">
        <v>3873</v>
      </c>
      <c r="C888" t="s">
        <v>321</v>
      </c>
      <c r="D888" t="s">
        <v>2489</v>
      </c>
      <c r="E888" t="s">
        <v>2748</v>
      </c>
    </row>
    <row r="889" spans="2:5" x14ac:dyDescent="0.25">
      <c r="B889" s="77" t="s">
        <v>3873</v>
      </c>
      <c r="C889" t="s">
        <v>2514</v>
      </c>
    </row>
    <row r="890" spans="2:5" x14ac:dyDescent="0.25">
      <c r="B890" s="77" t="s">
        <v>3873</v>
      </c>
      <c r="C890" t="s">
        <v>2857</v>
      </c>
    </row>
    <row r="891" spans="2:5" x14ac:dyDescent="0.25">
      <c r="B891" s="77" t="s">
        <v>3873</v>
      </c>
      <c r="C891" t="s">
        <v>2858</v>
      </c>
    </row>
    <row r="892" spans="2:5" x14ac:dyDescent="0.25">
      <c r="B892" s="77" t="s">
        <v>3873</v>
      </c>
      <c r="C892" t="s">
        <v>2856</v>
      </c>
    </row>
    <row r="893" spans="2:5" x14ac:dyDescent="0.25">
      <c r="B893" s="77" t="s">
        <v>3873</v>
      </c>
      <c r="C893" t="s">
        <v>2639</v>
      </c>
    </row>
    <row r="894" spans="2:5" x14ac:dyDescent="0.25">
      <c r="B894" s="77" t="s">
        <v>3873</v>
      </c>
      <c r="C894" t="s">
        <v>2640</v>
      </c>
    </row>
    <row r="895" spans="2:5" x14ac:dyDescent="0.25">
      <c r="B895" s="77" t="s">
        <v>3873</v>
      </c>
      <c r="C895" t="s">
        <v>2641</v>
      </c>
    </row>
    <row r="896" spans="2:5" x14ac:dyDescent="0.25">
      <c r="B896" s="77" t="s">
        <v>3873</v>
      </c>
      <c r="C896" t="s">
        <v>2642</v>
      </c>
    </row>
    <row r="897" spans="2:5" x14ac:dyDescent="0.25">
      <c r="B897" s="77" t="s">
        <v>3873</v>
      </c>
      <c r="C897" t="s">
        <v>2643</v>
      </c>
    </row>
    <row r="898" spans="2:5" x14ac:dyDescent="0.25">
      <c r="B898" s="77" t="s">
        <v>3873</v>
      </c>
      <c r="C898" t="s">
        <v>2644</v>
      </c>
    </row>
    <row r="899" spans="2:5" x14ac:dyDescent="0.25">
      <c r="B899" s="77" t="s">
        <v>3874</v>
      </c>
      <c r="C899" t="s">
        <v>323</v>
      </c>
      <c r="D899" t="s">
        <v>2489</v>
      </c>
      <c r="E899" t="s">
        <v>2748</v>
      </c>
    </row>
    <row r="900" spans="2:5" x14ac:dyDescent="0.25">
      <c r="B900" s="77" t="s">
        <v>3874</v>
      </c>
      <c r="C900" t="s">
        <v>2514</v>
      </c>
    </row>
    <row r="901" spans="2:5" x14ac:dyDescent="0.25">
      <c r="B901" s="77" t="s">
        <v>3874</v>
      </c>
      <c r="C901" t="s">
        <v>2859</v>
      </c>
    </row>
    <row r="902" spans="2:5" x14ac:dyDescent="0.25">
      <c r="B902" s="77" t="s">
        <v>3874</v>
      </c>
      <c r="C902" t="s">
        <v>2860</v>
      </c>
    </row>
    <row r="903" spans="2:5" x14ac:dyDescent="0.25">
      <c r="B903" s="77" t="s">
        <v>3874</v>
      </c>
      <c r="C903" t="s">
        <v>2856</v>
      </c>
    </row>
    <row r="904" spans="2:5" x14ac:dyDescent="0.25">
      <c r="B904" s="77" t="s">
        <v>3874</v>
      </c>
      <c r="C904" t="s">
        <v>2639</v>
      </c>
    </row>
    <row r="905" spans="2:5" x14ac:dyDescent="0.25">
      <c r="B905" s="77" t="s">
        <v>3874</v>
      </c>
      <c r="C905" t="s">
        <v>2640</v>
      </c>
    </row>
    <row r="906" spans="2:5" x14ac:dyDescent="0.25">
      <c r="B906" s="77" t="s">
        <v>3874</v>
      </c>
      <c r="C906" t="s">
        <v>2641</v>
      </c>
    </row>
    <row r="907" spans="2:5" x14ac:dyDescent="0.25">
      <c r="B907" s="77" t="s">
        <v>3874</v>
      </c>
      <c r="C907" t="s">
        <v>2642</v>
      </c>
    </row>
    <row r="908" spans="2:5" x14ac:dyDescent="0.25">
      <c r="B908" s="77" t="s">
        <v>3874</v>
      </c>
      <c r="C908" t="s">
        <v>2643</v>
      </c>
    </row>
    <row r="909" spans="2:5" x14ac:dyDescent="0.25">
      <c r="B909" s="77" t="s">
        <v>3874</v>
      </c>
      <c r="C909" t="s">
        <v>2644</v>
      </c>
    </row>
    <row r="910" spans="2:5" x14ac:dyDescent="0.25">
      <c r="B910" s="77" t="s">
        <v>3875</v>
      </c>
      <c r="C910" t="s">
        <v>325</v>
      </c>
      <c r="D910" t="s">
        <v>2489</v>
      </c>
      <c r="E910" t="s">
        <v>2748</v>
      </c>
    </row>
    <row r="911" spans="2:5" x14ac:dyDescent="0.25">
      <c r="B911" s="77" t="s">
        <v>3875</v>
      </c>
      <c r="C911" t="s">
        <v>2514</v>
      </c>
    </row>
    <row r="912" spans="2:5" x14ac:dyDescent="0.25">
      <c r="B912" s="77" t="s">
        <v>3875</v>
      </c>
      <c r="C912" t="s">
        <v>2861</v>
      </c>
    </row>
    <row r="913" spans="2:5" x14ac:dyDescent="0.25">
      <c r="B913" s="77" t="s">
        <v>3875</v>
      </c>
      <c r="C913" t="s">
        <v>2862</v>
      </c>
    </row>
    <row r="914" spans="2:5" x14ac:dyDescent="0.25">
      <c r="B914" s="77" t="s">
        <v>3875</v>
      </c>
      <c r="C914" t="s">
        <v>2804</v>
      </c>
    </row>
    <row r="915" spans="2:5" x14ac:dyDescent="0.25">
      <c r="B915" s="77" t="s">
        <v>3875</v>
      </c>
      <c r="C915" t="s">
        <v>2639</v>
      </c>
    </row>
    <row r="916" spans="2:5" x14ac:dyDescent="0.25">
      <c r="B916" s="77" t="s">
        <v>3875</v>
      </c>
      <c r="C916" t="s">
        <v>2640</v>
      </c>
    </row>
    <row r="917" spans="2:5" x14ac:dyDescent="0.25">
      <c r="B917" s="77" t="s">
        <v>3875</v>
      </c>
      <c r="C917" t="s">
        <v>2641</v>
      </c>
    </row>
    <row r="918" spans="2:5" x14ac:dyDescent="0.25">
      <c r="B918" s="77" t="s">
        <v>3875</v>
      </c>
      <c r="C918" t="s">
        <v>2642</v>
      </c>
    </row>
    <row r="919" spans="2:5" x14ac:dyDescent="0.25">
      <c r="B919" s="77" t="s">
        <v>3875</v>
      </c>
      <c r="C919" t="s">
        <v>2643</v>
      </c>
    </row>
    <row r="920" spans="2:5" x14ac:dyDescent="0.25">
      <c r="B920" s="77" t="s">
        <v>3875</v>
      </c>
      <c r="C920" t="s">
        <v>2644</v>
      </c>
    </row>
    <row r="921" spans="2:5" x14ac:dyDescent="0.25">
      <c r="B921" s="77" t="s">
        <v>3876</v>
      </c>
      <c r="C921" t="s">
        <v>327</v>
      </c>
      <c r="D921" t="s">
        <v>2489</v>
      </c>
      <c r="E921" t="s">
        <v>2748</v>
      </c>
    </row>
    <row r="922" spans="2:5" x14ac:dyDescent="0.25">
      <c r="B922" s="77" t="s">
        <v>3876</v>
      </c>
      <c r="C922" t="s">
        <v>2514</v>
      </c>
    </row>
    <row r="923" spans="2:5" x14ac:dyDescent="0.25">
      <c r="B923" s="77" t="s">
        <v>3876</v>
      </c>
      <c r="C923" t="s">
        <v>2863</v>
      </c>
    </row>
    <row r="924" spans="2:5" x14ac:dyDescent="0.25">
      <c r="B924" s="77" t="s">
        <v>3876</v>
      </c>
      <c r="C924" t="s">
        <v>2864</v>
      </c>
    </row>
    <row r="925" spans="2:5" x14ac:dyDescent="0.25">
      <c r="B925" s="77" t="s">
        <v>3876</v>
      </c>
      <c r="C925" t="s">
        <v>2670</v>
      </c>
    </row>
    <row r="926" spans="2:5" x14ac:dyDescent="0.25">
      <c r="B926" s="77" t="s">
        <v>3876</v>
      </c>
      <c r="C926" t="s">
        <v>2639</v>
      </c>
    </row>
    <row r="927" spans="2:5" x14ac:dyDescent="0.25">
      <c r="B927" s="77" t="s">
        <v>3876</v>
      </c>
      <c r="C927" t="s">
        <v>2640</v>
      </c>
    </row>
    <row r="928" spans="2:5" x14ac:dyDescent="0.25">
      <c r="B928" s="77" t="s">
        <v>3876</v>
      </c>
      <c r="C928" t="s">
        <v>2641</v>
      </c>
    </row>
    <row r="929" spans="2:5" x14ac:dyDescent="0.25">
      <c r="B929" s="77" t="s">
        <v>3876</v>
      </c>
      <c r="C929" t="s">
        <v>2642</v>
      </c>
    </row>
    <row r="930" spans="2:5" x14ac:dyDescent="0.25">
      <c r="B930" s="77" t="s">
        <v>3876</v>
      </c>
      <c r="C930" t="s">
        <v>2643</v>
      </c>
    </row>
    <row r="931" spans="2:5" x14ac:dyDescent="0.25">
      <c r="B931" s="77" t="s">
        <v>3876</v>
      </c>
      <c r="C931" t="s">
        <v>2644</v>
      </c>
    </row>
    <row r="932" spans="2:5" x14ac:dyDescent="0.25">
      <c r="B932" s="77" t="s">
        <v>3877</v>
      </c>
      <c r="C932" t="s">
        <v>329</v>
      </c>
      <c r="D932" t="s">
        <v>2489</v>
      </c>
      <c r="E932" t="s">
        <v>2748</v>
      </c>
    </row>
    <row r="933" spans="2:5" x14ac:dyDescent="0.25">
      <c r="B933" s="77" t="s">
        <v>3877</v>
      </c>
      <c r="C933" t="s">
        <v>2514</v>
      </c>
    </row>
    <row r="934" spans="2:5" x14ac:dyDescent="0.25">
      <c r="B934" s="77" t="s">
        <v>3877</v>
      </c>
      <c r="C934" t="s">
        <v>2865</v>
      </c>
    </row>
    <row r="935" spans="2:5" x14ac:dyDescent="0.25">
      <c r="B935" s="77" t="s">
        <v>3877</v>
      </c>
      <c r="C935" t="s">
        <v>2866</v>
      </c>
    </row>
    <row r="936" spans="2:5" x14ac:dyDescent="0.25">
      <c r="B936" s="77" t="s">
        <v>3877</v>
      </c>
      <c r="C936" t="s">
        <v>2867</v>
      </c>
    </row>
    <row r="937" spans="2:5" x14ac:dyDescent="0.25">
      <c r="B937" s="77" t="s">
        <v>3877</v>
      </c>
      <c r="C937" t="s">
        <v>2639</v>
      </c>
    </row>
    <row r="938" spans="2:5" x14ac:dyDescent="0.25">
      <c r="B938" s="77" t="s">
        <v>3877</v>
      </c>
      <c r="C938" t="s">
        <v>2640</v>
      </c>
    </row>
    <row r="939" spans="2:5" x14ac:dyDescent="0.25">
      <c r="B939" s="77" t="s">
        <v>3877</v>
      </c>
      <c r="C939" t="s">
        <v>2641</v>
      </c>
    </row>
    <row r="940" spans="2:5" x14ac:dyDescent="0.25">
      <c r="B940" s="77" t="s">
        <v>3877</v>
      </c>
      <c r="C940" t="s">
        <v>2642</v>
      </c>
    </row>
    <row r="941" spans="2:5" x14ac:dyDescent="0.25">
      <c r="B941" s="77" t="s">
        <v>3877</v>
      </c>
      <c r="C941" t="s">
        <v>2643</v>
      </c>
    </row>
    <row r="942" spans="2:5" x14ac:dyDescent="0.25">
      <c r="B942" s="77" t="s">
        <v>3877</v>
      </c>
      <c r="C942" t="s">
        <v>2644</v>
      </c>
    </row>
    <row r="943" spans="2:5" x14ac:dyDescent="0.25">
      <c r="B943" s="77" t="s">
        <v>3878</v>
      </c>
      <c r="C943" t="s">
        <v>331</v>
      </c>
      <c r="D943" t="s">
        <v>2489</v>
      </c>
      <c r="E943" t="s">
        <v>2748</v>
      </c>
    </row>
    <row r="944" spans="2:5" x14ac:dyDescent="0.25">
      <c r="B944" s="77" t="s">
        <v>3878</v>
      </c>
      <c r="C944" t="s">
        <v>2514</v>
      </c>
    </row>
    <row r="945" spans="2:5" x14ac:dyDescent="0.25">
      <c r="B945" s="77" t="s">
        <v>3878</v>
      </c>
      <c r="C945" t="s">
        <v>2868</v>
      </c>
    </row>
    <row r="946" spans="2:5" x14ac:dyDescent="0.25">
      <c r="B946" s="77" t="s">
        <v>3878</v>
      </c>
      <c r="C946" t="s">
        <v>2869</v>
      </c>
    </row>
    <row r="947" spans="2:5" x14ac:dyDescent="0.25">
      <c r="B947" s="77" t="s">
        <v>3878</v>
      </c>
      <c r="C947" t="s">
        <v>2870</v>
      </c>
    </row>
    <row r="948" spans="2:5" x14ac:dyDescent="0.25">
      <c r="B948" s="77" t="s">
        <v>3878</v>
      </c>
      <c r="C948" t="s">
        <v>2639</v>
      </c>
    </row>
    <row r="949" spans="2:5" x14ac:dyDescent="0.25">
      <c r="B949" s="77" t="s">
        <v>3878</v>
      </c>
      <c r="C949" t="s">
        <v>2640</v>
      </c>
    </row>
    <row r="950" spans="2:5" x14ac:dyDescent="0.25">
      <c r="B950" s="77" t="s">
        <v>3878</v>
      </c>
      <c r="C950" t="s">
        <v>2641</v>
      </c>
    </row>
    <row r="951" spans="2:5" x14ac:dyDescent="0.25">
      <c r="B951" s="77" t="s">
        <v>3878</v>
      </c>
      <c r="C951" t="s">
        <v>2642</v>
      </c>
    </row>
    <row r="952" spans="2:5" x14ac:dyDescent="0.25">
      <c r="B952" s="77" t="s">
        <v>3878</v>
      </c>
      <c r="C952" t="s">
        <v>2643</v>
      </c>
    </row>
    <row r="953" spans="2:5" x14ac:dyDescent="0.25">
      <c r="B953" s="77" t="s">
        <v>3878</v>
      </c>
      <c r="C953" t="s">
        <v>2644</v>
      </c>
    </row>
    <row r="954" spans="2:5" x14ac:dyDescent="0.25">
      <c r="B954" s="77" t="s">
        <v>3879</v>
      </c>
      <c r="C954" t="s">
        <v>333</v>
      </c>
      <c r="D954" t="s">
        <v>2489</v>
      </c>
      <c r="E954" t="s">
        <v>2748</v>
      </c>
    </row>
    <row r="955" spans="2:5" x14ac:dyDescent="0.25">
      <c r="B955" s="77" t="s">
        <v>3879</v>
      </c>
      <c r="C955" t="s">
        <v>2514</v>
      </c>
    </row>
    <row r="956" spans="2:5" x14ac:dyDescent="0.25">
      <c r="B956" s="77" t="s">
        <v>3879</v>
      </c>
      <c r="C956" t="s">
        <v>2871</v>
      </c>
    </row>
    <row r="957" spans="2:5" x14ac:dyDescent="0.25">
      <c r="B957" s="77" t="s">
        <v>3879</v>
      </c>
      <c r="C957" t="s">
        <v>2872</v>
      </c>
    </row>
    <row r="958" spans="2:5" x14ac:dyDescent="0.25">
      <c r="B958" s="77" t="s">
        <v>3879</v>
      </c>
      <c r="C958" t="s">
        <v>2870</v>
      </c>
    </row>
    <row r="959" spans="2:5" x14ac:dyDescent="0.25">
      <c r="B959" s="77" t="s">
        <v>3879</v>
      </c>
      <c r="C959" t="s">
        <v>2639</v>
      </c>
    </row>
    <row r="960" spans="2:5" x14ac:dyDescent="0.25">
      <c r="B960" s="77" t="s">
        <v>3879</v>
      </c>
      <c r="C960" t="s">
        <v>2640</v>
      </c>
    </row>
    <row r="961" spans="2:5" x14ac:dyDescent="0.25">
      <c r="B961" s="77" t="s">
        <v>3879</v>
      </c>
      <c r="C961" t="s">
        <v>2641</v>
      </c>
    </row>
    <row r="962" spans="2:5" x14ac:dyDescent="0.25">
      <c r="B962" s="77" t="s">
        <v>3879</v>
      </c>
      <c r="C962" t="s">
        <v>2642</v>
      </c>
    </row>
    <row r="963" spans="2:5" x14ac:dyDescent="0.25">
      <c r="B963" s="77" t="s">
        <v>3879</v>
      </c>
      <c r="C963" t="s">
        <v>2643</v>
      </c>
    </row>
    <row r="964" spans="2:5" x14ac:dyDescent="0.25">
      <c r="B964" s="77" t="s">
        <v>3879</v>
      </c>
      <c r="C964" t="s">
        <v>2644</v>
      </c>
    </row>
    <row r="965" spans="2:5" x14ac:dyDescent="0.25">
      <c r="B965" s="77" t="s">
        <v>3880</v>
      </c>
      <c r="C965" t="s">
        <v>335</v>
      </c>
      <c r="D965" t="s">
        <v>2489</v>
      </c>
      <c r="E965" t="s">
        <v>2748</v>
      </c>
    </row>
    <row r="966" spans="2:5" x14ac:dyDescent="0.25">
      <c r="B966" s="77" t="s">
        <v>3880</v>
      </c>
      <c r="C966" t="s">
        <v>2514</v>
      </c>
    </row>
    <row r="967" spans="2:5" x14ac:dyDescent="0.25">
      <c r="B967" s="77" t="s">
        <v>3880</v>
      </c>
      <c r="C967" t="s">
        <v>2873</v>
      </c>
    </row>
    <row r="968" spans="2:5" x14ac:dyDescent="0.25">
      <c r="B968" s="77" t="s">
        <v>3880</v>
      </c>
      <c r="C968" t="s">
        <v>2874</v>
      </c>
    </row>
    <row r="969" spans="2:5" x14ac:dyDescent="0.25">
      <c r="B969" s="77" t="s">
        <v>3880</v>
      </c>
      <c r="C969" t="s">
        <v>2718</v>
      </c>
    </row>
    <row r="970" spans="2:5" x14ac:dyDescent="0.25">
      <c r="B970" s="77" t="s">
        <v>3880</v>
      </c>
      <c r="C970" t="s">
        <v>2639</v>
      </c>
    </row>
    <row r="971" spans="2:5" x14ac:dyDescent="0.25">
      <c r="B971" s="77" t="s">
        <v>3880</v>
      </c>
      <c r="C971" t="s">
        <v>2640</v>
      </c>
    </row>
    <row r="972" spans="2:5" x14ac:dyDescent="0.25">
      <c r="B972" s="77" t="s">
        <v>3880</v>
      </c>
      <c r="C972" t="s">
        <v>2641</v>
      </c>
    </row>
    <row r="973" spans="2:5" x14ac:dyDescent="0.25">
      <c r="B973" s="77" t="s">
        <v>3880</v>
      </c>
      <c r="C973" t="s">
        <v>2642</v>
      </c>
    </row>
    <row r="974" spans="2:5" x14ac:dyDescent="0.25">
      <c r="B974" s="77" t="s">
        <v>3880</v>
      </c>
      <c r="C974" t="s">
        <v>2643</v>
      </c>
    </row>
    <row r="975" spans="2:5" x14ac:dyDescent="0.25">
      <c r="B975" s="77" t="s">
        <v>3880</v>
      </c>
      <c r="C975" t="s">
        <v>2644</v>
      </c>
    </row>
    <row r="976" spans="2:5" x14ac:dyDescent="0.25">
      <c r="B976" s="77" t="s">
        <v>3881</v>
      </c>
      <c r="C976" t="s">
        <v>337</v>
      </c>
      <c r="D976" t="s">
        <v>2489</v>
      </c>
      <c r="E976" t="s">
        <v>2748</v>
      </c>
    </row>
    <row r="977" spans="2:5" x14ac:dyDescent="0.25">
      <c r="B977" s="77" t="s">
        <v>3881</v>
      </c>
      <c r="C977" t="s">
        <v>2514</v>
      </c>
    </row>
    <row r="978" spans="2:5" x14ac:dyDescent="0.25">
      <c r="B978" s="77" t="s">
        <v>3881</v>
      </c>
      <c r="C978" t="s">
        <v>2875</v>
      </c>
    </row>
    <row r="979" spans="2:5" x14ac:dyDescent="0.25">
      <c r="B979" s="77" t="s">
        <v>3881</v>
      </c>
      <c r="C979" t="s">
        <v>2876</v>
      </c>
    </row>
    <row r="980" spans="2:5" x14ac:dyDescent="0.25">
      <c r="B980" s="77" t="s">
        <v>3881</v>
      </c>
      <c r="C980" t="s">
        <v>2723</v>
      </c>
    </row>
    <row r="981" spans="2:5" x14ac:dyDescent="0.25">
      <c r="B981" s="77" t="s">
        <v>3881</v>
      </c>
      <c r="C981" t="s">
        <v>2639</v>
      </c>
    </row>
    <row r="982" spans="2:5" x14ac:dyDescent="0.25">
      <c r="B982" s="77" t="s">
        <v>3881</v>
      </c>
      <c r="C982" t="s">
        <v>2640</v>
      </c>
    </row>
    <row r="983" spans="2:5" x14ac:dyDescent="0.25">
      <c r="B983" s="77" t="s">
        <v>3881</v>
      </c>
      <c r="C983" t="s">
        <v>2641</v>
      </c>
    </row>
    <row r="984" spans="2:5" x14ac:dyDescent="0.25">
      <c r="B984" s="77" t="s">
        <v>3881</v>
      </c>
      <c r="C984" t="s">
        <v>2642</v>
      </c>
    </row>
    <row r="985" spans="2:5" x14ac:dyDescent="0.25">
      <c r="B985" s="77" t="s">
        <v>3881</v>
      </c>
      <c r="C985" t="s">
        <v>2643</v>
      </c>
    </row>
    <row r="986" spans="2:5" x14ac:dyDescent="0.25">
      <c r="B986" s="77" t="s">
        <v>3881</v>
      </c>
      <c r="C986" t="s">
        <v>2644</v>
      </c>
    </row>
    <row r="987" spans="2:5" x14ac:dyDescent="0.25">
      <c r="B987" s="77" t="s">
        <v>3882</v>
      </c>
      <c r="C987" t="s">
        <v>339</v>
      </c>
      <c r="D987" t="s">
        <v>2489</v>
      </c>
      <c r="E987" t="s">
        <v>2748</v>
      </c>
    </row>
    <row r="988" spans="2:5" x14ac:dyDescent="0.25">
      <c r="B988" s="77" t="s">
        <v>3882</v>
      </c>
      <c r="C988" t="s">
        <v>2514</v>
      </c>
    </row>
    <row r="989" spans="2:5" x14ac:dyDescent="0.25">
      <c r="B989" s="77" t="s">
        <v>3882</v>
      </c>
      <c r="C989" t="s">
        <v>2877</v>
      </c>
    </row>
    <row r="990" spans="2:5" x14ac:dyDescent="0.25">
      <c r="B990" s="77" t="s">
        <v>3882</v>
      </c>
      <c r="C990" t="s">
        <v>2878</v>
      </c>
    </row>
    <row r="991" spans="2:5" x14ac:dyDescent="0.25">
      <c r="B991" s="77" t="s">
        <v>3882</v>
      </c>
      <c r="C991" t="s">
        <v>2879</v>
      </c>
    </row>
    <row r="992" spans="2:5" x14ac:dyDescent="0.25">
      <c r="B992" s="77" t="s">
        <v>3882</v>
      </c>
      <c r="C992" t="s">
        <v>2639</v>
      </c>
    </row>
    <row r="993" spans="2:5" x14ac:dyDescent="0.25">
      <c r="B993" s="77" t="s">
        <v>3882</v>
      </c>
      <c r="C993" t="s">
        <v>2640</v>
      </c>
    </row>
    <row r="994" spans="2:5" x14ac:dyDescent="0.25">
      <c r="B994" s="77" t="s">
        <v>3882</v>
      </c>
      <c r="C994" t="s">
        <v>2641</v>
      </c>
    </row>
    <row r="995" spans="2:5" x14ac:dyDescent="0.25">
      <c r="B995" s="77" t="s">
        <v>3882</v>
      </c>
      <c r="C995" t="s">
        <v>2642</v>
      </c>
    </row>
    <row r="996" spans="2:5" x14ac:dyDescent="0.25">
      <c r="B996" s="77" t="s">
        <v>3882</v>
      </c>
      <c r="C996" t="s">
        <v>2643</v>
      </c>
    </row>
    <row r="997" spans="2:5" x14ac:dyDescent="0.25">
      <c r="B997" s="77" t="s">
        <v>3882</v>
      </c>
      <c r="C997" t="s">
        <v>2644</v>
      </c>
    </row>
    <row r="998" spans="2:5" x14ac:dyDescent="0.25">
      <c r="B998" s="77" t="s">
        <v>3883</v>
      </c>
      <c r="C998" t="s">
        <v>341</v>
      </c>
      <c r="D998" t="s">
        <v>2489</v>
      </c>
      <c r="E998" t="s">
        <v>2748</v>
      </c>
    </row>
    <row r="999" spans="2:5" x14ac:dyDescent="0.25">
      <c r="B999" s="77" t="s">
        <v>3883</v>
      </c>
      <c r="C999" t="s">
        <v>2514</v>
      </c>
    </row>
    <row r="1000" spans="2:5" x14ac:dyDescent="0.25">
      <c r="B1000" s="77" t="s">
        <v>3883</v>
      </c>
      <c r="C1000" t="s">
        <v>2880</v>
      </c>
    </row>
    <row r="1001" spans="2:5" x14ac:dyDescent="0.25">
      <c r="B1001" s="77" t="s">
        <v>3883</v>
      </c>
      <c r="C1001" t="s">
        <v>2881</v>
      </c>
    </row>
    <row r="1002" spans="2:5" x14ac:dyDescent="0.25">
      <c r="B1002" s="77" t="s">
        <v>3883</v>
      </c>
      <c r="C1002" t="s">
        <v>2718</v>
      </c>
    </row>
    <row r="1003" spans="2:5" x14ac:dyDescent="0.25">
      <c r="B1003" s="77" t="s">
        <v>3883</v>
      </c>
      <c r="C1003" t="s">
        <v>2639</v>
      </c>
    </row>
    <row r="1004" spans="2:5" x14ac:dyDescent="0.25">
      <c r="B1004" s="77" t="s">
        <v>3883</v>
      </c>
      <c r="C1004" t="s">
        <v>2640</v>
      </c>
    </row>
    <row r="1005" spans="2:5" x14ac:dyDescent="0.25">
      <c r="B1005" s="77" t="s">
        <v>3883</v>
      </c>
      <c r="C1005" t="s">
        <v>2641</v>
      </c>
    </row>
    <row r="1006" spans="2:5" x14ac:dyDescent="0.25">
      <c r="B1006" s="77" t="s">
        <v>3883</v>
      </c>
      <c r="C1006" t="s">
        <v>2642</v>
      </c>
    </row>
    <row r="1007" spans="2:5" x14ac:dyDescent="0.25">
      <c r="B1007" s="77" t="s">
        <v>3883</v>
      </c>
      <c r="C1007" t="s">
        <v>2643</v>
      </c>
    </row>
    <row r="1008" spans="2:5" x14ac:dyDescent="0.25">
      <c r="B1008" s="77" t="s">
        <v>3883</v>
      </c>
      <c r="C1008" t="s">
        <v>2644</v>
      </c>
    </row>
    <row r="1009" spans="2:5" x14ac:dyDescent="0.25">
      <c r="B1009" s="77" t="s">
        <v>3884</v>
      </c>
      <c r="C1009" t="s">
        <v>343</v>
      </c>
      <c r="D1009" t="s">
        <v>2489</v>
      </c>
      <c r="E1009" t="s">
        <v>2748</v>
      </c>
    </row>
    <row r="1010" spans="2:5" x14ac:dyDescent="0.25">
      <c r="B1010" s="77" t="s">
        <v>3884</v>
      </c>
      <c r="C1010" t="s">
        <v>2514</v>
      </c>
    </row>
    <row r="1011" spans="2:5" x14ac:dyDescent="0.25">
      <c r="B1011" s="77" t="s">
        <v>3884</v>
      </c>
      <c r="C1011" t="s">
        <v>2882</v>
      </c>
    </row>
    <row r="1012" spans="2:5" x14ac:dyDescent="0.25">
      <c r="B1012" s="77" t="s">
        <v>3884</v>
      </c>
      <c r="C1012" t="s">
        <v>2883</v>
      </c>
    </row>
    <row r="1013" spans="2:5" x14ac:dyDescent="0.25">
      <c r="B1013" s="77" t="s">
        <v>3884</v>
      </c>
      <c r="C1013" t="s">
        <v>2718</v>
      </c>
    </row>
    <row r="1014" spans="2:5" x14ac:dyDescent="0.25">
      <c r="B1014" s="77" t="s">
        <v>3884</v>
      </c>
      <c r="C1014" t="s">
        <v>2639</v>
      </c>
    </row>
    <row r="1015" spans="2:5" x14ac:dyDescent="0.25">
      <c r="B1015" s="77" t="s">
        <v>3884</v>
      </c>
      <c r="C1015" t="s">
        <v>2640</v>
      </c>
    </row>
    <row r="1016" spans="2:5" x14ac:dyDescent="0.25">
      <c r="B1016" s="77" t="s">
        <v>3884</v>
      </c>
      <c r="C1016" t="s">
        <v>2641</v>
      </c>
    </row>
    <row r="1017" spans="2:5" x14ac:dyDescent="0.25">
      <c r="B1017" s="77" t="s">
        <v>3884</v>
      </c>
      <c r="C1017" t="s">
        <v>2642</v>
      </c>
    </row>
    <row r="1018" spans="2:5" x14ac:dyDescent="0.25">
      <c r="B1018" s="77" t="s">
        <v>3884</v>
      </c>
      <c r="C1018" t="s">
        <v>2643</v>
      </c>
    </row>
    <row r="1019" spans="2:5" x14ac:dyDescent="0.25">
      <c r="B1019" s="77" t="s">
        <v>3884</v>
      </c>
      <c r="C1019" t="s">
        <v>2644</v>
      </c>
    </row>
    <row r="1020" spans="2:5" x14ac:dyDescent="0.25">
      <c r="B1020" s="77" t="s">
        <v>3885</v>
      </c>
      <c r="C1020" t="s">
        <v>345</v>
      </c>
      <c r="D1020" t="s">
        <v>2489</v>
      </c>
      <c r="E1020" t="s">
        <v>2748</v>
      </c>
    </row>
    <row r="1021" spans="2:5" x14ac:dyDescent="0.25">
      <c r="B1021" s="77" t="s">
        <v>3885</v>
      </c>
      <c r="C1021" t="s">
        <v>2514</v>
      </c>
    </row>
    <row r="1022" spans="2:5" x14ac:dyDescent="0.25">
      <c r="B1022" s="77" t="s">
        <v>3885</v>
      </c>
      <c r="C1022" t="s">
        <v>2884</v>
      </c>
    </row>
    <row r="1023" spans="2:5" x14ac:dyDescent="0.25">
      <c r="B1023" s="77" t="s">
        <v>3885</v>
      </c>
      <c r="C1023" t="s">
        <v>2885</v>
      </c>
    </row>
    <row r="1024" spans="2:5" x14ac:dyDescent="0.25">
      <c r="B1024" s="77" t="s">
        <v>3885</v>
      </c>
      <c r="C1024" t="s">
        <v>2879</v>
      </c>
    </row>
    <row r="1025" spans="2:5" x14ac:dyDescent="0.25">
      <c r="B1025" s="77" t="s">
        <v>3885</v>
      </c>
      <c r="C1025" t="s">
        <v>2639</v>
      </c>
    </row>
    <row r="1026" spans="2:5" x14ac:dyDescent="0.25">
      <c r="B1026" s="77" t="s">
        <v>3885</v>
      </c>
      <c r="C1026" t="s">
        <v>2640</v>
      </c>
    </row>
    <row r="1027" spans="2:5" x14ac:dyDescent="0.25">
      <c r="B1027" s="77" t="s">
        <v>3885</v>
      </c>
      <c r="C1027" t="s">
        <v>2641</v>
      </c>
    </row>
    <row r="1028" spans="2:5" x14ac:dyDescent="0.25">
      <c r="B1028" s="77" t="s">
        <v>3885</v>
      </c>
      <c r="C1028" t="s">
        <v>2642</v>
      </c>
    </row>
    <row r="1029" spans="2:5" x14ac:dyDescent="0.25">
      <c r="B1029" s="77" t="s">
        <v>3885</v>
      </c>
      <c r="C1029" t="s">
        <v>2643</v>
      </c>
    </row>
    <row r="1030" spans="2:5" x14ac:dyDescent="0.25">
      <c r="B1030" s="77" t="s">
        <v>3885</v>
      </c>
      <c r="C1030" t="s">
        <v>2644</v>
      </c>
    </row>
    <row r="1031" spans="2:5" x14ac:dyDescent="0.25">
      <c r="B1031" s="77" t="s">
        <v>3886</v>
      </c>
      <c r="C1031" t="s">
        <v>347</v>
      </c>
      <c r="D1031" t="s">
        <v>2489</v>
      </c>
      <c r="E1031" t="s">
        <v>2748</v>
      </c>
    </row>
    <row r="1032" spans="2:5" x14ac:dyDescent="0.25">
      <c r="B1032" s="77" t="s">
        <v>3886</v>
      </c>
      <c r="C1032" t="s">
        <v>2514</v>
      </c>
    </row>
    <row r="1033" spans="2:5" x14ac:dyDescent="0.25">
      <c r="B1033" s="77" t="s">
        <v>3886</v>
      </c>
      <c r="C1033" t="s">
        <v>2886</v>
      </c>
    </row>
    <row r="1034" spans="2:5" x14ac:dyDescent="0.25">
      <c r="B1034" s="77" t="s">
        <v>3886</v>
      </c>
      <c r="C1034" t="s">
        <v>2887</v>
      </c>
    </row>
    <row r="1035" spans="2:5" x14ac:dyDescent="0.25">
      <c r="B1035" s="77" t="s">
        <v>3886</v>
      </c>
      <c r="C1035" t="s">
        <v>2804</v>
      </c>
    </row>
    <row r="1036" spans="2:5" x14ac:dyDescent="0.25">
      <c r="B1036" s="77" t="s">
        <v>3886</v>
      </c>
      <c r="C1036" t="s">
        <v>2639</v>
      </c>
    </row>
    <row r="1037" spans="2:5" x14ac:dyDescent="0.25">
      <c r="B1037" s="77" t="s">
        <v>3886</v>
      </c>
      <c r="C1037" t="s">
        <v>2640</v>
      </c>
    </row>
    <row r="1038" spans="2:5" x14ac:dyDescent="0.25">
      <c r="B1038" s="77" t="s">
        <v>3886</v>
      </c>
      <c r="C1038" t="s">
        <v>2641</v>
      </c>
    </row>
    <row r="1039" spans="2:5" x14ac:dyDescent="0.25">
      <c r="B1039" s="77" t="s">
        <v>3886</v>
      </c>
      <c r="C1039" t="s">
        <v>2642</v>
      </c>
    </row>
    <row r="1040" spans="2:5" x14ac:dyDescent="0.25">
      <c r="B1040" s="77" t="s">
        <v>3886</v>
      </c>
      <c r="C1040" t="s">
        <v>2643</v>
      </c>
    </row>
    <row r="1041" spans="2:5" x14ac:dyDescent="0.25">
      <c r="B1041" s="77" t="s">
        <v>3886</v>
      </c>
      <c r="C1041" t="s">
        <v>2644</v>
      </c>
    </row>
    <row r="1042" spans="2:5" x14ac:dyDescent="0.25">
      <c r="B1042" s="77" t="s">
        <v>3887</v>
      </c>
      <c r="C1042" t="s">
        <v>349</v>
      </c>
      <c r="D1042" t="s">
        <v>2489</v>
      </c>
      <c r="E1042" t="s">
        <v>2748</v>
      </c>
    </row>
    <row r="1043" spans="2:5" x14ac:dyDescent="0.25">
      <c r="B1043" s="77" t="s">
        <v>3887</v>
      </c>
      <c r="C1043" t="s">
        <v>2514</v>
      </c>
    </row>
    <row r="1044" spans="2:5" x14ac:dyDescent="0.25">
      <c r="B1044" s="77" t="s">
        <v>3887</v>
      </c>
      <c r="C1044" t="s">
        <v>2888</v>
      </c>
    </row>
    <row r="1045" spans="2:5" x14ac:dyDescent="0.25">
      <c r="B1045" s="77" t="s">
        <v>3887</v>
      </c>
      <c r="C1045" t="s">
        <v>2889</v>
      </c>
    </row>
    <row r="1046" spans="2:5" x14ac:dyDescent="0.25">
      <c r="B1046" s="77" t="s">
        <v>3887</v>
      </c>
      <c r="C1046" t="s">
        <v>2804</v>
      </c>
    </row>
    <row r="1047" spans="2:5" x14ac:dyDescent="0.25">
      <c r="B1047" s="77" t="s">
        <v>3887</v>
      </c>
      <c r="C1047" t="s">
        <v>2639</v>
      </c>
    </row>
    <row r="1048" spans="2:5" x14ac:dyDescent="0.25">
      <c r="B1048" s="77" t="s">
        <v>3887</v>
      </c>
      <c r="C1048" t="s">
        <v>2640</v>
      </c>
    </row>
    <row r="1049" spans="2:5" x14ac:dyDescent="0.25">
      <c r="B1049" s="77" t="s">
        <v>3887</v>
      </c>
      <c r="C1049" t="s">
        <v>2641</v>
      </c>
    </row>
    <row r="1050" spans="2:5" x14ac:dyDescent="0.25">
      <c r="B1050" s="77" t="s">
        <v>3887</v>
      </c>
      <c r="C1050" t="s">
        <v>2642</v>
      </c>
    </row>
    <row r="1051" spans="2:5" x14ac:dyDescent="0.25">
      <c r="B1051" s="77" t="s">
        <v>3887</v>
      </c>
      <c r="C1051" t="s">
        <v>2643</v>
      </c>
    </row>
    <row r="1052" spans="2:5" x14ac:dyDescent="0.25">
      <c r="B1052" s="77" t="s">
        <v>3887</v>
      </c>
      <c r="C1052" t="s">
        <v>2644</v>
      </c>
    </row>
    <row r="1053" spans="2:5" x14ac:dyDescent="0.25">
      <c r="B1053" s="77" t="s">
        <v>3888</v>
      </c>
      <c r="C1053" t="s">
        <v>351</v>
      </c>
      <c r="D1053" t="s">
        <v>2489</v>
      </c>
      <c r="E1053" t="s">
        <v>2748</v>
      </c>
    </row>
    <row r="1054" spans="2:5" x14ac:dyDescent="0.25">
      <c r="B1054" s="77" t="s">
        <v>3888</v>
      </c>
      <c r="C1054" t="s">
        <v>2514</v>
      </c>
    </row>
    <row r="1055" spans="2:5" x14ac:dyDescent="0.25">
      <c r="B1055" s="77" t="s">
        <v>3888</v>
      </c>
      <c r="C1055" t="s">
        <v>2890</v>
      </c>
    </row>
    <row r="1056" spans="2:5" x14ac:dyDescent="0.25">
      <c r="B1056" s="77" t="s">
        <v>3888</v>
      </c>
      <c r="C1056" t="s">
        <v>2891</v>
      </c>
    </row>
    <row r="1057" spans="2:5" x14ac:dyDescent="0.25">
      <c r="B1057" s="77" t="s">
        <v>3888</v>
      </c>
      <c r="C1057" t="s">
        <v>2812</v>
      </c>
    </row>
    <row r="1058" spans="2:5" x14ac:dyDescent="0.25">
      <c r="B1058" s="77" t="s">
        <v>3888</v>
      </c>
      <c r="C1058" t="s">
        <v>2639</v>
      </c>
    </row>
    <row r="1059" spans="2:5" x14ac:dyDescent="0.25">
      <c r="B1059" s="77" t="s">
        <v>3888</v>
      </c>
      <c r="C1059" t="s">
        <v>2640</v>
      </c>
    </row>
    <row r="1060" spans="2:5" x14ac:dyDescent="0.25">
      <c r="B1060" s="77" t="s">
        <v>3888</v>
      </c>
      <c r="C1060" t="s">
        <v>2641</v>
      </c>
    </row>
    <row r="1061" spans="2:5" x14ac:dyDescent="0.25">
      <c r="B1061" s="77" t="s">
        <v>3888</v>
      </c>
      <c r="C1061" t="s">
        <v>2642</v>
      </c>
    </row>
    <row r="1062" spans="2:5" x14ac:dyDescent="0.25">
      <c r="B1062" s="77" t="s">
        <v>3888</v>
      </c>
      <c r="C1062" t="s">
        <v>2643</v>
      </c>
    </row>
    <row r="1063" spans="2:5" x14ac:dyDescent="0.25">
      <c r="B1063" s="77" t="s">
        <v>3888</v>
      </c>
      <c r="C1063" t="s">
        <v>2644</v>
      </c>
    </row>
    <row r="1064" spans="2:5" x14ac:dyDescent="0.25">
      <c r="B1064" s="77" t="s">
        <v>3889</v>
      </c>
      <c r="C1064" t="s">
        <v>353</v>
      </c>
      <c r="D1064" t="s">
        <v>2489</v>
      </c>
      <c r="E1064" t="s">
        <v>2748</v>
      </c>
    </row>
    <row r="1065" spans="2:5" x14ac:dyDescent="0.25">
      <c r="B1065" s="77" t="s">
        <v>3889</v>
      </c>
      <c r="C1065" t="s">
        <v>2514</v>
      </c>
    </row>
    <row r="1066" spans="2:5" x14ac:dyDescent="0.25">
      <c r="B1066" s="77" t="s">
        <v>3889</v>
      </c>
      <c r="C1066" t="s">
        <v>2892</v>
      </c>
    </row>
    <row r="1067" spans="2:5" x14ac:dyDescent="0.25">
      <c r="B1067" s="77" t="s">
        <v>3889</v>
      </c>
      <c r="C1067" t="s">
        <v>2893</v>
      </c>
    </row>
    <row r="1068" spans="2:5" x14ac:dyDescent="0.25">
      <c r="B1068" s="77" t="s">
        <v>3889</v>
      </c>
      <c r="C1068" t="s">
        <v>2723</v>
      </c>
    </row>
    <row r="1069" spans="2:5" x14ac:dyDescent="0.25">
      <c r="B1069" s="77" t="s">
        <v>3889</v>
      </c>
      <c r="C1069" t="s">
        <v>2639</v>
      </c>
    </row>
    <row r="1070" spans="2:5" x14ac:dyDescent="0.25">
      <c r="B1070" s="77" t="s">
        <v>3889</v>
      </c>
      <c r="C1070" t="s">
        <v>2640</v>
      </c>
    </row>
    <row r="1071" spans="2:5" x14ac:dyDescent="0.25">
      <c r="B1071" s="77" t="s">
        <v>3889</v>
      </c>
      <c r="C1071" t="s">
        <v>2641</v>
      </c>
    </row>
    <row r="1072" spans="2:5" x14ac:dyDescent="0.25">
      <c r="B1072" s="77" t="s">
        <v>3889</v>
      </c>
      <c r="C1072" t="s">
        <v>2642</v>
      </c>
    </row>
    <row r="1073" spans="2:5" x14ac:dyDescent="0.25">
      <c r="B1073" s="77" t="s">
        <v>3889</v>
      </c>
      <c r="C1073" t="s">
        <v>2643</v>
      </c>
    </row>
    <row r="1074" spans="2:5" x14ac:dyDescent="0.25">
      <c r="B1074" s="77" t="s">
        <v>3889</v>
      </c>
      <c r="C1074" t="s">
        <v>2644</v>
      </c>
    </row>
    <row r="1075" spans="2:5" x14ac:dyDescent="0.25">
      <c r="B1075" s="77" t="s">
        <v>3890</v>
      </c>
      <c r="C1075" t="s">
        <v>355</v>
      </c>
      <c r="D1075" t="s">
        <v>2489</v>
      </c>
      <c r="E1075" t="s">
        <v>2748</v>
      </c>
    </row>
    <row r="1076" spans="2:5" x14ac:dyDescent="0.25">
      <c r="B1076" s="77" t="s">
        <v>3890</v>
      </c>
      <c r="C1076" t="s">
        <v>2514</v>
      </c>
    </row>
    <row r="1077" spans="2:5" x14ac:dyDescent="0.25">
      <c r="B1077" s="77" t="s">
        <v>3890</v>
      </c>
      <c r="C1077" t="s">
        <v>2894</v>
      </c>
    </row>
    <row r="1078" spans="2:5" x14ac:dyDescent="0.25">
      <c r="B1078" s="77" t="s">
        <v>3890</v>
      </c>
      <c r="C1078" t="s">
        <v>2895</v>
      </c>
    </row>
    <row r="1079" spans="2:5" x14ac:dyDescent="0.25">
      <c r="B1079" s="77" t="s">
        <v>3890</v>
      </c>
      <c r="C1079" t="s">
        <v>2723</v>
      </c>
    </row>
    <row r="1080" spans="2:5" x14ac:dyDescent="0.25">
      <c r="B1080" s="77" t="s">
        <v>3890</v>
      </c>
      <c r="C1080" t="s">
        <v>2639</v>
      </c>
    </row>
    <row r="1081" spans="2:5" x14ac:dyDescent="0.25">
      <c r="B1081" s="77" t="s">
        <v>3890</v>
      </c>
      <c r="C1081" t="s">
        <v>2640</v>
      </c>
    </row>
    <row r="1082" spans="2:5" x14ac:dyDescent="0.25">
      <c r="B1082" s="77" t="s">
        <v>3890</v>
      </c>
      <c r="C1082" t="s">
        <v>2641</v>
      </c>
    </row>
    <row r="1083" spans="2:5" x14ac:dyDescent="0.25">
      <c r="B1083" s="77" t="s">
        <v>3890</v>
      </c>
      <c r="C1083" t="s">
        <v>2642</v>
      </c>
    </row>
    <row r="1084" spans="2:5" x14ac:dyDescent="0.25">
      <c r="B1084" s="77" t="s">
        <v>3890</v>
      </c>
      <c r="C1084" t="s">
        <v>2643</v>
      </c>
    </row>
    <row r="1085" spans="2:5" x14ac:dyDescent="0.25">
      <c r="B1085" s="77" t="s">
        <v>3890</v>
      </c>
      <c r="C1085" t="s">
        <v>2644</v>
      </c>
    </row>
    <row r="1086" spans="2:5" x14ac:dyDescent="0.25">
      <c r="B1086" s="77" t="s">
        <v>3891</v>
      </c>
      <c r="C1086" t="s">
        <v>357</v>
      </c>
      <c r="D1086" t="s">
        <v>2489</v>
      </c>
      <c r="E1086" t="s">
        <v>2748</v>
      </c>
    </row>
    <row r="1087" spans="2:5" x14ac:dyDescent="0.25">
      <c r="B1087" s="77" t="s">
        <v>3891</v>
      </c>
      <c r="C1087" t="s">
        <v>2514</v>
      </c>
    </row>
    <row r="1088" spans="2:5" x14ac:dyDescent="0.25">
      <c r="B1088" s="77" t="s">
        <v>3891</v>
      </c>
      <c r="C1088" t="s">
        <v>2896</v>
      </c>
    </row>
    <row r="1089" spans="2:5" x14ac:dyDescent="0.25">
      <c r="B1089" s="77" t="s">
        <v>3891</v>
      </c>
      <c r="C1089" t="s">
        <v>2897</v>
      </c>
    </row>
    <row r="1090" spans="2:5" x14ac:dyDescent="0.25">
      <c r="B1090" s="77" t="s">
        <v>3891</v>
      </c>
      <c r="C1090" t="s">
        <v>2723</v>
      </c>
    </row>
    <row r="1091" spans="2:5" x14ac:dyDescent="0.25">
      <c r="B1091" s="77" t="s">
        <v>3891</v>
      </c>
      <c r="C1091" t="s">
        <v>2639</v>
      </c>
    </row>
    <row r="1092" spans="2:5" x14ac:dyDescent="0.25">
      <c r="B1092" s="77" t="s">
        <v>3891</v>
      </c>
      <c r="C1092" t="s">
        <v>2640</v>
      </c>
    </row>
    <row r="1093" spans="2:5" x14ac:dyDescent="0.25">
      <c r="B1093" s="77" t="s">
        <v>3891</v>
      </c>
      <c r="C1093" t="s">
        <v>2641</v>
      </c>
    </row>
    <row r="1094" spans="2:5" x14ac:dyDescent="0.25">
      <c r="B1094" s="77" t="s">
        <v>3891</v>
      </c>
      <c r="C1094" t="s">
        <v>2642</v>
      </c>
    </row>
    <row r="1095" spans="2:5" x14ac:dyDescent="0.25">
      <c r="B1095" s="77" t="s">
        <v>3891</v>
      </c>
      <c r="C1095" t="s">
        <v>2643</v>
      </c>
    </row>
    <row r="1096" spans="2:5" x14ac:dyDescent="0.25">
      <c r="B1096" s="77" t="s">
        <v>3891</v>
      </c>
      <c r="C1096" t="s">
        <v>2644</v>
      </c>
    </row>
    <row r="1097" spans="2:5" x14ac:dyDescent="0.25">
      <c r="B1097" s="77" t="s">
        <v>3892</v>
      </c>
      <c r="C1097" t="s">
        <v>359</v>
      </c>
      <c r="D1097" t="s">
        <v>2489</v>
      </c>
      <c r="E1097" t="s">
        <v>2748</v>
      </c>
    </row>
    <row r="1098" spans="2:5" x14ac:dyDescent="0.25">
      <c r="B1098" s="77" t="s">
        <v>3892</v>
      </c>
      <c r="C1098" t="s">
        <v>2514</v>
      </c>
    </row>
    <row r="1099" spans="2:5" x14ac:dyDescent="0.25">
      <c r="B1099" s="77" t="s">
        <v>3892</v>
      </c>
      <c r="C1099" t="s">
        <v>2898</v>
      </c>
    </row>
    <row r="1100" spans="2:5" x14ac:dyDescent="0.25">
      <c r="B1100" s="77" t="s">
        <v>3892</v>
      </c>
      <c r="C1100" t="s">
        <v>2899</v>
      </c>
    </row>
    <row r="1101" spans="2:5" x14ac:dyDescent="0.25">
      <c r="B1101" s="77" t="s">
        <v>3892</v>
      </c>
      <c r="C1101" t="s">
        <v>2695</v>
      </c>
    </row>
    <row r="1102" spans="2:5" x14ac:dyDescent="0.25">
      <c r="B1102" s="77" t="s">
        <v>3892</v>
      </c>
      <c r="C1102" t="s">
        <v>2639</v>
      </c>
    </row>
    <row r="1103" spans="2:5" x14ac:dyDescent="0.25">
      <c r="B1103" s="77" t="s">
        <v>3892</v>
      </c>
      <c r="C1103" t="s">
        <v>2640</v>
      </c>
    </row>
    <row r="1104" spans="2:5" x14ac:dyDescent="0.25">
      <c r="B1104" s="77" t="s">
        <v>3892</v>
      </c>
      <c r="C1104" t="s">
        <v>2641</v>
      </c>
    </row>
    <row r="1105" spans="2:5" x14ac:dyDescent="0.25">
      <c r="B1105" s="77" t="s">
        <v>3892</v>
      </c>
      <c r="C1105" t="s">
        <v>2642</v>
      </c>
    </row>
    <row r="1106" spans="2:5" x14ac:dyDescent="0.25">
      <c r="B1106" s="77" t="s">
        <v>3892</v>
      </c>
      <c r="C1106" t="s">
        <v>2643</v>
      </c>
    </row>
    <row r="1107" spans="2:5" x14ac:dyDescent="0.25">
      <c r="B1107" s="77" t="s">
        <v>3892</v>
      </c>
      <c r="C1107" t="s">
        <v>2644</v>
      </c>
    </row>
    <row r="1108" spans="2:5" x14ac:dyDescent="0.25">
      <c r="B1108" s="77" t="s">
        <v>3893</v>
      </c>
      <c r="C1108" t="s">
        <v>361</v>
      </c>
      <c r="D1108" t="s">
        <v>2489</v>
      </c>
      <c r="E1108" t="s">
        <v>2748</v>
      </c>
    </row>
    <row r="1109" spans="2:5" x14ac:dyDescent="0.25">
      <c r="B1109" s="77" t="s">
        <v>3893</v>
      </c>
      <c r="C1109" t="s">
        <v>2514</v>
      </c>
    </row>
    <row r="1110" spans="2:5" x14ac:dyDescent="0.25">
      <c r="B1110" s="77" t="s">
        <v>3893</v>
      </c>
      <c r="C1110" t="s">
        <v>2900</v>
      </c>
    </row>
    <row r="1111" spans="2:5" x14ac:dyDescent="0.25">
      <c r="B1111" s="77" t="s">
        <v>3893</v>
      </c>
      <c r="C1111" t="s">
        <v>2901</v>
      </c>
    </row>
    <row r="1112" spans="2:5" x14ac:dyDescent="0.25">
      <c r="B1112" s="77" t="s">
        <v>3893</v>
      </c>
      <c r="C1112" t="s">
        <v>2695</v>
      </c>
    </row>
    <row r="1113" spans="2:5" x14ac:dyDescent="0.25">
      <c r="B1113" s="77" t="s">
        <v>3893</v>
      </c>
      <c r="C1113" t="s">
        <v>2639</v>
      </c>
    </row>
    <row r="1114" spans="2:5" x14ac:dyDescent="0.25">
      <c r="B1114" s="77" t="s">
        <v>3893</v>
      </c>
      <c r="C1114" t="s">
        <v>2640</v>
      </c>
    </row>
    <row r="1115" spans="2:5" x14ac:dyDescent="0.25">
      <c r="B1115" s="77" t="s">
        <v>3893</v>
      </c>
      <c r="C1115" t="s">
        <v>2641</v>
      </c>
    </row>
    <row r="1116" spans="2:5" x14ac:dyDescent="0.25">
      <c r="B1116" s="77" t="s">
        <v>3893</v>
      </c>
      <c r="C1116" t="s">
        <v>2642</v>
      </c>
    </row>
    <row r="1117" spans="2:5" x14ac:dyDescent="0.25">
      <c r="B1117" s="77" t="s">
        <v>3893</v>
      </c>
      <c r="C1117" t="s">
        <v>2643</v>
      </c>
    </row>
    <row r="1118" spans="2:5" x14ac:dyDescent="0.25">
      <c r="B1118" s="77" t="s">
        <v>3893</v>
      </c>
      <c r="C1118" t="s">
        <v>2644</v>
      </c>
    </row>
    <row r="1119" spans="2:5" x14ac:dyDescent="0.25">
      <c r="B1119" s="77" t="s">
        <v>3894</v>
      </c>
      <c r="C1119" t="s">
        <v>363</v>
      </c>
      <c r="D1119" t="s">
        <v>2489</v>
      </c>
      <c r="E1119" t="s">
        <v>2748</v>
      </c>
    </row>
    <row r="1120" spans="2:5" x14ac:dyDescent="0.25">
      <c r="B1120" s="77" t="s">
        <v>3894</v>
      </c>
      <c r="C1120" t="s">
        <v>2514</v>
      </c>
    </row>
    <row r="1121" spans="2:5" x14ac:dyDescent="0.25">
      <c r="B1121" s="77" t="s">
        <v>3894</v>
      </c>
      <c r="C1121" t="s">
        <v>2902</v>
      </c>
    </row>
    <row r="1122" spans="2:5" x14ac:dyDescent="0.25">
      <c r="B1122" s="77" t="s">
        <v>3894</v>
      </c>
      <c r="C1122" t="s">
        <v>2903</v>
      </c>
    </row>
    <row r="1123" spans="2:5" x14ac:dyDescent="0.25">
      <c r="B1123" s="77" t="s">
        <v>3894</v>
      </c>
      <c r="C1123" t="s">
        <v>2712</v>
      </c>
    </row>
    <row r="1124" spans="2:5" x14ac:dyDescent="0.25">
      <c r="B1124" s="77" t="s">
        <v>3894</v>
      </c>
      <c r="C1124" t="s">
        <v>2639</v>
      </c>
    </row>
    <row r="1125" spans="2:5" x14ac:dyDescent="0.25">
      <c r="B1125" s="77" t="s">
        <v>3894</v>
      </c>
      <c r="C1125" t="s">
        <v>2640</v>
      </c>
    </row>
    <row r="1126" spans="2:5" x14ac:dyDescent="0.25">
      <c r="B1126" s="77" t="s">
        <v>3894</v>
      </c>
      <c r="C1126" t="s">
        <v>2641</v>
      </c>
    </row>
    <row r="1127" spans="2:5" x14ac:dyDescent="0.25">
      <c r="B1127" s="77" t="s">
        <v>3894</v>
      </c>
      <c r="C1127" t="s">
        <v>2642</v>
      </c>
    </row>
    <row r="1128" spans="2:5" x14ac:dyDescent="0.25">
      <c r="B1128" s="77" t="s">
        <v>3894</v>
      </c>
      <c r="C1128" t="s">
        <v>2643</v>
      </c>
    </row>
    <row r="1129" spans="2:5" x14ac:dyDescent="0.25">
      <c r="B1129" s="77" t="s">
        <v>3894</v>
      </c>
      <c r="C1129" t="s">
        <v>2644</v>
      </c>
    </row>
    <row r="1130" spans="2:5" x14ac:dyDescent="0.25">
      <c r="B1130" s="77" t="s">
        <v>3895</v>
      </c>
      <c r="C1130" t="s">
        <v>365</v>
      </c>
      <c r="D1130" t="s">
        <v>2489</v>
      </c>
      <c r="E1130" t="s">
        <v>2748</v>
      </c>
    </row>
    <row r="1131" spans="2:5" x14ac:dyDescent="0.25">
      <c r="B1131" s="77" t="s">
        <v>3895</v>
      </c>
      <c r="C1131" t="s">
        <v>2514</v>
      </c>
    </row>
    <row r="1132" spans="2:5" x14ac:dyDescent="0.25">
      <c r="B1132" s="77" t="s">
        <v>3895</v>
      </c>
      <c r="C1132" t="s">
        <v>2904</v>
      </c>
    </row>
    <row r="1133" spans="2:5" x14ac:dyDescent="0.25">
      <c r="B1133" s="77" t="s">
        <v>3895</v>
      </c>
      <c r="C1133" t="s">
        <v>2905</v>
      </c>
    </row>
    <row r="1134" spans="2:5" x14ac:dyDescent="0.25">
      <c r="B1134" s="77" t="s">
        <v>3895</v>
      </c>
      <c r="C1134" t="s">
        <v>2712</v>
      </c>
    </row>
    <row r="1135" spans="2:5" x14ac:dyDescent="0.25">
      <c r="B1135" s="77" t="s">
        <v>3895</v>
      </c>
      <c r="C1135" t="s">
        <v>2639</v>
      </c>
    </row>
    <row r="1136" spans="2:5" x14ac:dyDescent="0.25">
      <c r="B1136" s="77" t="s">
        <v>3895</v>
      </c>
      <c r="C1136" t="s">
        <v>2640</v>
      </c>
    </row>
    <row r="1137" spans="2:5" x14ac:dyDescent="0.25">
      <c r="B1137" s="77" t="s">
        <v>3895</v>
      </c>
      <c r="C1137" t="s">
        <v>2641</v>
      </c>
    </row>
    <row r="1138" spans="2:5" x14ac:dyDescent="0.25">
      <c r="B1138" s="77" t="s">
        <v>3895</v>
      </c>
      <c r="C1138" t="s">
        <v>2642</v>
      </c>
    </row>
    <row r="1139" spans="2:5" x14ac:dyDescent="0.25">
      <c r="B1139" s="77" t="s">
        <v>3895</v>
      </c>
      <c r="C1139" t="s">
        <v>2643</v>
      </c>
    </row>
    <row r="1140" spans="2:5" x14ac:dyDescent="0.25">
      <c r="B1140" s="77" t="s">
        <v>3895</v>
      </c>
      <c r="C1140" t="s">
        <v>2644</v>
      </c>
    </row>
    <row r="1141" spans="2:5" x14ac:dyDescent="0.25">
      <c r="B1141" s="77" t="s">
        <v>3896</v>
      </c>
      <c r="C1141" t="s">
        <v>367</v>
      </c>
      <c r="D1141" t="s">
        <v>2489</v>
      </c>
      <c r="E1141" t="s">
        <v>2748</v>
      </c>
    </row>
    <row r="1142" spans="2:5" x14ac:dyDescent="0.25">
      <c r="B1142" s="77" t="s">
        <v>3896</v>
      </c>
      <c r="C1142" t="s">
        <v>2514</v>
      </c>
    </row>
    <row r="1143" spans="2:5" x14ac:dyDescent="0.25">
      <c r="B1143" s="77" t="s">
        <v>3896</v>
      </c>
      <c r="C1143" t="s">
        <v>2906</v>
      </c>
    </row>
    <row r="1144" spans="2:5" x14ac:dyDescent="0.25">
      <c r="B1144" s="77" t="s">
        <v>3896</v>
      </c>
      <c r="C1144" t="s">
        <v>2907</v>
      </c>
    </row>
    <row r="1145" spans="2:5" x14ac:dyDescent="0.25">
      <c r="B1145" s="77" t="s">
        <v>3896</v>
      </c>
      <c r="C1145" t="s">
        <v>2712</v>
      </c>
    </row>
    <row r="1146" spans="2:5" x14ac:dyDescent="0.25">
      <c r="B1146" s="77" t="s">
        <v>3896</v>
      </c>
      <c r="C1146" t="s">
        <v>2639</v>
      </c>
    </row>
    <row r="1147" spans="2:5" x14ac:dyDescent="0.25">
      <c r="B1147" s="77" t="s">
        <v>3896</v>
      </c>
      <c r="C1147" t="s">
        <v>2640</v>
      </c>
    </row>
    <row r="1148" spans="2:5" x14ac:dyDescent="0.25">
      <c r="B1148" s="77" t="s">
        <v>3896</v>
      </c>
      <c r="C1148" t="s">
        <v>2641</v>
      </c>
    </row>
    <row r="1149" spans="2:5" x14ac:dyDescent="0.25">
      <c r="B1149" s="77" t="s">
        <v>3896</v>
      </c>
      <c r="C1149" t="s">
        <v>2642</v>
      </c>
    </row>
    <row r="1150" spans="2:5" x14ac:dyDescent="0.25">
      <c r="B1150" s="77" t="s">
        <v>3896</v>
      </c>
      <c r="C1150" t="s">
        <v>2643</v>
      </c>
    </row>
    <row r="1151" spans="2:5" x14ac:dyDescent="0.25">
      <c r="B1151" s="77" t="s">
        <v>3896</v>
      </c>
      <c r="C1151" t="s">
        <v>2644</v>
      </c>
    </row>
    <row r="1152" spans="2:5" x14ac:dyDescent="0.25">
      <c r="B1152" s="77" t="s">
        <v>3897</v>
      </c>
      <c r="C1152" t="s">
        <v>370</v>
      </c>
      <c r="D1152" t="s">
        <v>2489</v>
      </c>
      <c r="E1152" t="s">
        <v>2748</v>
      </c>
    </row>
    <row r="1153" spans="2:5" x14ac:dyDescent="0.25">
      <c r="B1153" s="77" t="s">
        <v>3897</v>
      </c>
      <c r="C1153" t="s">
        <v>2514</v>
      </c>
    </row>
    <row r="1154" spans="2:5" x14ac:dyDescent="0.25">
      <c r="B1154" s="77" t="s">
        <v>3897</v>
      </c>
      <c r="C1154" t="s">
        <v>2908</v>
      </c>
    </row>
    <row r="1155" spans="2:5" x14ac:dyDescent="0.25">
      <c r="B1155" s="77" t="s">
        <v>3897</v>
      </c>
      <c r="C1155" t="s">
        <v>2909</v>
      </c>
    </row>
    <row r="1156" spans="2:5" x14ac:dyDescent="0.25">
      <c r="B1156" s="77" t="s">
        <v>3897</v>
      </c>
      <c r="C1156" t="s">
        <v>2751</v>
      </c>
    </row>
    <row r="1157" spans="2:5" x14ac:dyDescent="0.25">
      <c r="B1157" s="77" t="s">
        <v>3897</v>
      </c>
      <c r="C1157" t="s">
        <v>2639</v>
      </c>
    </row>
    <row r="1158" spans="2:5" x14ac:dyDescent="0.25">
      <c r="B1158" s="77" t="s">
        <v>3897</v>
      </c>
      <c r="C1158" t="s">
        <v>2640</v>
      </c>
    </row>
    <row r="1159" spans="2:5" x14ac:dyDescent="0.25">
      <c r="B1159" s="77" t="s">
        <v>3897</v>
      </c>
      <c r="C1159" t="s">
        <v>2641</v>
      </c>
    </row>
    <row r="1160" spans="2:5" x14ac:dyDescent="0.25">
      <c r="B1160" s="77" t="s">
        <v>3897</v>
      </c>
      <c r="C1160" t="s">
        <v>2642</v>
      </c>
    </row>
    <row r="1161" spans="2:5" x14ac:dyDescent="0.25">
      <c r="B1161" s="77" t="s">
        <v>3897</v>
      </c>
      <c r="C1161" t="s">
        <v>2643</v>
      </c>
    </row>
    <row r="1162" spans="2:5" x14ac:dyDescent="0.25">
      <c r="B1162" s="77" t="s">
        <v>3897</v>
      </c>
      <c r="C1162" t="s">
        <v>2644</v>
      </c>
    </row>
    <row r="1163" spans="2:5" x14ac:dyDescent="0.25">
      <c r="B1163" s="77" t="s">
        <v>3898</v>
      </c>
      <c r="C1163" t="s">
        <v>372</v>
      </c>
      <c r="D1163" t="s">
        <v>2489</v>
      </c>
      <c r="E1163" t="s">
        <v>2748</v>
      </c>
    </row>
    <row r="1164" spans="2:5" x14ac:dyDescent="0.25">
      <c r="B1164" s="77" t="s">
        <v>3898</v>
      </c>
      <c r="C1164" t="s">
        <v>2514</v>
      </c>
    </row>
    <row r="1165" spans="2:5" x14ac:dyDescent="0.25">
      <c r="B1165" s="77" t="s">
        <v>3898</v>
      </c>
      <c r="C1165" t="s">
        <v>2910</v>
      </c>
    </row>
    <row r="1166" spans="2:5" x14ac:dyDescent="0.25">
      <c r="B1166" s="77" t="s">
        <v>3898</v>
      </c>
      <c r="C1166" t="s">
        <v>2911</v>
      </c>
    </row>
    <row r="1167" spans="2:5" x14ac:dyDescent="0.25">
      <c r="B1167" s="77" t="s">
        <v>3898</v>
      </c>
      <c r="C1167" t="s">
        <v>2695</v>
      </c>
    </row>
    <row r="1168" spans="2:5" x14ac:dyDescent="0.25">
      <c r="B1168" s="77" t="s">
        <v>3898</v>
      </c>
      <c r="C1168" t="s">
        <v>2639</v>
      </c>
    </row>
    <row r="1169" spans="2:5" x14ac:dyDescent="0.25">
      <c r="B1169" s="77" t="s">
        <v>3898</v>
      </c>
      <c r="C1169" t="s">
        <v>2640</v>
      </c>
    </row>
    <row r="1170" spans="2:5" x14ac:dyDescent="0.25">
      <c r="B1170" s="77" t="s">
        <v>3898</v>
      </c>
      <c r="C1170" t="s">
        <v>2641</v>
      </c>
    </row>
    <row r="1171" spans="2:5" x14ac:dyDescent="0.25">
      <c r="B1171" s="77" t="s">
        <v>3898</v>
      </c>
      <c r="C1171" t="s">
        <v>2642</v>
      </c>
    </row>
    <row r="1172" spans="2:5" x14ac:dyDescent="0.25">
      <c r="B1172" s="77" t="s">
        <v>3898</v>
      </c>
      <c r="C1172" t="s">
        <v>2643</v>
      </c>
    </row>
    <row r="1173" spans="2:5" x14ac:dyDescent="0.25">
      <c r="B1173" s="77" t="s">
        <v>3898</v>
      </c>
      <c r="C1173" t="s">
        <v>2644</v>
      </c>
    </row>
    <row r="1174" spans="2:5" x14ac:dyDescent="0.25">
      <c r="B1174" s="77" t="s">
        <v>3899</v>
      </c>
      <c r="C1174" t="s">
        <v>374</v>
      </c>
      <c r="D1174" t="s">
        <v>2489</v>
      </c>
      <c r="E1174" t="s">
        <v>2748</v>
      </c>
    </row>
    <row r="1175" spans="2:5" x14ac:dyDescent="0.25">
      <c r="B1175" s="77" t="s">
        <v>3899</v>
      </c>
      <c r="C1175" t="s">
        <v>2514</v>
      </c>
    </row>
    <row r="1176" spans="2:5" x14ac:dyDescent="0.25">
      <c r="B1176" s="77" t="s">
        <v>3899</v>
      </c>
      <c r="C1176" t="s">
        <v>2912</v>
      </c>
    </row>
    <row r="1177" spans="2:5" x14ac:dyDescent="0.25">
      <c r="B1177" s="77" t="s">
        <v>3899</v>
      </c>
      <c r="C1177" t="s">
        <v>2911</v>
      </c>
    </row>
    <row r="1178" spans="2:5" x14ac:dyDescent="0.25">
      <c r="B1178" s="77" t="s">
        <v>3899</v>
      </c>
      <c r="C1178" t="s">
        <v>2695</v>
      </c>
    </row>
    <row r="1179" spans="2:5" x14ac:dyDescent="0.25">
      <c r="B1179" s="77" t="s">
        <v>3899</v>
      </c>
      <c r="C1179" t="s">
        <v>2639</v>
      </c>
    </row>
    <row r="1180" spans="2:5" x14ac:dyDescent="0.25">
      <c r="B1180" s="77" t="s">
        <v>3899</v>
      </c>
      <c r="C1180" t="s">
        <v>2640</v>
      </c>
    </row>
    <row r="1181" spans="2:5" x14ac:dyDescent="0.25">
      <c r="B1181" s="77" t="s">
        <v>3899</v>
      </c>
      <c r="C1181" t="s">
        <v>2641</v>
      </c>
    </row>
    <row r="1182" spans="2:5" x14ac:dyDescent="0.25">
      <c r="B1182" s="77" t="s">
        <v>3899</v>
      </c>
      <c r="C1182" t="s">
        <v>2642</v>
      </c>
    </row>
    <row r="1183" spans="2:5" x14ac:dyDescent="0.25">
      <c r="B1183" s="77" t="s">
        <v>3899</v>
      </c>
      <c r="C1183" t="s">
        <v>2643</v>
      </c>
    </row>
    <row r="1184" spans="2:5" x14ac:dyDescent="0.25">
      <c r="B1184" s="77" t="s">
        <v>3899</v>
      </c>
      <c r="C1184" t="s">
        <v>2644</v>
      </c>
    </row>
    <row r="1185" spans="2:5" x14ac:dyDescent="0.25">
      <c r="B1185" s="77" t="s">
        <v>3900</v>
      </c>
      <c r="C1185" t="s">
        <v>376</v>
      </c>
      <c r="D1185" t="s">
        <v>2489</v>
      </c>
      <c r="E1185" t="s">
        <v>2748</v>
      </c>
    </row>
    <row r="1186" spans="2:5" x14ac:dyDescent="0.25">
      <c r="B1186" s="77" t="s">
        <v>3900</v>
      </c>
      <c r="C1186" t="s">
        <v>2514</v>
      </c>
    </row>
    <row r="1187" spans="2:5" x14ac:dyDescent="0.25">
      <c r="B1187" s="77" t="s">
        <v>3900</v>
      </c>
      <c r="C1187" t="s">
        <v>2913</v>
      </c>
    </row>
    <row r="1188" spans="2:5" x14ac:dyDescent="0.25">
      <c r="B1188" s="77" t="s">
        <v>3900</v>
      </c>
      <c r="C1188" t="s">
        <v>2914</v>
      </c>
    </row>
    <row r="1189" spans="2:5" x14ac:dyDescent="0.25">
      <c r="B1189" s="77" t="s">
        <v>3900</v>
      </c>
      <c r="C1189" t="s">
        <v>2804</v>
      </c>
    </row>
    <row r="1190" spans="2:5" x14ac:dyDescent="0.25">
      <c r="B1190" s="77" t="s">
        <v>3900</v>
      </c>
      <c r="C1190" t="s">
        <v>2639</v>
      </c>
    </row>
    <row r="1191" spans="2:5" x14ac:dyDescent="0.25">
      <c r="B1191" s="77" t="s">
        <v>3900</v>
      </c>
      <c r="C1191" t="s">
        <v>2640</v>
      </c>
    </row>
    <row r="1192" spans="2:5" x14ac:dyDescent="0.25">
      <c r="B1192" s="77" t="s">
        <v>3900</v>
      </c>
      <c r="C1192" t="s">
        <v>2641</v>
      </c>
    </row>
    <row r="1193" spans="2:5" x14ac:dyDescent="0.25">
      <c r="B1193" s="77" t="s">
        <v>3900</v>
      </c>
      <c r="C1193" t="s">
        <v>2642</v>
      </c>
    </row>
    <row r="1194" spans="2:5" x14ac:dyDescent="0.25">
      <c r="B1194" s="77" t="s">
        <v>3900</v>
      </c>
      <c r="C1194" t="s">
        <v>2643</v>
      </c>
    </row>
    <row r="1195" spans="2:5" x14ac:dyDescent="0.25">
      <c r="B1195" s="77" t="s">
        <v>3900</v>
      </c>
      <c r="C1195" t="s">
        <v>2644</v>
      </c>
    </row>
    <row r="1196" spans="2:5" x14ac:dyDescent="0.25">
      <c r="B1196" s="77" t="s">
        <v>3901</v>
      </c>
      <c r="C1196" t="s">
        <v>378</v>
      </c>
      <c r="D1196" t="s">
        <v>2489</v>
      </c>
      <c r="E1196" t="s">
        <v>2748</v>
      </c>
    </row>
    <row r="1197" spans="2:5" x14ac:dyDescent="0.25">
      <c r="B1197" s="77" t="s">
        <v>3901</v>
      </c>
      <c r="C1197" t="s">
        <v>2514</v>
      </c>
    </row>
    <row r="1198" spans="2:5" x14ac:dyDescent="0.25">
      <c r="B1198" s="77" t="s">
        <v>3901</v>
      </c>
      <c r="C1198" t="s">
        <v>2915</v>
      </c>
    </row>
    <row r="1199" spans="2:5" x14ac:dyDescent="0.25">
      <c r="B1199" s="77" t="s">
        <v>3901</v>
      </c>
      <c r="C1199" t="s">
        <v>2916</v>
      </c>
    </row>
    <row r="1200" spans="2:5" x14ac:dyDescent="0.25">
      <c r="B1200" s="77" t="s">
        <v>3901</v>
      </c>
      <c r="C1200" t="s">
        <v>2751</v>
      </c>
    </row>
    <row r="1201" spans="2:5" x14ac:dyDescent="0.25">
      <c r="B1201" s="77" t="s">
        <v>3901</v>
      </c>
      <c r="C1201" t="s">
        <v>2639</v>
      </c>
    </row>
    <row r="1202" spans="2:5" x14ac:dyDescent="0.25">
      <c r="B1202" s="77" t="s">
        <v>3901</v>
      </c>
      <c r="C1202" t="s">
        <v>2640</v>
      </c>
    </row>
    <row r="1203" spans="2:5" x14ac:dyDescent="0.25">
      <c r="B1203" s="77" t="s">
        <v>3901</v>
      </c>
      <c r="C1203" t="s">
        <v>2641</v>
      </c>
    </row>
    <row r="1204" spans="2:5" x14ac:dyDescent="0.25">
      <c r="B1204" s="77" t="s">
        <v>3901</v>
      </c>
      <c r="C1204" t="s">
        <v>2642</v>
      </c>
    </row>
    <row r="1205" spans="2:5" x14ac:dyDescent="0.25">
      <c r="B1205" s="77" t="s">
        <v>3901</v>
      </c>
      <c r="C1205" t="s">
        <v>2643</v>
      </c>
    </row>
    <row r="1206" spans="2:5" x14ac:dyDescent="0.25">
      <c r="B1206" s="77" t="s">
        <v>3901</v>
      </c>
      <c r="C1206" t="s">
        <v>2644</v>
      </c>
    </row>
    <row r="1207" spans="2:5" x14ac:dyDescent="0.25">
      <c r="B1207" s="77" t="s">
        <v>3902</v>
      </c>
      <c r="C1207" t="s">
        <v>380</v>
      </c>
      <c r="D1207" t="s">
        <v>2489</v>
      </c>
      <c r="E1207" t="s">
        <v>2748</v>
      </c>
    </row>
    <row r="1208" spans="2:5" x14ac:dyDescent="0.25">
      <c r="B1208" s="77" t="s">
        <v>3902</v>
      </c>
      <c r="C1208" t="s">
        <v>2514</v>
      </c>
    </row>
    <row r="1209" spans="2:5" x14ac:dyDescent="0.25">
      <c r="B1209" s="77" t="s">
        <v>3902</v>
      </c>
      <c r="C1209" t="s">
        <v>2917</v>
      </c>
    </row>
    <row r="1210" spans="2:5" x14ac:dyDescent="0.25">
      <c r="B1210" s="77" t="s">
        <v>3902</v>
      </c>
      <c r="C1210" t="s">
        <v>2918</v>
      </c>
    </row>
    <row r="1211" spans="2:5" x14ac:dyDescent="0.25">
      <c r="B1211" s="77" t="s">
        <v>3902</v>
      </c>
      <c r="C1211" t="s">
        <v>2751</v>
      </c>
    </row>
    <row r="1212" spans="2:5" x14ac:dyDescent="0.25">
      <c r="B1212" s="77" t="s">
        <v>3902</v>
      </c>
      <c r="C1212" t="s">
        <v>2639</v>
      </c>
    </row>
    <row r="1213" spans="2:5" x14ac:dyDescent="0.25">
      <c r="B1213" s="77" t="s">
        <v>3902</v>
      </c>
      <c r="C1213" t="s">
        <v>2640</v>
      </c>
    </row>
    <row r="1214" spans="2:5" x14ac:dyDescent="0.25">
      <c r="B1214" s="77" t="s">
        <v>3902</v>
      </c>
      <c r="C1214" t="s">
        <v>2641</v>
      </c>
    </row>
    <row r="1215" spans="2:5" x14ac:dyDescent="0.25">
      <c r="B1215" s="77" t="s">
        <v>3902</v>
      </c>
      <c r="C1215" t="s">
        <v>2642</v>
      </c>
    </row>
    <row r="1216" spans="2:5" x14ac:dyDescent="0.25">
      <c r="B1216" s="77" t="s">
        <v>3902</v>
      </c>
      <c r="C1216" t="s">
        <v>2643</v>
      </c>
    </row>
    <row r="1217" spans="2:5" x14ac:dyDescent="0.25">
      <c r="B1217" s="77" t="s">
        <v>3902</v>
      </c>
      <c r="C1217" t="s">
        <v>2644</v>
      </c>
    </row>
    <row r="1218" spans="2:5" x14ac:dyDescent="0.25">
      <c r="B1218" s="77" t="s">
        <v>3903</v>
      </c>
      <c r="C1218" t="s">
        <v>382</v>
      </c>
      <c r="D1218" t="s">
        <v>2489</v>
      </c>
      <c r="E1218" t="s">
        <v>2748</v>
      </c>
    </row>
    <row r="1219" spans="2:5" x14ac:dyDescent="0.25">
      <c r="B1219" s="77" t="s">
        <v>3903</v>
      </c>
      <c r="C1219" t="s">
        <v>2514</v>
      </c>
    </row>
    <row r="1220" spans="2:5" x14ac:dyDescent="0.25">
      <c r="B1220" s="77" t="s">
        <v>3903</v>
      </c>
      <c r="C1220" t="s">
        <v>2919</v>
      </c>
    </row>
    <row r="1221" spans="2:5" x14ac:dyDescent="0.25">
      <c r="B1221" s="77" t="s">
        <v>3903</v>
      </c>
      <c r="C1221" t="s">
        <v>2920</v>
      </c>
    </row>
    <row r="1222" spans="2:5" x14ac:dyDescent="0.25">
      <c r="B1222" s="77" t="s">
        <v>3903</v>
      </c>
      <c r="C1222" t="s">
        <v>2751</v>
      </c>
    </row>
    <row r="1223" spans="2:5" x14ac:dyDescent="0.25">
      <c r="B1223" s="77" t="s">
        <v>3903</v>
      </c>
      <c r="C1223" t="s">
        <v>2639</v>
      </c>
    </row>
    <row r="1224" spans="2:5" x14ac:dyDescent="0.25">
      <c r="B1224" s="77" t="s">
        <v>3903</v>
      </c>
      <c r="C1224" t="s">
        <v>2640</v>
      </c>
    </row>
    <row r="1225" spans="2:5" x14ac:dyDescent="0.25">
      <c r="B1225" s="77" t="s">
        <v>3903</v>
      </c>
      <c r="C1225" t="s">
        <v>2641</v>
      </c>
    </row>
    <row r="1226" spans="2:5" x14ac:dyDescent="0.25">
      <c r="B1226" s="77" t="s">
        <v>3903</v>
      </c>
      <c r="C1226" t="s">
        <v>2642</v>
      </c>
    </row>
    <row r="1227" spans="2:5" x14ac:dyDescent="0.25">
      <c r="B1227" s="77" t="s">
        <v>3903</v>
      </c>
      <c r="C1227" t="s">
        <v>2643</v>
      </c>
    </row>
    <row r="1228" spans="2:5" x14ac:dyDescent="0.25">
      <c r="B1228" s="77" t="s">
        <v>3903</v>
      </c>
      <c r="C1228" t="s">
        <v>2644</v>
      </c>
    </row>
    <row r="1229" spans="2:5" x14ac:dyDescent="0.25">
      <c r="B1229" s="77" t="s">
        <v>3904</v>
      </c>
      <c r="C1229" t="s">
        <v>384</v>
      </c>
      <c r="D1229" t="s">
        <v>2489</v>
      </c>
      <c r="E1229" t="s">
        <v>2748</v>
      </c>
    </row>
    <row r="1230" spans="2:5" x14ac:dyDescent="0.25">
      <c r="B1230" s="77" t="s">
        <v>3904</v>
      </c>
      <c r="C1230" t="s">
        <v>2514</v>
      </c>
    </row>
    <row r="1231" spans="2:5" x14ac:dyDescent="0.25">
      <c r="B1231" s="77" t="s">
        <v>3904</v>
      </c>
      <c r="C1231" t="s">
        <v>2921</v>
      </c>
    </row>
    <row r="1232" spans="2:5" x14ac:dyDescent="0.25">
      <c r="B1232" s="77" t="s">
        <v>3904</v>
      </c>
      <c r="C1232" t="s">
        <v>2922</v>
      </c>
    </row>
    <row r="1233" spans="2:5" x14ac:dyDescent="0.25">
      <c r="B1233" s="77" t="s">
        <v>3904</v>
      </c>
      <c r="C1233" t="s">
        <v>2751</v>
      </c>
    </row>
    <row r="1234" spans="2:5" x14ac:dyDescent="0.25">
      <c r="B1234" s="77" t="s">
        <v>3904</v>
      </c>
      <c r="C1234" t="s">
        <v>2639</v>
      </c>
    </row>
    <row r="1235" spans="2:5" x14ac:dyDescent="0.25">
      <c r="B1235" s="77" t="s">
        <v>3904</v>
      </c>
      <c r="C1235" t="s">
        <v>2640</v>
      </c>
    </row>
    <row r="1236" spans="2:5" x14ac:dyDescent="0.25">
      <c r="B1236" s="77" t="s">
        <v>3904</v>
      </c>
      <c r="C1236" t="s">
        <v>2641</v>
      </c>
    </row>
    <row r="1237" spans="2:5" x14ac:dyDescent="0.25">
      <c r="B1237" s="77" t="s">
        <v>3904</v>
      </c>
      <c r="C1237" t="s">
        <v>2642</v>
      </c>
    </row>
    <row r="1238" spans="2:5" x14ac:dyDescent="0.25">
      <c r="B1238" s="77" t="s">
        <v>3904</v>
      </c>
      <c r="C1238" t="s">
        <v>2643</v>
      </c>
    </row>
    <row r="1239" spans="2:5" x14ac:dyDescent="0.25">
      <c r="B1239" s="77" t="s">
        <v>3904</v>
      </c>
      <c r="C1239" t="s">
        <v>2644</v>
      </c>
    </row>
    <row r="1240" spans="2:5" x14ac:dyDescent="0.25">
      <c r="B1240" s="77" t="s">
        <v>3905</v>
      </c>
      <c r="C1240" t="s">
        <v>386</v>
      </c>
      <c r="D1240" t="s">
        <v>2489</v>
      </c>
      <c r="E1240" t="s">
        <v>2748</v>
      </c>
    </row>
    <row r="1241" spans="2:5" x14ac:dyDescent="0.25">
      <c r="B1241" s="77" t="s">
        <v>3905</v>
      </c>
      <c r="C1241" t="s">
        <v>2514</v>
      </c>
    </row>
    <row r="1242" spans="2:5" x14ac:dyDescent="0.25">
      <c r="B1242" s="77" t="s">
        <v>3905</v>
      </c>
      <c r="C1242" t="s">
        <v>2923</v>
      </c>
    </row>
    <row r="1243" spans="2:5" x14ac:dyDescent="0.25">
      <c r="B1243" s="77" t="s">
        <v>3905</v>
      </c>
      <c r="C1243" t="s">
        <v>2924</v>
      </c>
    </row>
    <row r="1244" spans="2:5" x14ac:dyDescent="0.25">
      <c r="B1244" s="77" t="s">
        <v>3905</v>
      </c>
      <c r="C1244" t="s">
        <v>2730</v>
      </c>
    </row>
    <row r="1245" spans="2:5" x14ac:dyDescent="0.25">
      <c r="B1245" s="77" t="s">
        <v>3905</v>
      </c>
      <c r="C1245" t="s">
        <v>2639</v>
      </c>
    </row>
    <row r="1246" spans="2:5" x14ac:dyDescent="0.25">
      <c r="B1246" s="77" t="s">
        <v>3905</v>
      </c>
      <c r="C1246" t="s">
        <v>2640</v>
      </c>
    </row>
    <row r="1247" spans="2:5" x14ac:dyDescent="0.25">
      <c r="B1247" s="77" t="s">
        <v>3905</v>
      </c>
      <c r="C1247" t="s">
        <v>2641</v>
      </c>
    </row>
    <row r="1248" spans="2:5" x14ac:dyDescent="0.25">
      <c r="B1248" s="77" t="s">
        <v>3905</v>
      </c>
      <c r="C1248" t="s">
        <v>2642</v>
      </c>
    </row>
    <row r="1249" spans="2:5" x14ac:dyDescent="0.25">
      <c r="B1249" s="77" t="s">
        <v>3905</v>
      </c>
      <c r="C1249" t="s">
        <v>2643</v>
      </c>
    </row>
    <row r="1250" spans="2:5" x14ac:dyDescent="0.25">
      <c r="B1250" s="77" t="s">
        <v>3905</v>
      </c>
      <c r="C1250" t="s">
        <v>2644</v>
      </c>
    </row>
    <row r="1251" spans="2:5" x14ac:dyDescent="0.25">
      <c r="B1251" s="77" t="s">
        <v>3906</v>
      </c>
      <c r="C1251" t="s">
        <v>388</v>
      </c>
      <c r="D1251" t="s">
        <v>2489</v>
      </c>
      <c r="E1251" t="s">
        <v>2748</v>
      </c>
    </row>
    <row r="1252" spans="2:5" x14ac:dyDescent="0.25">
      <c r="B1252" s="77" t="s">
        <v>3906</v>
      </c>
      <c r="C1252" t="s">
        <v>2514</v>
      </c>
    </row>
    <row r="1253" spans="2:5" x14ac:dyDescent="0.25">
      <c r="B1253" s="77" t="s">
        <v>3906</v>
      </c>
      <c r="C1253" t="s">
        <v>2925</v>
      </c>
    </row>
    <row r="1254" spans="2:5" x14ac:dyDescent="0.25">
      <c r="B1254" s="77" t="s">
        <v>3906</v>
      </c>
      <c r="C1254" t="s">
        <v>2926</v>
      </c>
    </row>
    <row r="1255" spans="2:5" x14ac:dyDescent="0.25">
      <c r="B1255" s="77" t="s">
        <v>3906</v>
      </c>
      <c r="C1255" t="s">
        <v>2730</v>
      </c>
    </row>
    <row r="1256" spans="2:5" x14ac:dyDescent="0.25">
      <c r="B1256" s="77" t="s">
        <v>3906</v>
      </c>
      <c r="C1256" t="s">
        <v>2639</v>
      </c>
    </row>
    <row r="1257" spans="2:5" x14ac:dyDescent="0.25">
      <c r="B1257" s="77" t="s">
        <v>3906</v>
      </c>
      <c r="C1257" t="s">
        <v>2640</v>
      </c>
    </row>
    <row r="1258" spans="2:5" x14ac:dyDescent="0.25">
      <c r="B1258" s="77" t="s">
        <v>3906</v>
      </c>
      <c r="C1258" t="s">
        <v>2641</v>
      </c>
    </row>
    <row r="1259" spans="2:5" x14ac:dyDescent="0.25">
      <c r="B1259" s="77" t="s">
        <v>3906</v>
      </c>
      <c r="C1259" t="s">
        <v>2642</v>
      </c>
    </row>
    <row r="1260" spans="2:5" x14ac:dyDescent="0.25">
      <c r="B1260" s="77" t="s">
        <v>3906</v>
      </c>
      <c r="C1260" t="s">
        <v>2643</v>
      </c>
    </row>
    <row r="1261" spans="2:5" x14ac:dyDescent="0.25">
      <c r="B1261" s="77" t="s">
        <v>3906</v>
      </c>
      <c r="C1261" t="s">
        <v>2644</v>
      </c>
    </row>
    <row r="1262" spans="2:5" x14ac:dyDescent="0.25">
      <c r="B1262" s="77" t="s">
        <v>3907</v>
      </c>
      <c r="C1262" t="s">
        <v>390</v>
      </c>
      <c r="D1262" t="s">
        <v>2489</v>
      </c>
      <c r="E1262" t="s">
        <v>2748</v>
      </c>
    </row>
    <row r="1263" spans="2:5" x14ac:dyDescent="0.25">
      <c r="B1263" s="77" t="s">
        <v>3907</v>
      </c>
      <c r="C1263" t="s">
        <v>2514</v>
      </c>
    </row>
    <row r="1264" spans="2:5" x14ac:dyDescent="0.25">
      <c r="B1264" s="77" t="s">
        <v>3907</v>
      </c>
      <c r="C1264" t="s">
        <v>2927</v>
      </c>
    </row>
    <row r="1265" spans="2:5" x14ac:dyDescent="0.25">
      <c r="B1265" s="77" t="s">
        <v>3907</v>
      </c>
      <c r="C1265" t="s">
        <v>2928</v>
      </c>
    </row>
    <row r="1266" spans="2:5" x14ac:dyDescent="0.25">
      <c r="B1266" s="77" t="s">
        <v>3907</v>
      </c>
      <c r="C1266" t="s">
        <v>2730</v>
      </c>
    </row>
    <row r="1267" spans="2:5" x14ac:dyDescent="0.25">
      <c r="B1267" s="77" t="s">
        <v>3907</v>
      </c>
      <c r="C1267" t="s">
        <v>2639</v>
      </c>
    </row>
    <row r="1268" spans="2:5" x14ac:dyDescent="0.25">
      <c r="B1268" s="77" t="s">
        <v>3907</v>
      </c>
      <c r="C1268" t="s">
        <v>2640</v>
      </c>
    </row>
    <row r="1269" spans="2:5" x14ac:dyDescent="0.25">
      <c r="B1269" s="77" t="s">
        <v>3907</v>
      </c>
      <c r="C1269" t="s">
        <v>2641</v>
      </c>
    </row>
    <row r="1270" spans="2:5" x14ac:dyDescent="0.25">
      <c r="B1270" s="77" t="s">
        <v>3907</v>
      </c>
      <c r="C1270" t="s">
        <v>2642</v>
      </c>
    </row>
    <row r="1271" spans="2:5" x14ac:dyDescent="0.25">
      <c r="B1271" s="77" t="s">
        <v>3907</v>
      </c>
      <c r="C1271" t="s">
        <v>2643</v>
      </c>
    </row>
    <row r="1272" spans="2:5" x14ac:dyDescent="0.25">
      <c r="B1272" s="77" t="s">
        <v>3907</v>
      </c>
      <c r="C1272" t="s">
        <v>2644</v>
      </c>
    </row>
    <row r="1273" spans="2:5" x14ac:dyDescent="0.25">
      <c r="B1273" s="77" t="s">
        <v>3908</v>
      </c>
      <c r="C1273" t="s">
        <v>392</v>
      </c>
      <c r="D1273" t="s">
        <v>2489</v>
      </c>
      <c r="E1273" t="s">
        <v>2748</v>
      </c>
    </row>
    <row r="1274" spans="2:5" x14ac:dyDescent="0.25">
      <c r="B1274" s="77" t="s">
        <v>3908</v>
      </c>
      <c r="C1274" t="s">
        <v>2514</v>
      </c>
    </row>
    <row r="1275" spans="2:5" x14ac:dyDescent="0.25">
      <c r="B1275" s="77" t="s">
        <v>3908</v>
      </c>
      <c r="C1275" t="s">
        <v>2929</v>
      </c>
    </row>
    <row r="1276" spans="2:5" x14ac:dyDescent="0.25">
      <c r="B1276" s="77" t="s">
        <v>3908</v>
      </c>
      <c r="C1276" t="s">
        <v>2930</v>
      </c>
    </row>
    <row r="1277" spans="2:5" x14ac:dyDescent="0.25">
      <c r="B1277" s="77" t="s">
        <v>3908</v>
      </c>
      <c r="C1277" t="s">
        <v>2730</v>
      </c>
    </row>
    <row r="1278" spans="2:5" x14ac:dyDescent="0.25">
      <c r="B1278" s="77" t="s">
        <v>3908</v>
      </c>
      <c r="C1278" t="s">
        <v>2639</v>
      </c>
    </row>
    <row r="1279" spans="2:5" x14ac:dyDescent="0.25">
      <c r="B1279" s="77" t="s">
        <v>3908</v>
      </c>
      <c r="C1279" t="s">
        <v>2640</v>
      </c>
    </row>
    <row r="1280" spans="2:5" x14ac:dyDescent="0.25">
      <c r="B1280" s="77" t="s">
        <v>3908</v>
      </c>
      <c r="C1280" t="s">
        <v>2641</v>
      </c>
    </row>
    <row r="1281" spans="2:5" x14ac:dyDescent="0.25">
      <c r="B1281" s="77" t="s">
        <v>3908</v>
      </c>
      <c r="C1281" t="s">
        <v>2642</v>
      </c>
    </row>
    <row r="1282" spans="2:5" x14ac:dyDescent="0.25">
      <c r="B1282" s="77" t="s">
        <v>3908</v>
      </c>
      <c r="C1282" t="s">
        <v>2643</v>
      </c>
    </row>
    <row r="1283" spans="2:5" x14ac:dyDescent="0.25">
      <c r="B1283" s="77" t="s">
        <v>3908</v>
      </c>
      <c r="C1283" t="s">
        <v>2644</v>
      </c>
    </row>
    <row r="1284" spans="2:5" x14ac:dyDescent="0.25">
      <c r="B1284" s="77" t="s">
        <v>3909</v>
      </c>
      <c r="C1284" t="s">
        <v>394</v>
      </c>
      <c r="D1284" t="s">
        <v>2489</v>
      </c>
      <c r="E1284" t="s">
        <v>2748</v>
      </c>
    </row>
    <row r="1285" spans="2:5" x14ac:dyDescent="0.25">
      <c r="B1285" s="77" t="s">
        <v>3909</v>
      </c>
      <c r="C1285" t="s">
        <v>2514</v>
      </c>
    </row>
    <row r="1286" spans="2:5" x14ac:dyDescent="0.25">
      <c r="B1286" s="77" t="s">
        <v>3909</v>
      </c>
      <c r="C1286" t="s">
        <v>2931</v>
      </c>
    </row>
    <row r="1287" spans="2:5" x14ac:dyDescent="0.25">
      <c r="B1287" s="77" t="s">
        <v>3909</v>
      </c>
      <c r="C1287" t="s">
        <v>2932</v>
      </c>
    </row>
    <row r="1288" spans="2:5" x14ac:dyDescent="0.25">
      <c r="B1288" s="77" t="s">
        <v>3909</v>
      </c>
      <c r="C1288" t="s">
        <v>2718</v>
      </c>
    </row>
    <row r="1289" spans="2:5" x14ac:dyDescent="0.25">
      <c r="B1289" s="77" t="s">
        <v>3909</v>
      </c>
      <c r="C1289" t="s">
        <v>2639</v>
      </c>
    </row>
    <row r="1290" spans="2:5" x14ac:dyDescent="0.25">
      <c r="B1290" s="77" t="s">
        <v>3909</v>
      </c>
      <c r="C1290" t="s">
        <v>2640</v>
      </c>
    </row>
    <row r="1291" spans="2:5" x14ac:dyDescent="0.25">
      <c r="B1291" s="77" t="s">
        <v>3909</v>
      </c>
      <c r="C1291" t="s">
        <v>2641</v>
      </c>
    </row>
    <row r="1292" spans="2:5" x14ac:dyDescent="0.25">
      <c r="B1292" s="77" t="s">
        <v>3909</v>
      </c>
      <c r="C1292" t="s">
        <v>2642</v>
      </c>
    </row>
    <row r="1293" spans="2:5" x14ac:dyDescent="0.25">
      <c r="B1293" s="77" t="s">
        <v>3909</v>
      </c>
      <c r="C1293" t="s">
        <v>2643</v>
      </c>
    </row>
    <row r="1294" spans="2:5" x14ac:dyDescent="0.25">
      <c r="B1294" s="77" t="s">
        <v>3909</v>
      </c>
      <c r="C1294" t="s">
        <v>2644</v>
      </c>
    </row>
    <row r="1295" spans="2:5" x14ac:dyDescent="0.25">
      <c r="B1295" s="77" t="s">
        <v>3910</v>
      </c>
      <c r="C1295" t="s">
        <v>396</v>
      </c>
      <c r="D1295" t="s">
        <v>2489</v>
      </c>
      <c r="E1295" t="s">
        <v>2748</v>
      </c>
    </row>
    <row r="1296" spans="2:5" x14ac:dyDescent="0.25">
      <c r="B1296" s="77" t="s">
        <v>3910</v>
      </c>
      <c r="C1296" t="s">
        <v>2514</v>
      </c>
    </row>
    <row r="1297" spans="2:5" x14ac:dyDescent="0.25">
      <c r="B1297" s="77" t="s">
        <v>3910</v>
      </c>
      <c r="C1297" t="s">
        <v>2933</v>
      </c>
    </row>
    <row r="1298" spans="2:5" x14ac:dyDescent="0.25">
      <c r="B1298" s="77" t="s">
        <v>3910</v>
      </c>
      <c r="C1298" t="s">
        <v>2934</v>
      </c>
    </row>
    <row r="1299" spans="2:5" x14ac:dyDescent="0.25">
      <c r="B1299" s="77" t="s">
        <v>3910</v>
      </c>
      <c r="C1299" t="s">
        <v>2730</v>
      </c>
    </row>
    <row r="1300" spans="2:5" x14ac:dyDescent="0.25">
      <c r="B1300" s="77" t="s">
        <v>3910</v>
      </c>
      <c r="C1300" t="s">
        <v>2639</v>
      </c>
    </row>
    <row r="1301" spans="2:5" x14ac:dyDescent="0.25">
      <c r="B1301" s="77" t="s">
        <v>3910</v>
      </c>
      <c r="C1301" t="s">
        <v>2640</v>
      </c>
    </row>
    <row r="1302" spans="2:5" x14ac:dyDescent="0.25">
      <c r="B1302" s="77" t="s">
        <v>3910</v>
      </c>
      <c r="C1302" t="s">
        <v>2641</v>
      </c>
    </row>
    <row r="1303" spans="2:5" x14ac:dyDescent="0.25">
      <c r="B1303" s="77" t="s">
        <v>3910</v>
      </c>
      <c r="C1303" t="s">
        <v>2642</v>
      </c>
    </row>
    <row r="1304" spans="2:5" x14ac:dyDescent="0.25">
      <c r="B1304" s="77" t="s">
        <v>3910</v>
      </c>
      <c r="C1304" t="s">
        <v>2643</v>
      </c>
    </row>
    <row r="1305" spans="2:5" x14ac:dyDescent="0.25">
      <c r="B1305" s="77" t="s">
        <v>3910</v>
      </c>
      <c r="C1305" t="s">
        <v>2644</v>
      </c>
    </row>
    <row r="1306" spans="2:5" x14ac:dyDescent="0.25">
      <c r="B1306" s="77" t="s">
        <v>3911</v>
      </c>
      <c r="C1306" t="s">
        <v>398</v>
      </c>
      <c r="D1306" t="s">
        <v>2489</v>
      </c>
      <c r="E1306" t="s">
        <v>2748</v>
      </c>
    </row>
    <row r="1307" spans="2:5" x14ac:dyDescent="0.25">
      <c r="B1307" s="77" t="s">
        <v>3911</v>
      </c>
      <c r="C1307" t="s">
        <v>2514</v>
      </c>
    </row>
    <row r="1308" spans="2:5" x14ac:dyDescent="0.25">
      <c r="B1308" s="77" t="s">
        <v>3911</v>
      </c>
      <c r="C1308" t="s">
        <v>2935</v>
      </c>
    </row>
    <row r="1309" spans="2:5" x14ac:dyDescent="0.25">
      <c r="B1309" s="77" t="s">
        <v>3911</v>
      </c>
      <c r="C1309" t="s">
        <v>2936</v>
      </c>
    </row>
    <row r="1310" spans="2:5" x14ac:dyDescent="0.25">
      <c r="B1310" s="77" t="s">
        <v>3911</v>
      </c>
      <c r="C1310" t="s">
        <v>2656</v>
      </c>
    </row>
    <row r="1311" spans="2:5" x14ac:dyDescent="0.25">
      <c r="B1311" s="77" t="s">
        <v>3911</v>
      </c>
      <c r="C1311" t="s">
        <v>2639</v>
      </c>
    </row>
    <row r="1312" spans="2:5" x14ac:dyDescent="0.25">
      <c r="B1312" s="77" t="s">
        <v>3911</v>
      </c>
      <c r="C1312" t="s">
        <v>2640</v>
      </c>
    </row>
    <row r="1313" spans="2:5" x14ac:dyDescent="0.25">
      <c r="B1313" s="77" t="s">
        <v>3911</v>
      </c>
      <c r="C1313" t="s">
        <v>2641</v>
      </c>
    </row>
    <row r="1314" spans="2:5" x14ac:dyDescent="0.25">
      <c r="B1314" s="77" t="s">
        <v>3911</v>
      </c>
      <c r="C1314" t="s">
        <v>2642</v>
      </c>
    </row>
    <row r="1315" spans="2:5" x14ac:dyDescent="0.25">
      <c r="B1315" s="77" t="s">
        <v>3911</v>
      </c>
      <c r="C1315" t="s">
        <v>2643</v>
      </c>
    </row>
    <row r="1316" spans="2:5" x14ac:dyDescent="0.25">
      <c r="B1316" s="77" t="s">
        <v>3911</v>
      </c>
      <c r="C1316" t="s">
        <v>2644</v>
      </c>
    </row>
    <row r="1317" spans="2:5" x14ac:dyDescent="0.25">
      <c r="B1317" s="77" t="s">
        <v>3912</v>
      </c>
      <c r="C1317" t="s">
        <v>400</v>
      </c>
      <c r="D1317" t="s">
        <v>2489</v>
      </c>
      <c r="E1317" t="s">
        <v>2748</v>
      </c>
    </row>
    <row r="1318" spans="2:5" x14ac:dyDescent="0.25">
      <c r="B1318" s="77" t="s">
        <v>3912</v>
      </c>
      <c r="C1318" t="s">
        <v>2514</v>
      </c>
    </row>
    <row r="1319" spans="2:5" x14ac:dyDescent="0.25">
      <c r="B1319" s="77" t="s">
        <v>3912</v>
      </c>
      <c r="C1319" t="s">
        <v>2937</v>
      </c>
    </row>
    <row r="1320" spans="2:5" x14ac:dyDescent="0.25">
      <c r="B1320" s="77" t="s">
        <v>3912</v>
      </c>
      <c r="C1320" t="s">
        <v>2938</v>
      </c>
    </row>
    <row r="1321" spans="2:5" x14ac:dyDescent="0.25">
      <c r="B1321" s="77" t="s">
        <v>3912</v>
      </c>
      <c r="C1321" t="s">
        <v>2695</v>
      </c>
    </row>
    <row r="1322" spans="2:5" x14ac:dyDescent="0.25">
      <c r="B1322" s="77" t="s">
        <v>3912</v>
      </c>
      <c r="C1322" t="s">
        <v>2639</v>
      </c>
    </row>
    <row r="1323" spans="2:5" x14ac:dyDescent="0.25">
      <c r="B1323" s="77" t="s">
        <v>3912</v>
      </c>
      <c r="C1323" t="s">
        <v>2640</v>
      </c>
    </row>
    <row r="1324" spans="2:5" x14ac:dyDescent="0.25">
      <c r="B1324" s="77" t="s">
        <v>3912</v>
      </c>
      <c r="C1324" t="s">
        <v>2641</v>
      </c>
    </row>
    <row r="1325" spans="2:5" x14ac:dyDescent="0.25">
      <c r="B1325" s="77" t="s">
        <v>3912</v>
      </c>
      <c r="C1325" t="s">
        <v>2642</v>
      </c>
    </row>
    <row r="1326" spans="2:5" x14ac:dyDescent="0.25">
      <c r="B1326" s="77" t="s">
        <v>3912</v>
      </c>
      <c r="C1326" t="s">
        <v>2643</v>
      </c>
    </row>
    <row r="1327" spans="2:5" x14ac:dyDescent="0.25">
      <c r="B1327" s="77" t="s">
        <v>3912</v>
      </c>
      <c r="C1327" t="s">
        <v>2644</v>
      </c>
    </row>
    <row r="1328" spans="2:5" x14ac:dyDescent="0.25">
      <c r="B1328" s="77" t="s">
        <v>3913</v>
      </c>
      <c r="C1328" t="s">
        <v>402</v>
      </c>
      <c r="D1328" t="s">
        <v>2489</v>
      </c>
      <c r="E1328" t="s">
        <v>2748</v>
      </c>
    </row>
    <row r="1329" spans="2:5" x14ac:dyDescent="0.25">
      <c r="B1329" s="77" t="s">
        <v>3913</v>
      </c>
      <c r="C1329" t="s">
        <v>2514</v>
      </c>
    </row>
    <row r="1330" spans="2:5" x14ac:dyDescent="0.25">
      <c r="B1330" s="77" t="s">
        <v>3913</v>
      </c>
      <c r="C1330" t="s">
        <v>2939</v>
      </c>
    </row>
    <row r="1331" spans="2:5" x14ac:dyDescent="0.25">
      <c r="B1331" s="77" t="s">
        <v>3913</v>
      </c>
      <c r="C1331" t="s">
        <v>2940</v>
      </c>
    </row>
    <row r="1332" spans="2:5" x14ac:dyDescent="0.25">
      <c r="B1332" s="77" t="s">
        <v>3913</v>
      </c>
      <c r="C1332" t="s">
        <v>2695</v>
      </c>
    </row>
    <row r="1333" spans="2:5" x14ac:dyDescent="0.25">
      <c r="B1333" s="77" t="s">
        <v>3913</v>
      </c>
      <c r="C1333" t="s">
        <v>2639</v>
      </c>
    </row>
    <row r="1334" spans="2:5" x14ac:dyDescent="0.25">
      <c r="B1334" s="77" t="s">
        <v>3913</v>
      </c>
      <c r="C1334" t="s">
        <v>2640</v>
      </c>
    </row>
    <row r="1335" spans="2:5" x14ac:dyDescent="0.25">
      <c r="B1335" s="77" t="s">
        <v>3913</v>
      </c>
      <c r="C1335" t="s">
        <v>2641</v>
      </c>
    </row>
    <row r="1336" spans="2:5" x14ac:dyDescent="0.25">
      <c r="B1336" s="77" t="s">
        <v>3913</v>
      </c>
      <c r="C1336" t="s">
        <v>2642</v>
      </c>
    </row>
    <row r="1337" spans="2:5" x14ac:dyDescent="0.25">
      <c r="B1337" s="77" t="s">
        <v>3913</v>
      </c>
      <c r="C1337" t="s">
        <v>2643</v>
      </c>
    </row>
    <row r="1338" spans="2:5" x14ac:dyDescent="0.25">
      <c r="B1338" s="77" t="s">
        <v>3913</v>
      </c>
      <c r="C1338" t="s">
        <v>2644</v>
      </c>
    </row>
    <row r="1339" spans="2:5" x14ac:dyDescent="0.25">
      <c r="B1339" s="77" t="s">
        <v>3914</v>
      </c>
      <c r="C1339" t="s">
        <v>404</v>
      </c>
      <c r="D1339" t="s">
        <v>2489</v>
      </c>
      <c r="E1339" t="s">
        <v>2748</v>
      </c>
    </row>
    <row r="1340" spans="2:5" x14ac:dyDescent="0.25">
      <c r="B1340" s="77" t="s">
        <v>3914</v>
      </c>
      <c r="C1340" t="s">
        <v>2514</v>
      </c>
    </row>
    <row r="1341" spans="2:5" x14ac:dyDescent="0.25">
      <c r="B1341" s="77" t="s">
        <v>3914</v>
      </c>
      <c r="C1341" t="s">
        <v>2941</v>
      </c>
    </row>
    <row r="1342" spans="2:5" x14ac:dyDescent="0.25">
      <c r="B1342" s="77" t="s">
        <v>3914</v>
      </c>
      <c r="C1342" t="s">
        <v>2942</v>
      </c>
    </row>
    <row r="1343" spans="2:5" x14ac:dyDescent="0.25">
      <c r="B1343" s="77" t="s">
        <v>3914</v>
      </c>
      <c r="C1343" t="s">
        <v>2695</v>
      </c>
    </row>
    <row r="1344" spans="2:5" x14ac:dyDescent="0.25">
      <c r="B1344" s="77" t="s">
        <v>3914</v>
      </c>
      <c r="C1344" t="s">
        <v>2639</v>
      </c>
    </row>
    <row r="1345" spans="2:5" x14ac:dyDescent="0.25">
      <c r="B1345" s="77" t="s">
        <v>3914</v>
      </c>
      <c r="C1345" t="s">
        <v>2640</v>
      </c>
    </row>
    <row r="1346" spans="2:5" x14ac:dyDescent="0.25">
      <c r="B1346" s="77" t="s">
        <v>3914</v>
      </c>
      <c r="C1346" t="s">
        <v>2641</v>
      </c>
    </row>
    <row r="1347" spans="2:5" x14ac:dyDescent="0.25">
      <c r="B1347" s="77" t="s">
        <v>3914</v>
      </c>
      <c r="C1347" t="s">
        <v>2642</v>
      </c>
    </row>
    <row r="1348" spans="2:5" x14ac:dyDescent="0.25">
      <c r="B1348" s="77" t="s">
        <v>3914</v>
      </c>
      <c r="C1348" t="s">
        <v>2643</v>
      </c>
    </row>
    <row r="1349" spans="2:5" x14ac:dyDescent="0.25">
      <c r="B1349" s="77" t="s">
        <v>3914</v>
      </c>
      <c r="C1349" t="s">
        <v>2644</v>
      </c>
    </row>
    <row r="1350" spans="2:5" x14ac:dyDescent="0.25">
      <c r="B1350" s="77" t="s">
        <v>3915</v>
      </c>
      <c r="C1350" t="s">
        <v>406</v>
      </c>
      <c r="D1350" t="s">
        <v>2489</v>
      </c>
      <c r="E1350" t="s">
        <v>2748</v>
      </c>
    </row>
    <row r="1351" spans="2:5" x14ac:dyDescent="0.25">
      <c r="B1351" s="77" t="s">
        <v>3915</v>
      </c>
      <c r="C1351" t="s">
        <v>2514</v>
      </c>
    </row>
    <row r="1352" spans="2:5" x14ac:dyDescent="0.25">
      <c r="B1352" s="77" t="s">
        <v>3915</v>
      </c>
      <c r="C1352" t="s">
        <v>2943</v>
      </c>
    </row>
    <row r="1353" spans="2:5" x14ac:dyDescent="0.25">
      <c r="B1353" s="77" t="s">
        <v>3915</v>
      </c>
      <c r="C1353" t="s">
        <v>2944</v>
      </c>
    </row>
    <row r="1354" spans="2:5" x14ac:dyDescent="0.25">
      <c r="B1354" s="77" t="s">
        <v>3915</v>
      </c>
      <c r="C1354" t="s">
        <v>2695</v>
      </c>
    </row>
    <row r="1355" spans="2:5" x14ac:dyDescent="0.25">
      <c r="B1355" s="77" t="s">
        <v>3915</v>
      </c>
      <c r="C1355" t="s">
        <v>2639</v>
      </c>
    </row>
    <row r="1356" spans="2:5" x14ac:dyDescent="0.25">
      <c r="B1356" s="77" t="s">
        <v>3915</v>
      </c>
      <c r="C1356" t="s">
        <v>2640</v>
      </c>
    </row>
    <row r="1357" spans="2:5" x14ac:dyDescent="0.25">
      <c r="B1357" s="77" t="s">
        <v>3915</v>
      </c>
      <c r="C1357" t="s">
        <v>2641</v>
      </c>
    </row>
    <row r="1358" spans="2:5" x14ac:dyDescent="0.25">
      <c r="B1358" s="77" t="s">
        <v>3915</v>
      </c>
      <c r="C1358" t="s">
        <v>2642</v>
      </c>
    </row>
    <row r="1359" spans="2:5" x14ac:dyDescent="0.25">
      <c r="B1359" s="77" t="s">
        <v>3915</v>
      </c>
      <c r="C1359" t="s">
        <v>2643</v>
      </c>
    </row>
    <row r="1360" spans="2:5" x14ac:dyDescent="0.25">
      <c r="B1360" s="77" t="s">
        <v>3915</v>
      </c>
      <c r="C1360" t="s">
        <v>2644</v>
      </c>
    </row>
    <row r="1361" spans="2:5" x14ac:dyDescent="0.25">
      <c r="B1361" s="77" t="s">
        <v>3916</v>
      </c>
      <c r="C1361" t="s">
        <v>408</v>
      </c>
      <c r="D1361" t="s">
        <v>2489</v>
      </c>
      <c r="E1361" t="s">
        <v>2748</v>
      </c>
    </row>
    <row r="1362" spans="2:5" x14ac:dyDescent="0.25">
      <c r="B1362" s="77" t="s">
        <v>3916</v>
      </c>
      <c r="C1362" t="s">
        <v>2514</v>
      </c>
    </row>
    <row r="1363" spans="2:5" x14ac:dyDescent="0.25">
      <c r="B1363" s="77" t="s">
        <v>3916</v>
      </c>
      <c r="C1363" t="s">
        <v>2945</v>
      </c>
    </row>
    <row r="1364" spans="2:5" x14ac:dyDescent="0.25">
      <c r="B1364" s="77" t="s">
        <v>3916</v>
      </c>
      <c r="C1364" t="s">
        <v>2946</v>
      </c>
    </row>
    <row r="1365" spans="2:5" x14ac:dyDescent="0.25">
      <c r="B1365" s="77" t="s">
        <v>3916</v>
      </c>
      <c r="C1365" t="s">
        <v>2718</v>
      </c>
    </row>
    <row r="1366" spans="2:5" x14ac:dyDescent="0.25">
      <c r="B1366" s="77" t="s">
        <v>3916</v>
      </c>
      <c r="C1366" t="s">
        <v>2639</v>
      </c>
    </row>
    <row r="1367" spans="2:5" x14ac:dyDescent="0.25">
      <c r="B1367" s="77" t="s">
        <v>3916</v>
      </c>
      <c r="C1367" t="s">
        <v>2640</v>
      </c>
    </row>
    <row r="1368" spans="2:5" x14ac:dyDescent="0.25">
      <c r="B1368" s="77" t="s">
        <v>3916</v>
      </c>
      <c r="C1368" t="s">
        <v>2641</v>
      </c>
    </row>
    <row r="1369" spans="2:5" x14ac:dyDescent="0.25">
      <c r="B1369" s="77" t="s">
        <v>3916</v>
      </c>
      <c r="C1369" t="s">
        <v>2642</v>
      </c>
    </row>
    <row r="1370" spans="2:5" x14ac:dyDescent="0.25">
      <c r="B1370" s="77" t="s">
        <v>3916</v>
      </c>
      <c r="C1370" t="s">
        <v>2643</v>
      </c>
    </row>
    <row r="1371" spans="2:5" x14ac:dyDescent="0.25">
      <c r="B1371" s="77" t="s">
        <v>3916</v>
      </c>
      <c r="C1371" t="s">
        <v>2644</v>
      </c>
    </row>
    <row r="1372" spans="2:5" x14ac:dyDescent="0.25">
      <c r="B1372" s="77" t="s">
        <v>3917</v>
      </c>
      <c r="C1372" t="s">
        <v>410</v>
      </c>
      <c r="D1372" t="s">
        <v>2489</v>
      </c>
      <c r="E1372" t="s">
        <v>2748</v>
      </c>
    </row>
    <row r="1373" spans="2:5" x14ac:dyDescent="0.25">
      <c r="B1373" s="77" t="s">
        <v>3917</v>
      </c>
      <c r="C1373" t="s">
        <v>2514</v>
      </c>
    </row>
    <row r="1374" spans="2:5" x14ac:dyDescent="0.25">
      <c r="B1374" s="77" t="s">
        <v>3917</v>
      </c>
      <c r="C1374" t="s">
        <v>2947</v>
      </c>
    </row>
    <row r="1375" spans="2:5" x14ac:dyDescent="0.25">
      <c r="B1375" s="77" t="s">
        <v>3917</v>
      </c>
      <c r="C1375" t="s">
        <v>2948</v>
      </c>
    </row>
    <row r="1376" spans="2:5" x14ac:dyDescent="0.25">
      <c r="B1376" s="77" t="s">
        <v>3917</v>
      </c>
      <c r="C1376" t="s">
        <v>2718</v>
      </c>
    </row>
    <row r="1377" spans="2:5" x14ac:dyDescent="0.25">
      <c r="B1377" s="77" t="s">
        <v>3917</v>
      </c>
      <c r="C1377" t="s">
        <v>2639</v>
      </c>
    </row>
    <row r="1378" spans="2:5" x14ac:dyDescent="0.25">
      <c r="B1378" s="77" t="s">
        <v>3917</v>
      </c>
      <c r="C1378" t="s">
        <v>2640</v>
      </c>
    </row>
    <row r="1379" spans="2:5" x14ac:dyDescent="0.25">
      <c r="B1379" s="77" t="s">
        <v>3917</v>
      </c>
      <c r="C1379" t="s">
        <v>2641</v>
      </c>
    </row>
    <row r="1380" spans="2:5" x14ac:dyDescent="0.25">
      <c r="B1380" s="77" t="s">
        <v>3917</v>
      </c>
      <c r="C1380" t="s">
        <v>2642</v>
      </c>
    </row>
    <row r="1381" spans="2:5" x14ac:dyDescent="0.25">
      <c r="B1381" s="77" t="s">
        <v>3917</v>
      </c>
      <c r="C1381" t="s">
        <v>2643</v>
      </c>
    </row>
    <row r="1382" spans="2:5" x14ac:dyDescent="0.25">
      <c r="B1382" s="77" t="s">
        <v>3917</v>
      </c>
      <c r="C1382" t="s">
        <v>2644</v>
      </c>
    </row>
    <row r="1383" spans="2:5" x14ac:dyDescent="0.25">
      <c r="B1383" s="77" t="s">
        <v>3918</v>
      </c>
      <c r="C1383" t="s">
        <v>412</v>
      </c>
      <c r="D1383" t="s">
        <v>2489</v>
      </c>
      <c r="E1383" t="s">
        <v>2748</v>
      </c>
    </row>
    <row r="1384" spans="2:5" x14ac:dyDescent="0.25">
      <c r="B1384" s="77" t="s">
        <v>3918</v>
      </c>
      <c r="C1384" t="s">
        <v>2514</v>
      </c>
    </row>
    <row r="1385" spans="2:5" x14ac:dyDescent="0.25">
      <c r="B1385" s="77" t="s">
        <v>3918</v>
      </c>
      <c r="C1385" t="s">
        <v>2949</v>
      </c>
    </row>
    <row r="1386" spans="2:5" x14ac:dyDescent="0.25">
      <c r="B1386" s="77" t="s">
        <v>3918</v>
      </c>
      <c r="C1386" t="s">
        <v>2950</v>
      </c>
    </row>
    <row r="1387" spans="2:5" x14ac:dyDescent="0.25">
      <c r="B1387" s="77" t="s">
        <v>3918</v>
      </c>
      <c r="C1387" t="s">
        <v>2718</v>
      </c>
    </row>
    <row r="1388" spans="2:5" x14ac:dyDescent="0.25">
      <c r="B1388" s="77" t="s">
        <v>3918</v>
      </c>
      <c r="C1388" t="s">
        <v>2639</v>
      </c>
    </row>
    <row r="1389" spans="2:5" x14ac:dyDescent="0.25">
      <c r="B1389" s="77" t="s">
        <v>3918</v>
      </c>
      <c r="C1389" t="s">
        <v>2640</v>
      </c>
    </row>
    <row r="1390" spans="2:5" x14ac:dyDescent="0.25">
      <c r="B1390" s="77" t="s">
        <v>3918</v>
      </c>
      <c r="C1390" t="s">
        <v>2641</v>
      </c>
    </row>
    <row r="1391" spans="2:5" x14ac:dyDescent="0.25">
      <c r="B1391" s="77" t="s">
        <v>3918</v>
      </c>
      <c r="C1391" t="s">
        <v>2642</v>
      </c>
    </row>
    <row r="1392" spans="2:5" x14ac:dyDescent="0.25">
      <c r="B1392" s="77" t="s">
        <v>3918</v>
      </c>
      <c r="C1392" t="s">
        <v>2643</v>
      </c>
    </row>
    <row r="1393" spans="2:5" x14ac:dyDescent="0.25">
      <c r="B1393" s="77" t="s">
        <v>3918</v>
      </c>
      <c r="C1393" t="s">
        <v>2644</v>
      </c>
    </row>
    <row r="1394" spans="2:5" x14ac:dyDescent="0.25">
      <c r="B1394" s="77" t="s">
        <v>3919</v>
      </c>
      <c r="C1394" t="s">
        <v>414</v>
      </c>
      <c r="D1394" t="s">
        <v>2489</v>
      </c>
      <c r="E1394" t="s">
        <v>2748</v>
      </c>
    </row>
    <row r="1395" spans="2:5" x14ac:dyDescent="0.25">
      <c r="B1395" s="77" t="s">
        <v>3919</v>
      </c>
      <c r="C1395" t="s">
        <v>2514</v>
      </c>
    </row>
    <row r="1396" spans="2:5" x14ac:dyDescent="0.25">
      <c r="B1396" s="77" t="s">
        <v>3919</v>
      </c>
      <c r="C1396" t="s">
        <v>2951</v>
      </c>
    </row>
    <row r="1397" spans="2:5" x14ac:dyDescent="0.25">
      <c r="B1397" s="77" t="s">
        <v>3919</v>
      </c>
      <c r="C1397" t="s">
        <v>2952</v>
      </c>
    </row>
    <row r="1398" spans="2:5" x14ac:dyDescent="0.25">
      <c r="B1398" s="77" t="s">
        <v>3919</v>
      </c>
      <c r="C1398" t="s">
        <v>2718</v>
      </c>
    </row>
    <row r="1399" spans="2:5" x14ac:dyDescent="0.25">
      <c r="B1399" s="77" t="s">
        <v>3919</v>
      </c>
      <c r="C1399" t="s">
        <v>2639</v>
      </c>
    </row>
    <row r="1400" spans="2:5" x14ac:dyDescent="0.25">
      <c r="B1400" s="77" t="s">
        <v>3919</v>
      </c>
      <c r="C1400" t="s">
        <v>2640</v>
      </c>
    </row>
    <row r="1401" spans="2:5" x14ac:dyDescent="0.25">
      <c r="B1401" s="77" t="s">
        <v>3919</v>
      </c>
      <c r="C1401" t="s">
        <v>2641</v>
      </c>
    </row>
    <row r="1402" spans="2:5" x14ac:dyDescent="0.25">
      <c r="B1402" s="77" t="s">
        <v>3919</v>
      </c>
      <c r="C1402" t="s">
        <v>2642</v>
      </c>
    </row>
    <row r="1403" spans="2:5" x14ac:dyDescent="0.25">
      <c r="B1403" s="77" t="s">
        <v>3919</v>
      </c>
      <c r="C1403" t="s">
        <v>2643</v>
      </c>
    </row>
    <row r="1404" spans="2:5" x14ac:dyDescent="0.25">
      <c r="B1404" s="77" t="s">
        <v>3919</v>
      </c>
      <c r="C1404" t="s">
        <v>2644</v>
      </c>
    </row>
    <row r="1405" spans="2:5" x14ac:dyDescent="0.25">
      <c r="B1405" s="77" t="s">
        <v>3920</v>
      </c>
      <c r="C1405" t="s">
        <v>416</v>
      </c>
      <c r="D1405" t="s">
        <v>2489</v>
      </c>
      <c r="E1405" t="s">
        <v>2748</v>
      </c>
    </row>
    <row r="1406" spans="2:5" x14ac:dyDescent="0.25">
      <c r="B1406" s="77" t="s">
        <v>3920</v>
      </c>
      <c r="C1406" t="s">
        <v>2514</v>
      </c>
    </row>
    <row r="1407" spans="2:5" x14ac:dyDescent="0.25">
      <c r="B1407" s="77" t="s">
        <v>3920</v>
      </c>
      <c r="C1407" t="s">
        <v>2953</v>
      </c>
    </row>
    <row r="1408" spans="2:5" x14ac:dyDescent="0.25">
      <c r="B1408" s="77" t="s">
        <v>3920</v>
      </c>
      <c r="C1408" t="s">
        <v>2954</v>
      </c>
    </row>
    <row r="1409" spans="2:5" x14ac:dyDescent="0.25">
      <c r="B1409" s="77" t="s">
        <v>3920</v>
      </c>
      <c r="C1409" t="s">
        <v>2718</v>
      </c>
    </row>
    <row r="1410" spans="2:5" x14ac:dyDescent="0.25">
      <c r="B1410" s="77" t="s">
        <v>3920</v>
      </c>
      <c r="C1410" t="s">
        <v>2639</v>
      </c>
    </row>
    <row r="1411" spans="2:5" x14ac:dyDescent="0.25">
      <c r="B1411" s="77" t="s">
        <v>3920</v>
      </c>
      <c r="C1411" t="s">
        <v>2640</v>
      </c>
    </row>
    <row r="1412" spans="2:5" x14ac:dyDescent="0.25">
      <c r="B1412" s="77" t="s">
        <v>3920</v>
      </c>
      <c r="C1412" t="s">
        <v>2641</v>
      </c>
    </row>
    <row r="1413" spans="2:5" x14ac:dyDescent="0.25">
      <c r="B1413" s="77" t="s">
        <v>3920</v>
      </c>
      <c r="C1413" t="s">
        <v>2642</v>
      </c>
    </row>
    <row r="1414" spans="2:5" x14ac:dyDescent="0.25">
      <c r="B1414" s="77" t="s">
        <v>3920</v>
      </c>
      <c r="C1414" t="s">
        <v>2643</v>
      </c>
    </row>
    <row r="1415" spans="2:5" x14ac:dyDescent="0.25">
      <c r="B1415" s="77" t="s">
        <v>3920</v>
      </c>
      <c r="C1415" t="s">
        <v>2644</v>
      </c>
    </row>
    <row r="1416" spans="2:5" x14ac:dyDescent="0.25">
      <c r="B1416" s="77" t="s">
        <v>3921</v>
      </c>
      <c r="C1416" t="s">
        <v>418</v>
      </c>
      <c r="D1416" t="s">
        <v>2489</v>
      </c>
      <c r="E1416" t="s">
        <v>2748</v>
      </c>
    </row>
    <row r="1417" spans="2:5" x14ac:dyDescent="0.25">
      <c r="B1417" s="77" t="s">
        <v>3921</v>
      </c>
      <c r="C1417" t="s">
        <v>2514</v>
      </c>
    </row>
    <row r="1418" spans="2:5" x14ac:dyDescent="0.25">
      <c r="B1418" s="77" t="s">
        <v>3921</v>
      </c>
      <c r="C1418" t="s">
        <v>2955</v>
      </c>
    </row>
    <row r="1419" spans="2:5" x14ac:dyDescent="0.25">
      <c r="B1419" s="77" t="s">
        <v>3921</v>
      </c>
      <c r="C1419" t="s">
        <v>2956</v>
      </c>
    </row>
    <row r="1420" spans="2:5" x14ac:dyDescent="0.25">
      <c r="B1420" s="77" t="s">
        <v>3921</v>
      </c>
      <c r="C1420" t="s">
        <v>2718</v>
      </c>
    </row>
    <row r="1421" spans="2:5" x14ac:dyDescent="0.25">
      <c r="B1421" s="77" t="s">
        <v>3921</v>
      </c>
      <c r="C1421" t="s">
        <v>2639</v>
      </c>
    </row>
    <row r="1422" spans="2:5" x14ac:dyDescent="0.25">
      <c r="B1422" s="77" t="s">
        <v>3921</v>
      </c>
      <c r="C1422" t="s">
        <v>2640</v>
      </c>
    </row>
    <row r="1423" spans="2:5" x14ac:dyDescent="0.25">
      <c r="B1423" s="77" t="s">
        <v>3921</v>
      </c>
      <c r="C1423" t="s">
        <v>2641</v>
      </c>
    </row>
    <row r="1424" spans="2:5" x14ac:dyDescent="0.25">
      <c r="B1424" s="77" t="s">
        <v>3921</v>
      </c>
      <c r="C1424" t="s">
        <v>2642</v>
      </c>
    </row>
    <row r="1425" spans="2:5" x14ac:dyDescent="0.25">
      <c r="B1425" s="77" t="s">
        <v>3921</v>
      </c>
      <c r="C1425" t="s">
        <v>2643</v>
      </c>
    </row>
    <row r="1426" spans="2:5" x14ac:dyDescent="0.25">
      <c r="B1426" s="77" t="s">
        <v>3921</v>
      </c>
      <c r="C1426" t="s">
        <v>2644</v>
      </c>
    </row>
    <row r="1427" spans="2:5" x14ac:dyDescent="0.25">
      <c r="B1427" s="77" t="s">
        <v>3922</v>
      </c>
      <c r="C1427" t="s">
        <v>420</v>
      </c>
      <c r="D1427" t="s">
        <v>2489</v>
      </c>
      <c r="E1427" t="s">
        <v>2748</v>
      </c>
    </row>
    <row r="1428" spans="2:5" x14ac:dyDescent="0.25">
      <c r="B1428" s="77" t="s">
        <v>3922</v>
      </c>
      <c r="C1428" t="s">
        <v>2514</v>
      </c>
    </row>
    <row r="1429" spans="2:5" x14ac:dyDescent="0.25">
      <c r="B1429" s="77" t="s">
        <v>3922</v>
      </c>
      <c r="C1429" t="s">
        <v>2957</v>
      </c>
    </row>
    <row r="1430" spans="2:5" x14ac:dyDescent="0.25">
      <c r="B1430" s="77" t="s">
        <v>3922</v>
      </c>
      <c r="C1430" t="s">
        <v>2958</v>
      </c>
    </row>
    <row r="1431" spans="2:5" x14ac:dyDescent="0.25">
      <c r="B1431" s="77" t="s">
        <v>3922</v>
      </c>
      <c r="C1431" t="s">
        <v>2718</v>
      </c>
    </row>
    <row r="1432" spans="2:5" x14ac:dyDescent="0.25">
      <c r="B1432" s="77" t="s">
        <v>3922</v>
      </c>
      <c r="C1432" t="s">
        <v>2639</v>
      </c>
    </row>
    <row r="1433" spans="2:5" x14ac:dyDescent="0.25">
      <c r="B1433" s="77" t="s">
        <v>3922</v>
      </c>
      <c r="C1433" t="s">
        <v>2640</v>
      </c>
    </row>
    <row r="1434" spans="2:5" x14ac:dyDescent="0.25">
      <c r="B1434" s="77" t="s">
        <v>3922</v>
      </c>
      <c r="C1434" t="s">
        <v>2641</v>
      </c>
    </row>
    <row r="1435" spans="2:5" x14ac:dyDescent="0.25">
      <c r="B1435" s="77" t="s">
        <v>3922</v>
      </c>
      <c r="C1435" t="s">
        <v>2642</v>
      </c>
    </row>
    <row r="1436" spans="2:5" x14ac:dyDescent="0.25">
      <c r="B1436" s="77" t="s">
        <v>3922</v>
      </c>
      <c r="C1436" t="s">
        <v>2643</v>
      </c>
    </row>
    <row r="1437" spans="2:5" x14ac:dyDescent="0.25">
      <c r="B1437" s="77" t="s">
        <v>3922</v>
      </c>
      <c r="C1437" t="s">
        <v>2644</v>
      </c>
    </row>
    <row r="1438" spans="2:5" x14ac:dyDescent="0.25">
      <c r="B1438" s="77" t="s">
        <v>3923</v>
      </c>
      <c r="C1438" t="s">
        <v>2447</v>
      </c>
      <c r="D1438" t="s">
        <v>2959</v>
      </c>
      <c r="E1438" t="s">
        <v>2960</v>
      </c>
    </row>
    <row r="1439" spans="2:5" x14ac:dyDescent="0.25">
      <c r="B1439" s="77" t="s">
        <v>3923</v>
      </c>
      <c r="C1439" t="s">
        <v>2514</v>
      </c>
    </row>
    <row r="1440" spans="2:5" x14ac:dyDescent="0.25">
      <c r="B1440" s="77" t="s">
        <v>3923</v>
      </c>
      <c r="C1440" t="s">
        <v>2961</v>
      </c>
    </row>
    <row r="1441" spans="2:5" x14ac:dyDescent="0.25">
      <c r="B1441" s="77" t="s">
        <v>3923</v>
      </c>
      <c r="C1441" t="s">
        <v>2962</v>
      </c>
    </row>
    <row r="1442" spans="2:5" x14ac:dyDescent="0.25">
      <c r="B1442" s="77" t="s">
        <v>3923</v>
      </c>
      <c r="C1442" t="s">
        <v>2963</v>
      </c>
    </row>
    <row r="1443" spans="2:5" x14ac:dyDescent="0.25">
      <c r="B1443" s="77" t="s">
        <v>3923</v>
      </c>
      <c r="C1443" t="s">
        <v>2964</v>
      </c>
    </row>
    <row r="1444" spans="2:5" x14ac:dyDescent="0.25">
      <c r="B1444" s="77" t="s">
        <v>3923</v>
      </c>
      <c r="C1444" t="s">
        <v>2965</v>
      </c>
    </row>
    <row r="1445" spans="2:5" x14ac:dyDescent="0.25">
      <c r="B1445" s="77" t="s">
        <v>3923</v>
      </c>
      <c r="C1445" t="s">
        <v>2966</v>
      </c>
    </row>
    <row r="1446" spans="2:5" x14ac:dyDescent="0.25">
      <c r="B1446" s="77" t="s">
        <v>3923</v>
      </c>
      <c r="C1446" t="s">
        <v>2633</v>
      </c>
    </row>
    <row r="1447" spans="2:5" x14ac:dyDescent="0.25">
      <c r="B1447" s="77" t="s">
        <v>3924</v>
      </c>
      <c r="C1447" t="s">
        <v>2448</v>
      </c>
      <c r="D1447" t="s">
        <v>2959</v>
      </c>
      <c r="E1447" t="s">
        <v>2960</v>
      </c>
    </row>
    <row r="1448" spans="2:5" x14ac:dyDescent="0.25">
      <c r="B1448" s="77" t="s">
        <v>3924</v>
      </c>
      <c r="C1448" t="s">
        <v>2514</v>
      </c>
    </row>
    <row r="1449" spans="2:5" x14ac:dyDescent="0.25">
      <c r="B1449" s="77" t="s">
        <v>3924</v>
      </c>
      <c r="C1449" t="s">
        <v>2967</v>
      </c>
    </row>
    <row r="1450" spans="2:5" x14ac:dyDescent="0.25">
      <c r="B1450" s="77" t="s">
        <v>3924</v>
      </c>
      <c r="C1450" t="s">
        <v>2968</v>
      </c>
    </row>
    <row r="1451" spans="2:5" x14ac:dyDescent="0.25">
      <c r="B1451" s="77" t="s">
        <v>3924</v>
      </c>
      <c r="C1451" t="s">
        <v>2969</v>
      </c>
    </row>
    <row r="1452" spans="2:5" x14ac:dyDescent="0.25">
      <c r="B1452" s="77" t="s">
        <v>3924</v>
      </c>
      <c r="C1452" t="s">
        <v>2970</v>
      </c>
    </row>
    <row r="1453" spans="2:5" x14ac:dyDescent="0.25">
      <c r="B1453" s="77" t="s">
        <v>3924</v>
      </c>
      <c r="C1453" t="s">
        <v>2971</v>
      </c>
    </row>
    <row r="1454" spans="2:5" x14ac:dyDescent="0.25">
      <c r="B1454" s="77" t="s">
        <v>3924</v>
      </c>
      <c r="C1454" t="s">
        <v>2972</v>
      </c>
    </row>
    <row r="1455" spans="2:5" x14ac:dyDescent="0.25">
      <c r="B1455" s="77" t="s">
        <v>3924</v>
      </c>
      <c r="C1455" t="s">
        <v>2973</v>
      </c>
    </row>
    <row r="1456" spans="2:5" x14ac:dyDescent="0.25">
      <c r="B1456" s="77" t="s">
        <v>3925</v>
      </c>
      <c r="C1456" t="s">
        <v>3241</v>
      </c>
      <c r="D1456" t="s">
        <v>2974</v>
      </c>
      <c r="E1456" t="s">
        <v>2960</v>
      </c>
    </row>
    <row r="1457" spans="2:5" x14ac:dyDescent="0.25">
      <c r="B1457" s="77" t="s">
        <v>3925</v>
      </c>
      <c r="C1457" t="s">
        <v>2514</v>
      </c>
    </row>
    <row r="1458" spans="2:5" x14ac:dyDescent="0.25">
      <c r="B1458" s="77" t="s">
        <v>3925</v>
      </c>
      <c r="C1458" t="s">
        <v>2975</v>
      </c>
    </row>
    <row r="1459" spans="2:5" x14ac:dyDescent="0.25">
      <c r="B1459" s="77" t="s">
        <v>3925</v>
      </c>
      <c r="C1459" t="s">
        <v>2976</v>
      </c>
    </row>
    <row r="1460" spans="2:5" x14ac:dyDescent="0.25">
      <c r="B1460" s="77" t="s">
        <v>3925</v>
      </c>
      <c r="C1460" t="s">
        <v>2977</v>
      </c>
    </row>
    <row r="1461" spans="2:5" x14ac:dyDescent="0.25">
      <c r="B1461" s="77" t="s">
        <v>3925</v>
      </c>
      <c r="C1461" t="s">
        <v>2978</v>
      </c>
    </row>
    <row r="1462" spans="2:5" x14ac:dyDescent="0.25">
      <c r="B1462" s="77" t="s">
        <v>3925</v>
      </c>
      <c r="C1462" t="s">
        <v>2979</v>
      </c>
    </row>
    <row r="1463" spans="2:5" x14ac:dyDescent="0.25">
      <c r="B1463" s="77" t="s">
        <v>3925</v>
      </c>
      <c r="C1463" t="s">
        <v>2980</v>
      </c>
    </row>
    <row r="1464" spans="2:5" x14ac:dyDescent="0.25">
      <c r="B1464" s="77" t="s">
        <v>3925</v>
      </c>
      <c r="C1464" t="s">
        <v>2981</v>
      </c>
    </row>
    <row r="1465" spans="2:5" x14ac:dyDescent="0.25">
      <c r="B1465" s="77" t="s">
        <v>3926</v>
      </c>
      <c r="C1465" t="s">
        <v>3240</v>
      </c>
      <c r="D1465" t="s">
        <v>3242</v>
      </c>
      <c r="E1465" t="s">
        <v>3269</v>
      </c>
    </row>
    <row r="1466" spans="2:5" x14ac:dyDescent="0.25">
      <c r="B1466" s="77" t="s">
        <v>3926</v>
      </c>
      <c r="C1466" t="s">
        <v>2514</v>
      </c>
    </row>
    <row r="1467" spans="2:5" x14ac:dyDescent="0.25">
      <c r="B1467" s="77" t="s">
        <v>3926</v>
      </c>
      <c r="C1467" t="s">
        <v>3243</v>
      </c>
    </row>
    <row r="1468" spans="2:5" x14ac:dyDescent="0.25">
      <c r="B1468" s="77" t="s">
        <v>3926</v>
      </c>
      <c r="C1468" t="s">
        <v>3244</v>
      </c>
    </row>
    <row r="1469" spans="2:5" x14ac:dyDescent="0.25">
      <c r="B1469" s="77" t="s">
        <v>3926</v>
      </c>
      <c r="C1469" t="s">
        <v>3245</v>
      </c>
    </row>
    <row r="1470" spans="2:5" x14ac:dyDescent="0.25">
      <c r="B1470" s="77" t="s">
        <v>3926</v>
      </c>
      <c r="C1470" t="s">
        <v>3246</v>
      </c>
    </row>
    <row r="1471" spans="2:5" x14ac:dyDescent="0.25">
      <c r="B1471" s="77" t="s">
        <v>3926</v>
      </c>
      <c r="C1471" t="s">
        <v>3247</v>
      </c>
    </row>
    <row r="1472" spans="2:5" x14ac:dyDescent="0.25">
      <c r="B1472" s="77" t="s">
        <v>3926</v>
      </c>
      <c r="C1472" t="s">
        <v>3248</v>
      </c>
    </row>
    <row r="1473" spans="2:5" x14ac:dyDescent="0.25">
      <c r="B1473" s="77" t="s">
        <v>3927</v>
      </c>
      <c r="C1473" t="s">
        <v>3256</v>
      </c>
      <c r="D1473" t="s">
        <v>3242</v>
      </c>
      <c r="E1473" t="s">
        <v>2960</v>
      </c>
    </row>
    <row r="1474" spans="2:5" x14ac:dyDescent="0.25">
      <c r="B1474" s="77" t="s">
        <v>3927</v>
      </c>
      <c r="C1474" t="s">
        <v>2514</v>
      </c>
    </row>
    <row r="1475" spans="2:5" x14ac:dyDescent="0.25">
      <c r="B1475" s="77" t="s">
        <v>3927</v>
      </c>
      <c r="C1475" t="s">
        <v>3249</v>
      </c>
    </row>
    <row r="1476" spans="2:5" x14ac:dyDescent="0.25">
      <c r="B1476" s="77" t="s">
        <v>3927</v>
      </c>
      <c r="C1476" t="s">
        <v>3250</v>
      </c>
    </row>
    <row r="1477" spans="2:5" x14ac:dyDescent="0.25">
      <c r="B1477" s="77" t="s">
        <v>3927</v>
      </c>
      <c r="C1477" t="s">
        <v>3251</v>
      </c>
    </row>
    <row r="1478" spans="2:5" x14ac:dyDescent="0.25">
      <c r="B1478" s="77" t="s">
        <v>3927</v>
      </c>
      <c r="C1478" t="s">
        <v>3252</v>
      </c>
    </row>
    <row r="1479" spans="2:5" x14ac:dyDescent="0.25">
      <c r="B1479" s="77" t="s">
        <v>3927</v>
      </c>
      <c r="C1479" t="s">
        <v>3253</v>
      </c>
    </row>
    <row r="1480" spans="2:5" x14ac:dyDescent="0.25">
      <c r="B1480" s="77" t="s">
        <v>3927</v>
      </c>
      <c r="C1480" t="s">
        <v>3254</v>
      </c>
    </row>
    <row r="1481" spans="2:5" x14ac:dyDescent="0.25">
      <c r="B1481" s="77" t="s">
        <v>3927</v>
      </c>
      <c r="C1481" t="s">
        <v>3255</v>
      </c>
    </row>
    <row r="1482" spans="2:5" x14ac:dyDescent="0.25">
      <c r="B1482" s="77" t="s">
        <v>3928</v>
      </c>
      <c r="C1482" t="s">
        <v>3257</v>
      </c>
      <c r="D1482" t="s">
        <v>3242</v>
      </c>
      <c r="E1482" t="s">
        <v>3270</v>
      </c>
    </row>
    <row r="1483" spans="2:5" x14ac:dyDescent="0.25">
      <c r="B1483" s="77" t="s">
        <v>3928</v>
      </c>
      <c r="C1483" t="s">
        <v>2514</v>
      </c>
    </row>
    <row r="1484" spans="2:5" x14ac:dyDescent="0.25">
      <c r="B1484" s="77" t="s">
        <v>3928</v>
      </c>
      <c r="C1484" t="s">
        <v>3243</v>
      </c>
    </row>
    <row r="1485" spans="2:5" x14ac:dyDescent="0.25">
      <c r="B1485" s="77" t="s">
        <v>3928</v>
      </c>
      <c r="C1485" t="s">
        <v>3258</v>
      </c>
    </row>
    <row r="1486" spans="2:5" x14ac:dyDescent="0.25">
      <c r="B1486" s="77" t="s">
        <v>3928</v>
      </c>
      <c r="C1486" t="s">
        <v>3267</v>
      </c>
    </row>
    <row r="1487" spans="2:5" x14ac:dyDescent="0.25">
      <c r="B1487" s="77" t="s">
        <v>3928</v>
      </c>
      <c r="C1487" t="s">
        <v>3268</v>
      </c>
    </row>
    <row r="1488" spans="2:5" x14ac:dyDescent="0.25">
      <c r="B1488" s="77" t="s">
        <v>3929</v>
      </c>
      <c r="C1488" t="s">
        <v>3266</v>
      </c>
      <c r="D1488" t="s">
        <v>2489</v>
      </c>
      <c r="E1488" t="s">
        <v>2748</v>
      </c>
    </row>
    <row r="1489" spans="2:5" x14ac:dyDescent="0.25">
      <c r="B1489" s="77" t="s">
        <v>3929</v>
      </c>
      <c r="C1489" t="s">
        <v>2514</v>
      </c>
    </row>
    <row r="1490" spans="2:5" x14ac:dyDescent="0.25">
      <c r="B1490" s="77" t="s">
        <v>3929</v>
      </c>
      <c r="C1490" t="s">
        <v>3259</v>
      </c>
    </row>
    <row r="1491" spans="2:5" x14ac:dyDescent="0.25">
      <c r="B1491" s="77" t="s">
        <v>3929</v>
      </c>
      <c r="C1491" t="s">
        <v>3260</v>
      </c>
    </row>
    <row r="1492" spans="2:5" x14ac:dyDescent="0.25">
      <c r="B1492" s="77" t="s">
        <v>3929</v>
      </c>
      <c r="C1492" t="s">
        <v>3261</v>
      </c>
    </row>
    <row r="1493" spans="2:5" x14ac:dyDescent="0.25">
      <c r="B1493" s="77" t="s">
        <v>3929</v>
      </c>
      <c r="C1493" t="s">
        <v>3263</v>
      </c>
    </row>
    <row r="1494" spans="2:5" x14ac:dyDescent="0.25">
      <c r="B1494" s="77" t="s">
        <v>3929</v>
      </c>
      <c r="C1494" t="s">
        <v>3262</v>
      </c>
    </row>
    <row r="1495" spans="2:5" x14ac:dyDescent="0.25">
      <c r="B1495" s="77" t="s">
        <v>3929</v>
      </c>
      <c r="C1495" t="s">
        <v>2641</v>
      </c>
    </row>
    <row r="1496" spans="2:5" x14ac:dyDescent="0.25">
      <c r="B1496" s="77" t="s">
        <v>3929</v>
      </c>
      <c r="C1496" t="s">
        <v>2642</v>
      </c>
    </row>
    <row r="1497" spans="2:5" x14ac:dyDescent="0.25">
      <c r="B1497" s="77" t="s">
        <v>3929</v>
      </c>
      <c r="C1497" t="s">
        <v>2643</v>
      </c>
    </row>
    <row r="1498" spans="2:5" x14ac:dyDescent="0.25">
      <c r="B1498" s="77" t="s">
        <v>3929</v>
      </c>
      <c r="C1498" t="s">
        <v>2644</v>
      </c>
    </row>
    <row r="1499" spans="2:5" x14ac:dyDescent="0.25">
      <c r="B1499" s="77" t="s">
        <v>3930</v>
      </c>
      <c r="C1499" t="s">
        <v>3271</v>
      </c>
      <c r="D1499" t="s">
        <v>3235</v>
      </c>
      <c r="E1499" t="s">
        <v>3269</v>
      </c>
    </row>
    <row r="1500" spans="2:5" x14ac:dyDescent="0.25">
      <c r="B1500" s="77" t="s">
        <v>3930</v>
      </c>
      <c r="C1500" t="s">
        <v>2514</v>
      </c>
    </row>
    <row r="1501" spans="2:5" x14ac:dyDescent="0.25">
      <c r="B1501" s="77" t="s">
        <v>3930</v>
      </c>
      <c r="C1501" t="s">
        <v>3272</v>
      </c>
    </row>
    <row r="1502" spans="2:5" x14ac:dyDescent="0.25">
      <c r="B1502" s="77" t="s">
        <v>3930</v>
      </c>
      <c r="C1502" t="s">
        <v>3273</v>
      </c>
    </row>
    <row r="1503" spans="2:5" x14ac:dyDescent="0.25">
      <c r="B1503" s="77" t="s">
        <v>3930</v>
      </c>
      <c r="C1503" t="s">
        <v>3274</v>
      </c>
    </row>
    <row r="1504" spans="2:5" x14ac:dyDescent="0.25">
      <c r="B1504" s="77" t="s">
        <v>3930</v>
      </c>
      <c r="C1504" t="s">
        <v>3275</v>
      </c>
    </row>
    <row r="1505" spans="2:5" x14ac:dyDescent="0.25">
      <c r="B1505" s="77" t="s">
        <v>3930</v>
      </c>
      <c r="C1505" t="s">
        <v>3276</v>
      </c>
    </row>
    <row r="1506" spans="2:5" x14ac:dyDescent="0.25">
      <c r="B1506" s="77" t="s">
        <v>3930</v>
      </c>
      <c r="C1506" t="s">
        <v>3277</v>
      </c>
    </row>
    <row r="1507" spans="2:5" x14ac:dyDescent="0.25">
      <c r="B1507" s="77" t="s">
        <v>3931</v>
      </c>
      <c r="C1507" t="s">
        <v>3278</v>
      </c>
      <c r="D1507" t="s">
        <v>2487</v>
      </c>
      <c r="E1507" t="s">
        <v>2617</v>
      </c>
    </row>
    <row r="1508" spans="2:5" x14ac:dyDescent="0.25">
      <c r="B1508" s="77" t="s">
        <v>3931</v>
      </c>
      <c r="C1508" t="s">
        <v>2514</v>
      </c>
    </row>
    <row r="1509" spans="2:5" x14ac:dyDescent="0.25">
      <c r="B1509" s="77" t="s">
        <v>3931</v>
      </c>
      <c r="C1509" t="s">
        <v>3279</v>
      </c>
    </row>
    <row r="1510" spans="2:5" x14ac:dyDescent="0.25">
      <c r="B1510" s="77" t="s">
        <v>3931</v>
      </c>
      <c r="C1510" t="s">
        <v>3280</v>
      </c>
    </row>
    <row r="1511" spans="2:5" x14ac:dyDescent="0.25">
      <c r="B1511" s="77" t="s">
        <v>3931</v>
      </c>
      <c r="C1511" t="s">
        <v>3281</v>
      </c>
    </row>
    <row r="1512" spans="2:5" x14ac:dyDescent="0.25">
      <c r="B1512" s="77" t="s">
        <v>3931</v>
      </c>
      <c r="C1512" t="s">
        <v>3282</v>
      </c>
    </row>
    <row r="1513" spans="2:5" x14ac:dyDescent="0.25">
      <c r="B1513" s="77" t="s">
        <v>3931</v>
      </c>
      <c r="C1513" t="s">
        <v>3283</v>
      </c>
    </row>
    <row r="1514" spans="2:5" x14ac:dyDescent="0.25">
      <c r="B1514" s="77" t="s">
        <v>3932</v>
      </c>
      <c r="C1514" t="s">
        <v>3285</v>
      </c>
      <c r="D1514" t="s">
        <v>3235</v>
      </c>
      <c r="E1514" t="s">
        <v>3269</v>
      </c>
    </row>
    <row r="1515" spans="2:5" x14ac:dyDescent="0.25">
      <c r="B1515" s="77" t="s">
        <v>3932</v>
      </c>
      <c r="C1515" t="s">
        <v>2514</v>
      </c>
    </row>
    <row r="1516" spans="2:5" x14ac:dyDescent="0.25">
      <c r="B1516" s="77" t="s">
        <v>3932</v>
      </c>
      <c r="C1516" t="s">
        <v>3471</v>
      </c>
    </row>
    <row r="1517" spans="2:5" x14ac:dyDescent="0.25">
      <c r="B1517" s="77" t="s">
        <v>3932</v>
      </c>
      <c r="C1517" t="s">
        <v>3472</v>
      </c>
    </row>
    <row r="1518" spans="2:5" x14ac:dyDescent="0.25">
      <c r="B1518" s="77" t="s">
        <v>3932</v>
      </c>
      <c r="C1518" t="s">
        <v>3473</v>
      </c>
    </row>
    <row r="1519" spans="2:5" x14ac:dyDescent="0.25">
      <c r="B1519" s="77" t="s">
        <v>3932</v>
      </c>
      <c r="C1519" t="s">
        <v>3474</v>
      </c>
    </row>
    <row r="1520" spans="2:5" x14ac:dyDescent="0.25">
      <c r="B1520" s="77" t="s">
        <v>3932</v>
      </c>
      <c r="C1520" t="s">
        <v>3475</v>
      </c>
    </row>
    <row r="1521" spans="2:5" x14ac:dyDescent="0.25">
      <c r="B1521" s="77" t="s">
        <v>3932</v>
      </c>
      <c r="C1521" t="s">
        <v>3476</v>
      </c>
    </row>
    <row r="1522" spans="2:5" x14ac:dyDescent="0.25">
      <c r="B1522" s="77" t="s">
        <v>3933</v>
      </c>
      <c r="C1522" t="s">
        <v>3294</v>
      </c>
      <c r="D1522" t="s">
        <v>3235</v>
      </c>
      <c r="E1522" t="s">
        <v>3290</v>
      </c>
    </row>
    <row r="1523" spans="2:5" x14ac:dyDescent="0.25">
      <c r="B1523" s="77" t="s">
        <v>3933</v>
      </c>
      <c r="C1523" t="s">
        <v>2514</v>
      </c>
    </row>
    <row r="1524" spans="2:5" x14ac:dyDescent="0.25">
      <c r="B1524" s="77" t="s">
        <v>3933</v>
      </c>
      <c r="C1524" t="s">
        <v>3292</v>
      </c>
    </row>
    <row r="1525" spans="2:5" x14ac:dyDescent="0.25">
      <c r="B1525" s="77" t="s">
        <v>3933</v>
      </c>
      <c r="C1525" t="s">
        <v>3291</v>
      </c>
    </row>
    <row r="1526" spans="2:5" x14ac:dyDescent="0.25">
      <c r="B1526" s="77" t="s">
        <v>3933</v>
      </c>
      <c r="C1526" t="s">
        <v>3295</v>
      </c>
    </row>
    <row r="1527" spans="2:5" x14ac:dyDescent="0.25">
      <c r="B1527" s="77" t="s">
        <v>3933</v>
      </c>
      <c r="C1527" t="s">
        <v>3293</v>
      </c>
    </row>
    <row r="1528" spans="2:5" x14ac:dyDescent="0.25">
      <c r="B1528" s="77" t="s">
        <v>3933</v>
      </c>
      <c r="C1528" t="s">
        <v>3289</v>
      </c>
    </row>
    <row r="1529" spans="2:5" x14ac:dyDescent="0.25">
      <c r="B1529" s="77" t="s">
        <v>3933</v>
      </c>
      <c r="C1529" t="s">
        <v>3283</v>
      </c>
    </row>
    <row r="1530" spans="2:5" x14ac:dyDescent="0.25">
      <c r="B1530" s="77" t="s">
        <v>3934</v>
      </c>
      <c r="C1530" t="s">
        <v>3298</v>
      </c>
      <c r="D1530" t="s">
        <v>3235</v>
      </c>
      <c r="E1530" t="s">
        <v>2528</v>
      </c>
    </row>
    <row r="1531" spans="2:5" x14ac:dyDescent="0.25">
      <c r="B1531" s="77" t="s">
        <v>3934</v>
      </c>
      <c r="C1531" t="s">
        <v>2514</v>
      </c>
    </row>
    <row r="1532" spans="2:5" x14ac:dyDescent="0.25">
      <c r="B1532" s="77" t="s">
        <v>3934</v>
      </c>
      <c r="C1532" t="s">
        <v>3286</v>
      </c>
    </row>
    <row r="1533" spans="2:5" x14ac:dyDescent="0.25">
      <c r="B1533" s="77" t="s">
        <v>3934</v>
      </c>
      <c r="C1533" t="s">
        <v>3287</v>
      </c>
    </row>
    <row r="1534" spans="2:5" x14ac:dyDescent="0.25">
      <c r="B1534" s="77" t="s">
        <v>3934</v>
      </c>
      <c r="C1534" t="s">
        <v>3288</v>
      </c>
    </row>
    <row r="1535" spans="2:5" x14ac:dyDescent="0.25">
      <c r="B1535" s="77" t="s">
        <v>3934</v>
      </c>
      <c r="C1535" t="s">
        <v>3299</v>
      </c>
    </row>
    <row r="1536" spans="2:5" x14ac:dyDescent="0.25">
      <c r="B1536" s="77" t="s">
        <v>3934</v>
      </c>
      <c r="C1536" t="s">
        <v>3301</v>
      </c>
    </row>
    <row r="1537" spans="2:5" x14ac:dyDescent="0.25">
      <c r="B1537" s="77" t="s">
        <v>3934</v>
      </c>
      <c r="C1537" t="s">
        <v>3300</v>
      </c>
    </row>
    <row r="1538" spans="2:5" x14ac:dyDescent="0.25">
      <c r="B1538" s="77" t="s">
        <v>3934</v>
      </c>
      <c r="C1538" t="s">
        <v>3289</v>
      </c>
    </row>
    <row r="1539" spans="2:5" x14ac:dyDescent="0.25">
      <c r="B1539" s="77" t="s">
        <v>3934</v>
      </c>
      <c r="C1539" t="s">
        <v>3283</v>
      </c>
    </row>
    <row r="1540" spans="2:5" x14ac:dyDescent="0.25">
      <c r="B1540" s="77" t="s">
        <v>3935</v>
      </c>
      <c r="C1540" t="s">
        <v>3321</v>
      </c>
      <c r="D1540" t="s">
        <v>2489</v>
      </c>
      <c r="E1540" t="s">
        <v>2536</v>
      </c>
    </row>
    <row r="1541" spans="2:5" x14ac:dyDescent="0.25">
      <c r="B1541" s="77" t="s">
        <v>3935</v>
      </c>
      <c r="C1541" t="s">
        <v>2514</v>
      </c>
    </row>
    <row r="1542" spans="2:5" x14ac:dyDescent="0.25">
      <c r="B1542" s="77" t="s">
        <v>3935</v>
      </c>
      <c r="C1542" t="s">
        <v>3317</v>
      </c>
    </row>
    <row r="1543" spans="2:5" x14ac:dyDescent="0.25">
      <c r="B1543" s="77" t="s">
        <v>3935</v>
      </c>
      <c r="C1543" t="s">
        <v>3318</v>
      </c>
    </row>
    <row r="1544" spans="2:5" x14ac:dyDescent="0.25">
      <c r="B1544" s="77" t="s">
        <v>3935</v>
      </c>
      <c r="C1544" t="s">
        <v>3316</v>
      </c>
    </row>
    <row r="1545" spans="2:5" x14ac:dyDescent="0.25">
      <c r="B1545" s="77" t="s">
        <v>3935</v>
      </c>
      <c r="C1545" t="s">
        <v>3319</v>
      </c>
    </row>
    <row r="1546" spans="2:5" x14ac:dyDescent="0.25">
      <c r="B1546" s="77" t="s">
        <v>3935</v>
      </c>
      <c r="C1546" t="s">
        <v>3320</v>
      </c>
    </row>
    <row r="1547" spans="2:5" x14ac:dyDescent="0.25">
      <c r="B1547" s="77" t="s">
        <v>3935</v>
      </c>
      <c r="C1547" t="s">
        <v>2639</v>
      </c>
    </row>
    <row r="1548" spans="2:5" x14ac:dyDescent="0.25">
      <c r="B1548" s="77" t="s">
        <v>3935</v>
      </c>
      <c r="C1548" t="s">
        <v>2640</v>
      </c>
    </row>
    <row r="1549" spans="2:5" x14ac:dyDescent="0.25">
      <c r="B1549" s="77" t="s">
        <v>3935</v>
      </c>
      <c r="C1549" t="s">
        <v>2641</v>
      </c>
    </row>
    <row r="1550" spans="2:5" x14ac:dyDescent="0.25">
      <c r="B1550" s="77" t="s">
        <v>3935</v>
      </c>
      <c r="C1550" t="s">
        <v>2642</v>
      </c>
    </row>
    <row r="1551" spans="2:5" x14ac:dyDescent="0.25">
      <c r="B1551" s="77" t="s">
        <v>3935</v>
      </c>
      <c r="C1551" t="s">
        <v>2643</v>
      </c>
    </row>
    <row r="1552" spans="2:5" x14ac:dyDescent="0.25">
      <c r="B1552" s="77" t="s">
        <v>3935</v>
      </c>
      <c r="C1552" t="s">
        <v>2644</v>
      </c>
    </row>
    <row r="1553" spans="2:5" x14ac:dyDescent="0.25">
      <c r="B1553" s="77" t="s">
        <v>3936</v>
      </c>
      <c r="C1553" t="s">
        <v>3334</v>
      </c>
      <c r="D1553" t="s">
        <v>2487</v>
      </c>
      <c r="E1553" t="s">
        <v>3335</v>
      </c>
    </row>
    <row r="1554" spans="2:5" x14ac:dyDescent="0.25">
      <c r="B1554" s="77" t="s">
        <v>3936</v>
      </c>
      <c r="C1554" t="s">
        <v>2514</v>
      </c>
    </row>
    <row r="1555" spans="2:5" x14ac:dyDescent="0.25">
      <c r="B1555" s="77" t="s">
        <v>3936</v>
      </c>
      <c r="C1555" t="s">
        <v>3336</v>
      </c>
    </row>
    <row r="1556" spans="2:5" x14ac:dyDescent="0.25">
      <c r="B1556" s="77" t="s">
        <v>3936</v>
      </c>
      <c r="C1556" t="s">
        <v>3337</v>
      </c>
    </row>
    <row r="1557" spans="2:5" x14ac:dyDescent="0.25">
      <c r="B1557" s="77" t="s">
        <v>3936</v>
      </c>
      <c r="C1557" t="s">
        <v>3338</v>
      </c>
    </row>
    <row r="1558" spans="2:5" x14ac:dyDescent="0.25">
      <c r="B1558" s="77" t="s">
        <v>3936</v>
      </c>
      <c r="C1558" t="s">
        <v>2643</v>
      </c>
    </row>
    <row r="1559" spans="2:5" x14ac:dyDescent="0.25">
      <c r="B1559" s="77" t="s">
        <v>3936</v>
      </c>
      <c r="C1559" t="s">
        <v>2644</v>
      </c>
    </row>
    <row r="1560" spans="2:5" x14ac:dyDescent="0.25">
      <c r="B1560" s="77" t="s">
        <v>3937</v>
      </c>
      <c r="C1560" t="s">
        <v>3341</v>
      </c>
      <c r="D1560" t="s">
        <v>2489</v>
      </c>
      <c r="E1560" t="s">
        <v>2536</v>
      </c>
    </row>
    <row r="1561" spans="2:5" x14ac:dyDescent="0.25">
      <c r="B1561" s="77" t="s">
        <v>3937</v>
      </c>
      <c r="C1561" t="s">
        <v>2514</v>
      </c>
    </row>
    <row r="1562" spans="2:5" x14ac:dyDescent="0.25">
      <c r="B1562" s="77" t="s">
        <v>3937</v>
      </c>
      <c r="C1562" t="s">
        <v>2716</v>
      </c>
    </row>
    <row r="1563" spans="2:5" x14ac:dyDescent="0.25">
      <c r="B1563" s="77" t="s">
        <v>3937</v>
      </c>
      <c r="C1563" t="s">
        <v>2717</v>
      </c>
    </row>
    <row r="1564" spans="2:5" x14ac:dyDescent="0.25">
      <c r="B1564" s="77" t="s">
        <v>3937</v>
      </c>
      <c r="C1564" t="s">
        <v>2683</v>
      </c>
    </row>
    <row r="1565" spans="2:5" x14ac:dyDescent="0.25">
      <c r="B1565" s="77" t="s">
        <v>3937</v>
      </c>
      <c r="C1565" t="s">
        <v>2652</v>
      </c>
    </row>
    <row r="1566" spans="2:5" x14ac:dyDescent="0.25">
      <c r="B1566" s="77" t="s">
        <v>3937</v>
      </c>
      <c r="C1566" t="s">
        <v>2718</v>
      </c>
    </row>
    <row r="1567" spans="2:5" x14ac:dyDescent="0.25">
      <c r="B1567" s="77" t="s">
        <v>3937</v>
      </c>
      <c r="C1567" t="s">
        <v>2639</v>
      </c>
    </row>
    <row r="1568" spans="2:5" x14ac:dyDescent="0.25">
      <c r="B1568" s="77" t="s">
        <v>3937</v>
      </c>
      <c r="C1568" t="s">
        <v>2640</v>
      </c>
    </row>
    <row r="1569" spans="2:5" x14ac:dyDescent="0.25">
      <c r="B1569" s="77" t="s">
        <v>3937</v>
      </c>
      <c r="C1569" t="s">
        <v>2641</v>
      </c>
    </row>
    <row r="1570" spans="2:5" x14ac:dyDescent="0.25">
      <c r="B1570" s="77" t="s">
        <v>3937</v>
      </c>
      <c r="C1570" t="s">
        <v>2642</v>
      </c>
    </row>
    <row r="1571" spans="2:5" x14ac:dyDescent="0.25">
      <c r="B1571" s="77" t="s">
        <v>3937</v>
      </c>
      <c r="C1571" t="s">
        <v>2643</v>
      </c>
    </row>
    <row r="1572" spans="2:5" x14ac:dyDescent="0.25">
      <c r="B1572" s="77" t="s">
        <v>3937</v>
      </c>
      <c r="C1572" t="s">
        <v>2644</v>
      </c>
    </row>
    <row r="1573" spans="2:5" x14ac:dyDescent="0.25">
      <c r="B1573" s="77" t="s">
        <v>3938</v>
      </c>
      <c r="C1573" t="s">
        <v>3353</v>
      </c>
      <c r="D1573" t="s">
        <v>3354</v>
      </c>
      <c r="E1573" t="s">
        <v>2960</v>
      </c>
    </row>
    <row r="1574" spans="2:5" x14ac:dyDescent="0.25">
      <c r="B1574" s="77" t="s">
        <v>3938</v>
      </c>
      <c r="C1574" t="s">
        <v>2514</v>
      </c>
    </row>
    <row r="1575" spans="2:5" x14ac:dyDescent="0.25">
      <c r="B1575" s="77" t="s">
        <v>3938</v>
      </c>
      <c r="C1575" t="s">
        <v>3355</v>
      </c>
    </row>
    <row r="1576" spans="2:5" x14ac:dyDescent="0.25">
      <c r="B1576" s="77" t="s">
        <v>3938</v>
      </c>
      <c r="C1576" t="s">
        <v>3356</v>
      </c>
    </row>
    <row r="1577" spans="2:5" x14ac:dyDescent="0.25">
      <c r="B1577" s="77" t="s">
        <v>3938</v>
      </c>
      <c r="C1577" t="s">
        <v>3357</v>
      </c>
    </row>
    <row r="1578" spans="2:5" x14ac:dyDescent="0.25">
      <c r="B1578" s="77" t="s">
        <v>3938</v>
      </c>
      <c r="C1578" t="s">
        <v>3358</v>
      </c>
    </row>
    <row r="1579" spans="2:5" x14ac:dyDescent="0.25">
      <c r="B1579" s="77" t="s">
        <v>3938</v>
      </c>
      <c r="C1579" t="s">
        <v>3359</v>
      </c>
    </row>
    <row r="1580" spans="2:5" x14ac:dyDescent="0.25">
      <c r="B1580" s="77" t="s">
        <v>3938</v>
      </c>
      <c r="C1580" t="s">
        <v>3360</v>
      </c>
    </row>
    <row r="1581" spans="2:5" x14ac:dyDescent="0.25">
      <c r="B1581" s="77" t="s">
        <v>3938</v>
      </c>
      <c r="C1581" t="s">
        <v>2644</v>
      </c>
    </row>
    <row r="1582" spans="2:5" x14ac:dyDescent="0.25">
      <c r="B1582" s="77" t="s">
        <v>3939</v>
      </c>
      <c r="C1582" t="s">
        <v>3364</v>
      </c>
      <c r="D1582" t="s">
        <v>3235</v>
      </c>
      <c r="E1582" t="s">
        <v>3269</v>
      </c>
    </row>
    <row r="1583" spans="2:5" x14ac:dyDescent="0.25">
      <c r="B1583" s="77" t="s">
        <v>3939</v>
      </c>
      <c r="C1583" t="s">
        <v>2514</v>
      </c>
    </row>
    <row r="1584" spans="2:5" x14ac:dyDescent="0.25">
      <c r="B1584" s="77" t="s">
        <v>3939</v>
      </c>
      <c r="C1584" t="s">
        <v>3365</v>
      </c>
    </row>
    <row r="1585" spans="2:5" x14ac:dyDescent="0.25">
      <c r="B1585" s="77" t="s">
        <v>3939</v>
      </c>
      <c r="C1585" t="s">
        <v>3367</v>
      </c>
    </row>
    <row r="1586" spans="2:5" x14ac:dyDescent="0.25">
      <c r="B1586" s="77" t="s">
        <v>3939</v>
      </c>
      <c r="C1586" t="s">
        <v>3368</v>
      </c>
    </row>
    <row r="1587" spans="2:5" x14ac:dyDescent="0.25">
      <c r="B1587" s="77" t="s">
        <v>3939</v>
      </c>
      <c r="C1587" t="s">
        <v>3370</v>
      </c>
    </row>
    <row r="1588" spans="2:5" x14ac:dyDescent="0.25">
      <c r="B1588" s="77" t="s">
        <v>3939</v>
      </c>
      <c r="C1588" t="s">
        <v>3369</v>
      </c>
    </row>
    <row r="1589" spans="2:5" x14ac:dyDescent="0.25">
      <c r="B1589" s="77" t="s">
        <v>3939</v>
      </c>
      <c r="C1589" t="s">
        <v>2644</v>
      </c>
    </row>
    <row r="1590" spans="2:5" x14ac:dyDescent="0.25">
      <c r="B1590" s="77" t="s">
        <v>3940</v>
      </c>
      <c r="C1590" t="s">
        <v>3418</v>
      </c>
      <c r="D1590" t="s">
        <v>2489</v>
      </c>
      <c r="E1590" t="s">
        <v>2536</v>
      </c>
    </row>
    <row r="1591" spans="2:5" x14ac:dyDescent="0.25">
      <c r="B1591" s="77" t="s">
        <v>3940</v>
      </c>
      <c r="C1591" t="s">
        <v>2514</v>
      </c>
    </row>
    <row r="1592" spans="2:5" x14ac:dyDescent="0.25">
      <c r="B1592" s="77" t="s">
        <v>3940</v>
      </c>
      <c r="C1592" t="s">
        <v>3419</v>
      </c>
    </row>
    <row r="1593" spans="2:5" x14ac:dyDescent="0.25">
      <c r="B1593" s="77" t="s">
        <v>3940</v>
      </c>
      <c r="C1593" t="s">
        <v>3420</v>
      </c>
    </row>
    <row r="1594" spans="2:5" x14ac:dyDescent="0.25">
      <c r="B1594" s="77" t="s">
        <v>3940</v>
      </c>
      <c r="C1594" t="s">
        <v>2678</v>
      </c>
    </row>
    <row r="1595" spans="2:5" x14ac:dyDescent="0.25">
      <c r="B1595" s="77" t="s">
        <v>3940</v>
      </c>
      <c r="C1595" t="s">
        <v>2679</v>
      </c>
    </row>
    <row r="1596" spans="2:5" x14ac:dyDescent="0.25">
      <c r="B1596" s="77" t="s">
        <v>3940</v>
      </c>
      <c r="C1596" t="s">
        <v>2680</v>
      </c>
    </row>
    <row r="1597" spans="2:5" x14ac:dyDescent="0.25">
      <c r="B1597" s="77" t="s">
        <v>3940</v>
      </c>
      <c r="C1597" t="s">
        <v>2639</v>
      </c>
    </row>
    <row r="1598" spans="2:5" x14ac:dyDescent="0.25">
      <c r="B1598" s="77" t="s">
        <v>3940</v>
      </c>
      <c r="C1598" t="s">
        <v>2640</v>
      </c>
    </row>
    <row r="1599" spans="2:5" x14ac:dyDescent="0.25">
      <c r="B1599" s="77" t="s">
        <v>3940</v>
      </c>
      <c r="C1599" t="s">
        <v>2641</v>
      </c>
    </row>
    <row r="1600" spans="2:5" x14ac:dyDescent="0.25">
      <c r="B1600" s="77" t="s">
        <v>3940</v>
      </c>
      <c r="C1600" t="s">
        <v>2642</v>
      </c>
    </row>
    <row r="1601" spans="2:5" x14ac:dyDescent="0.25">
      <c r="B1601" s="77" t="s">
        <v>3940</v>
      </c>
      <c r="C1601" t="s">
        <v>2643</v>
      </c>
    </row>
    <row r="1602" spans="2:5" x14ac:dyDescent="0.25">
      <c r="B1602" s="77" t="s">
        <v>3940</v>
      </c>
      <c r="C1602" t="s">
        <v>2644</v>
      </c>
    </row>
    <row r="1603" spans="2:5" x14ac:dyDescent="0.25">
      <c r="B1603" s="77" t="s">
        <v>3941</v>
      </c>
      <c r="C1603" t="s">
        <v>3438</v>
      </c>
      <c r="D1603" t="s">
        <v>2489</v>
      </c>
      <c r="E1603" t="s">
        <v>2536</v>
      </c>
    </row>
    <row r="1604" spans="2:5" x14ac:dyDescent="0.25">
      <c r="B1604" s="77" t="s">
        <v>3941</v>
      </c>
      <c r="C1604" t="s">
        <v>2514</v>
      </c>
    </row>
    <row r="1605" spans="2:5" x14ac:dyDescent="0.25">
      <c r="B1605" s="77" t="s">
        <v>3941</v>
      </c>
      <c r="C1605" t="s">
        <v>3439</v>
      </c>
    </row>
    <row r="1606" spans="2:5" x14ac:dyDescent="0.25">
      <c r="B1606" s="77" t="s">
        <v>3941</v>
      </c>
      <c r="C1606" t="s">
        <v>3440</v>
      </c>
    </row>
    <row r="1607" spans="2:5" x14ac:dyDescent="0.25">
      <c r="B1607" s="77" t="s">
        <v>3941</v>
      </c>
      <c r="C1607" t="s">
        <v>3441</v>
      </c>
    </row>
    <row r="1608" spans="2:5" x14ac:dyDescent="0.25">
      <c r="B1608" s="77" t="s">
        <v>3941</v>
      </c>
      <c r="C1608" t="s">
        <v>3442</v>
      </c>
    </row>
    <row r="1609" spans="2:5" x14ac:dyDescent="0.25">
      <c r="B1609" s="77" t="s">
        <v>3941</v>
      </c>
      <c r="C1609" t="s">
        <v>2856</v>
      </c>
    </row>
    <row r="1610" spans="2:5" x14ac:dyDescent="0.25">
      <c r="B1610" s="77" t="s">
        <v>3941</v>
      </c>
      <c r="C1610" t="s">
        <v>2639</v>
      </c>
    </row>
    <row r="1611" spans="2:5" x14ac:dyDescent="0.25">
      <c r="B1611" s="77" t="s">
        <v>3941</v>
      </c>
      <c r="C1611" t="s">
        <v>2640</v>
      </c>
    </row>
    <row r="1612" spans="2:5" x14ac:dyDescent="0.25">
      <c r="B1612" s="77" t="s">
        <v>3941</v>
      </c>
      <c r="C1612" t="s">
        <v>2641</v>
      </c>
    </row>
    <row r="1613" spans="2:5" x14ac:dyDescent="0.25">
      <c r="B1613" s="77" t="s">
        <v>3941</v>
      </c>
      <c r="C1613" t="s">
        <v>2642</v>
      </c>
    </row>
    <row r="1614" spans="2:5" x14ac:dyDescent="0.25">
      <c r="B1614" s="77" t="s">
        <v>3941</v>
      </c>
      <c r="C1614" t="s">
        <v>2643</v>
      </c>
    </row>
    <row r="1615" spans="2:5" x14ac:dyDescent="0.25">
      <c r="B1615" s="77" t="s">
        <v>3941</v>
      </c>
      <c r="C1615" t="s">
        <v>2644</v>
      </c>
    </row>
    <row r="1616" spans="2:5" x14ac:dyDescent="0.25">
      <c r="B1616" s="77" t="s">
        <v>3942</v>
      </c>
      <c r="C1616" t="s">
        <v>3462</v>
      </c>
      <c r="D1616" t="s">
        <v>3354</v>
      </c>
      <c r="E1616" t="s">
        <v>3290</v>
      </c>
    </row>
    <row r="1617" spans="2:5" x14ac:dyDescent="0.25">
      <c r="B1617" s="77" t="s">
        <v>3942</v>
      </c>
      <c r="C1617" t="s">
        <v>2514</v>
      </c>
    </row>
    <row r="1618" spans="2:5" x14ac:dyDescent="0.25">
      <c r="B1618" s="77" t="s">
        <v>3942</v>
      </c>
      <c r="C1618" t="s">
        <v>3463</v>
      </c>
    </row>
    <row r="1619" spans="2:5" x14ac:dyDescent="0.25">
      <c r="B1619" s="77" t="s">
        <v>3942</v>
      </c>
      <c r="C1619" t="s">
        <v>3464</v>
      </c>
    </row>
    <row r="1620" spans="2:5" x14ac:dyDescent="0.25">
      <c r="B1620" s="77" t="s">
        <v>3942</v>
      </c>
      <c r="C1620" t="s">
        <v>3465</v>
      </c>
    </row>
    <row r="1621" spans="2:5" x14ac:dyDescent="0.25">
      <c r="B1621" s="77" t="s">
        <v>3942</v>
      </c>
      <c r="C1621" t="s">
        <v>3466</v>
      </c>
    </row>
    <row r="1622" spans="2:5" x14ac:dyDescent="0.25">
      <c r="B1622" s="77" t="s">
        <v>3942</v>
      </c>
      <c r="C1622" t="s">
        <v>3467</v>
      </c>
    </row>
    <row r="1623" spans="2:5" x14ac:dyDescent="0.25">
      <c r="B1623" s="77" t="s">
        <v>3942</v>
      </c>
      <c r="C1623" t="s">
        <v>3468</v>
      </c>
    </row>
    <row r="1624" spans="2:5" x14ac:dyDescent="0.25">
      <c r="B1624" s="77" t="s">
        <v>3943</v>
      </c>
      <c r="C1624" t="s">
        <v>3486</v>
      </c>
      <c r="D1624" t="s">
        <v>2243</v>
      </c>
      <c r="E1624" t="s">
        <v>3487</v>
      </c>
    </row>
    <row r="1625" spans="2:5" x14ac:dyDescent="0.25">
      <c r="B1625" s="77" t="s">
        <v>3943</v>
      </c>
      <c r="C1625" t="s">
        <v>2514</v>
      </c>
    </row>
    <row r="1626" spans="2:5" x14ac:dyDescent="0.25">
      <c r="B1626" s="77" t="s">
        <v>3943</v>
      </c>
      <c r="C1626" t="s">
        <v>3488</v>
      </c>
    </row>
    <row r="1627" spans="2:5" x14ac:dyDescent="0.25">
      <c r="B1627" s="77" t="s">
        <v>3943</v>
      </c>
      <c r="C1627" t="s">
        <v>3489</v>
      </c>
    </row>
    <row r="1628" spans="2:5" x14ac:dyDescent="0.25">
      <c r="B1628" s="77" t="s">
        <v>3943</v>
      </c>
      <c r="C1628" t="s">
        <v>3490</v>
      </c>
    </row>
    <row r="1629" spans="2:5" x14ac:dyDescent="0.25">
      <c r="B1629" s="77" t="s">
        <v>3943</v>
      </c>
      <c r="C1629" t="s">
        <v>3491</v>
      </c>
    </row>
    <row r="1630" spans="2:5" x14ac:dyDescent="0.25">
      <c r="B1630" s="77" t="s">
        <v>3943</v>
      </c>
      <c r="C1630" t="s">
        <v>3492</v>
      </c>
    </row>
    <row r="1631" spans="2:5" x14ac:dyDescent="0.25">
      <c r="B1631" s="77" t="s">
        <v>3943</v>
      </c>
      <c r="C1631" t="s">
        <v>3493</v>
      </c>
    </row>
    <row r="1632" spans="2:5" x14ac:dyDescent="0.25">
      <c r="B1632" s="77" t="s">
        <v>3943</v>
      </c>
      <c r="C1632" t="s">
        <v>3494</v>
      </c>
    </row>
    <row r="1633" spans="2:5" x14ac:dyDescent="0.25">
      <c r="B1633" s="77" t="s">
        <v>3943</v>
      </c>
      <c r="C1633" t="s">
        <v>3495</v>
      </c>
    </row>
    <row r="1634" spans="2:5" x14ac:dyDescent="0.25">
      <c r="B1634" s="77" t="s">
        <v>3943</v>
      </c>
      <c r="C1634" t="s">
        <v>3496</v>
      </c>
    </row>
    <row r="1635" spans="2:5" x14ac:dyDescent="0.25">
      <c r="B1635" s="77" t="s">
        <v>3944</v>
      </c>
      <c r="C1635" t="s">
        <v>3519</v>
      </c>
      <c r="D1635" t="s">
        <v>2489</v>
      </c>
      <c r="E1635" t="s">
        <v>3520</v>
      </c>
    </row>
    <row r="1636" spans="2:5" x14ac:dyDescent="0.25">
      <c r="B1636" s="77" t="s">
        <v>3944</v>
      </c>
      <c r="C1636" t="s">
        <v>2514</v>
      </c>
    </row>
    <row r="1637" spans="2:5" x14ac:dyDescent="0.25">
      <c r="B1637" s="77" t="s">
        <v>3944</v>
      </c>
      <c r="C1637" t="s">
        <v>3521</v>
      </c>
    </row>
    <row r="1638" spans="2:5" x14ac:dyDescent="0.25">
      <c r="B1638" s="77" t="s">
        <v>3944</v>
      </c>
      <c r="C1638" t="s">
        <v>3522</v>
      </c>
    </row>
    <row r="1639" spans="2:5" x14ac:dyDescent="0.25">
      <c r="B1639" s="77" t="s">
        <v>3944</v>
      </c>
      <c r="C1639" t="s">
        <v>2743</v>
      </c>
    </row>
    <row r="1640" spans="2:5" x14ac:dyDescent="0.25">
      <c r="B1640" s="77" t="s">
        <v>3944</v>
      </c>
      <c r="C1640" t="s">
        <v>2722</v>
      </c>
    </row>
    <row r="1641" spans="2:5" x14ac:dyDescent="0.25">
      <c r="B1641" s="77" t="s">
        <v>3944</v>
      </c>
      <c r="C1641" t="s">
        <v>2718</v>
      </c>
    </row>
    <row r="1642" spans="2:5" x14ac:dyDescent="0.25">
      <c r="B1642" s="77" t="s">
        <v>3944</v>
      </c>
      <c r="C1642" t="s">
        <v>2639</v>
      </c>
    </row>
    <row r="1643" spans="2:5" x14ac:dyDescent="0.25">
      <c r="B1643" s="77" t="s">
        <v>3944</v>
      </c>
      <c r="C1643" t="s">
        <v>2640</v>
      </c>
    </row>
    <row r="1644" spans="2:5" x14ac:dyDescent="0.25">
      <c r="B1644" s="77" t="s">
        <v>3944</v>
      </c>
      <c r="C1644" t="s">
        <v>2641</v>
      </c>
    </row>
    <row r="1645" spans="2:5" x14ac:dyDescent="0.25">
      <c r="B1645" s="77" t="s">
        <v>3944</v>
      </c>
      <c r="C1645" t="s">
        <v>2642</v>
      </c>
    </row>
    <row r="1646" spans="2:5" x14ac:dyDescent="0.25">
      <c r="B1646" s="77" t="s">
        <v>3944</v>
      </c>
      <c r="C1646" t="s">
        <v>2643</v>
      </c>
    </row>
    <row r="1647" spans="2:5" x14ac:dyDescent="0.25">
      <c r="B1647" s="77" t="s">
        <v>3944</v>
      </c>
      <c r="C1647" t="s">
        <v>2644</v>
      </c>
    </row>
    <row r="1648" spans="2:5" x14ac:dyDescent="0.25">
      <c r="B1648" s="77" t="s">
        <v>3945</v>
      </c>
      <c r="C1648" t="s">
        <v>3536</v>
      </c>
      <c r="D1648" t="s">
        <v>3354</v>
      </c>
      <c r="E1648" t="s">
        <v>2960</v>
      </c>
    </row>
    <row r="1649" spans="2:5" x14ac:dyDescent="0.25">
      <c r="B1649" s="77" t="s">
        <v>3945</v>
      </c>
      <c r="C1649" t="s">
        <v>2514</v>
      </c>
    </row>
    <row r="1650" spans="2:5" x14ac:dyDescent="0.25">
      <c r="B1650" s="77" t="s">
        <v>3945</v>
      </c>
      <c r="C1650" t="s">
        <v>3537</v>
      </c>
    </row>
    <row r="1651" spans="2:5" x14ac:dyDescent="0.25">
      <c r="B1651" s="77" t="s">
        <v>3945</v>
      </c>
      <c r="C1651" t="s">
        <v>3538</v>
      </c>
    </row>
    <row r="1652" spans="2:5" x14ac:dyDescent="0.25">
      <c r="B1652" s="77" t="s">
        <v>3945</v>
      </c>
      <c r="C1652" t="s">
        <v>3543</v>
      </c>
    </row>
    <row r="1653" spans="2:5" x14ac:dyDescent="0.25">
      <c r="B1653" s="77" t="s">
        <v>3945</v>
      </c>
      <c r="C1653" t="s">
        <v>3539</v>
      </c>
    </row>
    <row r="1654" spans="2:5" x14ac:dyDescent="0.25">
      <c r="B1654" s="77" t="s">
        <v>3945</v>
      </c>
      <c r="C1654" t="s">
        <v>3540</v>
      </c>
    </row>
    <row r="1655" spans="2:5" x14ac:dyDescent="0.25">
      <c r="B1655" s="77" t="s">
        <v>3945</v>
      </c>
      <c r="C1655" t="s">
        <v>3541</v>
      </c>
    </row>
    <row r="1656" spans="2:5" x14ac:dyDescent="0.25">
      <c r="B1656" s="77" t="s">
        <v>3945</v>
      </c>
      <c r="C1656" t="s">
        <v>3542</v>
      </c>
    </row>
    <row r="1657" spans="2:5" x14ac:dyDescent="0.25">
      <c r="B1657" s="77" t="s">
        <v>3946</v>
      </c>
      <c r="C1657" t="s">
        <v>3550</v>
      </c>
      <c r="D1657" t="s">
        <v>2243</v>
      </c>
      <c r="E1657" t="s">
        <v>3617</v>
      </c>
    </row>
    <row r="1658" spans="2:5" x14ac:dyDescent="0.25">
      <c r="B1658" s="77" t="s">
        <v>3946</v>
      </c>
      <c r="C1658" t="s">
        <v>2514</v>
      </c>
    </row>
    <row r="1659" spans="2:5" x14ac:dyDescent="0.25">
      <c r="B1659" s="77" t="s">
        <v>3946</v>
      </c>
      <c r="C1659" t="s">
        <v>3551</v>
      </c>
    </row>
    <row r="1660" spans="2:5" x14ac:dyDescent="0.25">
      <c r="B1660" s="77" t="s">
        <v>3946</v>
      </c>
      <c r="C1660" t="s">
        <v>3552</v>
      </c>
    </row>
    <row r="1661" spans="2:5" x14ac:dyDescent="0.25">
      <c r="B1661" s="77" t="s">
        <v>3946</v>
      </c>
      <c r="C1661" t="s">
        <v>3553</v>
      </c>
    </row>
    <row r="1662" spans="2:5" x14ac:dyDescent="0.25">
      <c r="B1662" s="77" t="s">
        <v>3946</v>
      </c>
      <c r="C1662" t="s">
        <v>3554</v>
      </c>
    </row>
    <row r="1663" spans="2:5" x14ac:dyDescent="0.25">
      <c r="B1663" s="77" t="s">
        <v>3946</v>
      </c>
      <c r="C1663" t="s">
        <v>3555</v>
      </c>
    </row>
    <row r="1664" spans="2:5" x14ac:dyDescent="0.25">
      <c r="B1664" s="77" t="s">
        <v>3946</v>
      </c>
      <c r="C1664" t="s">
        <v>3556</v>
      </c>
    </row>
    <row r="1665" spans="2:3" x14ac:dyDescent="0.25">
      <c r="B1665" s="77" t="s">
        <v>3946</v>
      </c>
      <c r="C1665" t="s">
        <v>3557</v>
      </c>
    </row>
    <row r="1666" spans="2:3" x14ac:dyDescent="0.25">
      <c r="B1666" s="77" t="s">
        <v>3946</v>
      </c>
      <c r="C1666" t="s">
        <v>3558</v>
      </c>
    </row>
    <row r="1667" spans="2:3" x14ac:dyDescent="0.25">
      <c r="B1667" s="77" t="s">
        <v>3946</v>
      </c>
      <c r="C1667" t="s">
        <v>3559</v>
      </c>
    </row>
    <row r="1668" spans="2:3" x14ac:dyDescent="0.25">
      <c r="B1668" s="77" t="s">
        <v>3946</v>
      </c>
      <c r="C1668" t="s">
        <v>3560</v>
      </c>
    </row>
    <row r="1669" spans="2:3" x14ac:dyDescent="0.25">
      <c r="B1669" s="77" t="s">
        <v>3946</v>
      </c>
      <c r="C1669" t="s">
        <v>3561</v>
      </c>
    </row>
    <row r="1670" spans="2:3" x14ac:dyDescent="0.25">
      <c r="B1670" s="77" t="s">
        <v>3946</v>
      </c>
      <c r="C1670" t="s">
        <v>3562</v>
      </c>
    </row>
    <row r="1671" spans="2:3" x14ac:dyDescent="0.25">
      <c r="B1671" s="77" t="s">
        <v>3946</v>
      </c>
      <c r="C1671" t="s">
        <v>3563</v>
      </c>
    </row>
    <row r="1672" spans="2:3" x14ac:dyDescent="0.25">
      <c r="B1672" s="77" t="s">
        <v>3946</v>
      </c>
      <c r="C1672" t="s">
        <v>3564</v>
      </c>
    </row>
    <row r="1673" spans="2:3" x14ac:dyDescent="0.25">
      <c r="B1673" s="77" t="s">
        <v>3946</v>
      </c>
      <c r="C1673" t="s">
        <v>3565</v>
      </c>
    </row>
    <row r="1674" spans="2:3" x14ac:dyDescent="0.25">
      <c r="B1674" s="77" t="s">
        <v>3946</v>
      </c>
      <c r="C1674" t="s">
        <v>3566</v>
      </c>
    </row>
    <row r="1675" spans="2:3" x14ac:dyDescent="0.25">
      <c r="B1675" s="77" t="s">
        <v>3946</v>
      </c>
      <c r="C1675" t="s">
        <v>3567</v>
      </c>
    </row>
    <row r="1676" spans="2:3" x14ac:dyDescent="0.25">
      <c r="B1676" s="77" t="s">
        <v>3946</v>
      </c>
      <c r="C1676" t="s">
        <v>3568</v>
      </c>
    </row>
    <row r="1677" spans="2:3" x14ac:dyDescent="0.25">
      <c r="B1677" s="77" t="s">
        <v>3946</v>
      </c>
      <c r="C1677" t="s">
        <v>3569</v>
      </c>
    </row>
    <row r="1678" spans="2:3" x14ac:dyDescent="0.25">
      <c r="B1678" s="77" t="s">
        <v>3946</v>
      </c>
      <c r="C1678" t="s">
        <v>3570</v>
      </c>
    </row>
    <row r="1679" spans="2:3" x14ac:dyDescent="0.25">
      <c r="B1679" s="77" t="s">
        <v>3946</v>
      </c>
      <c r="C1679" t="s">
        <v>3571</v>
      </c>
    </row>
    <row r="1680" spans="2:3" x14ac:dyDescent="0.25">
      <c r="B1680" s="77" t="s">
        <v>3946</v>
      </c>
      <c r="C1680" t="s">
        <v>3572</v>
      </c>
    </row>
    <row r="1681" spans="2:3" x14ac:dyDescent="0.25">
      <c r="B1681" s="77" t="s">
        <v>3946</v>
      </c>
      <c r="C1681" t="s">
        <v>3573</v>
      </c>
    </row>
    <row r="1682" spans="2:3" x14ac:dyDescent="0.25">
      <c r="B1682" s="77" t="s">
        <v>3946</v>
      </c>
      <c r="C1682" t="s">
        <v>3574</v>
      </c>
    </row>
    <row r="1683" spans="2:3" x14ac:dyDescent="0.25">
      <c r="B1683" s="77" t="s">
        <v>3946</v>
      </c>
      <c r="C1683" t="s">
        <v>3575</v>
      </c>
    </row>
    <row r="1684" spans="2:3" x14ac:dyDescent="0.25">
      <c r="B1684" s="77" t="s">
        <v>3946</v>
      </c>
      <c r="C1684" t="s">
        <v>3576</v>
      </c>
    </row>
    <row r="1685" spans="2:3" x14ac:dyDescent="0.25">
      <c r="B1685" s="77" t="s">
        <v>3946</v>
      </c>
      <c r="C1685" t="s">
        <v>3577</v>
      </c>
    </row>
    <row r="1686" spans="2:3" x14ac:dyDescent="0.25">
      <c r="B1686" s="77" t="s">
        <v>3946</v>
      </c>
      <c r="C1686" t="s">
        <v>3578</v>
      </c>
    </row>
    <row r="1687" spans="2:3" x14ac:dyDescent="0.25">
      <c r="B1687" s="77" t="s">
        <v>3946</v>
      </c>
      <c r="C1687" t="s">
        <v>3579</v>
      </c>
    </row>
    <row r="1688" spans="2:3" x14ac:dyDescent="0.25">
      <c r="B1688" s="77" t="s">
        <v>3946</v>
      </c>
      <c r="C1688" t="s">
        <v>3580</v>
      </c>
    </row>
    <row r="1689" spans="2:3" x14ac:dyDescent="0.25">
      <c r="B1689" s="77" t="s">
        <v>3946</v>
      </c>
      <c r="C1689" t="s">
        <v>3581</v>
      </c>
    </row>
    <row r="1690" spans="2:3" x14ac:dyDescent="0.25">
      <c r="B1690" s="77" t="s">
        <v>3946</v>
      </c>
      <c r="C1690" t="s">
        <v>3582</v>
      </c>
    </row>
    <row r="1691" spans="2:3" x14ac:dyDescent="0.25">
      <c r="B1691" s="77" t="s">
        <v>3946</v>
      </c>
      <c r="C1691" t="s">
        <v>3583</v>
      </c>
    </row>
    <row r="1692" spans="2:3" x14ac:dyDescent="0.25">
      <c r="B1692" s="77" t="s">
        <v>3946</v>
      </c>
      <c r="C1692" t="s">
        <v>3584</v>
      </c>
    </row>
    <row r="1693" spans="2:3" x14ac:dyDescent="0.25">
      <c r="B1693" s="77" t="s">
        <v>3946</v>
      </c>
      <c r="C1693" t="s">
        <v>3585</v>
      </c>
    </row>
    <row r="1694" spans="2:3" x14ac:dyDescent="0.25">
      <c r="B1694" s="77" t="s">
        <v>3946</v>
      </c>
      <c r="C1694" t="s">
        <v>3586</v>
      </c>
    </row>
    <row r="1695" spans="2:3" x14ac:dyDescent="0.25">
      <c r="B1695" s="77" t="s">
        <v>3946</v>
      </c>
      <c r="C1695" t="s">
        <v>3587</v>
      </c>
    </row>
    <row r="1696" spans="2:3" x14ac:dyDescent="0.25">
      <c r="B1696" s="77" t="s">
        <v>3946</v>
      </c>
      <c r="C1696" t="s">
        <v>3588</v>
      </c>
    </row>
    <row r="1697" spans="2:5" x14ac:dyDescent="0.25">
      <c r="B1697" s="77" t="s">
        <v>3946</v>
      </c>
      <c r="C1697" t="s">
        <v>3589</v>
      </c>
    </row>
    <row r="1698" spans="2:5" x14ac:dyDescent="0.25">
      <c r="B1698" s="77" t="s">
        <v>3947</v>
      </c>
      <c r="C1698" t="s">
        <v>3621</v>
      </c>
      <c r="D1698" t="s">
        <v>3242</v>
      </c>
      <c r="E1698" t="s">
        <v>3753</v>
      </c>
    </row>
    <row r="1699" spans="2:5" x14ac:dyDescent="0.25">
      <c r="B1699" s="77" t="s">
        <v>3947</v>
      </c>
      <c r="C1699" t="s">
        <v>2514</v>
      </c>
    </row>
    <row r="1700" spans="2:5" x14ac:dyDescent="0.25">
      <c r="B1700" s="77" t="s">
        <v>3947</v>
      </c>
      <c r="C1700" t="s">
        <v>3721</v>
      </c>
    </row>
    <row r="1701" spans="2:5" x14ac:dyDescent="0.25">
      <c r="B1701" s="77" t="s">
        <v>3947</v>
      </c>
      <c r="C1701" t="s">
        <v>3722</v>
      </c>
    </row>
    <row r="1702" spans="2:5" x14ac:dyDescent="0.25">
      <c r="B1702" s="77" t="s">
        <v>3947</v>
      </c>
      <c r="C1702" t="s">
        <v>3723</v>
      </c>
    </row>
    <row r="1703" spans="2:5" x14ac:dyDescent="0.25">
      <c r="B1703" s="77" t="s">
        <v>3947</v>
      </c>
      <c r="C1703" t="s">
        <v>3724</v>
      </c>
    </row>
    <row r="1704" spans="2:5" x14ac:dyDescent="0.25">
      <c r="B1704" s="77" t="s">
        <v>3947</v>
      </c>
      <c r="C1704" t="s">
        <v>3725</v>
      </c>
    </row>
    <row r="1705" spans="2:5" x14ac:dyDescent="0.25">
      <c r="B1705" s="77" t="s">
        <v>3947</v>
      </c>
      <c r="C1705" t="s">
        <v>3726</v>
      </c>
    </row>
    <row r="1706" spans="2:5" x14ac:dyDescent="0.25">
      <c r="B1706" s="77" t="s">
        <v>3947</v>
      </c>
      <c r="C1706" t="s">
        <v>3727</v>
      </c>
    </row>
    <row r="1707" spans="2:5" x14ac:dyDescent="0.25">
      <c r="B1707" s="77" t="s">
        <v>3947</v>
      </c>
      <c r="C1707" t="s">
        <v>3728</v>
      </c>
    </row>
    <row r="1708" spans="2:5" x14ac:dyDescent="0.25">
      <c r="B1708" s="77" t="s">
        <v>3947</v>
      </c>
      <c r="C1708" t="s">
        <v>3729</v>
      </c>
    </row>
    <row r="1709" spans="2:5" x14ac:dyDescent="0.25">
      <c r="B1709" s="77" t="s">
        <v>3947</v>
      </c>
      <c r="C1709" t="s">
        <v>3730</v>
      </c>
    </row>
    <row r="1710" spans="2:5" x14ac:dyDescent="0.25">
      <c r="B1710" s="77" t="s">
        <v>3947</v>
      </c>
      <c r="C1710" t="s">
        <v>3731</v>
      </c>
    </row>
    <row r="1711" spans="2:5" x14ac:dyDescent="0.25">
      <c r="B1711" s="77" t="s">
        <v>3947</v>
      </c>
      <c r="C1711" t="s">
        <v>3732</v>
      </c>
    </row>
    <row r="1712" spans="2:5" x14ac:dyDescent="0.25">
      <c r="B1712" s="77" t="s">
        <v>3947</v>
      </c>
      <c r="C1712" t="s">
        <v>3733</v>
      </c>
    </row>
    <row r="1713" spans="2:3" x14ac:dyDescent="0.25">
      <c r="B1713" s="77" t="s">
        <v>3947</v>
      </c>
      <c r="C1713" t="s">
        <v>3734</v>
      </c>
    </row>
    <row r="1714" spans="2:3" x14ac:dyDescent="0.25">
      <c r="B1714" s="77" t="s">
        <v>3947</v>
      </c>
      <c r="C1714" t="s">
        <v>3735</v>
      </c>
    </row>
    <row r="1715" spans="2:3" x14ac:dyDescent="0.25">
      <c r="B1715" s="77" t="s">
        <v>3947</v>
      </c>
      <c r="C1715" t="s">
        <v>3736</v>
      </c>
    </row>
    <row r="1716" spans="2:3" x14ac:dyDescent="0.25">
      <c r="B1716" s="77" t="s">
        <v>3947</v>
      </c>
      <c r="C1716" t="s">
        <v>3737</v>
      </c>
    </row>
    <row r="1717" spans="2:3" x14ac:dyDescent="0.25">
      <c r="B1717" s="77" t="s">
        <v>3947</v>
      </c>
      <c r="C1717" t="s">
        <v>3738</v>
      </c>
    </row>
    <row r="1718" spans="2:3" x14ac:dyDescent="0.25">
      <c r="B1718" s="77" t="s">
        <v>3947</v>
      </c>
      <c r="C1718" t="s">
        <v>3739</v>
      </c>
    </row>
    <row r="1719" spans="2:3" x14ac:dyDescent="0.25">
      <c r="B1719" s="77" t="s">
        <v>3947</v>
      </c>
      <c r="C1719" t="s">
        <v>3740</v>
      </c>
    </row>
    <row r="1720" spans="2:3" x14ac:dyDescent="0.25">
      <c r="B1720" s="77" t="s">
        <v>3947</v>
      </c>
      <c r="C1720" t="s">
        <v>3741</v>
      </c>
    </row>
    <row r="1721" spans="2:3" x14ac:dyDescent="0.25">
      <c r="B1721" s="77" t="s">
        <v>3947</v>
      </c>
      <c r="C1721" t="s">
        <v>3742</v>
      </c>
    </row>
    <row r="1722" spans="2:3" x14ac:dyDescent="0.25">
      <c r="B1722" s="77" t="s">
        <v>3947</v>
      </c>
      <c r="C1722" t="s">
        <v>3743</v>
      </c>
    </row>
    <row r="1723" spans="2:3" x14ac:dyDescent="0.25">
      <c r="B1723" s="77" t="s">
        <v>3947</v>
      </c>
      <c r="C1723" t="s">
        <v>3744</v>
      </c>
    </row>
    <row r="1724" spans="2:3" x14ac:dyDescent="0.25">
      <c r="B1724" s="77" t="s">
        <v>3947</v>
      </c>
      <c r="C1724" t="s">
        <v>3745</v>
      </c>
    </row>
    <row r="1725" spans="2:3" x14ac:dyDescent="0.25">
      <c r="B1725" s="77" t="s">
        <v>3947</v>
      </c>
      <c r="C1725" t="s">
        <v>3746</v>
      </c>
    </row>
    <row r="1726" spans="2:3" x14ac:dyDescent="0.25">
      <c r="B1726" s="77" t="s">
        <v>3947</v>
      </c>
      <c r="C1726" t="s">
        <v>3747</v>
      </c>
    </row>
    <row r="1727" spans="2:3" x14ac:dyDescent="0.25">
      <c r="B1727" s="77" t="s">
        <v>3947</v>
      </c>
      <c r="C1727" t="s">
        <v>3748</v>
      </c>
    </row>
    <row r="1728" spans="2:3" x14ac:dyDescent="0.25">
      <c r="B1728" s="77" t="s">
        <v>3947</v>
      </c>
      <c r="C1728" t="s">
        <v>3749</v>
      </c>
    </row>
    <row r="1729" spans="2:5" x14ac:dyDescent="0.25">
      <c r="B1729" s="77" t="s">
        <v>3947</v>
      </c>
      <c r="C1729" t="s">
        <v>3750</v>
      </c>
    </row>
    <row r="1730" spans="2:5" x14ac:dyDescent="0.25">
      <c r="B1730" s="77" t="s">
        <v>3947</v>
      </c>
      <c r="C1730" t="s">
        <v>3751</v>
      </c>
    </row>
    <row r="1731" spans="2:5" x14ac:dyDescent="0.25">
      <c r="B1731" s="77" t="s">
        <v>3947</v>
      </c>
      <c r="C1731" t="s">
        <v>3752</v>
      </c>
    </row>
    <row r="1732" spans="2:5" x14ac:dyDescent="0.25">
      <c r="B1732" s="77" t="s">
        <v>3948</v>
      </c>
      <c r="C1732" t="s">
        <v>3759</v>
      </c>
      <c r="D1732" t="s">
        <v>3760</v>
      </c>
      <c r="E1732" t="s">
        <v>2528</v>
      </c>
    </row>
    <row r="1733" spans="2:5" x14ac:dyDescent="0.25">
      <c r="B1733" s="77" t="s">
        <v>3948</v>
      </c>
      <c r="C1733" t="s">
        <v>2514</v>
      </c>
    </row>
    <row r="1734" spans="2:5" x14ac:dyDescent="0.25">
      <c r="B1734" s="77" t="s">
        <v>3948</v>
      </c>
      <c r="C1734" t="s">
        <v>3761</v>
      </c>
    </row>
    <row r="1735" spans="2:5" x14ac:dyDescent="0.25">
      <c r="B1735" s="77" t="s">
        <v>3948</v>
      </c>
      <c r="C1735" t="s">
        <v>3762</v>
      </c>
    </row>
    <row r="1736" spans="2:5" x14ac:dyDescent="0.25">
      <c r="B1736" s="77" t="s">
        <v>3948</v>
      </c>
      <c r="C1736" t="s">
        <v>3763</v>
      </c>
    </row>
    <row r="1737" spans="2:5" x14ac:dyDescent="0.25">
      <c r="B1737" s="77" t="s">
        <v>3948</v>
      </c>
      <c r="C1737" t="s">
        <v>3764</v>
      </c>
    </row>
    <row r="1738" spans="2:5" x14ac:dyDescent="0.25">
      <c r="B1738" s="77" t="s">
        <v>3948</v>
      </c>
      <c r="C1738" t="s">
        <v>3765</v>
      </c>
    </row>
    <row r="1739" spans="2:5" x14ac:dyDescent="0.25">
      <c r="B1739" s="77" t="s">
        <v>3948</v>
      </c>
      <c r="C1739" t="s">
        <v>3766</v>
      </c>
    </row>
    <row r="1740" spans="2:5" x14ac:dyDescent="0.25">
      <c r="B1740" s="77" t="s">
        <v>3948</v>
      </c>
      <c r="C1740" t="s">
        <v>3767</v>
      </c>
    </row>
    <row r="1741" spans="2:5" x14ac:dyDescent="0.25">
      <c r="B1741" s="77" t="s">
        <v>3948</v>
      </c>
      <c r="C1741" t="s">
        <v>3768</v>
      </c>
    </row>
    <row r="1742" spans="2:5" x14ac:dyDescent="0.25">
      <c r="B1742" s="77" t="s">
        <v>3949</v>
      </c>
      <c r="C1742" t="s">
        <v>3772</v>
      </c>
      <c r="D1742" t="s">
        <v>3760</v>
      </c>
      <c r="E1742" t="s">
        <v>3290</v>
      </c>
    </row>
    <row r="1743" spans="2:5" x14ac:dyDescent="0.25">
      <c r="B1743" s="77" t="s">
        <v>3949</v>
      </c>
      <c r="C1743" t="s">
        <v>2514</v>
      </c>
    </row>
    <row r="1744" spans="2:5" x14ac:dyDescent="0.25">
      <c r="B1744" s="77" t="s">
        <v>3949</v>
      </c>
      <c r="C1744" t="s">
        <v>3773</v>
      </c>
    </row>
    <row r="1745" spans="2:5" x14ac:dyDescent="0.25">
      <c r="B1745" s="77" t="s">
        <v>3949</v>
      </c>
      <c r="C1745" t="s">
        <v>3774</v>
      </c>
    </row>
    <row r="1746" spans="2:5" x14ac:dyDescent="0.25">
      <c r="B1746" s="77" t="s">
        <v>3949</v>
      </c>
      <c r="C1746" t="s">
        <v>3774</v>
      </c>
    </row>
    <row r="1747" spans="2:5" x14ac:dyDescent="0.25">
      <c r="B1747" s="77" t="s">
        <v>3949</v>
      </c>
      <c r="C1747" t="s">
        <v>3775</v>
      </c>
    </row>
    <row r="1748" spans="2:5" x14ac:dyDescent="0.25">
      <c r="B1748" s="77" t="s">
        <v>3949</v>
      </c>
      <c r="C1748" t="s">
        <v>3776</v>
      </c>
    </row>
    <row r="1749" spans="2:5" x14ac:dyDescent="0.25">
      <c r="B1749" s="77" t="s">
        <v>3949</v>
      </c>
      <c r="C1749" t="s">
        <v>3589</v>
      </c>
    </row>
    <row r="1750" spans="2:5" x14ac:dyDescent="0.25">
      <c r="B1750" s="77" t="s">
        <v>3950</v>
      </c>
      <c r="C1750" t="s">
        <v>3779</v>
      </c>
      <c r="D1750" t="s">
        <v>3780</v>
      </c>
      <c r="E1750" t="s">
        <v>2528</v>
      </c>
    </row>
    <row r="1751" spans="2:5" x14ac:dyDescent="0.25">
      <c r="B1751" s="77" t="s">
        <v>3950</v>
      </c>
      <c r="C1751" t="s">
        <v>2514</v>
      </c>
    </row>
    <row r="1752" spans="2:5" x14ac:dyDescent="0.25">
      <c r="B1752" s="77" t="s">
        <v>3950</v>
      </c>
      <c r="C1752" t="s">
        <v>3781</v>
      </c>
    </row>
    <row r="1753" spans="2:5" x14ac:dyDescent="0.25">
      <c r="B1753" s="77" t="s">
        <v>3950</v>
      </c>
      <c r="C1753" t="s">
        <v>3782</v>
      </c>
    </row>
    <row r="1754" spans="2:5" x14ac:dyDescent="0.25">
      <c r="B1754" s="77" t="s">
        <v>3950</v>
      </c>
      <c r="C1754" t="s">
        <v>3783</v>
      </c>
    </row>
    <row r="1755" spans="2:5" x14ac:dyDescent="0.25">
      <c r="B1755" s="77" t="s">
        <v>3950</v>
      </c>
      <c r="C1755" t="s">
        <v>3784</v>
      </c>
    </row>
    <row r="1756" spans="2:5" x14ac:dyDescent="0.25">
      <c r="B1756" s="77" t="s">
        <v>3950</v>
      </c>
      <c r="C1756" t="s">
        <v>3785</v>
      </c>
    </row>
    <row r="1757" spans="2:5" x14ac:dyDescent="0.25">
      <c r="B1757" s="77" t="s">
        <v>3950</v>
      </c>
      <c r="C1757" t="s">
        <v>3786</v>
      </c>
    </row>
    <row r="1758" spans="2:5" x14ac:dyDescent="0.25">
      <c r="B1758" s="77" t="s">
        <v>3950</v>
      </c>
      <c r="C1758" t="s">
        <v>3787</v>
      </c>
    </row>
    <row r="1759" spans="2:5" x14ac:dyDescent="0.25">
      <c r="B1759" s="77" t="s">
        <v>3950</v>
      </c>
      <c r="C1759" t="s">
        <v>3788</v>
      </c>
    </row>
    <row r="1760" spans="2:5" x14ac:dyDescent="0.25">
      <c r="B1760" s="77" t="s">
        <v>3951</v>
      </c>
      <c r="C1760" t="s">
        <v>3790</v>
      </c>
      <c r="D1760" t="s">
        <v>3791</v>
      </c>
      <c r="E1760" t="s">
        <v>3290</v>
      </c>
    </row>
    <row r="1761" spans="2:3" x14ac:dyDescent="0.25">
      <c r="B1761" s="77" t="s">
        <v>3951</v>
      </c>
      <c r="C1761" t="s">
        <v>2514</v>
      </c>
    </row>
    <row r="1762" spans="2:3" x14ac:dyDescent="0.25">
      <c r="B1762" s="77" t="s">
        <v>3951</v>
      </c>
      <c r="C1762" t="s">
        <v>3792</v>
      </c>
    </row>
    <row r="1763" spans="2:3" x14ac:dyDescent="0.25">
      <c r="B1763" s="77" t="s">
        <v>3951</v>
      </c>
      <c r="C1763" t="s">
        <v>3793</v>
      </c>
    </row>
    <row r="1764" spans="2:3" x14ac:dyDescent="0.25">
      <c r="B1764" s="77" t="s">
        <v>3951</v>
      </c>
      <c r="C1764" t="s">
        <v>3794</v>
      </c>
    </row>
    <row r="1765" spans="2:3" x14ac:dyDescent="0.25">
      <c r="B1765" s="77" t="s">
        <v>3951</v>
      </c>
      <c r="C1765" t="s">
        <v>3795</v>
      </c>
    </row>
    <row r="1766" spans="2:3" x14ac:dyDescent="0.25">
      <c r="B1766" s="77" t="s">
        <v>3951</v>
      </c>
      <c r="C1766" t="s">
        <v>3796</v>
      </c>
    </row>
    <row r="1767" spans="2:3" x14ac:dyDescent="0.25">
      <c r="B1767" s="77" t="s">
        <v>3951</v>
      </c>
      <c r="C1767" t="s">
        <v>3797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BC11E-C8E4-4923-B8D9-4AA44329DCDF}">
  <dimension ref="A1:AM9"/>
  <sheetViews>
    <sheetView zoomScale="70" zoomScaleNormal="70" workbookViewId="0">
      <selection activeCell="Z6" sqref="Z6"/>
    </sheetView>
  </sheetViews>
  <sheetFormatPr defaultRowHeight="15" x14ac:dyDescent="0.25"/>
  <cols>
    <col min="1" max="1" width="12.7109375" customWidth="1"/>
    <col min="2" max="39" width="13.28515625" style="2" customWidth="1"/>
  </cols>
  <sheetData>
    <row r="1" spans="1:39" x14ac:dyDescent="0.25">
      <c r="A1" t="s">
        <v>2984</v>
      </c>
      <c r="B1" s="2" t="s">
        <v>2985</v>
      </c>
      <c r="C1" s="2" t="s">
        <v>2986</v>
      </c>
      <c r="D1" s="2" t="s">
        <v>2987</v>
      </c>
      <c r="E1" s="2" t="s">
        <v>2988</v>
      </c>
      <c r="F1" s="2" t="s">
        <v>2989</v>
      </c>
      <c r="G1" s="2" t="s">
        <v>2990</v>
      </c>
      <c r="H1" s="2" t="s">
        <v>2991</v>
      </c>
      <c r="I1" s="2" t="s">
        <v>2992</v>
      </c>
      <c r="J1" s="2" t="s">
        <v>2993</v>
      </c>
      <c r="K1" s="2" t="s">
        <v>2994</v>
      </c>
      <c r="L1" s="2" t="s">
        <v>2995</v>
      </c>
      <c r="M1" s="2" t="s">
        <v>2996</v>
      </c>
      <c r="N1" s="2" t="s">
        <v>2997</v>
      </c>
      <c r="O1" s="2" t="s">
        <v>2998</v>
      </c>
      <c r="P1" s="2" t="s">
        <v>2999</v>
      </c>
      <c r="Q1" s="2" t="s">
        <v>3000</v>
      </c>
      <c r="R1" s="2" t="s">
        <v>3001</v>
      </c>
      <c r="S1" s="2" t="s">
        <v>3002</v>
      </c>
      <c r="T1" s="2" t="s">
        <v>3003</v>
      </c>
      <c r="U1" s="2" t="s">
        <v>3004</v>
      </c>
      <c r="V1" s="2" t="s">
        <v>3005</v>
      </c>
      <c r="W1" s="2" t="s">
        <v>3006</v>
      </c>
      <c r="X1" s="2" t="s">
        <v>3007</v>
      </c>
      <c r="Y1" s="2" t="s">
        <v>3008</v>
      </c>
      <c r="Z1" s="2" t="s">
        <v>3009</v>
      </c>
      <c r="AA1" s="2" t="s">
        <v>3010</v>
      </c>
      <c r="AB1" s="2" t="s">
        <v>3011</v>
      </c>
      <c r="AC1" s="2" t="s">
        <v>3012</v>
      </c>
      <c r="AD1" s="2" t="s">
        <v>3013</v>
      </c>
      <c r="AE1" s="2" t="s">
        <v>3014</v>
      </c>
      <c r="AF1" s="2" t="s">
        <v>3015</v>
      </c>
      <c r="AG1" s="2" t="s">
        <v>3016</v>
      </c>
      <c r="AH1" s="2" t="s">
        <v>3017</v>
      </c>
      <c r="AI1" s="2" t="s">
        <v>3018</v>
      </c>
      <c r="AJ1" s="2" t="s">
        <v>3019</v>
      </c>
      <c r="AK1" s="2" t="s">
        <v>3020</v>
      </c>
      <c r="AL1" s="2" t="s">
        <v>3021</v>
      </c>
      <c r="AM1" s="2" t="s">
        <v>3022</v>
      </c>
    </row>
    <row r="2" spans="1:39" x14ac:dyDescent="0.25">
      <c r="A2" t="s">
        <v>3023</v>
      </c>
      <c r="B2" s="2">
        <v>0.78739999999999999</v>
      </c>
      <c r="C2" s="2">
        <v>0.62990000000000002</v>
      </c>
      <c r="D2" s="2">
        <v>0.62990000000000002</v>
      </c>
      <c r="E2" s="2">
        <v>0.98429999999999995</v>
      </c>
      <c r="F2" s="2">
        <v>0.98429999999999995</v>
      </c>
      <c r="G2" s="2">
        <v>0.98429999999999995</v>
      </c>
      <c r="H2" s="2">
        <v>0.98429999999999995</v>
      </c>
      <c r="I2" s="2">
        <v>0.98429999999999995</v>
      </c>
      <c r="J2" s="2">
        <v>0.98429999999999995</v>
      </c>
      <c r="K2" s="2">
        <v>0.98429999999999995</v>
      </c>
      <c r="L2" s="2">
        <v>0.98429999999999995</v>
      </c>
      <c r="M2" s="2">
        <v>0.98429999999999995</v>
      </c>
      <c r="N2" s="2">
        <v>0.98429999999999995</v>
      </c>
      <c r="O2" s="2">
        <v>1.1811</v>
      </c>
      <c r="P2" s="2">
        <v>1.1811</v>
      </c>
    </row>
    <row r="3" spans="1:39" x14ac:dyDescent="0.25">
      <c r="A3" t="s">
        <v>3024</v>
      </c>
      <c r="B3" s="2">
        <v>0.94489999999999996</v>
      </c>
      <c r="C3" s="2">
        <v>0.78739999999999999</v>
      </c>
      <c r="D3" s="2">
        <v>0.78739999999999999</v>
      </c>
      <c r="E3" s="2">
        <v>1.1811</v>
      </c>
      <c r="F3" s="2">
        <v>1.1811</v>
      </c>
      <c r="G3" s="2">
        <v>1.1811</v>
      </c>
      <c r="H3" s="2">
        <v>1.1811</v>
      </c>
      <c r="I3" s="2">
        <v>1.1811</v>
      </c>
      <c r="J3" s="2">
        <v>1.1811</v>
      </c>
      <c r="K3" s="2">
        <v>1.1811</v>
      </c>
      <c r="L3" s="2">
        <v>1.1811</v>
      </c>
      <c r="M3" s="2">
        <v>1.1811</v>
      </c>
      <c r="N3" s="2">
        <v>1.1811</v>
      </c>
      <c r="O3" s="2">
        <v>1.3779999999999999</v>
      </c>
      <c r="P3" s="2">
        <v>1.3779999999999999</v>
      </c>
    </row>
    <row r="4" spans="1:39" x14ac:dyDescent="0.25">
      <c r="A4" t="s">
        <v>3025</v>
      </c>
      <c r="G4" s="2">
        <v>0.98429999999999995</v>
      </c>
      <c r="H4" s="2">
        <v>0.98429999999999995</v>
      </c>
      <c r="I4" s="2">
        <v>0.98429999999999995</v>
      </c>
      <c r="J4" s="2">
        <v>0.98429999999999995</v>
      </c>
      <c r="K4" s="2">
        <v>0.98429999999999995</v>
      </c>
      <c r="L4" s="2">
        <v>0.98429999999999995</v>
      </c>
      <c r="M4" s="2">
        <v>0.98429999999999995</v>
      </c>
      <c r="N4" s="2">
        <v>0.98429999999999995</v>
      </c>
      <c r="O4" s="2">
        <v>1.2991999999999999</v>
      </c>
      <c r="P4" s="2">
        <v>1.2991999999999999</v>
      </c>
      <c r="Q4" s="2">
        <v>1.2991999999999999</v>
      </c>
      <c r="R4" s="2">
        <v>1.2991999999999999</v>
      </c>
      <c r="S4" s="2">
        <v>1.2991999999999999</v>
      </c>
      <c r="T4" s="2">
        <v>1.2991999999999999</v>
      </c>
      <c r="U4" s="2">
        <v>1.4567000000000001</v>
      </c>
      <c r="V4" s="2">
        <v>1.4567000000000001</v>
      </c>
    </row>
    <row r="5" spans="1:39" x14ac:dyDescent="0.25">
      <c r="A5" t="s">
        <v>3026</v>
      </c>
      <c r="G5" s="2">
        <v>1.1811</v>
      </c>
      <c r="H5" s="2">
        <v>1.1811</v>
      </c>
      <c r="I5" s="2">
        <v>1.1811</v>
      </c>
      <c r="J5" s="2">
        <v>1.1811</v>
      </c>
      <c r="K5" s="2">
        <v>1.1811</v>
      </c>
      <c r="L5" s="2">
        <v>1.1811</v>
      </c>
      <c r="M5" s="2">
        <v>1.1811</v>
      </c>
      <c r="N5" s="2">
        <v>1.1811</v>
      </c>
      <c r="O5" s="2">
        <v>1.4961</v>
      </c>
      <c r="P5" s="2">
        <v>1.4961</v>
      </c>
      <c r="Q5" s="2">
        <v>1.4961</v>
      </c>
      <c r="R5" s="2">
        <v>1.4961</v>
      </c>
      <c r="S5" s="2">
        <v>1.4961</v>
      </c>
      <c r="T5" s="2">
        <v>1.4961</v>
      </c>
      <c r="U5" s="2">
        <v>1.5945</v>
      </c>
      <c r="V5" s="2">
        <v>1.5945</v>
      </c>
    </row>
    <row r="6" spans="1:39" x14ac:dyDescent="0.25">
      <c r="A6" t="s">
        <v>3027</v>
      </c>
      <c r="G6" s="2">
        <v>0.98429999999999995</v>
      </c>
      <c r="H6" s="2">
        <v>0.98429999999999995</v>
      </c>
      <c r="I6" s="2">
        <v>0.98429999999999995</v>
      </c>
      <c r="J6" s="2">
        <v>0.98429999999999995</v>
      </c>
      <c r="K6" s="2">
        <v>0.98429999999999995</v>
      </c>
      <c r="L6" s="2">
        <v>0.98429999999999995</v>
      </c>
      <c r="M6" s="2">
        <v>0.98429999999999995</v>
      </c>
      <c r="N6" s="2">
        <v>0.98429999999999995</v>
      </c>
      <c r="O6" s="2">
        <v>1.2991999999999999</v>
      </c>
      <c r="P6" s="2">
        <v>1.2991999999999999</v>
      </c>
      <c r="Q6" s="2">
        <v>1.2991999999999999</v>
      </c>
      <c r="R6" s="2">
        <v>1.2991999999999999</v>
      </c>
      <c r="S6" s="2">
        <v>1.2991999999999999</v>
      </c>
      <c r="T6" s="2">
        <v>1.2991999999999999</v>
      </c>
      <c r="U6" s="2">
        <v>1.4567000000000001</v>
      </c>
      <c r="V6" s="2">
        <v>1.4567000000000001</v>
      </c>
      <c r="W6" s="2">
        <v>1.4567000000000001</v>
      </c>
      <c r="X6" s="2">
        <v>1.4567000000000001</v>
      </c>
      <c r="Y6" s="2">
        <v>1.6535</v>
      </c>
      <c r="Z6" s="2">
        <v>1.6535</v>
      </c>
      <c r="AA6" s="2">
        <v>1.6535</v>
      </c>
      <c r="AB6" s="2">
        <v>1.6535</v>
      </c>
      <c r="AC6" s="2">
        <v>1.6535</v>
      </c>
      <c r="AD6" s="2">
        <v>1.6535</v>
      </c>
      <c r="AE6" s="2">
        <v>1.7912999999999999</v>
      </c>
      <c r="AF6" s="2">
        <v>1.7912999999999999</v>
      </c>
      <c r="AG6" s="2">
        <v>1.7912999999999999</v>
      </c>
      <c r="AH6" s="2">
        <v>1.8701000000000001</v>
      </c>
      <c r="AI6" s="2">
        <v>1.8701000000000001</v>
      </c>
    </row>
    <row r="7" spans="1:39" x14ac:dyDescent="0.25">
      <c r="A7" t="s">
        <v>3028</v>
      </c>
      <c r="G7" s="2">
        <v>1.3857999999999999</v>
      </c>
      <c r="H7" s="2">
        <v>1.3857999999999999</v>
      </c>
      <c r="I7" s="2">
        <v>1.3857999999999999</v>
      </c>
      <c r="J7" s="2">
        <v>1.3857999999999999</v>
      </c>
      <c r="K7" s="2">
        <v>1.3857999999999999</v>
      </c>
      <c r="L7" s="2">
        <v>1.3857999999999999</v>
      </c>
      <c r="M7" s="2">
        <v>1.3857999999999999</v>
      </c>
      <c r="N7" s="2">
        <v>1.3857999999999999</v>
      </c>
      <c r="O7" s="2">
        <v>1.5945</v>
      </c>
      <c r="P7" s="2">
        <v>1.5945</v>
      </c>
      <c r="Q7" s="2">
        <v>1.5945</v>
      </c>
      <c r="R7" s="2">
        <v>1.5945</v>
      </c>
      <c r="S7" s="2">
        <v>1.5945</v>
      </c>
      <c r="T7" s="2">
        <v>1.5945</v>
      </c>
      <c r="U7" s="2">
        <v>1.752</v>
      </c>
      <c r="V7" s="2">
        <v>1.752</v>
      </c>
      <c r="W7" s="2">
        <v>1.752</v>
      </c>
      <c r="X7" s="2">
        <v>1.752</v>
      </c>
      <c r="Y7" s="2">
        <v>1.9488000000000001</v>
      </c>
      <c r="Z7" s="2">
        <v>1.9488000000000001</v>
      </c>
      <c r="AA7" s="2">
        <v>1.9488000000000001</v>
      </c>
      <c r="AB7" s="2">
        <v>1.9488000000000001</v>
      </c>
      <c r="AC7" s="2">
        <v>1.9488000000000001</v>
      </c>
      <c r="AD7" s="2">
        <v>1.9488000000000001</v>
      </c>
      <c r="AE7" s="2">
        <v>1.9684999999999999</v>
      </c>
      <c r="AF7" s="2">
        <v>1.9684999999999999</v>
      </c>
      <c r="AG7" s="2">
        <v>1.9684999999999999</v>
      </c>
      <c r="AH7" s="2">
        <v>1.9684999999999999</v>
      </c>
      <c r="AI7" s="2">
        <v>1.9684999999999999</v>
      </c>
    </row>
    <row r="8" spans="1:39" x14ac:dyDescent="0.25">
      <c r="A8" t="s">
        <v>3029</v>
      </c>
      <c r="O8" s="2">
        <v>1.3189</v>
      </c>
      <c r="P8" s="2">
        <v>1.3189</v>
      </c>
      <c r="Q8" s="2">
        <v>1.3189</v>
      </c>
      <c r="R8" s="2">
        <v>1.3189</v>
      </c>
      <c r="S8" s="2">
        <v>1.3189</v>
      </c>
      <c r="T8" s="2">
        <v>1.3189</v>
      </c>
      <c r="U8" s="2">
        <v>1.3189</v>
      </c>
      <c r="V8" s="2">
        <v>1.3189</v>
      </c>
      <c r="W8" s="2">
        <v>1.3189</v>
      </c>
      <c r="X8" s="2">
        <v>1.3189</v>
      </c>
      <c r="Y8" s="39">
        <v>1.5945</v>
      </c>
      <c r="Z8" s="2">
        <v>1.5945</v>
      </c>
      <c r="AA8" s="2">
        <v>1.5945</v>
      </c>
      <c r="AB8" s="2">
        <v>1.5945</v>
      </c>
      <c r="AC8" s="2">
        <v>1.5945</v>
      </c>
      <c r="AD8" s="2">
        <v>1.5945</v>
      </c>
      <c r="AE8" s="39">
        <v>1.7125999999999999</v>
      </c>
      <c r="AF8" s="2">
        <v>1.7125999999999999</v>
      </c>
      <c r="AG8" s="2">
        <v>1.7125999999999999</v>
      </c>
      <c r="AH8" s="39">
        <v>1.7912999999999999</v>
      </c>
      <c r="AI8" s="2">
        <v>1.7912999999999999</v>
      </c>
      <c r="AJ8" s="2">
        <v>1.7912999999999999</v>
      </c>
      <c r="AK8" s="2">
        <v>1.7912999999999999</v>
      </c>
      <c r="AL8" s="39">
        <v>1.9488000000000001</v>
      </c>
      <c r="AM8" s="2">
        <v>1.9488000000000001</v>
      </c>
    </row>
    <row r="9" spans="1:39" x14ac:dyDescent="0.25">
      <c r="A9" t="s">
        <v>3030</v>
      </c>
      <c r="O9" s="2">
        <v>1.7677</v>
      </c>
      <c r="P9" s="2">
        <v>1.7677</v>
      </c>
      <c r="Q9" s="2">
        <v>1.7677</v>
      </c>
      <c r="R9" s="2">
        <v>1.7677</v>
      </c>
      <c r="S9" s="2">
        <v>1.7677</v>
      </c>
      <c r="T9" s="2">
        <v>1.7677</v>
      </c>
      <c r="U9" s="2">
        <v>1.7677</v>
      </c>
      <c r="V9" s="2">
        <v>1.7677</v>
      </c>
      <c r="W9" s="2">
        <v>1.7677</v>
      </c>
      <c r="X9" s="2">
        <v>1.7677</v>
      </c>
      <c r="Y9" s="39">
        <v>1.9645999999999999</v>
      </c>
      <c r="Z9" s="2">
        <v>1.9645999999999999</v>
      </c>
      <c r="AA9" s="2">
        <v>1.9645999999999999</v>
      </c>
      <c r="AB9" s="2">
        <v>1.9645999999999999</v>
      </c>
      <c r="AC9" s="2">
        <v>1.9645999999999999</v>
      </c>
      <c r="AD9" s="2">
        <v>1.9645999999999999</v>
      </c>
      <c r="AE9" s="39">
        <v>2.0827</v>
      </c>
      <c r="AF9" s="2">
        <v>2.0827</v>
      </c>
      <c r="AG9" s="2">
        <v>2.0827</v>
      </c>
      <c r="AH9" s="39">
        <v>2.1614</v>
      </c>
      <c r="AI9" s="2">
        <v>2.1614</v>
      </c>
      <c r="AJ9" s="2">
        <v>2.1614</v>
      </c>
      <c r="AK9" s="2">
        <v>2.1614</v>
      </c>
      <c r="AL9" s="39">
        <v>2.2835000000000001</v>
      </c>
      <c r="AM9" s="2">
        <v>2.2835000000000001</v>
      </c>
    </row>
  </sheetData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67F2A-9A05-48FB-B337-5BC277AA192A}">
  <dimension ref="A1:AM19"/>
  <sheetViews>
    <sheetView workbookViewId="0">
      <selection activeCell="Z8" sqref="Z8"/>
    </sheetView>
  </sheetViews>
  <sheetFormatPr defaultRowHeight="15" x14ac:dyDescent="0.25"/>
  <cols>
    <col min="1" max="1" width="10.5703125" customWidth="1"/>
  </cols>
  <sheetData>
    <row r="1" spans="1:39" x14ac:dyDescent="0.25">
      <c r="A1" t="s">
        <v>2984</v>
      </c>
      <c r="B1" s="2" t="s">
        <v>2985</v>
      </c>
      <c r="C1" s="2" t="s">
        <v>2986</v>
      </c>
      <c r="D1" s="2" t="s">
        <v>2987</v>
      </c>
      <c r="E1" s="2" t="s">
        <v>2988</v>
      </c>
      <c r="F1" s="2" t="s">
        <v>2989</v>
      </c>
      <c r="G1" s="2" t="s">
        <v>2990</v>
      </c>
      <c r="H1" s="2" t="s">
        <v>2991</v>
      </c>
      <c r="I1" s="2" t="s">
        <v>2992</v>
      </c>
      <c r="J1" s="2" t="s">
        <v>2993</v>
      </c>
      <c r="K1" s="2" t="s">
        <v>2994</v>
      </c>
      <c r="L1" s="2" t="s">
        <v>2995</v>
      </c>
      <c r="M1" s="2" t="s">
        <v>2996</v>
      </c>
      <c r="N1" s="2" t="s">
        <v>2997</v>
      </c>
      <c r="O1" s="2" t="s">
        <v>2998</v>
      </c>
      <c r="P1" s="2" t="s">
        <v>2999</v>
      </c>
      <c r="Q1" s="2" t="s">
        <v>3000</v>
      </c>
      <c r="R1" s="2" t="s">
        <v>3001</v>
      </c>
      <c r="S1" s="2" t="s">
        <v>3002</v>
      </c>
      <c r="T1" s="2" t="s">
        <v>3003</v>
      </c>
      <c r="U1" s="2" t="s">
        <v>3004</v>
      </c>
      <c r="V1" s="2" t="s">
        <v>3005</v>
      </c>
      <c r="W1" s="2" t="s">
        <v>3006</v>
      </c>
      <c r="X1" s="2" t="s">
        <v>3007</v>
      </c>
      <c r="Y1" s="2" t="s">
        <v>3008</v>
      </c>
      <c r="Z1" s="2" t="s">
        <v>3009</v>
      </c>
      <c r="AA1" s="2" t="s">
        <v>3010</v>
      </c>
      <c r="AB1" s="2" t="s">
        <v>3011</v>
      </c>
      <c r="AC1" s="2" t="s">
        <v>3012</v>
      </c>
      <c r="AD1" s="2" t="s">
        <v>3013</v>
      </c>
      <c r="AE1" s="2" t="s">
        <v>3014</v>
      </c>
      <c r="AF1" s="2" t="s">
        <v>3015</v>
      </c>
      <c r="AG1" s="2" t="s">
        <v>3016</v>
      </c>
      <c r="AH1" s="2" t="s">
        <v>3017</v>
      </c>
      <c r="AI1" s="2" t="s">
        <v>3018</v>
      </c>
      <c r="AJ1" s="2" t="s">
        <v>3019</v>
      </c>
      <c r="AK1" s="2" t="s">
        <v>3020</v>
      </c>
      <c r="AL1" s="2" t="s">
        <v>3021</v>
      </c>
      <c r="AM1" s="2" t="s">
        <v>3022</v>
      </c>
    </row>
    <row r="2" spans="1:39" x14ac:dyDescent="0.25">
      <c r="A2" t="s">
        <v>3031</v>
      </c>
      <c r="B2">
        <v>0.47239999999999999</v>
      </c>
      <c r="C2">
        <v>0.47239999999999999</v>
      </c>
      <c r="D2">
        <v>0.47239999999999999</v>
      </c>
      <c r="E2">
        <v>0.47239999999999999</v>
      </c>
      <c r="F2">
        <v>0.47239999999999999</v>
      </c>
      <c r="G2">
        <v>0.47239999999999999</v>
      </c>
      <c r="H2">
        <v>0.47239999999999999</v>
      </c>
      <c r="I2">
        <v>0.47239999999999999</v>
      </c>
      <c r="J2">
        <v>0.47239999999999999</v>
      </c>
      <c r="K2">
        <v>0.47239999999999999</v>
      </c>
      <c r="L2">
        <v>0.47239999999999999</v>
      </c>
      <c r="M2">
        <v>0.47239999999999999</v>
      </c>
      <c r="N2">
        <v>0.47239999999999999</v>
      </c>
      <c r="O2">
        <v>0.47239999999999999</v>
      </c>
      <c r="P2">
        <v>0.47239999999999999</v>
      </c>
      <c r="Q2">
        <v>0.47239999999999999</v>
      </c>
    </row>
    <row r="3" spans="1:39" x14ac:dyDescent="0.25">
      <c r="A3" t="s">
        <v>3032</v>
      </c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</row>
    <row r="4" spans="1:39" x14ac:dyDescent="0.25">
      <c r="A4" t="s">
        <v>3033</v>
      </c>
      <c r="B4">
        <v>0.7218</v>
      </c>
      <c r="C4">
        <v>0.7218</v>
      </c>
      <c r="D4">
        <v>0.7218</v>
      </c>
      <c r="E4">
        <v>0.7218</v>
      </c>
      <c r="F4">
        <v>0.7218</v>
      </c>
      <c r="G4">
        <v>0.7218</v>
      </c>
      <c r="H4">
        <v>0.7218</v>
      </c>
      <c r="I4">
        <v>0.7218</v>
      </c>
      <c r="J4">
        <v>0.7218</v>
      </c>
      <c r="K4">
        <v>0.7218</v>
      </c>
      <c r="L4">
        <v>0.7218</v>
      </c>
      <c r="M4">
        <v>0.7218</v>
      </c>
      <c r="N4">
        <v>0.7218</v>
      </c>
      <c r="O4">
        <v>0.7218</v>
      </c>
      <c r="P4">
        <v>0.7218</v>
      </c>
      <c r="Q4">
        <v>0.7218</v>
      </c>
      <c r="R4">
        <v>0.7218</v>
      </c>
      <c r="S4">
        <v>0.7218</v>
      </c>
      <c r="T4">
        <v>0.7218</v>
      </c>
      <c r="U4">
        <v>0.7218</v>
      </c>
      <c r="V4">
        <v>0.7218</v>
      </c>
    </row>
    <row r="5" spans="1:39" x14ac:dyDescent="0.25">
      <c r="A5" t="s">
        <v>3034</v>
      </c>
      <c r="B5">
        <v>2</v>
      </c>
      <c r="C5">
        <v>2</v>
      </c>
      <c r="D5">
        <v>2</v>
      </c>
      <c r="E5">
        <v>2</v>
      </c>
      <c r="F5">
        <v>2</v>
      </c>
      <c r="G5">
        <v>2</v>
      </c>
      <c r="H5">
        <v>2</v>
      </c>
      <c r="I5">
        <v>2</v>
      </c>
      <c r="J5">
        <v>2</v>
      </c>
      <c r="K5">
        <v>2</v>
      </c>
      <c r="L5">
        <v>2</v>
      </c>
      <c r="M5">
        <v>2</v>
      </c>
      <c r="N5">
        <v>2</v>
      </c>
      <c r="O5">
        <v>2</v>
      </c>
      <c r="P5">
        <v>2</v>
      </c>
      <c r="Q5">
        <v>2</v>
      </c>
      <c r="R5">
        <v>2</v>
      </c>
      <c r="S5">
        <v>2</v>
      </c>
      <c r="T5">
        <v>2</v>
      </c>
      <c r="U5">
        <v>2</v>
      </c>
      <c r="V5">
        <v>2</v>
      </c>
    </row>
    <row r="6" spans="1:39" x14ac:dyDescent="0.25">
      <c r="A6" t="s">
        <v>3035</v>
      </c>
      <c r="B6">
        <v>0.82679999999999998</v>
      </c>
      <c r="C6">
        <v>0.82679999999999998</v>
      </c>
      <c r="D6">
        <v>0.82679999999999998</v>
      </c>
      <c r="E6">
        <v>0.82679999999999998</v>
      </c>
      <c r="F6">
        <v>0.82679999999999998</v>
      </c>
      <c r="G6">
        <v>0.82679999999999998</v>
      </c>
      <c r="H6">
        <v>0.82679999999999998</v>
      </c>
      <c r="I6">
        <v>0.82679999999999998</v>
      </c>
      <c r="J6">
        <v>0.82679999999999998</v>
      </c>
      <c r="K6">
        <v>0.82679999999999998</v>
      </c>
      <c r="L6">
        <v>0.82679999999999998</v>
      </c>
      <c r="M6">
        <v>0.82679999999999998</v>
      </c>
      <c r="N6">
        <v>0.82679999999999998</v>
      </c>
      <c r="O6">
        <v>0.82679999999999998</v>
      </c>
      <c r="P6">
        <v>0.82679999999999998</v>
      </c>
      <c r="Q6">
        <v>0.82679999999999998</v>
      </c>
      <c r="R6">
        <v>0.82679999999999998</v>
      </c>
      <c r="S6">
        <v>0.82679999999999998</v>
      </c>
      <c r="T6">
        <v>0.82679999999999998</v>
      </c>
      <c r="U6">
        <v>0.82679999999999998</v>
      </c>
      <c r="V6">
        <v>0.82679999999999998</v>
      </c>
      <c r="W6">
        <v>0.82679999999999998</v>
      </c>
      <c r="X6">
        <v>0.82679999999999998</v>
      </c>
      <c r="Y6">
        <v>0.82679999999999998</v>
      </c>
      <c r="Z6">
        <v>0.82679999999999998</v>
      </c>
      <c r="AA6">
        <v>0.82679999999999998</v>
      </c>
    </row>
    <row r="7" spans="1:39" x14ac:dyDescent="0.25">
      <c r="A7" t="s">
        <v>3036</v>
      </c>
    </row>
    <row r="8" spans="1:39" x14ac:dyDescent="0.25">
      <c r="A8" t="s">
        <v>3037</v>
      </c>
      <c r="E8">
        <v>1.0499000000000001</v>
      </c>
      <c r="F8">
        <v>1.0499000000000001</v>
      </c>
      <c r="G8">
        <v>1.0499000000000001</v>
      </c>
      <c r="H8">
        <v>1.0499000000000001</v>
      </c>
      <c r="I8">
        <v>1.0499000000000001</v>
      </c>
      <c r="J8">
        <v>1.0499000000000001</v>
      </c>
      <c r="K8">
        <v>1.0499000000000001</v>
      </c>
      <c r="L8">
        <v>1.0499000000000001</v>
      </c>
      <c r="M8">
        <v>1.0499000000000001</v>
      </c>
      <c r="N8">
        <v>1.0499000000000001</v>
      </c>
      <c r="O8">
        <v>1.0499000000000001</v>
      </c>
      <c r="P8">
        <v>1.0499000000000001</v>
      </c>
      <c r="Q8">
        <v>1.0499000000000001</v>
      </c>
      <c r="R8">
        <v>1.0499000000000001</v>
      </c>
      <c r="S8">
        <v>1.0499000000000001</v>
      </c>
      <c r="T8">
        <v>1.0499000000000001</v>
      </c>
      <c r="U8">
        <v>1.0499000000000001</v>
      </c>
      <c r="V8">
        <v>1.0499000000000001</v>
      </c>
      <c r="W8">
        <v>1.0499000000000001</v>
      </c>
      <c r="X8">
        <v>1.0499000000000001</v>
      </c>
      <c r="Y8">
        <v>1.0499000000000001</v>
      </c>
      <c r="Z8">
        <v>1.0499000000000001</v>
      </c>
      <c r="AA8">
        <v>1.0499000000000001</v>
      </c>
      <c r="AB8">
        <v>1.0499000000000001</v>
      </c>
      <c r="AC8">
        <v>1.0499000000000001</v>
      </c>
      <c r="AD8">
        <v>1.0499000000000001</v>
      </c>
      <c r="AE8">
        <v>1.0499000000000001</v>
      </c>
      <c r="AF8">
        <v>1.0499000000000001</v>
      </c>
      <c r="AG8">
        <v>1.0499000000000001</v>
      </c>
      <c r="AH8">
        <v>1.0499000000000001</v>
      </c>
      <c r="AI8">
        <v>1.0499000000000001</v>
      </c>
      <c r="AJ8">
        <v>1.0499000000000001</v>
      </c>
    </row>
    <row r="9" spans="1:39" x14ac:dyDescent="0.25">
      <c r="A9" t="s">
        <v>3038</v>
      </c>
      <c r="E9">
        <v>1.9</v>
      </c>
      <c r="F9">
        <v>1.9</v>
      </c>
      <c r="G9">
        <v>1.9</v>
      </c>
      <c r="H9">
        <v>1.9</v>
      </c>
      <c r="I9">
        <v>1.9</v>
      </c>
      <c r="J9">
        <v>1.9</v>
      </c>
      <c r="K9">
        <v>1.9</v>
      </c>
      <c r="L9">
        <v>1.9</v>
      </c>
      <c r="M9">
        <v>1.9</v>
      </c>
      <c r="N9">
        <v>1.9</v>
      </c>
      <c r="O9">
        <v>1.9</v>
      </c>
      <c r="P9">
        <v>1.9</v>
      </c>
      <c r="Q9">
        <v>1.9</v>
      </c>
      <c r="R9">
        <v>1.9</v>
      </c>
      <c r="S9">
        <v>1.9</v>
      </c>
      <c r="T9">
        <v>1.9</v>
      </c>
      <c r="U9">
        <v>1.9</v>
      </c>
      <c r="V9">
        <v>1.9</v>
      </c>
      <c r="W9">
        <v>1.9</v>
      </c>
      <c r="X9">
        <v>1.9</v>
      </c>
      <c r="Y9">
        <v>1.9</v>
      </c>
      <c r="Z9">
        <v>1.9</v>
      </c>
      <c r="AA9">
        <v>1.9</v>
      </c>
      <c r="AB9">
        <v>1.9</v>
      </c>
      <c r="AC9">
        <v>1.9</v>
      </c>
      <c r="AD9">
        <v>1.9</v>
      </c>
      <c r="AE9">
        <v>1.9</v>
      </c>
      <c r="AF9">
        <v>1.9</v>
      </c>
      <c r="AG9">
        <v>1.9</v>
      </c>
      <c r="AH9">
        <v>1.9</v>
      </c>
      <c r="AI9">
        <v>1.9</v>
      </c>
      <c r="AJ9">
        <v>1.9</v>
      </c>
    </row>
    <row r="19" spans="2:3" x14ac:dyDescent="0.25">
      <c r="B19" s="40"/>
      <c r="C19" t="s">
        <v>3039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A7288-2B7D-4100-9B10-88AD5B835828}">
  <dimension ref="A1"/>
  <sheetViews>
    <sheetView workbookViewId="0">
      <selection activeCell="H28" sqref="A1:AV47"/>
    </sheetView>
  </sheetViews>
  <sheetFormatPr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30801-EFB8-4573-AF4C-63E396E2363E}">
  <dimension ref="A1"/>
  <sheetViews>
    <sheetView topLeftCell="A20" zoomScaleNormal="100" workbookViewId="0">
      <selection activeCell="K39" sqref="A1:XFD1048576"/>
    </sheetView>
  </sheetViews>
  <sheetFormatPr defaultRowHeight="15" x14ac:dyDescent="0.25"/>
  <sheetData/>
  <pageMargins left="0.7" right="0.7" top="0.75" bottom="0.75" header="0.3" footer="0.3"/>
  <pageSetup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97AA12601072044B03D0EE2276799B3" ma:contentTypeVersion="13" ma:contentTypeDescription="Create a new document." ma:contentTypeScope="" ma:versionID="8b7678a3148cd18f45d64b8f4307b55c">
  <xsd:schema xmlns:xsd="http://www.w3.org/2001/XMLSchema" xmlns:xs="http://www.w3.org/2001/XMLSchema" xmlns:p="http://schemas.microsoft.com/office/2006/metadata/properties" xmlns:ns3="6c468c42-b838-4982-98ec-e0d39a20f8d8" xmlns:ns4="2bf1e660-0d8f-4c78-a40f-c5193eca1339" targetNamespace="http://schemas.microsoft.com/office/2006/metadata/properties" ma:root="true" ma:fieldsID="937d57ab82ed9e064e076b586cbacd6a" ns3:_="" ns4:_="">
    <xsd:import namespace="6c468c42-b838-4982-98ec-e0d39a20f8d8"/>
    <xsd:import namespace="2bf1e660-0d8f-4c78-a40f-c5193eca133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468c42-b838-4982-98ec-e0d39a20f8d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f1e660-0d8f-4c78-a40f-c5193eca1339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C93FBB2-8153-4AAB-AFAF-89BCB0A12C2C}">
  <ds:schemaRefs>
    <ds:schemaRef ds:uri="http://schemas.microsoft.com/office/2006/documentManagement/types"/>
    <ds:schemaRef ds:uri="http://purl.org/dc/terms/"/>
    <ds:schemaRef ds:uri="http://schemas.microsoft.com/office/2006/metadata/properties"/>
    <ds:schemaRef ds:uri="http://purl.org/dc/dcmitype/"/>
    <ds:schemaRef ds:uri="http://purl.org/dc/elements/1.1/"/>
    <ds:schemaRef ds:uri="2bf1e660-0d8f-4c78-a40f-c5193eca1339"/>
    <ds:schemaRef ds:uri="http://schemas.microsoft.com/office/infopath/2007/PartnerControls"/>
    <ds:schemaRef ds:uri="http://schemas.openxmlformats.org/package/2006/metadata/core-properties"/>
    <ds:schemaRef ds:uri="6c468c42-b838-4982-98ec-e0d39a20f8d8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8E119CB0-C339-4840-94D6-B42C0A34822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BCDD13D-104C-4166-9568-72F819AB1D3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c468c42-b838-4982-98ec-e0d39a20f8d8"/>
    <ds:schemaRef ds:uri="2bf1e660-0d8f-4c78-a40f-c5193eca133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Tools</vt:lpstr>
      <vt:lpstr>ToolHoldersDef</vt:lpstr>
      <vt:lpstr>ToolShapesDef</vt:lpstr>
      <vt:lpstr>Holders</vt:lpstr>
      <vt:lpstr>Shapes</vt:lpstr>
      <vt:lpstr>PG_OHL</vt:lpstr>
      <vt:lpstr>ER_OHL</vt:lpstr>
      <vt:lpstr>Soflex</vt:lpstr>
      <vt:lpstr>Milling</vt:lpstr>
      <vt:lpstr>Drilling</vt:lpstr>
      <vt:lpstr>Milling_rules</vt:lpstr>
      <vt:lpstr>Drilling_rules</vt:lpstr>
      <vt:lpstr>Soflex_RFID_rules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Adam Riggs</dc:creator>
  <cp:keywords/>
  <dc:description/>
  <cp:lastModifiedBy>Adam Riggs</cp:lastModifiedBy>
  <cp:revision/>
  <dcterms:created xsi:type="dcterms:W3CDTF">2021-03-09T15:42:01Z</dcterms:created>
  <dcterms:modified xsi:type="dcterms:W3CDTF">2025-03-27T20:42:44Z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0x010100397AA12601072044B03D0EE2276799B3</vt:lpwstr>
  </property>
</Properties>
</file>