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71B2F308-B88F-FD4D-9366-B79019636F86}" xr6:coauthVersionLast="47" xr6:coauthVersionMax="47" xr10:uidLastSave="{00000000-0000-0000-0000-000000000000}"/>
  <bookViews>
    <workbookView xWindow="4880" yWindow="760" windowWidth="29040" windowHeight="15840" activeTab="2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8" l="1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C32" i="8"/>
  <c r="P15" i="8" a="1"/>
  <c r="P15" i="8" s="1"/>
  <c r="P23" i="8" a="1"/>
  <c r="P23" i="8" s="1"/>
  <c r="O23" i="8" a="1"/>
  <c r="O23" i="8" s="1"/>
  <c r="O32" i="8" a="1"/>
  <c r="O32" i="8" s="1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<sst xmlns="http://schemas.openxmlformats.org/spreadsheetml/2006/main" count="182" uniqueCount="82">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</sst>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  <xf numFmtId="0" fontId="11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baseColWidth="10" defaultColWidth="10.83203125" defaultRowHeight="16" x14ac:dyDescent="0.2"/>
  <cols>
    <col min="1" max="16384" width="10.8320312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ht="15" x14ac:dyDescent="0.2">
      <c r="A4" s="1">
        <v>1973</v>
      </c>
      <c r="B4" s="2">
        <v>68119</v>
      </c>
    </row>
    <row r="5" spans="1:2" ht="15" x14ac:dyDescent="0.2">
      <c r="A5" s="1">
        <v>1974</v>
      </c>
      <c r="B5" s="2">
        <v>65456</v>
      </c>
    </row>
    <row r="6" spans="1:2" ht="15" x14ac:dyDescent="0.2">
      <c r="A6" s="1">
        <v>1975</v>
      </c>
      <c r="B6" s="2">
        <v>60537</v>
      </c>
    </row>
    <row r="7" spans="1:2" ht="15" x14ac:dyDescent="0.2">
      <c r="A7" s="1">
        <v>1976</v>
      </c>
      <c r="B7" s="2">
        <v>63270</v>
      </c>
    </row>
    <row r="8" spans="1:2" ht="15" x14ac:dyDescent="0.2">
      <c r="A8" s="1">
        <v>1977</v>
      </c>
      <c r="B8" s="2">
        <v>67156</v>
      </c>
    </row>
    <row r="9" spans="1:2" ht="15" x14ac:dyDescent="0.2">
      <c r="A9" s="1">
        <v>1978</v>
      </c>
      <c r="B9" s="2">
        <v>71543</v>
      </c>
    </row>
    <row r="10" spans="1:2" ht="15" x14ac:dyDescent="0.2">
      <c r="A10" s="1">
        <v>1979</v>
      </c>
      <c r="B10" s="2">
        <v>75681</v>
      </c>
    </row>
    <row r="11" spans="1:2" ht="15" x14ac:dyDescent="0.2">
      <c r="A11" s="1">
        <v>1980</v>
      </c>
      <c r="B11" s="2">
        <v>98960</v>
      </c>
    </row>
    <row r="12" spans="1:2" ht="15" x14ac:dyDescent="0.2">
      <c r="A12" s="1">
        <v>1981</v>
      </c>
      <c r="B12" s="2">
        <v>102974</v>
      </c>
    </row>
    <row r="13" spans="1:2" ht="15" x14ac:dyDescent="0.2">
      <c r="A13" s="1">
        <v>1982</v>
      </c>
      <c r="B13" s="2">
        <v>106810</v>
      </c>
    </row>
    <row r="14" spans="1:2" ht="15" x14ac:dyDescent="0.2">
      <c r="A14" s="1">
        <v>1983</v>
      </c>
      <c r="B14" s="2">
        <v>110779</v>
      </c>
    </row>
    <row r="15" spans="1:2" ht="15" x14ac:dyDescent="0.2">
      <c r="A15" s="1">
        <v>1984</v>
      </c>
      <c r="B15" s="2">
        <v>114307</v>
      </c>
    </row>
    <row r="16" spans="1:2" ht="15" x14ac:dyDescent="0.2">
      <c r="A16" s="1">
        <v>1985</v>
      </c>
      <c r="B16" s="2">
        <v>117306</v>
      </c>
    </row>
    <row r="17" spans="1:2" ht="15" x14ac:dyDescent="0.2">
      <c r="A17" s="1">
        <v>1986</v>
      </c>
      <c r="B17" s="2">
        <v>123304</v>
      </c>
    </row>
    <row r="18" spans="1:2" ht="15" x14ac:dyDescent="0.2">
      <c r="A18" s="1">
        <v>1987</v>
      </c>
      <c r="B18" s="2">
        <v>125533</v>
      </c>
    </row>
    <row r="19" spans="1:2" ht="15" x14ac:dyDescent="0.2">
      <c r="A19" s="1">
        <v>1988</v>
      </c>
      <c r="B19" s="2">
        <v>131265</v>
      </c>
    </row>
    <row r="20" spans="1:2" ht="15" x14ac:dyDescent="0.2">
      <c r="A20" s="1">
        <v>1989</v>
      </c>
      <c r="B20" s="2">
        <v>139661</v>
      </c>
    </row>
    <row r="21" spans="1:2" ht="15" x14ac:dyDescent="0.2">
      <c r="A21" s="1">
        <v>1990</v>
      </c>
      <c r="B21" s="2">
        <v>152895</v>
      </c>
    </row>
    <row r="22" spans="1:2" ht="15" x14ac:dyDescent="0.2">
      <c r="A22" s="1">
        <v>1991</v>
      </c>
      <c r="B22" s="2">
        <v>160331</v>
      </c>
    </row>
    <row r="23" spans="1:2" ht="15" x14ac:dyDescent="0.2">
      <c r="A23" s="1">
        <v>1992</v>
      </c>
      <c r="B23" s="2">
        <v>162900</v>
      </c>
    </row>
    <row r="24" spans="1:2" ht="15" x14ac:dyDescent="0.2">
      <c r="A24" s="1">
        <v>1993</v>
      </c>
      <c r="B24" s="2">
        <v>170045</v>
      </c>
    </row>
    <row r="25" spans="1:2" ht="15" x14ac:dyDescent="0.2">
      <c r="A25" s="1">
        <v>1994</v>
      </c>
      <c r="B25" s="2">
        <v>173248</v>
      </c>
    </row>
    <row r="26" spans="1:2" ht="15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workbookViewId="0">
      <selection activeCell="B28" sqref="B28"/>
    </sheetView>
  </sheetViews>
  <sheetFormatPr baseColWidth="10" defaultColWidth="10.83203125" defaultRowHeight="16" x14ac:dyDescent="0.2"/>
  <cols>
    <col min="1" max="1" width="10.83203125" style="1"/>
    <col min="2" max="13" width="8" style="1" customWidth="1"/>
    <col min="14" max="16384" width="10.8320312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tabSelected="1" workbookViewId="0">
      <selection activeCell="K31" sqref="K31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16384" width="10.83203125" style="1"/>
  </cols>
  <sheetData>
    <row r="1" spans="1:14" x14ac:dyDescent="0.2">
      <c r="A1" s="1" t="s">
        <v>6</v>
      </c>
    </row>
    <row r="2" spans="1:14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ht="15" x14ac:dyDescent="0.2">
      <c r="Q25" s="1" cm="1">
        <f t="array" aca="1" ref="Q25:Q30" ca="1">OFFSET($B$19:$B$24,D5,0)</f>
        <v>160331</v>
      </c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ht="15" x14ac:dyDescent="0.2">
      <c r="Q28" s="1">
        <f ca="1"/>
        <v>173248</v>
      </c>
    </row>
    <row r="29" spans="1:19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ht="15" x14ac:dyDescent="0.2">
      <c r="B30" s="53" t="s">
        <v>81</v>
      </c>
      <c r="C30" s="52">
        <f ca="1">SUMPRODUCT(OFFSET($C$7:$C$24,0,C5,18-C5),OFFSET('Table 2.1'!$B$7:$B$24,0,0,18-'Table 2.1'!C5))/SUM(OFFSET('Table 2.1'!$B$7:$B$24,0,0,18-'Table 2.1'!C5))</f>
        <v>448.93349119055551</v>
      </c>
      <c r="D30" s="52">
        <f ca="1">SUMPRODUCT(OFFSET($C$7:$C$24,0,D5,18-D5),OFFSET('Table 2.1'!$B$7:$B$24,0,0,18-'Table 2.1'!D5))/SUM(OFFSET('Table 2.1'!$B$7:$B$24,0,0,18-'Table 2.1'!D5))</f>
        <v>169.63409373944467</v>
      </c>
      <c r="E30" s="52">
        <f ca="1">SUMPRODUCT(OFFSET($C$7:$C$24,0,E5,18-E5),OFFSET('Table 2.1'!$B$7:$B$24,0,0,18-'Table 2.1'!E5))/SUM(OFFSET('Table 2.1'!$B$7:$B$24,0,0,18-'Table 2.1'!E5))</f>
        <v>29.47623930022695</v>
      </c>
      <c r="F30" s="52">
        <f ca="1">SUMPRODUCT(OFFSET($C$7:$C$24,0,F5,18-F5),OFFSET('Table 2.1'!$B$7:$B$24,0,0,18-'Table 2.1'!F5))/SUM(OFFSET('Table 2.1'!$B$7:$B$24,0,0,18-'Table 2.1'!F5))</f>
        <v>12.261397386873282</v>
      </c>
      <c r="G30" s="52">
        <f ca="1">SUMPRODUCT(OFFSET($C$7:$C$24,0,G5,18-G5),OFFSET('Table 2.1'!$B$7:$B$24,0,0,18-'Table 2.1'!G5))/SUM(OFFSET('Table 2.1'!$B$7:$B$24,0,0,18-'Table 2.1'!G5))</f>
        <v>8.1527619166714178</v>
      </c>
      <c r="H30" s="52">
        <f ca="1">SUMPRODUCT(OFFSET($C$7:$C$24,0,H5,18-H5),OFFSET('Table 2.1'!$B$7:$B$24,0,0,18-'Table 2.1'!H5))/SUM(OFFSET('Table 2.1'!$B$7:$B$24,0,0,18-'Table 2.1'!H5))</f>
        <v>5.6423510793205791</v>
      </c>
      <c r="I30" s="52">
        <f ca="1">SUMPRODUCT(OFFSET($C$7:$C$24,0,I5,18-I5),OFFSET('Table 2.1'!$B$7:$B$24,0,0,18-'Table 2.1'!I5))/SUM(OFFSET('Table 2.1'!$B$7:$B$24,0,0,18-'Table 2.1'!I5))</f>
        <v>4.7036581563329065</v>
      </c>
      <c r="J30" s="52">
        <f ca="1">SUMPRODUCT(OFFSET($C$7:$C$24,0,J5,18-J5),OFFSET('Table 2.1'!$B$7:$B$24,0,0,18-'Table 2.1'!J5))/SUM(OFFSET('Table 2.1'!$B$7:$B$24,0,0,18-'Table 2.1'!J5))</f>
        <v>1.2728454544991692</v>
      </c>
      <c r="K30" s="52">
        <f ca="1">SUMPRODUCT(OFFSET($C$7:$C$24,0,K5,18-K5),OFFSET('Table 2.1'!$B$7:$B$24,0,0,18-'Table 2.1'!K5))/SUM(OFFSET('Table 2.1'!$B$7:$B$24,0,0,18-'Table 2.1'!K5))</f>
        <v>0.47746508059133097</v>
      </c>
      <c r="L30" s="52">
        <f ca="1">SUMPRODUCT(OFFSET($C$7:$C$24,0,L5,18-L5),OFFSET('Table 2.1'!$B$7:$B$24,0,0,18-'Table 2.1'!L5))/SUM(OFFSET('Table 2.1'!$B$7:$B$24,0,0,18-'Table 2.1'!L5))</f>
        <v>0.10849940976321089</v>
      </c>
      <c r="M30" s="52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ht="15" x14ac:dyDescent="0.2">
      <c r="B32" s="53" t="s">
        <v>81</v>
      </c>
      <c r="C32" s="54">
        <f ca="1">SUMPRODUCT(OFFSET($C$19:$C$24,-C5,C5),OFFSET($B$19:$B$24,-C5,0))/SUM(OFFSET($B$19:$B$24,-C5,0))</f>
        <v>380.16396077800999</v>
      </c>
      <c r="D32" s="54">
        <f t="shared" ref="D32:M32" ca="1" si="0">SUMPRODUCT(OFFSET($C$19:$C$24,-D5,D5),OFFSET($B$19:$B$24,-D5,0))/SUM(OFFSET($B$19:$B$24,-D5,0))</f>
        <v>117.71697877132252</v>
      </c>
      <c r="E32" s="54">
        <f t="shared" ca="1" si="0"/>
        <v>20.826586500664597</v>
      </c>
      <c r="F32" s="54">
        <f t="shared" ca="1" si="0"/>
        <v>10.314181426451292</v>
      </c>
      <c r="G32" s="54">
        <f t="shared" ca="1" si="0"/>
        <v>8.0433235012707254</v>
      </c>
      <c r="H32" s="54">
        <f t="shared" ca="1" si="0"/>
        <v>5.3166979761103041</v>
      </c>
      <c r="I32" s="54">
        <f t="shared" ca="1" si="0"/>
        <v>5.3235663635782879</v>
      </c>
      <c r="J32" s="54">
        <f t="shared" ca="1" si="0"/>
        <v>1.5225039931127455</v>
      </c>
      <c r="K32" s="54">
        <f t="shared" ca="1" si="0"/>
        <v>0.28651694246310022</v>
      </c>
      <c r="L32" s="54">
        <f t="shared" ca="1" si="0"/>
        <v>0</v>
      </c>
      <c r="M32" s="54">
        <f t="shared" ca="1" si="0"/>
        <v>0.3071554943974838</v>
      </c>
    </row>
    <row r="33" spans="1:14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ht="15" x14ac:dyDescent="0.2">
      <c r="B34" s="53" t="s">
        <v>81</v>
      </c>
      <c r="C34" s="55">
        <f ca="1">SUMPRODUCT(OFFSET($C$22:$C$24,-C5,C5),OFFSET($B$22:$B$24,-C5,0))/SUM(OFFSET($B$22:$B$24,-C5,0))</f>
        <v>373.43471344326451</v>
      </c>
      <c r="D34" s="55">
        <f t="shared" ref="D34:M34" ca="1" si="1">SUMPRODUCT(OFFSET($C$22:$C$24,-D5,D5),OFFSET($B$22:$B$24,-D5,0))/SUM(OFFSET($B$22:$B$24,-D5,0))</f>
        <v>102.72761575130434</v>
      </c>
      <c r="E34" s="55">
        <f t="shared" ca="1" si="1"/>
        <v>18.245363650370177</v>
      </c>
      <c r="F34" s="55">
        <f t="shared" ca="1" si="1"/>
        <v>6.9309384490660033</v>
      </c>
      <c r="G34" s="55">
        <f t="shared" ca="1" si="1"/>
        <v>6.1825576799510698</v>
      </c>
      <c r="H34" s="55">
        <f t="shared" ca="1" si="1"/>
        <v>3.0673326711040745</v>
      </c>
      <c r="I34" s="55">
        <f t="shared" ca="1" si="1"/>
        <v>5.5491236168178801</v>
      </c>
      <c r="J34" s="55">
        <f t="shared" ca="1" si="1"/>
        <v>1.0523491062925214</v>
      </c>
      <c r="K34" s="55">
        <f t="shared" ca="1" si="1"/>
        <v>0.5462346678756661</v>
      </c>
      <c r="L34" s="55">
        <f t="shared" ca="1" si="1"/>
        <v>0</v>
      </c>
      <c r="M34" s="55">
        <f t="shared" ca="1" si="1"/>
        <v>0.29206289866585666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ht="15" x14ac:dyDescent="0.2">
      <c r="G44" s="1" t="s">
        <v>13</v>
      </c>
    </row>
    <row r="45" spans="1:14" ht="15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ht="15" x14ac:dyDescent="0.2">
      <c r="G46" s="1" t="s">
        <v>14</v>
      </c>
    </row>
    <row r="47" spans="1:14" ht="15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ht="15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ht="15.75" x14ac:dyDescent="0.25">
      <c r="A51" s="3" t="s">
        <v>32</v>
      </c>
      <c r="B51" s="3"/>
    </row>
    <row r="52" spans="1:9" ht="15" x14ac:dyDescent="0.2">
      <c r="A52" s="1" t="s">
        <v>29</v>
      </c>
      <c r="C52" s="1">
        <f>EXP(C48)</f>
        <v>3.8736989621988922</v>
      </c>
    </row>
    <row r="53" spans="1:9" ht="15" x14ac:dyDescent="0.2">
      <c r="A53" s="1" t="s">
        <v>40</v>
      </c>
      <c r="C53" s="1">
        <f>EXP(C47)</f>
        <v>0.53769914915643102</v>
      </c>
    </row>
    <row r="54" spans="1:9" ht="15" x14ac:dyDescent="0.2">
      <c r="A54" s="1" t="s">
        <v>30</v>
      </c>
      <c r="C54" s="20">
        <f>C52*C53^(11-5)/(1-C53)</f>
        <v>0.20250570844257756</v>
      </c>
    </row>
    <row r="56" spans="1:9" ht="15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workbookViewId="0">
      <selection activeCell="O25" sqref="O25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22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zoomScaleNormal="100" workbookViewId="0">
      <selection activeCell="E30" sqref="E30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45" width="10.83203125" style="1"/>
    <col min="46" max="46" width="10.83203125" style="1" customWidth="1"/>
    <col min="47" max="16384" width="10.83203125" style="1"/>
  </cols>
  <sheetData>
    <row r="1" spans="1:14" x14ac:dyDescent="0.2">
      <c r="A1" s="1" t="s">
        <v>41</v>
      </c>
    </row>
    <row r="2" spans="1:14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ht="15" x14ac:dyDescent="0.2">
      <c r="B30" s="53" t="s">
        <v>81</v>
      </c>
      <c r="C30" s="52">
        <f>SUMPRODUCT(C7:C23,$B7:$B23)/SUM($B7:$B23)</f>
        <v>728.43019772318758</v>
      </c>
      <c r="D30" s="52">
        <f ca="1">SUMPRODUCT(OFFSET($D$7:$D$23,0,C5,17-C5),OFFSET($B$7:$B$23,0,0,17-C5))/SUM(OFFSET($B$7:$B$23,0,0,17-C5))</f>
        <v>271.56980227681248</v>
      </c>
      <c r="E30" s="52">
        <f t="shared" ref="E30:M30" ca="1" si="1">SUMPRODUCT(OFFSET($D$7:$D$23,0,D5,17-D5),OFFSET($B$7:$B$23,0,0,17-D5))/SUM(OFFSET($B$7:$B$23,0,0,17-D5))</f>
        <v>46.205410581757242</v>
      </c>
      <c r="F30" s="52">
        <f t="shared" ca="1" si="1"/>
        <v>18.768128305749872</v>
      </c>
      <c r="G30" s="52">
        <f t="shared" ca="1" si="1"/>
        <v>12.225388362901002</v>
      </c>
      <c r="H30" s="52">
        <f t="shared" ca="1" si="1"/>
        <v>8.2431224550600852</v>
      </c>
      <c r="I30" s="52">
        <f t="shared" ca="1" si="1"/>
        <v>6.6602212912235474</v>
      </c>
      <c r="J30" s="52">
        <f t="shared" ca="1" si="1"/>
        <v>1.762632197414806</v>
      </c>
      <c r="K30" s="52">
        <f t="shared" ca="1" si="1"/>
        <v>0.64641241111829351</v>
      </c>
      <c r="L30" s="52">
        <f t="shared" ca="1" si="1"/>
        <v>0.14347202295552366</v>
      </c>
      <c r="M30" s="52">
        <f t="shared" ca="1" si="1"/>
        <v>0.49123956115932538</v>
      </c>
    </row>
    <row r="31" spans="1:13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ht="15" x14ac:dyDescent="0.2">
      <c r="B32" s="53" t="s">
        <v>81</v>
      </c>
      <c r="C32" s="56">
        <f>SUMPRODUCT(C18:C23,$B18:$B23)/SUM($B18:$B23)</f>
        <v>766.83188764973147</v>
      </c>
      <c r="D32" s="56">
        <f ca="1">SUMPRODUCT(OFFSET($D$18:$D$23,-C5,C5),OFFSET($B$18:$B$23,-C5,0))/SUM(OFFSET($B$18:$B$23,-C5,0))</f>
        <v>233.16811235026847</v>
      </c>
      <c r="E32" s="56">
        <f t="shared" ref="E32:M32" ca="1" si="2">SUMPRODUCT(OFFSET($D$18:$D$23,-D5,D5),OFFSET($B$18:$B$23,-D5,0))/SUM(OFFSET($B$18:$B$23,-D5,0))</f>
        <v>39.824854045037533</v>
      </c>
      <c r="F32" s="56">
        <f t="shared" ca="1" si="2"/>
        <v>18.939393939393938</v>
      </c>
      <c r="G32" s="56">
        <f t="shared" ca="1" si="2"/>
        <v>14.040234702430846</v>
      </c>
      <c r="H32" s="56">
        <f t="shared" ca="1" si="2"/>
        <v>8.7481774630285365</v>
      </c>
      <c r="I32" s="56">
        <f t="shared" ca="1" si="2"/>
        <v>8.0955272212102809</v>
      </c>
      <c r="J32" s="56">
        <f t="shared" ca="1" si="2"/>
        <v>2.180376610505451</v>
      </c>
      <c r="K32" s="56">
        <f t="shared" ca="1" si="2"/>
        <v>0.39231071008238527</v>
      </c>
      <c r="L32" s="56">
        <f t="shared" ca="1" si="2"/>
        <v>0</v>
      </c>
      <c r="M32" s="56">
        <f t="shared" ca="1" si="2"/>
        <v>0.3996802557953637</v>
      </c>
    </row>
    <row r="33" spans="1:14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ht="15" x14ac:dyDescent="0.2">
      <c r="B34" s="53" t="s">
        <v>81</v>
      </c>
      <c r="C34" s="55">
        <f>SUMPRODUCT(C21:C23,$B21:$B23)/SUM($B21:$B23)</f>
        <v>789.72907399919131</v>
      </c>
      <c r="D34" s="55">
        <f ca="1">SUMPRODUCT(OFFSET($D$21:$D$23,-C5,C5),OFFSET($B$21:$B$23,-C5,0))/SUM(OFFSET($B$21:$B$23,-C5,0))</f>
        <v>210.27092600080874</v>
      </c>
      <c r="E34" s="55">
        <f t="shared" ref="E34:M34" ca="1" si="3">SUMPRODUCT(OFFSET($D$21:$D$23,-D5,D5),OFFSET($B$21:$B$23,-D5,0))/SUM(OFFSET($B$21:$B$23,-D5,0))</f>
        <v>36.555645816409424</v>
      </c>
      <c r="F34" s="55">
        <f t="shared" ca="1" si="3"/>
        <v>13.675922088686283</v>
      </c>
      <c r="G34" s="55">
        <f t="shared" ca="1" si="3"/>
        <v>11.819333051920642</v>
      </c>
      <c r="H34" s="55">
        <f t="shared" ca="1" si="3"/>
        <v>5.5698371893744643</v>
      </c>
      <c r="I34" s="55">
        <f t="shared" ca="1" si="3"/>
        <v>9.4057289439931591</v>
      </c>
      <c r="J34" s="55">
        <f t="shared" ca="1" si="3"/>
        <v>1.6645859342488556</v>
      </c>
      <c r="K34" s="55">
        <f t="shared" ca="1" si="3"/>
        <v>0.81070125658694769</v>
      </c>
      <c r="L34" s="55">
        <f t="shared" ca="1" si="3"/>
        <v>0</v>
      </c>
      <c r="M34" s="55">
        <f t="shared" ca="1" si="3"/>
        <v>0.37850113550340653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x14ac:dyDescent="0.2">
      <c r="G46" s="1" t="s">
        <v>14</v>
      </c>
    </row>
    <row r="47" spans="1:14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ht="15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ht="15.75" x14ac:dyDescent="0.25">
      <c r="A51" s="3" t="s">
        <v>32</v>
      </c>
    </row>
    <row r="52" spans="1:9" ht="15" x14ac:dyDescent="0.2">
      <c r="A52" s="1" t="s">
        <v>29</v>
      </c>
      <c r="B52" s="1">
        <f>EXP(B48)</f>
        <v>0.69518495287076132</v>
      </c>
    </row>
    <row r="53" spans="1:9" ht="15" x14ac:dyDescent="0.2">
      <c r="A53" s="1" t="s">
        <v>40</v>
      </c>
      <c r="B53" s="1">
        <f>EXP(B47)</f>
        <v>0.58636122608896146</v>
      </c>
    </row>
    <row r="54" spans="1:9" ht="15" x14ac:dyDescent="0.2">
      <c r="A54" s="1" t="s">
        <v>30</v>
      </c>
      <c r="B54" s="20">
        <f>B52*B53^(11-8)/(1-B53)</f>
        <v>0.3388245373948528</v>
      </c>
    </row>
    <row r="56" spans="1:9" ht="15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workbookViewId="0">
      <selection activeCell="J37" sqref="J37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43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R61"/>
  <sheetViews>
    <sheetView topLeftCell="A21" workbookViewId="0">
      <selection activeCell="D27" sqref="D27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2" width="10.83203125" style="1"/>
    <col min="13" max="13" width="12.1640625" style="1" bestFit="1" customWidth="1"/>
    <col min="14" max="16384" width="10.83203125" style="1"/>
  </cols>
  <sheetData>
    <row r="1" spans="1:18" x14ac:dyDescent="0.2">
      <c r="A1" s="1" t="s">
        <v>44</v>
      </c>
    </row>
    <row r="2" spans="1:18" x14ac:dyDescent="0.2">
      <c r="A2" s="1" t="s">
        <v>45</v>
      </c>
    </row>
    <row r="4" spans="1:18" s="3" customFormat="1" ht="15.75" x14ac:dyDescent="0.25">
      <c r="A4" s="7" t="s">
        <v>3</v>
      </c>
      <c r="B4" s="26"/>
      <c r="C4" s="3" t="s">
        <v>19</v>
      </c>
    </row>
    <row r="5" spans="1:18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8" x14ac:dyDescent="0.2">
      <c r="A6" s="6"/>
      <c r="B6" s="27"/>
    </row>
    <row r="7" spans="1:18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8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8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8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8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8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8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8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8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P15" s="1" cm="1">
        <f t="array" ref="P15:R20">'Counts data'!$B23:D28</f>
        <v>509</v>
      </c>
      <c r="Q15" s="1">
        <v>266</v>
      </c>
      <c r="R15" s="1">
        <v>49</v>
      </c>
    </row>
    <row r="16" spans="1:18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P16" s="1">
        <v>589</v>
      </c>
      <c r="Q16" s="1">
        <v>210</v>
      </c>
      <c r="R16" s="1">
        <v>29</v>
      </c>
    </row>
    <row r="17" spans="1:18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P17" s="1">
        <v>564</v>
      </c>
      <c r="Q17" s="1">
        <v>196</v>
      </c>
      <c r="R17" s="1">
        <v>23</v>
      </c>
    </row>
    <row r="18" spans="1:18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P18" s="1">
        <v>607</v>
      </c>
      <c r="Q18" s="1">
        <v>203</v>
      </c>
      <c r="R18" s="1">
        <v>29</v>
      </c>
    </row>
    <row r="19" spans="1:18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P19" s="1">
        <v>674</v>
      </c>
      <c r="Q19" s="1">
        <v>169</v>
      </c>
      <c r="R19" s="1">
        <v>20</v>
      </c>
    </row>
    <row r="20" spans="1:18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P20" s="1">
        <v>619</v>
      </c>
      <c r="Q20" s="1">
        <v>190</v>
      </c>
      <c r="R20" s="1">
        <v>41</v>
      </c>
    </row>
    <row r="21" spans="1:18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</row>
    <row r="22" spans="1:18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</row>
    <row r="23" spans="1:18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 t="e" cm="1" vm="1">
        <f t="array" aca="1" ref="O23" ca="1">OFFSET('Counts data'!$B$24:$M$29,-'Table 2.5'!C5,0,,2+'Table 2.5'!C5)</f>
        <v>#VALUE!</v>
      </c>
      <c r="P23" s="1" cm="1">
        <f t="array" aca="1" ref="P23:R28" ca="1">OFFSET('Counts data'!$B$24:$M$29,-'Table 2.5'!D5,0,,2+'Table 2.5'!D5)</f>
        <v>509</v>
      </c>
      <c r="Q23" s="1">
        <f ca="1"/>
        <v>266</v>
      </c>
      <c r="R23" s="1">
        <f ca="1"/>
        <v>49</v>
      </c>
    </row>
    <row r="24" spans="1:18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  <c r="P24" s="1">
        <f ca="1"/>
        <v>589</v>
      </c>
      <c r="Q24" s="1">
        <f ca="1"/>
        <v>210</v>
      </c>
      <c r="R24" s="1">
        <f ca="1"/>
        <v>29</v>
      </c>
    </row>
    <row r="25" spans="1:18" ht="15" x14ac:dyDescent="0.2">
      <c r="P25" s="1">
        <f ca="1"/>
        <v>564</v>
      </c>
      <c r="Q25" s="1">
        <f ca="1"/>
        <v>196</v>
      </c>
      <c r="R25" s="1">
        <f ca="1"/>
        <v>23</v>
      </c>
    </row>
    <row r="26" spans="1:18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P26" s="1">
        <f ca="1"/>
        <v>607</v>
      </c>
      <c r="Q26" s="1">
        <f ca="1"/>
        <v>203</v>
      </c>
      <c r="R26" s="1">
        <f ca="1"/>
        <v>29</v>
      </c>
    </row>
    <row r="27" spans="1:18" ht="15.75" x14ac:dyDescent="0.25">
      <c r="A27" s="3" t="s">
        <v>18</v>
      </c>
      <c r="B27" s="3"/>
      <c r="D27" s="53" t="s">
        <v>81</v>
      </c>
      <c r="P27" s="1">
        <f ca="1"/>
        <v>674</v>
      </c>
      <c r="Q27" s="1">
        <f ca="1"/>
        <v>169</v>
      </c>
      <c r="R27" s="1">
        <f ca="1"/>
        <v>20</v>
      </c>
    </row>
    <row r="28" spans="1:18" ht="15" x14ac:dyDescent="0.2">
      <c r="P28" s="1">
        <f ca="1"/>
        <v>619</v>
      </c>
      <c r="Q28" s="1">
        <f ca="1"/>
        <v>190</v>
      </c>
      <c r="R28" s="1">
        <f ca="1"/>
        <v>41</v>
      </c>
    </row>
    <row r="29" spans="1:18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</row>
    <row r="30" spans="1:18" ht="15" x14ac:dyDescent="0.2">
      <c r="B30" s="53" t="s">
        <v>81</v>
      </c>
      <c r="C30" s="57">
        <f ca="1">SUM(OFFSET('Counts data'!$B$13:$L$30,0,0,17-'Table 2.5'!C5,2+'Table 2.5'!C5))/SUM(OFFSET('Counts data'!$B$13:$L$30,0,0,17-'Table 2.5'!C5,1+'Table 2.5'!C5))</f>
        <v>1.3728151346905202</v>
      </c>
      <c r="D30" s="57">
        <f ca="1">SUM(OFFSET('Counts data'!$B$13:$L$30,0,0,17-'Table 2.5'!D5,2+'Table 2.5'!D5))/SUM(OFFSET('Counts data'!$B$13:$L$30,0,0,17-'Table 2.5'!D5,1+'Table 2.5'!D5))</f>
        <v>1.0462054105817573</v>
      </c>
      <c r="E30" s="57">
        <f ca="1">SUM(OFFSET('Counts data'!$B$13:$L$30,0,0,17-'Table 2.5'!E5,2+'Table 2.5'!E5))/SUM(OFFSET('Counts data'!$B$13:$L$30,0,0,17-'Table 2.5'!E5,1+'Table 2.5'!E5))</f>
        <v>1.0179445350734095</v>
      </c>
      <c r="F30" s="57">
        <f ca="1">SUM(OFFSET('Counts data'!$B$13:$L$30,0,0,17-'Table 2.5'!F5,2+'Table 2.5'!F5))/SUM(OFFSET('Counts data'!$B$13:$L$30,0,0,17-'Table 2.5'!F5,1+'Table 2.5'!F5))</f>
        <v>1.0114605773373546</v>
      </c>
      <c r="G30" s="57">
        <f ca="1">SUM(OFFSET('Counts data'!$B$13:$L$30,0,0,17-'Table 2.5'!G5,2+'Table 2.5'!G5))/SUM(OFFSET('Counts data'!$B$13:$L$30,0,0,17-'Table 2.5'!G5,1+'Table 2.5'!G5))</f>
        <v>1.007626573555086</v>
      </c>
      <c r="H30" s="57">
        <f ca="1">SUM(OFFSET('Counts data'!$B$13:$L$30,0,0,17-'Table 2.5'!H5,2+'Table 2.5'!H5))/SUM(OFFSET('Counts data'!$B$13:$L$30,0,0,17-'Table 2.5'!H5,1+'Table 2.5'!H5))</f>
        <v>1.006104164615536</v>
      </c>
      <c r="I30" s="57">
        <f ca="1">SUM(OFFSET('Counts data'!$B$13:$L$30,0,0,17-'Table 2.5'!I5,2+'Table 2.5'!I5))/SUM(OFFSET('Counts data'!$B$13:$L$30,0,0,17-'Table 2.5'!I5,1+'Table 2.5'!I5))</f>
        <v>1.0016044496737619</v>
      </c>
      <c r="J30" s="57">
        <f ca="1">SUM(OFFSET('Counts data'!$B$13:$L$30,0,0,17-'Table 2.5'!J5,2+'Table 2.5'!J5))/SUM(OFFSET('Counts data'!$B$13:$L$30,0,0,17-'Table 2.5'!J5,1+'Table 2.5'!J5))</f>
        <v>1.0005888587916618</v>
      </c>
      <c r="K30" s="57">
        <f ca="1">SUM(OFFSET('Counts data'!$B$13:$L$30,0,0,17-'Table 2.5'!K5,2+'Table 2.5'!K5))/SUM(OFFSET('Counts data'!$B$13:$L$30,0,0,17-'Table 2.5'!K5,1+'Table 2.5'!K5))</f>
        <v>1.0001308557969117</v>
      </c>
      <c r="L30" s="57">
        <f ca="1">SUM(OFFSET('Counts data'!$B$13:$L$30,0,0,17-'Table 2.5'!L5,2+'Table 2.5'!L5))/SUM(OFFSET('Counts data'!$B$13:$L$30,0,0,17-'Table 2.5'!L5,1+'Table 2.5'!L5))</f>
        <v>1.000448631673396</v>
      </c>
    </row>
    <row r="31" spans="1:18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</row>
    <row r="32" spans="1:18" ht="15" x14ac:dyDescent="0.2">
      <c r="B32" s="53" t="s">
        <v>81</v>
      </c>
      <c r="C32" s="58">
        <f ca="1">SUM(OFFSET('Counts data'!$B$24:$M$29,-'Table 2.5'!C5,0,,2+'Table 2.5'!C5))/SUM(OFFSET('Counts data'!$B$24:$M$29,-'Table 2.5'!C5,0,,1+'Table 2.5'!C5))</f>
        <v>1.3040667923511986</v>
      </c>
      <c r="D32" s="58">
        <f ca="1">SUM(OFFSET('Counts data'!$B$24:$M$29,-'Table 2.5'!D5,0,,2+'Table 2.5'!D5))/SUM(OFFSET('Counts data'!$B$24:$M$29,-'Table 2.5'!D5,0,,1+'Table 2.5'!D5))</f>
        <v>1.0398248540450374</v>
      </c>
      <c r="E32" s="58">
        <f ca="1">SUM(OFFSET('Counts data'!$B$24:$M$29,-'Table 2.5'!E5,0,,2+'Table 2.5'!E5))/SUM(OFFSET('Counts data'!$B$24:$M$29,-'Table 2.5'!E5,0,,1+'Table 2.5'!E5))</f>
        <v>1.0182002022244692</v>
      </c>
      <c r="F32" s="58">
        <f ca="1">SUM(OFFSET('Counts data'!$B$24:$M$29,-'Table 2.5'!F5,0,,2+'Table 2.5'!F5))/SUM(OFFSET('Counts data'!$B$24:$M$29,-'Table 2.5'!F5,0,,1+'Table 2.5'!F5))</f>
        <v>1.0131837859110586</v>
      </c>
      <c r="G32" s="58">
        <f ca="1">SUM(OFFSET('Counts data'!$B$24:$M$29,-'Table 2.5'!G5,0,,2+'Table 2.5'!G5))/SUM(OFFSET('Counts data'!$B$24:$M$29,-'Table 2.5'!G5,0,,1+'Table 2.5'!G5))</f>
        <v>1.0080583269378358</v>
      </c>
      <c r="H32" s="58">
        <f ca="1">SUM(OFFSET('Counts data'!$B$24:$M$29,-'Table 2.5'!H5,0,,2+'Table 2.5'!H5))/SUM(OFFSET('Counts data'!$B$24:$M$29,-'Table 2.5'!H5,0,,1+'Table 2.5'!H5))</f>
        <v>1.0073800738007379</v>
      </c>
      <c r="I32" s="58">
        <f ca="1">SUM(OFFSET('Counts data'!$B$24:$M$29,-'Table 2.5'!I5,0,,2+'Table 2.5'!I5))/SUM(OFFSET('Counts data'!$B$24:$M$29,-'Table 2.5'!I5,0,,1+'Table 2.5'!I5))</f>
        <v>1.0019809112191609</v>
      </c>
      <c r="J32" s="58">
        <f ca="1">SUM(OFFSET('Counts data'!$B$24:$M$29,-'Table 2.5'!J5,0,,2+'Table 2.5'!J5))/SUM(OFFSET('Counts data'!$B$24:$M$29,-'Table 2.5'!J5,0,,1+'Table 2.5'!J5))</f>
        <v>1.0003581020590868</v>
      </c>
      <c r="K32" s="58">
        <f ca="1">SUM(OFFSET('Counts data'!$B$24:$M$29,-'Table 2.5'!K5,0,,2+'Table 2.5'!K5))/SUM(OFFSET('Counts data'!$B$24:$M$29,-'Table 2.5'!K5,0,,1+'Table 2.5'!K5))</f>
        <v>1</v>
      </c>
      <c r="L32" s="58">
        <f ca="1">SUM(OFFSET('Counts data'!$B$24:$M$29,-'Table 2.5'!L5,0,,2+'Table 2.5'!L5))/SUM(OFFSET('Counts data'!$B$24:$M$29,-'Table 2.5'!L5,0,,1+'Table 2.5'!L5))</f>
        <v>1.0003646308113034</v>
      </c>
      <c r="O32" s="1" cm="1">
        <f t="array" ref="O32:P37">'Counts data'!$B24:C29</f>
        <v>589</v>
      </c>
      <c r="P32" s="1">
        <v>210</v>
      </c>
    </row>
    <row r="33" spans="1:16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  <c r="O33" s="1">
        <v>564</v>
      </c>
      <c r="P33" s="1">
        <v>196</v>
      </c>
    </row>
    <row r="34" spans="1:16" ht="15" x14ac:dyDescent="0.2">
      <c r="B34" s="53" t="s">
        <v>81</v>
      </c>
      <c r="C34" s="59">
        <f ca="1">SUM(OFFSET('Counts data'!$B$27:$M$29,-'Table 2.5'!C5,0,,2+'Table 2.5'!C5))/SUM(OFFSET('Counts data'!$B$27:$M$29,-'Table 2.5'!C5,0,,1+'Table 2.5'!C5))</f>
        <v>1.2662570404505888</v>
      </c>
      <c r="D34" s="59">
        <f ca="1">SUM(OFFSET('Counts data'!$B$27:$M$29,-'Table 2.5'!D5,0,,2+'Table 2.5'!D5))/SUM(OFFSET('Counts data'!$B$27:$M$29,-'Table 2.5'!D5,0,,1+'Table 2.5'!D5))</f>
        <v>1.0365556458164094</v>
      </c>
      <c r="E34" s="59">
        <f ca="1">SUM(OFFSET('Counts data'!$B$27:$M$29,-'Table 2.5'!E5,0,,2+'Table 2.5'!E5))/SUM(OFFSET('Counts data'!$B$27:$M$29,-'Table 2.5'!E5,0,,1+'Table 2.5'!E5))</f>
        <v>1.0132796780684106</v>
      </c>
      <c r="F34" s="59">
        <f ca="1">SUM(OFFSET('Counts data'!$B$27:$M$29,-'Table 2.5'!F5,0,,2+'Table 2.5'!F5))/SUM(OFFSET('Counts data'!$B$27:$M$29,-'Table 2.5'!F5,0,,1+'Table 2.5'!F5))</f>
        <v>1.0112540192926045</v>
      </c>
      <c r="G34" s="59">
        <f ca="1">SUM(OFFSET('Counts data'!$B$27:$M$29,-'Table 2.5'!G5,0,,2+'Table 2.5'!G5))/SUM(OFFSET('Counts data'!$B$27:$M$29,-'Table 2.5'!G5,0,,1+'Table 2.5'!G5))</f>
        <v>1.0051546391752577</v>
      </c>
      <c r="H34" s="59">
        <f ca="1">SUM(OFFSET('Counts data'!$B$27:$M$29,-'Table 2.5'!H5,0,,2+'Table 2.5'!H5))/SUM(OFFSET('Counts data'!$B$27:$M$29,-'Table 2.5'!H5,0,,1+'Table 2.5'!H5))</f>
        <v>1.0085503303536727</v>
      </c>
      <c r="I34" s="59">
        <f ca="1">SUM(OFFSET('Counts data'!$B$27:$M$29,-'Table 2.5'!I5,0,,2+'Table 2.5'!I5))/SUM(OFFSET('Counts data'!$B$27:$M$29,-'Table 2.5'!I5,0,,1+'Table 2.5'!I5))</f>
        <v>1.0014936519790889</v>
      </c>
      <c r="J34" s="59">
        <f ca="1">SUM(OFFSET('Counts data'!$B$27:$M$29,-'Table 2.5'!J5,0,,2+'Table 2.5'!J5))/SUM(OFFSET('Counts data'!$B$27:$M$29,-'Table 2.5'!J5,0,,1+'Table 2.5'!J5))</f>
        <v>1.0007285974499089</v>
      </c>
      <c r="K34" s="59">
        <f ca="1">SUM(OFFSET('Counts data'!$B$27:$M$29,-'Table 2.5'!K5,0,,2+'Table 2.5'!K5))/SUM(OFFSET('Counts data'!$B$27:$M$29,-'Table 2.5'!K5,0,,1+'Table 2.5'!K5))</f>
        <v>1</v>
      </c>
      <c r="L34" s="59">
        <f ca="1">SUM(OFFSET('Counts data'!$B$27:$M$29,-'Table 2.5'!L5,0,,2+'Table 2.5'!L5))/SUM(OFFSET('Counts data'!$B$27:$M$29,-'Table 2.5'!L5,0,,1+'Table 2.5'!L5))</f>
        <v>1.0003468609087756</v>
      </c>
      <c r="O34" s="1">
        <v>607</v>
      </c>
      <c r="P34" s="1">
        <v>203</v>
      </c>
    </row>
    <row r="35" spans="1:16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O35" s="1">
        <v>674</v>
      </c>
      <c r="P35" s="1">
        <v>169</v>
      </c>
    </row>
    <row r="36" spans="1:16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  <c r="O36" s="1">
        <v>619</v>
      </c>
      <c r="P36" s="1">
        <v>190</v>
      </c>
    </row>
    <row r="37" spans="1:16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O37" s="1">
        <v>660</v>
      </c>
      <c r="P37" s="1">
        <v>161</v>
      </c>
    </row>
    <row r="38" spans="1:16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6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6" ht="15.75" x14ac:dyDescent="0.25">
      <c r="A40" s="3" t="s">
        <v>12</v>
      </c>
      <c r="B40" s="3"/>
    </row>
    <row r="42" spans="1:16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6" ht="15.75" x14ac:dyDescent="0.25">
      <c r="A43" s="3" t="s">
        <v>31</v>
      </c>
      <c r="B43" s="3"/>
    </row>
    <row r="44" spans="1:16" x14ac:dyDescent="0.2">
      <c r="G44" s="1" t="s">
        <v>76</v>
      </c>
    </row>
    <row r="45" spans="1:16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6" x14ac:dyDescent="0.2">
      <c r="G46" s="1" t="s">
        <v>14</v>
      </c>
    </row>
    <row r="47" spans="1:16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6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x14ac:dyDescent="0.2">
      <c r="A52" s="1" t="s">
        <v>29</v>
      </c>
      <c r="B52" s="1">
        <f>EXP(B48)</f>
        <v>1.079031306392058E-3</v>
      </c>
    </row>
    <row r="53" spans="1:14" x14ac:dyDescent="0.2">
      <c r="A53" s="1" t="s">
        <v>40</v>
      </c>
      <c r="B53" s="1">
        <f>EXP(B47)</f>
        <v>0.58701247386534749</v>
      </c>
    </row>
    <row r="54" spans="1:14" ht="15.75" x14ac:dyDescent="0.25">
      <c r="A54" s="1" t="s">
        <v>49</v>
      </c>
      <c r="B54" s="20">
        <f>B52*B53^(10-6)/(1-B53)</f>
        <v>3.1023188435673211E-4</v>
      </c>
    </row>
    <row r="55" spans="1:14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x14ac:dyDescent="0.2">
      <c r="I56" s="5"/>
    </row>
    <row r="57" spans="1:14" s="13" customFormat="1" x14ac:dyDescent="0.2"/>
    <row r="58" spans="1:14" ht="15.75" x14ac:dyDescent="0.25">
      <c r="A58" s="3" t="s">
        <v>77</v>
      </c>
    </row>
    <row r="59" spans="1:14" ht="15.75" x14ac:dyDescent="0.25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workbookViewId="0">
      <selection activeCell="H53" sqref="H53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46</v>
      </c>
    </row>
    <row r="2" spans="1:16" ht="15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ht="15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ht="15" x14ac:dyDescent="0.2">
      <c r="A27" s="1" t="s">
        <v>50</v>
      </c>
    </row>
    <row r="28" spans="1:16" ht="15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ht="15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ht="15.75" x14ac:dyDescent="0.25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ht="15.75" x14ac:dyDescent="0.25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ht="15.75" x14ac:dyDescent="0.25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ht="15.75" x14ac:dyDescent="0.25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ht="15.75" x14ac:dyDescent="0.25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ht="15.75" x14ac:dyDescent="0.25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ht="15.75" x14ac:dyDescent="0.25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ht="15.75" x14ac:dyDescent="0.25">
      <c r="O51" s="3"/>
      <c r="P51" s="3"/>
    </row>
    <row r="52" spans="1:16" ht="16.5" thickBot="1" x14ac:dyDescent="0.3">
      <c r="O52" s="25">
        <f>SUM(O33:O50)</f>
        <v>398.36704327504503</v>
      </c>
      <c r="P52" s="3"/>
    </row>
    <row r="53" spans="1:16" ht="15.75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workbookViewId="0">
      <selection activeCell="C11" sqref="C11"/>
    </sheetView>
  </sheetViews>
  <sheetFormatPr baseColWidth="10" defaultColWidth="10.83203125" defaultRowHeight="16" x14ac:dyDescent="0.2"/>
  <cols>
    <col min="1" max="2" width="10.83203125" style="1"/>
    <col min="3" max="8" width="12.1640625" style="1" customWidth="1"/>
    <col min="9" max="16384" width="10.8320312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60" t="s">
        <v>57</v>
      </c>
      <c r="D4" s="60"/>
      <c r="E4" s="60"/>
      <c r="F4" s="60" t="s">
        <v>71</v>
      </c>
      <c r="G4" s="60"/>
      <c r="H4" s="60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2023-07-30T23:11:21Z</dcterms:created>
  <dcterms:modified xsi:type="dcterms:W3CDTF">2024-08-01T06:51:54Z</dcterms:modified>
</cp:coreProperties>
</file>