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bavanzi/Dropbox/Mac (3)/Documents/GitHub/ACTL20004-ACTL90021-Tutorials/data/"/>
    </mc:Choice>
  </mc:AlternateContent>
  <xr:revisionPtr revIDLastSave="0" documentId="13_ncr:1_{9E0BA8AC-9EF9-AD4E-9295-4C39C3E947F2}" xr6:coauthVersionLast="47" xr6:coauthVersionMax="47" xr10:uidLastSave="{00000000-0000-0000-0000-000000000000}"/>
  <bookViews>
    <workbookView xWindow="-34280" yWindow="3400" windowWidth="29040" windowHeight="15840" activeTab="2" xr2:uid="{00000000-000D-0000-FFFF-FFFF00000000}"/>
  </bookViews>
  <sheets>
    <sheet name="claims_details" sheetId="3" r:id="rId1"/>
    <sheet name="transaction_details" sheetId="4" r:id="rId2"/>
    <sheet name="solution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7" i="5" l="1"/>
  <c r="P27" i="5"/>
  <c r="P19" i="5"/>
  <c r="Q9" i="5"/>
  <c r="R27" i="5"/>
  <c r="P21" i="5"/>
  <c r="H17" i="5"/>
  <c r="H3" i="5" s="1" a="1"/>
  <c r="H3" i="5" s="1"/>
  <c r="J17" i="5"/>
  <c r="L17" i="5"/>
  <c r="L3" i="5" s="1" a="1"/>
  <c r="L3" i="5" s="1"/>
  <c r="H18" i="5"/>
  <c r="H5" i="5" s="1" a="1"/>
  <c r="H5" i="5" s="1"/>
  <c r="J5" i="5" s="1"/>
  <c r="J18" i="5"/>
  <c r="L18" i="5"/>
  <c r="L6" i="5" s="1" a="1"/>
  <c r="L6" i="5" s="1"/>
  <c r="H19" i="5"/>
  <c r="H8" i="5" s="1" a="1"/>
  <c r="H8" i="5" s="1"/>
  <c r="J8" i="5" s="1"/>
  <c r="J19" i="5"/>
  <c r="L19" i="5"/>
  <c r="L8" i="5" s="1" a="1"/>
  <c r="L8" i="5" s="1"/>
  <c r="H20" i="5"/>
  <c r="H10" i="5" s="1" a="1"/>
  <c r="H10" i="5" s="1"/>
  <c r="J10" i="5" s="1"/>
  <c r="J20" i="5"/>
  <c r="L20" i="5"/>
  <c r="L9" i="5" s="1" a="1"/>
  <c r="L9" i="5" s="1"/>
  <c r="H21" i="5"/>
  <c r="H11" i="5" s="1" a="1"/>
  <c r="H11" i="5" s="1"/>
  <c r="J11" i="5" s="1"/>
  <c r="J21" i="5"/>
  <c r="L21" i="5"/>
  <c r="L11" i="5" s="1" a="1"/>
  <c r="L11" i="5" s="1"/>
  <c r="H22" i="5"/>
  <c r="H13" i="5" s="1" a="1"/>
  <c r="H13" i="5" s="1"/>
  <c r="J13" i="5" s="1"/>
  <c r="J22" i="5"/>
  <c r="L22" i="5"/>
  <c r="L13" i="5" s="1" a="1"/>
  <c r="L13" i="5" s="1"/>
  <c r="R20" i="5"/>
  <c r="Q21" i="5"/>
  <c r="R21" i="5"/>
  <c r="P28" i="5"/>
  <c r="Q28" i="5"/>
  <c r="P29" i="5"/>
  <c r="H4" i="5" l="1" a="1"/>
  <c r="H4" i="5" s="1"/>
  <c r="Q4" i="5" s="1"/>
  <c r="L10" i="5" a="1"/>
  <c r="L10" i="5" s="1"/>
  <c r="H9" i="5" a="1"/>
  <c r="H9" i="5" s="1"/>
  <c r="J9" i="5" s="1"/>
  <c r="H7" i="5" a="1"/>
  <c r="H7" i="5" s="1"/>
  <c r="J7" i="5" s="1"/>
  <c r="H6" i="5" a="1"/>
  <c r="H6" i="5" s="1"/>
  <c r="J6" i="5" s="1"/>
  <c r="L5" i="5" a="1"/>
  <c r="L5" i="5" s="1"/>
  <c r="L4" i="5" a="1"/>
  <c r="L4" i="5" s="1"/>
  <c r="J3" i="5"/>
  <c r="L12" i="5" a="1"/>
  <c r="L12" i="5" s="1"/>
  <c r="L7" i="5" a="1"/>
  <c r="L7" i="5" s="1"/>
  <c r="H12" i="5" a="1"/>
  <c r="H12" i="5" s="1"/>
  <c r="J12" i="5" s="1"/>
  <c r="R13" i="5" l="1"/>
  <c r="Q3" i="5"/>
  <c r="Q11" i="5"/>
  <c r="Q10" i="5"/>
  <c r="J4" i="5"/>
  <c r="R8" i="5" s="1"/>
  <c r="Q13" i="5"/>
  <c r="R10" i="5"/>
  <c r="R11" i="5"/>
  <c r="Q2" i="5"/>
  <c r="P20" i="5"/>
  <c r="Q19" i="5"/>
  <c r="Q20" i="5"/>
  <c r="R19" i="5" l="1"/>
  <c r="R7" i="5"/>
  <c r="Q7" i="5"/>
  <c r="R9" i="5"/>
  <c r="Q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tc={A6F18C52-220C-4D0B-932C-B2E5BD9A79D4}</author>
  </authors>
  <commentList>
    <comment ref="P19" authorId="0" shapeId="0" xr:uid="{A6F18C52-220C-4D0B-932C-B2E5BD9A79D4}">
      <text>
        <t>[Threaded comment]
Your version of Excel allows you to read this threaded comment; however, any edits to it will get removed if the file is opened in a newer version of Excel. Learn more: https://go.microsoft.com/fwlink/?linkid=870924
Comment:
    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<sst xmlns="http://schemas.openxmlformats.org/spreadsheetml/2006/main" count="60" uniqueCount="28">
  <si>
    <t>settled</t>
  </si>
  <si>
    <t>NA</t>
  </si>
  <si>
    <t>unsettled</t>
  </si>
  <si>
    <t>settlement date</t>
  </si>
  <si>
    <t>settlement status</t>
  </si>
  <si>
    <t>reporting date</t>
  </si>
  <si>
    <t>accident date</t>
  </si>
  <si>
    <t>claim ID</t>
  </si>
  <si>
    <t>paid loss (in AUD)</t>
  </si>
  <si>
    <t>transaction date</t>
  </si>
  <si>
    <t>Period of origin</t>
  </si>
  <si>
    <t>Development period</t>
  </si>
  <si>
    <t>Amount</t>
  </si>
  <si>
    <t>Number of transactions</t>
  </si>
  <si>
    <t>Development</t>
  </si>
  <si>
    <t>occurrence</t>
  </si>
  <si>
    <t>Settlement</t>
  </si>
  <si>
    <t>Notification</t>
  </si>
  <si>
    <t>Claim Details</t>
  </si>
  <si>
    <t>Transaction Details</t>
  </si>
  <si>
    <t>2)</t>
  </si>
  <si>
    <t>3)</t>
  </si>
  <si>
    <t>4)</t>
  </si>
  <si>
    <t>For claim details</t>
  </si>
  <si>
    <t>For transaction details</t>
  </si>
  <si>
    <t>Method 1</t>
  </si>
  <si>
    <t>Method 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</si>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</sst>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b/>
      <sz val="12"/>
      <color rgb="FF000000"/>
      <name val="Calibri"/>
      <family val="2"/>
    </font>
    <font>
      <sz val="12"/>
      <color theme="1"/>
      <name val="Arial"/>
      <family val="2"/>
    </font>
    <font>
      <b/>
      <sz val="12"/>
      <color theme="1"/>
      <name val="Arial"/>
      <family val="2"/>
    </font>
    <font>
      <b/>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bottom style="thin">
        <color rgb="FF000000"/>
      </bottom>
      <diagonal/>
    </border>
  </borders>
  <cellStyleXfs count="2">
    <xf numFmtId="0" fontId="0" fillId="0" borderId="0"/>
    <xf numFmtId="0" fontId="1" fillId="0" borderId="0"/>
  </cellStyleXfs>
  <cellXfs count="42">
    <xf numFmtId="0" fontId="0" fillId="0" borderId="0" xfId="0"/>
    <xf numFmtId="0" fontId="2" fillId="0" borderId="0" xfId="1" applyFont="1"/>
    <xf numFmtId="0" fontId="3" fillId="0" borderId="0" xfId="1" applyFont="1"/>
    <xf numFmtId="164" fontId="2" fillId="0" borderId="0" xfId="1" applyNumberFormat="1" applyFont="1"/>
    <xf numFmtId="0" fontId="4" fillId="0" borderId="0" xfId="1" applyFont="1"/>
    <xf numFmtId="0" fontId="5" fillId="0" borderId="0" xfId="1" applyFont="1"/>
    <xf numFmtId="0" fontId="1" fillId="0" borderId="0" xfId="1"/>
    <xf numFmtId="0" fontId="5" fillId="0" borderId="5" xfId="1" applyFont="1" applyBorder="1"/>
    <xf numFmtId="0" fontId="5" fillId="0" borderId="6" xfId="1" applyFont="1" applyBorder="1"/>
    <xf numFmtId="0" fontId="5" fillId="0" borderId="7" xfId="1" applyFont="1" applyBorder="1"/>
    <xf numFmtId="0" fontId="5" fillId="0" borderId="8" xfId="1" applyFont="1" applyBorder="1"/>
    <xf numFmtId="0" fontId="5" fillId="0" borderId="9" xfId="1" applyFont="1" applyBorder="1"/>
    <xf numFmtId="0" fontId="6" fillId="0" borderId="9" xfId="1" applyFont="1" applyBorder="1"/>
    <xf numFmtId="0" fontId="5" fillId="0" borderId="10" xfId="1" applyFont="1" applyBorder="1"/>
    <xf numFmtId="0" fontId="5" fillId="0" borderId="11" xfId="1" applyFont="1" applyBorder="1"/>
    <xf numFmtId="0" fontId="5" fillId="0" borderId="12" xfId="1" applyFont="1" applyBorder="1"/>
    <xf numFmtId="0" fontId="5" fillId="2" borderId="8" xfId="1" applyFont="1" applyFill="1" applyBorder="1"/>
    <xf numFmtId="0" fontId="5" fillId="2" borderId="0" xfId="1" applyFont="1" applyFill="1"/>
    <xf numFmtId="0" fontId="5" fillId="0" borderId="13" xfId="1" applyFont="1" applyBorder="1"/>
    <xf numFmtId="0" fontId="5" fillId="0" borderId="14" xfId="1" applyFont="1" applyBorder="1"/>
    <xf numFmtId="0" fontId="5" fillId="0" borderId="15" xfId="1" applyFont="1" applyBorder="1"/>
    <xf numFmtId="0" fontId="6" fillId="0" borderId="15" xfId="1" applyFont="1" applyBorder="1"/>
    <xf numFmtId="14" fontId="5" fillId="0" borderId="11" xfId="1" applyNumberFormat="1" applyFont="1" applyBorder="1"/>
    <xf numFmtId="14" fontId="5" fillId="0" borderId="0" xfId="1" applyNumberFormat="1" applyFont="1"/>
    <xf numFmtId="0" fontId="7" fillId="0" borderId="14" xfId="1" applyFont="1" applyBorder="1"/>
    <xf numFmtId="0" fontId="6" fillId="0" borderId="14" xfId="1" applyFont="1" applyBorder="1"/>
    <xf numFmtId="0" fontId="6" fillId="0" borderId="13" xfId="1" applyFont="1" applyBorder="1"/>
    <xf numFmtId="0" fontId="6" fillId="0" borderId="0" xfId="1" applyFont="1"/>
    <xf numFmtId="0" fontId="6" fillId="0" borderId="8" xfId="1" applyFont="1" applyBorder="1"/>
    <xf numFmtId="14" fontId="5" fillId="0" borderId="8" xfId="1" applyNumberFormat="1" applyFont="1" applyBorder="1"/>
    <xf numFmtId="14" fontId="5" fillId="0" borderId="6" xfId="1" applyNumberFormat="1" applyFont="1" applyBorder="1"/>
    <xf numFmtId="14" fontId="5" fillId="0" borderId="5" xfId="1" applyNumberFormat="1" applyFont="1" applyBorder="1"/>
    <xf numFmtId="0" fontId="5" fillId="0" borderId="16" xfId="1" applyFont="1" applyBorder="1"/>
    <xf numFmtId="0" fontId="5" fillId="2" borderId="17" xfId="1" applyFont="1" applyFill="1" applyBorder="1"/>
    <xf numFmtId="0" fontId="5" fillId="2" borderId="18" xfId="1" applyFont="1" applyFill="1" applyBorder="1"/>
    <xf numFmtId="0" fontId="6" fillId="0" borderId="16" xfId="1" applyFont="1" applyBorder="1"/>
    <xf numFmtId="0" fontId="5" fillId="0" borderId="4" xfId="1" applyFont="1" applyBorder="1"/>
    <xf numFmtId="0" fontId="5" fillId="0" borderId="3" xfId="1" applyFont="1" applyBorder="1"/>
    <xf numFmtId="0" fontId="6" fillId="0" borderId="2" xfId="1" applyFont="1" applyBorder="1"/>
    <xf numFmtId="0" fontId="5" fillId="0" borderId="2" xfId="1" applyFont="1" applyBorder="1"/>
    <xf numFmtId="0" fontId="5" fillId="0" borderId="19" xfId="1" applyFont="1" applyBorder="1"/>
    <xf numFmtId="0" fontId="7" fillId="0" borderId="1" xfId="1" applyFont="1" applyBorder="1"/>
  </cellXfs>
  <cellStyles count="2">
    <cellStyle name="Normal" xfId="0" builtinId="0"/>
    <cellStyle name="Normal 2" xfId="1" xr:uid="{D5E06120-8E3B-44A8-97C5-37F04C17A3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o Ming Lee" id="{CC063038-0EC4-4535-9489-F07F11BF41D1}" userId="S::homing.lee@unimelb.edu.au::1ffcb7c2-831a-4e19-8b04-0338bd087a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9" dT="2024-07-02T05:16:38.43" personId="{CC063038-0EC4-4535-9489-F07F11BF41D1}" id="{A6F18C52-220C-4D0B-932C-B2E5BD9A79D4}">
    <text>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A1D8-C9D7-4E87-934D-8C69287B3FB8}">
  <dimension ref="A1:E7"/>
  <sheetViews>
    <sheetView workbookViewId="0">
      <selection activeCell="G15" sqref="G15"/>
    </sheetView>
  </sheetViews>
  <sheetFormatPr baseColWidth="10" defaultColWidth="9.1640625" defaultRowHeight="16" x14ac:dyDescent="0.2"/>
  <cols>
    <col min="1" max="1" width="8.6640625" style="1" bestFit="1" customWidth="1"/>
    <col min="2" max="2" width="16" style="1" bestFit="1" customWidth="1"/>
    <col min="3" max="3" width="17" style="1" bestFit="1" customWidth="1"/>
    <col min="4" max="4" width="20.5" style="1" bestFit="1" customWidth="1"/>
    <col min="5" max="5" width="18.33203125" style="1" bestFit="1" customWidth="1"/>
    <col min="6" max="16384" width="9.1640625" style="1"/>
  </cols>
  <sheetData>
    <row r="1" spans="1:5" x14ac:dyDescent="0.2">
      <c r="A1" s="2" t="s">
        <v>7</v>
      </c>
      <c r="B1" s="2" t="s">
        <v>6</v>
      </c>
      <c r="C1" s="2" t="s">
        <v>5</v>
      </c>
      <c r="D1" s="2" t="s">
        <v>4</v>
      </c>
      <c r="E1" s="2" t="s">
        <v>3</v>
      </c>
    </row>
    <row r="2" spans="1:5" x14ac:dyDescent="0.2">
      <c r="A2" s="1">
        <v>1</v>
      </c>
      <c r="B2" s="3">
        <v>39844</v>
      </c>
      <c r="C2" s="3">
        <v>39845</v>
      </c>
      <c r="D2" s="1" t="s">
        <v>0</v>
      </c>
      <c r="E2" s="3">
        <v>40300</v>
      </c>
    </row>
    <row r="3" spans="1:5" x14ac:dyDescent="0.2">
      <c r="A3" s="1">
        <v>2</v>
      </c>
      <c r="B3" s="3">
        <v>40006</v>
      </c>
      <c r="C3" s="3">
        <v>40158</v>
      </c>
      <c r="D3" s="1" t="s">
        <v>2</v>
      </c>
      <c r="E3" s="3" t="s">
        <v>1</v>
      </c>
    </row>
    <row r="4" spans="1:5" x14ac:dyDescent="0.2">
      <c r="A4" s="1">
        <v>3</v>
      </c>
      <c r="B4" s="3">
        <v>40224</v>
      </c>
      <c r="C4" s="3">
        <v>40317</v>
      </c>
      <c r="D4" s="1" t="s">
        <v>0</v>
      </c>
      <c r="E4" s="3">
        <v>40349</v>
      </c>
    </row>
    <row r="5" spans="1:5" x14ac:dyDescent="0.2">
      <c r="A5" s="1">
        <v>4</v>
      </c>
      <c r="B5" s="3">
        <v>40520</v>
      </c>
      <c r="C5" s="3">
        <v>40582</v>
      </c>
      <c r="D5" s="1" t="s">
        <v>0</v>
      </c>
      <c r="E5" s="3">
        <v>40768</v>
      </c>
    </row>
    <row r="6" spans="1:5" x14ac:dyDescent="0.2">
      <c r="A6" s="1">
        <v>5</v>
      </c>
      <c r="B6" s="3">
        <v>40638</v>
      </c>
      <c r="C6" s="3">
        <v>40714</v>
      </c>
      <c r="D6" s="1" t="s">
        <v>2</v>
      </c>
      <c r="E6" s="3" t="s">
        <v>1</v>
      </c>
    </row>
    <row r="7" spans="1:5" x14ac:dyDescent="0.2">
      <c r="A7" s="1">
        <v>6</v>
      </c>
      <c r="B7" s="3">
        <v>40777</v>
      </c>
      <c r="C7" s="3">
        <v>40797</v>
      </c>
      <c r="D7" s="1" t="s">
        <v>0</v>
      </c>
      <c r="E7" s="3">
        <v>40908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803E-6893-4DEF-AAA8-8C69BE5F52F4}">
  <dimension ref="A1:C12"/>
  <sheetViews>
    <sheetView workbookViewId="0">
      <selection activeCell="G15" sqref="G15"/>
    </sheetView>
  </sheetViews>
  <sheetFormatPr baseColWidth="10" defaultColWidth="9.1640625" defaultRowHeight="16" x14ac:dyDescent="0.2"/>
  <cols>
    <col min="1" max="1" width="10.1640625" style="1" bestFit="1" customWidth="1"/>
    <col min="2" max="2" width="15.6640625" style="1" bestFit="1" customWidth="1"/>
    <col min="3" max="3" width="18.83203125" style="1" bestFit="1" customWidth="1"/>
    <col min="4" max="16384" width="9.1640625" style="1"/>
  </cols>
  <sheetData>
    <row r="1" spans="1:3" x14ac:dyDescent="0.2">
      <c r="A1" s="4" t="s">
        <v>7</v>
      </c>
      <c r="B1" s="2" t="s">
        <v>9</v>
      </c>
      <c r="C1" s="2" t="s">
        <v>8</v>
      </c>
    </row>
    <row r="2" spans="1:3" x14ac:dyDescent="0.2">
      <c r="A2" s="1">
        <v>1</v>
      </c>
      <c r="B2" s="3">
        <v>39887</v>
      </c>
      <c r="C2" s="1">
        <v>100</v>
      </c>
    </row>
    <row r="3" spans="1:3" x14ac:dyDescent="0.2">
      <c r="A3" s="1">
        <v>1</v>
      </c>
      <c r="B3" s="3">
        <v>40203</v>
      </c>
      <c r="C3" s="1">
        <v>50</v>
      </c>
    </row>
    <row r="4" spans="1:3" x14ac:dyDescent="0.2">
      <c r="A4" s="1">
        <v>2</v>
      </c>
      <c r="B4" s="3">
        <v>40229</v>
      </c>
      <c r="C4" s="1">
        <v>60</v>
      </c>
    </row>
    <row r="5" spans="1:3" x14ac:dyDescent="0.2">
      <c r="A5" s="1">
        <v>2</v>
      </c>
      <c r="B5" s="3">
        <v>40673</v>
      </c>
      <c r="C5" s="1">
        <v>180</v>
      </c>
    </row>
    <row r="6" spans="1:3" x14ac:dyDescent="0.2">
      <c r="A6" s="1">
        <v>3</v>
      </c>
      <c r="B6" s="3">
        <v>40319</v>
      </c>
      <c r="C6" s="1">
        <v>160</v>
      </c>
    </row>
    <row r="7" spans="1:3" x14ac:dyDescent="0.2">
      <c r="A7" s="1">
        <v>3</v>
      </c>
      <c r="B7" s="3">
        <v>40342</v>
      </c>
      <c r="C7" s="1">
        <v>70</v>
      </c>
    </row>
    <row r="8" spans="1:3" x14ac:dyDescent="0.2">
      <c r="A8" s="1">
        <v>4</v>
      </c>
      <c r="B8" s="3">
        <v>40624</v>
      </c>
      <c r="C8" s="1">
        <v>80</v>
      </c>
    </row>
    <row r="9" spans="1:3" x14ac:dyDescent="0.2">
      <c r="A9" s="1">
        <v>4</v>
      </c>
      <c r="B9" s="3">
        <v>40765</v>
      </c>
      <c r="C9" s="1">
        <v>40</v>
      </c>
    </row>
    <row r="10" spans="1:3" x14ac:dyDescent="0.2">
      <c r="A10" s="1">
        <v>5</v>
      </c>
      <c r="B10" s="3">
        <v>40792</v>
      </c>
      <c r="C10" s="1">
        <v>90</v>
      </c>
    </row>
    <row r="11" spans="1:3" x14ac:dyDescent="0.2">
      <c r="A11" s="1">
        <v>6</v>
      </c>
      <c r="B11" s="3">
        <v>40828</v>
      </c>
      <c r="C11" s="1">
        <v>500</v>
      </c>
    </row>
    <row r="12" spans="1:3" x14ac:dyDescent="0.2">
      <c r="A12" s="1">
        <v>6</v>
      </c>
      <c r="B12" s="3">
        <v>40856</v>
      </c>
      <c r="C12" s="1">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A7A2-E772-40DD-94FF-A0B8CF28DF7E}">
  <dimension ref="A1:AY30"/>
  <sheetViews>
    <sheetView tabSelected="1" topLeftCell="H1" workbookViewId="0">
      <selection activeCell="U13" sqref="U13"/>
    </sheetView>
  </sheetViews>
  <sheetFormatPr baseColWidth="10" defaultColWidth="9.1640625" defaultRowHeight="16" x14ac:dyDescent="0.2"/>
  <cols>
    <col min="1" max="1" width="21.1640625" style="5" bestFit="1" customWidth="1"/>
    <col min="2" max="2" width="23.5" style="5" bestFit="1" customWidth="1"/>
    <col min="3" max="3" width="21.5" style="5" bestFit="1" customWidth="1"/>
    <col min="4" max="4" width="24.6640625" style="5" bestFit="1" customWidth="1"/>
    <col min="5" max="5" width="27.83203125" style="5" bestFit="1" customWidth="1"/>
    <col min="6" max="6" width="9.1640625" style="5"/>
    <col min="7" max="7" width="18" style="5" bestFit="1" customWidth="1"/>
    <col min="8" max="8" width="23.6640625" style="5" bestFit="1" customWidth="1"/>
    <col min="9" max="9" width="3.1640625" style="5" customWidth="1"/>
    <col min="10" max="10" width="14.83203125" style="5" bestFit="1" customWidth="1"/>
    <col min="11" max="11" width="2.1640625" style="5" customWidth="1"/>
    <col min="12" max="12" width="12.33203125" style="5" bestFit="1" customWidth="1"/>
    <col min="13" max="13" width="9.1640625" style="5"/>
    <col min="14" max="14" width="12.33203125" style="5" customWidth="1"/>
    <col min="15" max="15" width="23.5" style="5" bestFit="1" customWidth="1"/>
    <col min="16" max="16" width="26" style="5" bestFit="1" customWidth="1"/>
    <col min="17" max="17" width="24.6640625" style="5" bestFit="1" customWidth="1"/>
    <col min="18" max="18" width="29.1640625" style="5" bestFit="1" customWidth="1"/>
    <col min="19" max="19" width="1.6640625" style="5" customWidth="1"/>
    <col min="20" max="21" width="5.5" style="5" bestFit="1" customWidth="1"/>
    <col min="22" max="22" width="29.1640625" style="5" bestFit="1" customWidth="1"/>
    <col min="23" max="23" width="5.5" style="5" bestFit="1" customWidth="1"/>
    <col min="24" max="24" width="13.5" style="5" bestFit="1" customWidth="1"/>
    <col min="25" max="25" width="31.1640625" style="5" bestFit="1" customWidth="1"/>
    <col min="26" max="26" width="29.83203125" style="5" bestFit="1" customWidth="1"/>
    <col min="27" max="27" width="34.33203125" style="5" bestFit="1" customWidth="1"/>
    <col min="28" max="37" width="11.83203125" style="5" bestFit="1" customWidth="1"/>
    <col min="38" max="38" width="29.1640625" style="5" bestFit="1" customWidth="1"/>
    <col min="39" max="48" width="11.83203125" style="5" bestFit="1" customWidth="1"/>
    <col min="49" max="49" width="31.1640625" style="5" bestFit="1" customWidth="1"/>
    <col min="50" max="50" width="29.83203125" style="5" bestFit="1" customWidth="1"/>
    <col min="51" max="51" width="34.33203125" style="5" bestFit="1" customWidth="1"/>
    <col min="52" max="16384" width="9.1640625" style="5"/>
  </cols>
  <sheetData>
    <row r="1" spans="1:51" x14ac:dyDescent="0.2">
      <c r="A1" s="20" t="s">
        <v>19</v>
      </c>
      <c r="B1" s="19"/>
      <c r="C1" s="24" t="s">
        <v>7</v>
      </c>
      <c r="D1" s="25" t="s">
        <v>9</v>
      </c>
      <c r="E1" s="26" t="s">
        <v>8</v>
      </c>
      <c r="G1" s="38" t="s">
        <v>27</v>
      </c>
      <c r="H1" s="5" t="s">
        <v>24</v>
      </c>
      <c r="I1" s="36"/>
      <c r="J1" s="36"/>
      <c r="K1" s="36"/>
      <c r="L1" s="37"/>
      <c r="N1" s="21" t="s">
        <v>20</v>
      </c>
      <c r="O1" s="14" t="s">
        <v>15</v>
      </c>
      <c r="P1" s="14"/>
      <c r="Q1" s="14" t="s">
        <v>13</v>
      </c>
      <c r="R1" s="13"/>
      <c r="S1" s="6"/>
      <c r="T1" s="6"/>
      <c r="U1" s="6"/>
    </row>
    <row r="2" spans="1:51" x14ac:dyDescent="0.2">
      <c r="A2" s="11"/>
      <c r="C2" s="5">
        <v>1</v>
      </c>
      <c r="D2" s="23">
        <v>39887</v>
      </c>
      <c r="E2" s="10">
        <v>100</v>
      </c>
      <c r="G2" s="41" t="s">
        <v>7</v>
      </c>
      <c r="H2" s="8" t="s">
        <v>15</v>
      </c>
      <c r="I2" s="8"/>
      <c r="J2" s="8" t="s">
        <v>14</v>
      </c>
      <c r="K2" s="8"/>
      <c r="L2" s="7" t="s">
        <v>16</v>
      </c>
      <c r="N2" s="11"/>
      <c r="O2" s="5">
        <v>0</v>
      </c>
      <c r="Q2" s="5">
        <f>COUNTIF($H$3:$H$13,O2)</f>
        <v>4</v>
      </c>
      <c r="R2" s="10"/>
      <c r="S2" s="6"/>
      <c r="T2" s="6"/>
      <c r="U2" s="6"/>
    </row>
    <row r="3" spans="1:51" x14ac:dyDescent="0.2">
      <c r="A3" s="11"/>
      <c r="C3" s="5">
        <v>1</v>
      </c>
      <c r="D3" s="23">
        <v>40203</v>
      </c>
      <c r="E3" s="10">
        <v>50</v>
      </c>
      <c r="G3" s="39">
        <v>1</v>
      </c>
      <c r="H3" s="5" cm="1">
        <f t="array" ref="H3">_xlfn.IFS($C2=$A$17,H$17,$C2=$A$18,H$18,$C2=$A$19,H$19,$C2=$A$20,H$20,$C2=$A$21,H$21,$C2=$A$22,H$22)</f>
        <v>0</v>
      </c>
      <c r="J3" s="5">
        <f t="shared" ref="J3:J13" si="0">(YEAR(D2)-2009)-H3</f>
        <v>0</v>
      </c>
      <c r="L3" s="10" cm="1">
        <f t="array" ref="L3">_xlfn.IFS($C2=$A$17,L$17,$C2=$A$18,L$18,$C2=$A$19,L$19,$C2=$A$20,L$20,$C2=$A$21,L$21,$C2=$A$22,L$22)</f>
        <v>1</v>
      </c>
      <c r="N3" s="11"/>
      <c r="O3" s="5">
        <v>1</v>
      </c>
      <c r="Q3" s="5">
        <f>COUNTIF($H$3:$H$13,O3)</f>
        <v>4</v>
      </c>
      <c r="R3" s="10"/>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x14ac:dyDescent="0.2">
      <c r="A4" s="11"/>
      <c r="C4" s="5">
        <v>2</v>
      </c>
      <c r="D4" s="23">
        <v>40229</v>
      </c>
      <c r="E4" s="10">
        <v>60</v>
      </c>
      <c r="G4" s="39">
        <v>1</v>
      </c>
      <c r="H4" s="5" cm="1">
        <f t="array" ref="H4">_xlfn.IFS(C3=A$17,H$17,C3=A$18,H$18,C3=A$19,H$19,C3=A$20,H$20,C3=A$21,H$21,C3=A$22,H$22)</f>
        <v>0</v>
      </c>
      <c r="J4" s="5">
        <f t="shared" si="0"/>
        <v>1</v>
      </c>
      <c r="L4" s="10" cm="1">
        <f t="array" ref="L4">_xlfn.IFS($C3=$A$17,L$17,$C3=$A$18,L$18,$C3=$A$19,L$19,$C3=$A$20,L$20,$C3=$A$21,L$21,$C3=$A$22,L$22)</f>
        <v>1</v>
      </c>
      <c r="N4" s="11"/>
      <c r="O4" s="5">
        <v>2</v>
      </c>
      <c r="Q4" s="5">
        <f>COUNTIF($H$3:$H$13,O4)</f>
        <v>3</v>
      </c>
      <c r="R4" s="10"/>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x14ac:dyDescent="0.2">
      <c r="A5" s="11"/>
      <c r="C5" s="5">
        <v>2</v>
      </c>
      <c r="D5" s="23">
        <v>40673</v>
      </c>
      <c r="E5" s="10">
        <v>180</v>
      </c>
      <c r="G5" s="39">
        <v>2</v>
      </c>
      <c r="H5" s="5" cm="1">
        <f t="array" ref="H5">_xlfn.IFS(C4=A$17,H$17,C4=A$18,H$18,C4=A$19,H$19,C4=A$20,H$20,C4=A$21,H$21,C4=A$22,H$22)</f>
        <v>0</v>
      </c>
      <c r="J5" s="5">
        <f t="shared" si="0"/>
        <v>1</v>
      </c>
      <c r="L5" s="10" t="str" cm="1">
        <f t="array" ref="L5">_xlfn.IFS($C4=$A$17,L$17,$C4=$A$18,L$18,$C4=$A$19,L$19,$C4=$A$20,L$20,$C4=$A$21,L$21,$C4=$A$22,L$22)</f>
        <v>NA</v>
      </c>
      <c r="N5" s="15"/>
      <c r="O5" s="14"/>
      <c r="P5" s="14"/>
      <c r="Q5" s="14"/>
      <c r="R5" s="13"/>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x14ac:dyDescent="0.2">
      <c r="A6" s="11"/>
      <c r="C6" s="5">
        <v>3</v>
      </c>
      <c r="D6" s="23">
        <v>40319</v>
      </c>
      <c r="E6" s="10">
        <v>160</v>
      </c>
      <c r="G6" s="39">
        <v>2</v>
      </c>
      <c r="H6" s="5" cm="1">
        <f t="array" ref="H6">_xlfn.IFS(C5=A$17,H$17,C5=A$18,H$18,C5=A$19,H$19,C5=A$20,H$20,C5=A$21,H$21,C5=A$22,H$22)</f>
        <v>0</v>
      </c>
      <c r="J6" s="5">
        <f t="shared" si="0"/>
        <v>2</v>
      </c>
      <c r="L6" s="10" t="str" cm="1">
        <f t="array" ref="L6">_xlfn.IFS($C5=$A$17,L$17,$C5=$A$18,L$18,$C5=$A$19,L$19,$C5=$A$20,L$20,$C5=$A$21,L$21,$C5=$A$22,L$22)</f>
        <v>NA</v>
      </c>
      <c r="N6" s="12" t="s">
        <v>21</v>
      </c>
      <c r="O6" s="8" t="s">
        <v>15</v>
      </c>
      <c r="P6" s="8" t="s">
        <v>14</v>
      </c>
      <c r="Q6" s="8" t="s">
        <v>13</v>
      </c>
      <c r="R6" s="7" t="s">
        <v>12</v>
      </c>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x14ac:dyDescent="0.2">
      <c r="A7" s="11"/>
      <c r="C7" s="5">
        <v>3</v>
      </c>
      <c r="D7" s="23">
        <v>40342</v>
      </c>
      <c r="E7" s="10">
        <v>70</v>
      </c>
      <c r="G7" s="39">
        <v>3</v>
      </c>
      <c r="H7" s="5" cm="1">
        <f t="array" ref="H7">_xlfn.IFS(C6=A$17,H$17,C6=A$18,H$18,C6=A$19,H$19,C6=A$20,H$20,C6=A$21,H$21,C6=A$22,H$22)</f>
        <v>1</v>
      </c>
      <c r="J7" s="5">
        <f t="shared" si="0"/>
        <v>0</v>
      </c>
      <c r="L7" s="10" cm="1">
        <f t="array" ref="L7">_xlfn.IFS($C6=$A$17,L$17,$C6=$A$18,L$18,$C6=$A$19,L$19,$C6=$A$20,L$20,$C6=$A$21,L$21,$C6=$A$22,L$22)</f>
        <v>1</v>
      </c>
      <c r="N7" s="11"/>
      <c r="O7" s="5">
        <v>0</v>
      </c>
      <c r="P7" s="5">
        <v>0</v>
      </c>
      <c r="Q7" s="5">
        <f>COUNTIFS($H$3:$H$13,O7,$J$3:$J$13,P7)</f>
        <v>1</v>
      </c>
      <c r="R7" s="10">
        <f>SUMIFS($E$2:$E$12,$H$3:$H$13, O7,$J$3:$J$13,P7)</f>
        <v>100</v>
      </c>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x14ac:dyDescent="0.2">
      <c r="A8" s="11"/>
      <c r="C8" s="5">
        <v>4</v>
      </c>
      <c r="D8" s="23">
        <v>40624</v>
      </c>
      <c r="E8" s="10">
        <v>80</v>
      </c>
      <c r="G8" s="39">
        <v>3</v>
      </c>
      <c r="H8" s="5" cm="1">
        <f t="array" ref="H8">_xlfn.IFS(C7=A$17,H$17,C7=A$18,H$18,C7=A$19,H$19,C7=A$20,H$20,C7=A$21,H$21,C7=A$22,H$22)</f>
        <v>1</v>
      </c>
      <c r="J8" s="5">
        <f t="shared" si="0"/>
        <v>0</v>
      </c>
      <c r="L8" s="10" cm="1">
        <f t="array" ref="L8">_xlfn.IFS($C7=$A$17,L$17,$C7=$A$18,L$18,$C7=$A$19,L$19,$C7=$A$20,L$20,$C7=$A$21,L$21,$C7=$A$22,L$22)</f>
        <v>1</v>
      </c>
      <c r="N8" s="11"/>
      <c r="O8" s="5">
        <v>0</v>
      </c>
      <c r="P8" s="5">
        <v>1</v>
      </c>
      <c r="Q8" s="5">
        <f>COUNTIFS($H$3:$H$13,O8,$J$3:$J$13,P8)</f>
        <v>2</v>
      </c>
      <c r="R8" s="10">
        <f>SUMIFS($E$2:$E$12,$H$3:$H$13, O8,$J$3:$J$13,P8)</f>
        <v>110</v>
      </c>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x14ac:dyDescent="0.2">
      <c r="A9" s="11"/>
      <c r="C9" s="5">
        <v>4</v>
      </c>
      <c r="D9" s="23">
        <v>40765</v>
      </c>
      <c r="E9" s="10">
        <v>40</v>
      </c>
      <c r="G9" s="39">
        <v>4</v>
      </c>
      <c r="H9" s="5" cm="1">
        <f t="array" ref="H9">_xlfn.IFS(C8=A$17,H$17,C8=A$18,H$18,C8=A$19,H$19,C8=A$20,H$20,C8=A$21,H$21,C8=A$22,H$22)</f>
        <v>1</v>
      </c>
      <c r="J9" s="5">
        <f t="shared" si="0"/>
        <v>1</v>
      </c>
      <c r="L9" s="10" cm="1">
        <f t="array" ref="L9">_xlfn.IFS($C8=$A$17,L$17,$C8=$A$18,L$18,$C8=$A$19,L$19,$C8=$A$20,L$20,$C8=$A$21,L$21,$C8=$A$22,L$22)</f>
        <v>2</v>
      </c>
      <c r="N9" s="11"/>
      <c r="O9" s="5">
        <v>0</v>
      </c>
      <c r="P9" s="5">
        <v>2</v>
      </c>
      <c r="Q9" s="5">
        <f>COUNTIFS($H$3:$H$13,O9,$J$3:$J$13,P9)</f>
        <v>1</v>
      </c>
      <c r="R9" s="10">
        <f>SUMIFS($E$2:$E$12,$H$3:$H$13, O9,$J$3:$J$13,P9)</f>
        <v>180</v>
      </c>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x14ac:dyDescent="0.2">
      <c r="A10" s="11"/>
      <c r="C10" s="5">
        <v>5</v>
      </c>
      <c r="D10" s="23">
        <v>40792</v>
      </c>
      <c r="E10" s="10">
        <v>90</v>
      </c>
      <c r="G10" s="39">
        <v>4</v>
      </c>
      <c r="H10" s="5" cm="1">
        <f t="array" ref="H10">_xlfn.IFS(C9=A$17,H$17,C9=A$18,H$18,C9=A$19,H$19,C9=A$20,H$20,C9=A$21,H$21,C9=A$22,H$22)</f>
        <v>1</v>
      </c>
      <c r="J10" s="5">
        <f t="shared" si="0"/>
        <v>1</v>
      </c>
      <c r="L10" s="10" cm="1">
        <f t="array" ref="L10">_xlfn.IFS($C9=$A$17,L$17,$C9=$A$18,L$18,$C9=$A$19,L$19,$C9=$A$20,L$20,$C9=$A$21,L$21,$C9=$A$22,L$22)</f>
        <v>2</v>
      </c>
      <c r="N10" s="11"/>
      <c r="O10" s="5">
        <v>1</v>
      </c>
      <c r="P10" s="5">
        <v>0</v>
      </c>
      <c r="Q10" s="5">
        <f>COUNTIFS($H$3:$H$13,O10,$J$3:$J$13,P10)</f>
        <v>2</v>
      </c>
      <c r="R10" s="10">
        <f>SUMIFS($E$2:$E$12,$H$3:$H$13, O10,$J$3:$J$13,P10)</f>
        <v>230</v>
      </c>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x14ac:dyDescent="0.2">
      <c r="A11" s="11"/>
      <c r="C11" s="5">
        <v>6</v>
      </c>
      <c r="D11" s="23">
        <v>40828</v>
      </c>
      <c r="E11" s="10">
        <v>500</v>
      </c>
      <c r="G11" s="39">
        <v>5</v>
      </c>
      <c r="H11" s="5" cm="1">
        <f t="array" ref="H11">_xlfn.IFS(C10=A$17,H$17,C10=A$18,H$18,C10=A$19,H$19,C10=A$20,H$20,C10=A$21,H$21,C10=A$22,H$22)</f>
        <v>2</v>
      </c>
      <c r="J11" s="5">
        <f t="shared" si="0"/>
        <v>0</v>
      </c>
      <c r="K11" s="23"/>
      <c r="L11" s="10" t="str" cm="1">
        <f t="array" ref="L11">_xlfn.IFS($C10=$A$17,L$17,$C10=$A$18,L$18,$C10=$A$19,L$19,$C10=$A$20,L$20,$C10=$A$21,L$21,$C10=$A$22,L$22)</f>
        <v>NA</v>
      </c>
      <c r="N11" s="11"/>
      <c r="O11" s="5">
        <v>1</v>
      </c>
      <c r="P11" s="5">
        <v>1</v>
      </c>
      <c r="Q11" s="5">
        <f>COUNTIFS($H$3:$H$13,O11,$J$3:$J$13,P11)</f>
        <v>2</v>
      </c>
      <c r="R11" s="10">
        <f>SUMIFS($E$2:$E$12,$H$3:$H$13, O11,$J$3:$J$13,P11)</f>
        <v>120</v>
      </c>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x14ac:dyDescent="0.2">
      <c r="A12" s="11"/>
      <c r="C12" s="5">
        <v>6</v>
      </c>
      <c r="D12" s="23">
        <v>40856</v>
      </c>
      <c r="E12" s="10">
        <v>200</v>
      </c>
      <c r="G12" s="39">
        <v>6</v>
      </c>
      <c r="H12" s="5" cm="1">
        <f t="array" ref="H12">_xlfn.IFS(C11=A$17,H$17,C11=A$18,H$18,C11=A$19,H$19,C11=A$20,H$20,C11=A$21,H$21,C11=A$22,H$22)</f>
        <v>2</v>
      </c>
      <c r="J12" s="5">
        <f t="shared" si="0"/>
        <v>0</v>
      </c>
      <c r="L12" s="10" cm="1">
        <f t="array" ref="L12">_xlfn.IFS($C11=$A$17,L$17,$C11=$A$18,L$18,$C11=$A$19,L$19,$C11=$A$20,L$20,$C11=$A$21,L$21,$C11=$A$22,L$22)</f>
        <v>2</v>
      </c>
      <c r="N12" s="11"/>
      <c r="O12" s="17"/>
      <c r="P12" s="17"/>
      <c r="Q12" s="17"/>
      <c r="R12" s="1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x14ac:dyDescent="0.2">
      <c r="A13" s="11"/>
      <c r="E13" s="10"/>
      <c r="G13" s="40">
        <v>6</v>
      </c>
      <c r="H13" s="5" cm="1">
        <f t="array" ref="H13">_xlfn.IFS(C12=A$17,H$17,C12=A$18,H$18,C12=A$19,H$19,C12=A$20,H$20,C12=A$21,H$21,C12=A$22,H$22)</f>
        <v>2</v>
      </c>
      <c r="J13" s="5">
        <f t="shared" si="0"/>
        <v>0</v>
      </c>
      <c r="K13" s="23"/>
      <c r="L13" s="10" cm="1">
        <f t="array" ref="L13">_xlfn.IFS($C12=$A$17,L$17,$C12=$A$18,L$18,$C12=$A$19,L$19,$C12=$A$20,L$20,$C12=$A$21,L$21,$C12=$A$22,L$22)</f>
        <v>2</v>
      </c>
      <c r="N13" s="11"/>
      <c r="O13" s="5">
        <v>2</v>
      </c>
      <c r="P13" s="5">
        <v>0</v>
      </c>
      <c r="Q13" s="5">
        <f>COUNTIFS($H$3:$H$13,O13,$J$3:$J$13,P13)</f>
        <v>3</v>
      </c>
      <c r="R13" s="10">
        <f>SUMIFS($E$2:$E$12,$H$3:$H$13, O13,$J$3:$J$13,P13)</f>
        <v>790</v>
      </c>
      <c r="S13" s="6"/>
      <c r="T13" s="6"/>
      <c r="U13" s="6"/>
      <c r="V13" s="6"/>
      <c r="W13" s="6"/>
      <c r="X13" s="6"/>
      <c r="Y13" s="6"/>
      <c r="Z13" s="6"/>
      <c r="AA13" s="6"/>
    </row>
    <row r="14" spans="1:51" x14ac:dyDescent="0.2">
      <c r="A14" s="15"/>
      <c r="B14" s="14"/>
      <c r="C14" s="14"/>
      <c r="D14" s="14"/>
      <c r="E14" s="13"/>
      <c r="G14" s="15"/>
      <c r="H14" s="14"/>
      <c r="I14" s="14"/>
      <c r="J14" s="14"/>
      <c r="K14" s="22"/>
      <c r="L14" s="13"/>
      <c r="N14" s="11"/>
      <c r="O14" s="17"/>
      <c r="P14" s="17"/>
      <c r="Q14" s="17"/>
      <c r="R14" s="16"/>
      <c r="S14" s="6"/>
      <c r="T14" s="6"/>
      <c r="U14" s="6"/>
      <c r="V14" s="6"/>
      <c r="W14" s="6"/>
      <c r="X14" s="6"/>
      <c r="Y14" s="6"/>
      <c r="Z14" s="6"/>
      <c r="AA14" s="6"/>
    </row>
    <row r="15" spans="1:51" x14ac:dyDescent="0.2">
      <c r="A15" s="11" t="s">
        <v>18</v>
      </c>
      <c r="E15" s="10"/>
      <c r="G15" s="11" t="s">
        <v>23</v>
      </c>
      <c r="L15" s="10"/>
      <c r="N15" s="32"/>
      <c r="O15" s="33"/>
      <c r="P15" s="33"/>
      <c r="Q15" s="33"/>
      <c r="R15" s="34"/>
      <c r="S15" s="6"/>
      <c r="T15" s="6"/>
      <c r="U15" s="6"/>
      <c r="V15" s="6"/>
      <c r="W15" s="6"/>
      <c r="X15" s="6"/>
      <c r="Y15" s="6"/>
      <c r="Z15" s="6"/>
      <c r="AA15" s="6"/>
    </row>
    <row r="16" spans="1:51" x14ac:dyDescent="0.2">
      <c r="A16" s="12" t="s">
        <v>7</v>
      </c>
      <c r="B16" s="27" t="s">
        <v>6</v>
      </c>
      <c r="C16" s="27" t="s">
        <v>5</v>
      </c>
      <c r="D16" s="27" t="s">
        <v>4</v>
      </c>
      <c r="E16" s="28" t="s">
        <v>3</v>
      </c>
      <c r="G16" s="35" t="s">
        <v>7</v>
      </c>
      <c r="H16" s="8" t="s">
        <v>15</v>
      </c>
      <c r="I16" s="8"/>
      <c r="J16" s="8" t="s">
        <v>17</v>
      </c>
      <c r="K16" s="8"/>
      <c r="L16" s="7" t="s">
        <v>16</v>
      </c>
      <c r="X16" s="1"/>
    </row>
    <row r="17" spans="1:19" x14ac:dyDescent="0.2">
      <c r="A17" s="11">
        <v>1</v>
      </c>
      <c r="B17" s="23">
        <v>39844</v>
      </c>
      <c r="C17" s="23">
        <v>39845</v>
      </c>
      <c r="D17" s="5" t="s">
        <v>0</v>
      </c>
      <c r="E17" s="29">
        <v>40300</v>
      </c>
      <c r="G17" s="11">
        <v>1</v>
      </c>
      <c r="H17" s="5">
        <f t="shared" ref="H17:H22" si="1">YEAR(B17)-2009</f>
        <v>0</v>
      </c>
      <c r="J17" s="5">
        <f t="shared" ref="J17:J22" si="2">YEAR(C17)-2009</f>
        <v>0</v>
      </c>
      <c r="L17" s="10">
        <f t="shared" ref="L17:L22" si="3">IF(E17 &lt;&gt; "NA", YEAR(E17)-2009, "NA")</f>
        <v>1</v>
      </c>
      <c r="N17" s="21" t="s">
        <v>22</v>
      </c>
      <c r="O17" s="18" t="s">
        <v>25</v>
      </c>
      <c r="P17" s="19" t="s">
        <v>11</v>
      </c>
      <c r="Q17" s="19"/>
      <c r="R17" s="19"/>
      <c r="S17" s="18"/>
    </row>
    <row r="18" spans="1:19" x14ac:dyDescent="0.2">
      <c r="A18" s="11">
        <v>2</v>
      </c>
      <c r="B18" s="23">
        <v>40006</v>
      </c>
      <c r="C18" s="23">
        <v>40158</v>
      </c>
      <c r="D18" s="5" t="s">
        <v>2</v>
      </c>
      <c r="E18" s="29" t="s">
        <v>1</v>
      </c>
      <c r="G18" s="11">
        <v>2</v>
      </c>
      <c r="H18" s="5">
        <f t="shared" si="1"/>
        <v>0</v>
      </c>
      <c r="J18" s="5">
        <f t="shared" si="2"/>
        <v>0</v>
      </c>
      <c r="L18" s="10" t="str">
        <f t="shared" si="3"/>
        <v>NA</v>
      </c>
      <c r="N18" s="11"/>
      <c r="O18" s="7" t="s">
        <v>10</v>
      </c>
      <c r="P18" s="8">
        <v>0</v>
      </c>
      <c r="Q18" s="8">
        <v>1</v>
      </c>
      <c r="R18" s="8">
        <v>2</v>
      </c>
      <c r="S18" s="10"/>
    </row>
    <row r="19" spans="1:19" x14ac:dyDescent="0.2">
      <c r="A19" s="11">
        <v>3</v>
      </c>
      <c r="B19" s="23">
        <v>40224</v>
      </c>
      <c r="C19" s="23">
        <v>40317</v>
      </c>
      <c r="D19" s="5" t="s">
        <v>0</v>
      </c>
      <c r="E19" s="29">
        <v>40349</v>
      </c>
      <c r="G19" s="11">
        <v>3</v>
      </c>
      <c r="H19" s="5">
        <f t="shared" si="1"/>
        <v>1</v>
      </c>
      <c r="J19" s="5">
        <f t="shared" si="2"/>
        <v>1</v>
      </c>
      <c r="L19" s="10">
        <f t="shared" si="3"/>
        <v>1</v>
      </c>
      <c r="N19" s="11"/>
      <c r="O19" s="10">
        <v>0</v>
      </c>
      <c r="P19" s="5">
        <f>IF($O19+P$18&gt;2, "", SUMIFS($E$2:$E$12,$H$3:$H$13, $O19,$J$3:$J$13,P$18))</f>
        <v>100</v>
      </c>
      <c r="Q19" s="5">
        <f t="shared" ref="P19:R21" si="4">IF($O19+Q$18&gt;2, "", SUMIFS($E$2:$E$12,$H$3:$H$13, $O19,$J$3:$J$13,Q$18))</f>
        <v>110</v>
      </c>
      <c r="R19" s="5">
        <f t="shared" si="4"/>
        <v>180</v>
      </c>
      <c r="S19" s="10"/>
    </row>
    <row r="20" spans="1:19" x14ac:dyDescent="0.2">
      <c r="A20" s="11">
        <v>4</v>
      </c>
      <c r="B20" s="23">
        <v>40520</v>
      </c>
      <c r="C20" s="23">
        <v>40582</v>
      </c>
      <c r="D20" s="5" t="s">
        <v>0</v>
      </c>
      <c r="E20" s="29">
        <v>40768</v>
      </c>
      <c r="G20" s="11">
        <v>4</v>
      </c>
      <c r="H20" s="5">
        <f t="shared" si="1"/>
        <v>1</v>
      </c>
      <c r="J20" s="5">
        <f t="shared" si="2"/>
        <v>2</v>
      </c>
      <c r="L20" s="10">
        <f t="shared" si="3"/>
        <v>2</v>
      </c>
      <c r="N20" s="11"/>
      <c r="O20" s="10">
        <v>1</v>
      </c>
      <c r="P20" s="5">
        <f t="shared" si="4"/>
        <v>230</v>
      </c>
      <c r="Q20" s="5">
        <f t="shared" si="4"/>
        <v>120</v>
      </c>
      <c r="R20" s="5" t="str">
        <f t="shared" si="4"/>
        <v/>
      </c>
      <c r="S20" s="10"/>
    </row>
    <row r="21" spans="1:19" x14ac:dyDescent="0.2">
      <c r="A21" s="11">
        <v>5</v>
      </c>
      <c r="B21" s="23">
        <v>40638</v>
      </c>
      <c r="C21" s="23">
        <v>40714</v>
      </c>
      <c r="D21" s="5" t="s">
        <v>2</v>
      </c>
      <c r="E21" s="29" t="s">
        <v>1</v>
      </c>
      <c r="G21" s="11">
        <v>5</v>
      </c>
      <c r="H21" s="5">
        <f t="shared" si="1"/>
        <v>2</v>
      </c>
      <c r="J21" s="5">
        <f t="shared" si="2"/>
        <v>2</v>
      </c>
      <c r="L21" s="10" t="str">
        <f t="shared" si="3"/>
        <v>NA</v>
      </c>
      <c r="N21" s="11"/>
      <c r="O21" s="10">
        <v>2</v>
      </c>
      <c r="P21" s="5">
        <f>IF($O21+P$18&gt;2, "", SUMIFS($E$2:$E$12,$H$3:$H$13, $O21,$J$3:$J$13,P$18))</f>
        <v>790</v>
      </c>
      <c r="Q21" s="5" t="str">
        <f t="shared" si="4"/>
        <v/>
      </c>
      <c r="R21" s="5" t="str">
        <f t="shared" si="4"/>
        <v/>
      </c>
      <c r="S21" s="10"/>
    </row>
    <row r="22" spans="1:19" x14ac:dyDescent="0.2">
      <c r="A22" s="9">
        <v>6</v>
      </c>
      <c r="B22" s="30">
        <v>40777</v>
      </c>
      <c r="C22" s="30">
        <v>40797</v>
      </c>
      <c r="D22" s="8" t="s">
        <v>0</v>
      </c>
      <c r="E22" s="31">
        <v>40908</v>
      </c>
      <c r="G22" s="9">
        <v>6</v>
      </c>
      <c r="H22" s="8">
        <f t="shared" si="1"/>
        <v>2</v>
      </c>
      <c r="I22" s="8"/>
      <c r="J22" s="8">
        <f t="shared" si="2"/>
        <v>2</v>
      </c>
      <c r="K22" s="8"/>
      <c r="L22" s="7">
        <f t="shared" si="3"/>
        <v>2</v>
      </c>
      <c r="N22" s="11"/>
      <c r="S22" s="10"/>
    </row>
    <row r="23" spans="1:19" x14ac:dyDescent="0.2">
      <c r="N23" s="20"/>
      <c r="O23" s="19"/>
      <c r="P23" s="19"/>
      <c r="Q23" s="19"/>
      <c r="R23" s="19"/>
      <c r="S23" s="18"/>
    </row>
    <row r="24" spans="1:19" x14ac:dyDescent="0.2">
      <c r="N24" s="20"/>
      <c r="O24" s="19"/>
      <c r="P24" s="19"/>
      <c r="Q24" s="19"/>
      <c r="R24" s="19"/>
      <c r="S24" s="18"/>
    </row>
    <row r="25" spans="1:19" x14ac:dyDescent="0.2">
      <c r="N25" s="11"/>
      <c r="O25" s="10" t="s">
        <v>26</v>
      </c>
      <c r="P25" s="5" t="s">
        <v>11</v>
      </c>
      <c r="S25" s="10"/>
    </row>
    <row r="26" spans="1:19" x14ac:dyDescent="0.2">
      <c r="N26" s="11"/>
      <c r="O26" s="7" t="s">
        <v>10</v>
      </c>
      <c r="P26" s="8">
        <v>0</v>
      </c>
      <c r="Q26" s="8">
        <v>1</v>
      </c>
      <c r="R26" s="8">
        <v>2</v>
      </c>
      <c r="S26" s="10"/>
    </row>
    <row r="27" spans="1:19" x14ac:dyDescent="0.2">
      <c r="N27" s="11"/>
      <c r="O27" s="10">
        <v>0</v>
      </c>
      <c r="P27" s="5">
        <f>E2</f>
        <v>100</v>
      </c>
      <c r="Q27" s="5">
        <f>E3+E4</f>
        <v>110</v>
      </c>
      <c r="R27" s="5">
        <f>E5</f>
        <v>180</v>
      </c>
      <c r="S27" s="10"/>
    </row>
    <row r="28" spans="1:19" x14ac:dyDescent="0.2">
      <c r="N28" s="11"/>
      <c r="O28" s="10">
        <v>1</v>
      </c>
      <c r="P28" s="5">
        <f>E6+E7</f>
        <v>230</v>
      </c>
      <c r="Q28" s="5">
        <f>E8+E9</f>
        <v>120</v>
      </c>
      <c r="S28" s="10"/>
    </row>
    <row r="29" spans="1:19" x14ac:dyDescent="0.2">
      <c r="N29" s="11"/>
      <c r="O29" s="10">
        <v>2</v>
      </c>
      <c r="P29" s="5">
        <f>E10+E11+E12</f>
        <v>790</v>
      </c>
      <c r="S29" s="10"/>
    </row>
    <row r="30" spans="1:19" x14ac:dyDescent="0.2">
      <c r="N30" s="9"/>
      <c r="O30" s="8"/>
      <c r="P30" s="8"/>
      <c r="Q30" s="8"/>
      <c r="R30" s="8"/>
      <c r="S30"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claims_details</vt:lpstr>
      <vt:lpstr>transaction_details</vt: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Adolphus</dc:creator>
  <cp:lastModifiedBy>Benjamin Avanzi</cp:lastModifiedBy>
  <dcterms:created xsi:type="dcterms:W3CDTF">2015-06-05T18:17:20Z</dcterms:created>
  <dcterms:modified xsi:type="dcterms:W3CDTF">2024-07-29T07:06:08Z</dcterms:modified>
</cp:coreProperties>
</file>