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66EC1E43-D9C5-4588-880E-AC275BE006A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" sheetId="2" r:id="rId1"/>
    <sheet name="Exposure" sheetId="3" r:id="rId2"/>
    <sheet name="IBNR" sheetId="4" r:id="rId3"/>
    <sheet name="exposure-comparison" sheetId="5" r:id="rId4"/>
    <sheet name="CL" sheetId="6" r:id="rId5"/>
    <sheet name="CL IBNR" sheetId="7" r:id="rId6"/>
    <sheet name="comparis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7" l="1"/>
  <c r="D18" i="7"/>
  <c r="C18" i="7"/>
  <c r="E17" i="7"/>
  <c r="D17" i="7"/>
  <c r="C17" i="7"/>
  <c r="F16" i="7"/>
  <c r="F32" i="8" s="1"/>
  <c r="E16" i="7"/>
  <c r="D16" i="7"/>
  <c r="C16" i="7"/>
  <c r="G15" i="7"/>
  <c r="F15" i="7"/>
  <c r="E15" i="7"/>
  <c r="D15" i="7"/>
  <c r="C15" i="7"/>
  <c r="H14" i="7"/>
  <c r="G14" i="7"/>
  <c r="F14" i="7"/>
  <c r="E14" i="7"/>
  <c r="D14" i="7"/>
  <c r="C14" i="7"/>
  <c r="I13" i="7"/>
  <c r="H13" i="7"/>
  <c r="G13" i="7"/>
  <c r="F13" i="7"/>
  <c r="E13" i="7"/>
  <c r="D13" i="7"/>
  <c r="C13" i="7"/>
  <c r="J12" i="7"/>
  <c r="I12" i="7"/>
  <c r="H12" i="7"/>
  <c r="G12" i="7"/>
  <c r="F12" i="7"/>
  <c r="E12" i="7"/>
  <c r="D12" i="7"/>
  <c r="C12" i="7"/>
  <c r="K11" i="7"/>
  <c r="K27" i="8" s="1"/>
  <c r="J11" i="7"/>
  <c r="I11" i="7"/>
  <c r="H11" i="7"/>
  <c r="G11" i="7"/>
  <c r="F11" i="7"/>
  <c r="E11" i="7"/>
  <c r="D11" i="7"/>
  <c r="C11" i="7"/>
  <c r="L10" i="7"/>
  <c r="K10" i="7"/>
  <c r="J10" i="7"/>
  <c r="I10" i="7"/>
  <c r="H10" i="7"/>
  <c r="G10" i="7"/>
  <c r="F10" i="7"/>
  <c r="E10" i="7"/>
  <c r="D10" i="7"/>
  <c r="C10" i="7"/>
  <c r="M9" i="7"/>
  <c r="L9" i="7"/>
  <c r="K9" i="7"/>
  <c r="J9" i="7"/>
  <c r="I9" i="7"/>
  <c r="H9" i="7"/>
  <c r="G9" i="7"/>
  <c r="F9" i="7"/>
  <c r="E9" i="7"/>
  <c r="D9" i="7"/>
  <c r="C9" i="7"/>
  <c r="M8" i="7"/>
  <c r="L8" i="7"/>
  <c r="K8" i="7"/>
  <c r="J8" i="7"/>
  <c r="I8" i="7"/>
  <c r="H8" i="7"/>
  <c r="G8" i="7"/>
  <c r="F8" i="7"/>
  <c r="E8" i="7"/>
  <c r="D8" i="7"/>
  <c r="C8" i="7"/>
  <c r="M7" i="7"/>
  <c r="L7" i="7"/>
  <c r="K7" i="7"/>
  <c r="J7" i="7"/>
  <c r="I7" i="7"/>
  <c r="H7" i="7"/>
  <c r="G7" i="7"/>
  <c r="F7" i="7"/>
  <c r="E7" i="7"/>
  <c r="D7" i="7"/>
  <c r="C7" i="7"/>
  <c r="M6" i="7"/>
  <c r="L6" i="7"/>
  <c r="K6" i="7"/>
  <c r="J6" i="7"/>
  <c r="I6" i="7"/>
  <c r="H6" i="7"/>
  <c r="G6" i="7"/>
  <c r="F6" i="7"/>
  <c r="E6" i="7"/>
  <c r="D6" i="7"/>
  <c r="C6" i="7"/>
  <c r="M5" i="7"/>
  <c r="L5" i="7"/>
  <c r="K5" i="7"/>
  <c r="J5" i="7"/>
  <c r="I5" i="7"/>
  <c r="H5" i="7"/>
  <c r="G5" i="7"/>
  <c r="F5" i="7"/>
  <c r="E5" i="7"/>
  <c r="D5" i="7"/>
  <c r="C5" i="7"/>
  <c r="M4" i="7"/>
  <c r="L4" i="7"/>
  <c r="K4" i="7"/>
  <c r="J4" i="7"/>
  <c r="I4" i="7"/>
  <c r="H4" i="7"/>
  <c r="G4" i="7"/>
  <c r="F4" i="7"/>
  <c r="E4" i="7"/>
  <c r="D4" i="7"/>
  <c r="C4" i="7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L34" i="6"/>
  <c r="K34" i="6"/>
  <c r="J34" i="6"/>
  <c r="I34" i="6"/>
  <c r="H34" i="6"/>
  <c r="G34" i="6"/>
  <c r="F34" i="6"/>
  <c r="E34" i="6"/>
  <c r="D34" i="6"/>
  <c r="C34" i="6"/>
  <c r="L30" i="6"/>
  <c r="K30" i="6"/>
  <c r="J30" i="6"/>
  <c r="I30" i="6"/>
  <c r="H30" i="6"/>
  <c r="G30" i="6"/>
  <c r="F30" i="6"/>
  <c r="E30" i="6"/>
  <c r="D30" i="6"/>
  <c r="C30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C18" i="6"/>
  <c r="D17" i="6"/>
  <c r="C17" i="6"/>
  <c r="E16" i="6"/>
  <c r="D16" i="6"/>
  <c r="C16" i="6"/>
  <c r="F15" i="6"/>
  <c r="E15" i="6"/>
  <c r="D15" i="6"/>
  <c r="C15" i="6"/>
  <c r="G14" i="6"/>
  <c r="F14" i="6"/>
  <c r="E14" i="6"/>
  <c r="D14" i="6"/>
  <c r="C14" i="6"/>
  <c r="H13" i="6"/>
  <c r="G13" i="6"/>
  <c r="F13" i="6"/>
  <c r="E13" i="6"/>
  <c r="D13" i="6"/>
  <c r="C13" i="6"/>
  <c r="I12" i="6"/>
  <c r="H12" i="6"/>
  <c r="G12" i="6"/>
  <c r="F12" i="6"/>
  <c r="E12" i="6"/>
  <c r="D12" i="6"/>
  <c r="C12" i="6"/>
  <c r="J11" i="6"/>
  <c r="I11" i="6"/>
  <c r="H11" i="6"/>
  <c r="G11" i="6"/>
  <c r="F11" i="6"/>
  <c r="E11" i="6"/>
  <c r="D11" i="6"/>
  <c r="C11" i="6"/>
  <c r="K10" i="6"/>
  <c r="J10" i="6"/>
  <c r="I10" i="6"/>
  <c r="H10" i="6"/>
  <c r="G10" i="6"/>
  <c r="F10" i="6"/>
  <c r="E10" i="6"/>
  <c r="D10" i="6"/>
  <c r="C10" i="6"/>
  <c r="L9" i="6"/>
  <c r="K9" i="6"/>
  <c r="J9" i="6"/>
  <c r="I9" i="6"/>
  <c r="H9" i="6"/>
  <c r="G9" i="6"/>
  <c r="F9" i="6"/>
  <c r="E9" i="6"/>
  <c r="D9" i="6"/>
  <c r="C9" i="6"/>
  <c r="M8" i="6"/>
  <c r="L8" i="6"/>
  <c r="K8" i="6"/>
  <c r="J8" i="6"/>
  <c r="I8" i="6"/>
  <c r="H8" i="6"/>
  <c r="G8" i="6"/>
  <c r="F8" i="6"/>
  <c r="E8" i="6"/>
  <c r="D8" i="6"/>
  <c r="C8" i="6"/>
  <c r="N7" i="6"/>
  <c r="M7" i="6"/>
  <c r="L7" i="6"/>
  <c r="K7" i="6"/>
  <c r="J7" i="6"/>
  <c r="I7" i="6"/>
  <c r="H7" i="6"/>
  <c r="G7" i="6"/>
  <c r="F7" i="6"/>
  <c r="E7" i="6"/>
  <c r="D7" i="6"/>
  <c r="C7" i="6"/>
  <c r="O6" i="6"/>
  <c r="N6" i="6"/>
  <c r="M6" i="6"/>
  <c r="L6" i="6"/>
  <c r="K6" i="6"/>
  <c r="J6" i="6"/>
  <c r="I6" i="6"/>
  <c r="H6" i="6"/>
  <c r="G6" i="6"/>
  <c r="F6" i="6"/>
  <c r="E6" i="6"/>
  <c r="D6" i="6"/>
  <c r="C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P2" i="8"/>
  <c r="S2" i="8"/>
  <c r="Q2" i="8" s="1"/>
  <c r="P3" i="8"/>
  <c r="S3" i="8"/>
  <c r="P4" i="8"/>
  <c r="S4" i="8"/>
  <c r="Q4" i="8" s="1"/>
  <c r="P5" i="8"/>
  <c r="Q5" i="8" s="1"/>
  <c r="S5" i="8"/>
  <c r="P6" i="8"/>
  <c r="Q6" i="8"/>
  <c r="S6" i="8"/>
  <c r="P7" i="8"/>
  <c r="S7" i="8"/>
  <c r="Q7" i="8" s="1"/>
  <c r="P8" i="8"/>
  <c r="Q8" i="8"/>
  <c r="S8" i="8"/>
  <c r="P9" i="8"/>
  <c r="Q9" i="8"/>
  <c r="S9" i="8"/>
  <c r="P10" i="8"/>
  <c r="S10" i="8"/>
  <c r="Q10" i="8" s="1"/>
  <c r="P11" i="8"/>
  <c r="S11" i="8"/>
  <c r="P12" i="8"/>
  <c r="S12" i="8"/>
  <c r="Q12" i="8" s="1"/>
  <c r="P13" i="8"/>
  <c r="Q13" i="8" s="1"/>
  <c r="S13" i="8"/>
  <c r="P14" i="8"/>
  <c r="Q14" i="8"/>
  <c r="S14" i="8"/>
  <c r="P15" i="8"/>
  <c r="S15" i="8"/>
  <c r="Q15" i="8" s="1"/>
  <c r="P16" i="8"/>
  <c r="Q16" i="8"/>
  <c r="S16" i="8"/>
  <c r="P17" i="8"/>
  <c r="Q17" i="8"/>
  <c r="S17" i="8"/>
  <c r="M25" i="8"/>
  <c r="L26" i="8"/>
  <c r="J28" i="8"/>
  <c r="I29" i="8"/>
  <c r="H30" i="8"/>
  <c r="G31" i="8"/>
  <c r="E33" i="8"/>
  <c r="D34" i="8"/>
  <c r="C35" i="8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D26" i="6"/>
  <c r="Q26" i="6"/>
  <c r="O26" i="6"/>
  <c r="K26" i="6"/>
  <c r="J26" i="6"/>
  <c r="G26" i="6"/>
  <c r="C26" i="6"/>
  <c r="P26" i="6"/>
  <c r="M26" i="6"/>
  <c r="E26" i="6"/>
  <c r="N26" i="6"/>
  <c r="I26" i="6"/>
  <c r="F26" i="6"/>
  <c r="L26" i="6"/>
  <c r="H26" i="6"/>
  <c r="P15" i="7" l="1"/>
  <c r="Q15" i="7" s="1"/>
  <c r="P14" i="7"/>
  <c r="Q14" i="7" s="1"/>
  <c r="Q11" i="8"/>
  <c r="Q3" i="8"/>
  <c r="P13" i="7"/>
  <c r="Q13" i="7" s="1"/>
  <c r="P12" i="7"/>
  <c r="Q12" i="7" s="1"/>
  <c r="P11" i="7"/>
  <c r="Q11" i="7" s="1"/>
  <c r="P19" i="7"/>
  <c r="Q19" i="7" s="1"/>
  <c r="P18" i="7"/>
  <c r="Q18" i="7" s="1"/>
  <c r="P10" i="7"/>
  <c r="Q10" i="7" s="1"/>
  <c r="P17" i="7"/>
  <c r="Q17" i="7" s="1"/>
  <c r="P9" i="7"/>
  <c r="Q9" i="7" s="1"/>
  <c r="P16" i="7"/>
  <c r="Q16" i="7" s="1"/>
  <c r="F32" i="6"/>
  <c r="K32" i="6"/>
  <c r="G32" i="6"/>
  <c r="J32" i="6"/>
  <c r="H32" i="6"/>
  <c r="D32" i="6"/>
  <c r="I32" i="6"/>
  <c r="C32" i="6"/>
  <c r="E32" i="6"/>
  <c r="L32" i="6"/>
  <c r="Q19" i="8" l="1"/>
  <c r="J38" i="6"/>
  <c r="K38" i="6"/>
  <c r="L38" i="6"/>
  <c r="F38" i="6"/>
  <c r="G38" i="6"/>
  <c r="I38" i="6"/>
  <c r="C38" i="6"/>
  <c r="M38" i="6"/>
  <c r="N38" i="6"/>
  <c r="H38" i="6"/>
  <c r="D38" i="6"/>
  <c r="E38" i="6"/>
  <c r="O38" i="6"/>
  <c r="C44" i="6" l="1"/>
  <c r="C47" i="6" s="1"/>
  <c r="D19" i="7" s="1"/>
  <c r="D44" i="6"/>
  <c r="D47" i="6" s="1"/>
  <c r="E18" i="7" s="1"/>
  <c r="E44" i="6"/>
  <c r="E47" i="6" s="1"/>
  <c r="F17" i="7" s="1"/>
  <c r="F44" i="6"/>
  <c r="F47" i="6" s="1"/>
  <c r="G16" i="7" s="1"/>
  <c r="G44" i="6"/>
  <c r="G47" i="6" s="1"/>
  <c r="H15" i="7" s="1"/>
  <c r="H44" i="6"/>
  <c r="I44" i="6"/>
  <c r="J44" i="6"/>
  <c r="J53" i="6" s="1"/>
  <c r="J55" i="6" s="1"/>
  <c r="J56" i="6" s="1"/>
  <c r="J47" i="6" s="1"/>
  <c r="K12" i="7" s="1"/>
  <c r="K44" i="6"/>
  <c r="K53" i="6" s="1"/>
  <c r="L44" i="6"/>
  <c r="L53" i="6" s="1"/>
  <c r="M44" i="6"/>
  <c r="N44" i="6"/>
  <c r="O44" i="6"/>
  <c r="G53" i="6"/>
  <c r="I53" i="6"/>
  <c r="K28" i="8" l="1"/>
  <c r="H31" i="8"/>
  <c r="G32" i="8"/>
  <c r="H16" i="7"/>
  <c r="H32" i="8" s="1"/>
  <c r="D35" i="8"/>
  <c r="E19" i="7"/>
  <c r="F19" i="7" s="1"/>
  <c r="F33" i="8"/>
  <c r="H17" i="7"/>
  <c r="H33" i="8" s="1"/>
  <c r="G17" i="7"/>
  <c r="E34" i="8"/>
  <c r="F18" i="7"/>
  <c r="G18" i="7"/>
  <c r="G34" i="8" s="1"/>
  <c r="K55" i="6"/>
  <c r="K56" i="6" s="1"/>
  <c r="K47" i="6" s="1"/>
  <c r="L11" i="7" s="1"/>
  <c r="I55" i="6"/>
  <c r="I56" i="6" s="1"/>
  <c r="I47" i="6" s="1"/>
  <c r="J13" i="7" s="1"/>
  <c r="L55" i="6"/>
  <c r="L56" i="6" s="1"/>
  <c r="L47" i="6" s="1"/>
  <c r="M10" i="7" s="1"/>
  <c r="H55" i="6"/>
  <c r="H56" i="6" s="1"/>
  <c r="H47" i="6" s="1"/>
  <c r="I14" i="7" s="1"/>
  <c r="G55" i="6"/>
  <c r="G56" i="6" s="1"/>
  <c r="B55" i="6"/>
  <c r="B61" i="6" s="1"/>
  <c r="B56" i="6"/>
  <c r="B60" i="6" s="1"/>
  <c r="H18" i="7" l="1"/>
  <c r="H34" i="8" s="1"/>
  <c r="F35" i="8"/>
  <c r="G19" i="7"/>
  <c r="G35" i="8" s="1"/>
  <c r="I17" i="7"/>
  <c r="G33" i="8"/>
  <c r="I15" i="7"/>
  <c r="I16" i="7"/>
  <c r="J16" i="7" s="1"/>
  <c r="J32" i="8" s="1"/>
  <c r="F34" i="8"/>
  <c r="I18" i="7"/>
  <c r="I34" i="8" s="1"/>
  <c r="I30" i="8"/>
  <c r="J14" i="7"/>
  <c r="J30" i="8" s="1"/>
  <c r="J29" i="8"/>
  <c r="K13" i="7"/>
  <c r="J18" i="7"/>
  <c r="H19" i="7"/>
  <c r="H35" i="8" s="1"/>
  <c r="L27" i="8"/>
  <c r="M11" i="7"/>
  <c r="M27" i="8" s="1"/>
  <c r="L12" i="7"/>
  <c r="M26" i="8"/>
  <c r="E35" i="8"/>
  <c r="B62" i="6"/>
  <c r="B63" i="6" s="1"/>
  <c r="M47" i="6" s="1"/>
  <c r="I68" i="6" s="1"/>
  <c r="N10" i="7" l="1"/>
  <c r="F68" i="6"/>
  <c r="N11" i="7"/>
  <c r="H68" i="6"/>
  <c r="L28" i="8"/>
  <c r="M12" i="7"/>
  <c r="I33" i="8"/>
  <c r="I19" i="7"/>
  <c r="L13" i="7"/>
  <c r="K29" i="8"/>
  <c r="K18" i="7"/>
  <c r="J34" i="8"/>
  <c r="K14" i="7"/>
  <c r="K30" i="8" s="1"/>
  <c r="S11" i="7"/>
  <c r="N27" i="8"/>
  <c r="D68" i="6"/>
  <c r="N8" i="7"/>
  <c r="N7" i="7"/>
  <c r="N5" i="7"/>
  <c r="N6" i="7"/>
  <c r="N9" i="7"/>
  <c r="N4" i="7"/>
  <c r="I32" i="8"/>
  <c r="K16" i="7"/>
  <c r="J68" i="6"/>
  <c r="J69" i="6" s="1"/>
  <c r="J17" i="7"/>
  <c r="I31" i="8"/>
  <c r="J15" i="7"/>
  <c r="S10" i="7"/>
  <c r="N26" i="8"/>
  <c r="L14" i="7"/>
  <c r="L30" i="8" s="1"/>
  <c r="K68" i="6"/>
  <c r="K69" i="6" s="1"/>
  <c r="I69" i="6"/>
  <c r="L68" i="6"/>
  <c r="M68" i="6"/>
  <c r="G68" i="6"/>
  <c r="G69" i="6" s="1"/>
  <c r="E68" i="6"/>
  <c r="C68" i="6"/>
  <c r="C69" i="6" s="1"/>
  <c r="E69" i="6" l="1"/>
  <c r="L29" i="8"/>
  <c r="M13" i="7"/>
  <c r="M29" i="8" s="1"/>
  <c r="N13" i="7"/>
  <c r="N29" i="8" s="1"/>
  <c r="M14" i="7"/>
  <c r="S4" i="7"/>
  <c r="P4" i="7"/>
  <c r="Q4" i="7" s="1"/>
  <c r="T9" i="8"/>
  <c r="T11" i="7"/>
  <c r="R11" i="7"/>
  <c r="R9" i="8" s="1"/>
  <c r="K19" i="7"/>
  <c r="L69" i="6"/>
  <c r="T8" i="8"/>
  <c r="T10" i="7"/>
  <c r="R10" i="7"/>
  <c r="R8" i="8" s="1"/>
  <c r="J19" i="7"/>
  <c r="J35" i="8" s="1"/>
  <c r="N25" i="8"/>
  <c r="S9" i="7"/>
  <c r="J33" i="8"/>
  <c r="S6" i="7"/>
  <c r="P6" i="7"/>
  <c r="Q6" i="7" s="1"/>
  <c r="K17" i="7"/>
  <c r="L17" i="7" s="1"/>
  <c r="K15" i="7"/>
  <c r="J31" i="8"/>
  <c r="P5" i="7"/>
  <c r="Q5" i="7" s="1"/>
  <c r="S5" i="7"/>
  <c r="L18" i="7"/>
  <c r="K34" i="8"/>
  <c r="P7" i="7"/>
  <c r="Q7" i="7" s="1"/>
  <c r="S7" i="7"/>
  <c r="N24" i="8"/>
  <c r="S8" i="7"/>
  <c r="P8" i="7"/>
  <c r="Q8" i="7" s="1"/>
  <c r="N12" i="7"/>
  <c r="M28" i="8"/>
  <c r="K32" i="8"/>
  <c r="L16" i="7"/>
  <c r="L32" i="8" s="1"/>
  <c r="I35" i="8"/>
  <c r="H69" i="6"/>
  <c r="F69" i="6"/>
  <c r="N69" i="6"/>
  <c r="M69" i="6"/>
  <c r="D69" i="6"/>
  <c r="S13" i="7" l="1"/>
  <c r="M17" i="7"/>
  <c r="M33" i="8" s="1"/>
  <c r="L33" i="8"/>
  <c r="T8" i="7"/>
  <c r="R8" i="7"/>
  <c r="R6" i="8" s="1"/>
  <c r="T6" i="8"/>
  <c r="T6" i="7"/>
  <c r="R6" i="7"/>
  <c r="R4" i="8" s="1"/>
  <c r="T4" i="8"/>
  <c r="T2" i="8"/>
  <c r="T4" i="7"/>
  <c r="R4" i="7"/>
  <c r="R2" i="8" s="1"/>
  <c r="L34" i="8"/>
  <c r="M18" i="7"/>
  <c r="N14" i="7"/>
  <c r="M30" i="8"/>
  <c r="M16" i="7"/>
  <c r="T5" i="7"/>
  <c r="T3" i="8"/>
  <c r="R5" i="7"/>
  <c r="R3" i="8" s="1"/>
  <c r="K35" i="8"/>
  <c r="T13" i="7"/>
  <c r="T11" i="8"/>
  <c r="R13" i="7"/>
  <c r="R11" i="8" s="1"/>
  <c r="T7" i="7"/>
  <c r="T5" i="8"/>
  <c r="R7" i="7"/>
  <c r="R5" i="8" s="1"/>
  <c r="T9" i="7"/>
  <c r="T7" i="8"/>
  <c r="R9" i="7"/>
  <c r="R7" i="8" s="1"/>
  <c r="K31" i="8"/>
  <c r="L15" i="7"/>
  <c r="L31" i="8" s="1"/>
  <c r="N28" i="8"/>
  <c r="S12" i="7"/>
  <c r="K33" i="8"/>
  <c r="N17" i="7"/>
  <c r="N33" i="8" s="1"/>
  <c r="L19" i="7"/>
  <c r="N16" i="7" l="1"/>
  <c r="M32" i="8"/>
  <c r="T12" i="7"/>
  <c r="T10" i="8"/>
  <c r="R12" i="7"/>
  <c r="R10" i="8" s="1"/>
  <c r="S17" i="7"/>
  <c r="L35" i="8"/>
  <c r="M19" i="7"/>
  <c r="M35" i="8" s="1"/>
  <c r="S14" i="7"/>
  <c r="N30" i="8"/>
  <c r="M34" i="8"/>
  <c r="N18" i="7"/>
  <c r="N34" i="8" s="1"/>
  <c r="M15" i="7"/>
  <c r="N19" i="7" l="1"/>
  <c r="N35" i="8" s="1"/>
  <c r="S18" i="7"/>
  <c r="T14" i="7"/>
  <c r="T12" i="8"/>
  <c r="R14" i="7"/>
  <c r="R12" i="8" s="1"/>
  <c r="T16" i="8"/>
  <c r="T18" i="7"/>
  <c r="R18" i="7"/>
  <c r="R16" i="8" s="1"/>
  <c r="S16" i="7"/>
  <c r="N32" i="8"/>
  <c r="M31" i="8"/>
  <c r="N15" i="7"/>
  <c r="T17" i="7"/>
  <c r="T15" i="8"/>
  <c r="R17" i="7"/>
  <c r="R15" i="8" s="1"/>
  <c r="S19" i="7"/>
  <c r="T16" i="7" l="1"/>
  <c r="T14" i="8"/>
  <c r="R16" i="7"/>
  <c r="R14" i="8" s="1"/>
  <c r="T19" i="7"/>
  <c r="T17" i="8"/>
  <c r="R19" i="7"/>
  <c r="N31" i="8"/>
  <c r="S15" i="7"/>
  <c r="T15" i="7" l="1"/>
  <c r="T13" i="8"/>
  <c r="T19" i="8" s="1"/>
  <c r="R15" i="7"/>
  <c r="R13" i="8" s="1"/>
  <c r="R17" i="8"/>
  <c r="R21" i="7" l="1"/>
  <c r="R19" i="8" s="1"/>
  <c r="F32" i="5"/>
  <c r="H30" i="5"/>
  <c r="G31" i="5"/>
  <c r="H31" i="5"/>
  <c r="G32" i="5"/>
  <c r="H32" i="5"/>
  <c r="C35" i="5"/>
  <c r="D34" i="5"/>
  <c r="D35" i="5"/>
  <c r="E33" i="5"/>
  <c r="F33" i="5"/>
  <c r="G33" i="5"/>
  <c r="H33" i="5"/>
  <c r="E34" i="5"/>
  <c r="F34" i="5"/>
  <c r="G34" i="5"/>
  <c r="H34" i="5"/>
  <c r="E35" i="5"/>
  <c r="F35" i="5"/>
  <c r="G35" i="5"/>
  <c r="H35" i="5"/>
  <c r="M25" i="5"/>
  <c r="N25" i="5"/>
  <c r="L26" i="5"/>
  <c r="M26" i="5"/>
  <c r="N26" i="5"/>
  <c r="K27" i="5"/>
  <c r="L27" i="5"/>
  <c r="M27" i="5"/>
  <c r="N27" i="5"/>
  <c r="J28" i="5"/>
  <c r="K28" i="5"/>
  <c r="L28" i="5"/>
  <c r="M28" i="5"/>
  <c r="N28" i="5"/>
  <c r="I29" i="5"/>
  <c r="J29" i="5"/>
  <c r="K29" i="5"/>
  <c r="L29" i="5"/>
  <c r="M29" i="5"/>
  <c r="N29" i="5"/>
  <c r="I30" i="5"/>
  <c r="J30" i="5"/>
  <c r="K30" i="5"/>
  <c r="L30" i="5"/>
  <c r="M30" i="5"/>
  <c r="N30" i="5"/>
  <c r="I31" i="5"/>
  <c r="J31" i="5"/>
  <c r="K31" i="5"/>
  <c r="L31" i="5"/>
  <c r="M31" i="5"/>
  <c r="N31" i="5"/>
  <c r="I32" i="5"/>
  <c r="J32" i="5"/>
  <c r="K32" i="5"/>
  <c r="L32" i="5"/>
  <c r="M32" i="5"/>
  <c r="N32" i="5"/>
  <c r="I33" i="5"/>
  <c r="J33" i="5"/>
  <c r="K33" i="5"/>
  <c r="L33" i="5"/>
  <c r="M33" i="5"/>
  <c r="N33" i="5"/>
  <c r="I34" i="5"/>
  <c r="J34" i="5"/>
  <c r="K34" i="5"/>
  <c r="L34" i="5"/>
  <c r="M34" i="5"/>
  <c r="N34" i="5"/>
  <c r="I35" i="5"/>
  <c r="J35" i="5"/>
  <c r="K35" i="5"/>
  <c r="L35" i="5"/>
  <c r="M35" i="5"/>
  <c r="N35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20" i="5"/>
  <c r="R19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2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S17" i="5"/>
  <c r="Q17" i="5" s="1"/>
  <c r="P17" i="5"/>
  <c r="S16" i="5"/>
  <c r="P16" i="5"/>
  <c r="Q16" i="5" s="1"/>
  <c r="S15" i="5"/>
  <c r="Q15" i="5"/>
  <c r="P15" i="5"/>
  <c r="S14" i="5"/>
  <c r="Q14" i="5"/>
  <c r="P14" i="5"/>
  <c r="S13" i="5"/>
  <c r="P13" i="5"/>
  <c r="Q13" i="5" s="1"/>
  <c r="S12" i="5"/>
  <c r="Q12" i="5" s="1"/>
  <c r="P12" i="5"/>
  <c r="S11" i="5"/>
  <c r="P11" i="5"/>
  <c r="Q11" i="5" s="1"/>
  <c r="S10" i="5"/>
  <c r="P10" i="5"/>
  <c r="S9" i="5"/>
  <c r="Q9" i="5" s="1"/>
  <c r="P9" i="5"/>
  <c r="S8" i="5"/>
  <c r="P8" i="5"/>
  <c r="Q8" i="5" s="1"/>
  <c r="S7" i="5"/>
  <c r="Q7" i="5"/>
  <c r="P7" i="5"/>
  <c r="S6" i="5"/>
  <c r="Q6" i="5"/>
  <c r="P6" i="5"/>
  <c r="S5" i="5"/>
  <c r="P5" i="5"/>
  <c r="Q5" i="5" s="1"/>
  <c r="S4" i="5"/>
  <c r="Q4" i="5" s="1"/>
  <c r="P4" i="5"/>
  <c r="S3" i="5"/>
  <c r="P3" i="5"/>
  <c r="Q3" i="5" s="1"/>
  <c r="S2" i="5"/>
  <c r="P2" i="5"/>
  <c r="T19" i="5" l="1"/>
  <c r="Q2" i="5"/>
  <c r="Q10" i="5"/>
  <c r="Q19" i="5" l="1"/>
  <c r="A4" i="4" l="1"/>
  <c r="C4" i="4"/>
  <c r="D4" i="4"/>
  <c r="E4" i="4"/>
  <c r="F4" i="4"/>
  <c r="G4" i="4"/>
  <c r="H4" i="4"/>
  <c r="I4" i="4"/>
  <c r="J4" i="4"/>
  <c r="K4" i="4"/>
  <c r="L4" i="4"/>
  <c r="M4" i="4"/>
  <c r="N4" i="4"/>
  <c r="P4" i="4"/>
  <c r="A5" i="4"/>
  <c r="C5" i="4"/>
  <c r="P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P6" i="4" s="1"/>
  <c r="I6" i="4"/>
  <c r="J6" i="4"/>
  <c r="K6" i="4"/>
  <c r="L6" i="4"/>
  <c r="M6" i="4"/>
  <c r="N6" i="4"/>
  <c r="A7" i="4"/>
  <c r="C7" i="4"/>
  <c r="P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P8" i="4"/>
  <c r="A9" i="4"/>
  <c r="C9" i="4"/>
  <c r="P9" i="4" s="1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P10" i="4"/>
  <c r="A11" i="4"/>
  <c r="C11" i="4"/>
  <c r="P11" i="4" s="1"/>
  <c r="D11" i="4"/>
  <c r="E11" i="4"/>
  <c r="F11" i="4"/>
  <c r="G11" i="4"/>
  <c r="H11" i="4"/>
  <c r="I11" i="4"/>
  <c r="J11" i="4"/>
  <c r="K11" i="4"/>
  <c r="A12" i="4"/>
  <c r="C12" i="4"/>
  <c r="D12" i="4"/>
  <c r="E12" i="4"/>
  <c r="F12" i="4"/>
  <c r="G12" i="4"/>
  <c r="H12" i="4"/>
  <c r="I12" i="4"/>
  <c r="J12" i="4"/>
  <c r="P12" i="4"/>
  <c r="Q12" i="4" s="1"/>
  <c r="A13" i="4"/>
  <c r="C13" i="4"/>
  <c r="P13" i="4" s="1"/>
  <c r="D13" i="4"/>
  <c r="E13" i="4"/>
  <c r="F13" i="4"/>
  <c r="G13" i="4"/>
  <c r="H13" i="4"/>
  <c r="I13" i="4"/>
  <c r="A14" i="4"/>
  <c r="C14" i="4"/>
  <c r="D14" i="4"/>
  <c r="E14" i="4"/>
  <c r="F14" i="4"/>
  <c r="G14" i="4"/>
  <c r="H14" i="4"/>
  <c r="P14" i="4"/>
  <c r="A15" i="4"/>
  <c r="C15" i="4"/>
  <c r="P15" i="4" s="1"/>
  <c r="D15" i="4"/>
  <c r="E15" i="4"/>
  <c r="F15" i="4"/>
  <c r="G15" i="4"/>
  <c r="A16" i="4"/>
  <c r="C16" i="4"/>
  <c r="D16" i="4"/>
  <c r="E16" i="4"/>
  <c r="F16" i="4"/>
  <c r="P16" i="4"/>
  <c r="A17" i="4"/>
  <c r="C17" i="4"/>
  <c r="P17" i="4" s="1"/>
  <c r="D17" i="4"/>
  <c r="E17" i="4"/>
  <c r="A18" i="4"/>
  <c r="C18" i="4"/>
  <c r="D18" i="4"/>
  <c r="P18" i="4"/>
  <c r="A19" i="4"/>
  <c r="C19" i="4"/>
  <c r="P19" i="4" s="1"/>
  <c r="B4" i="3"/>
  <c r="B4" i="4" s="1"/>
  <c r="C4" i="3"/>
  <c r="D4" i="3"/>
  <c r="G4" i="3"/>
  <c r="H4" i="3"/>
  <c r="I4" i="3"/>
  <c r="J4" i="3"/>
  <c r="K4" i="3"/>
  <c r="L4" i="3"/>
  <c r="M4" i="3"/>
  <c r="N4" i="3"/>
  <c r="O4" i="3"/>
  <c r="O24" i="3" s="1" a="1"/>
  <c r="O24" i="3" s="1"/>
  <c r="P4" i="3"/>
  <c r="Q4" i="3"/>
  <c r="R4" i="3"/>
  <c r="B5" i="3"/>
  <c r="H5" i="3" s="1"/>
  <c r="F5" i="3"/>
  <c r="G5" i="3"/>
  <c r="J5" i="3"/>
  <c r="K5" i="3"/>
  <c r="N5" i="3"/>
  <c r="O5" i="3"/>
  <c r="O28" i="3" s="1"/>
  <c r="O31" i="3" s="1"/>
  <c r="B6" i="3"/>
  <c r="H6" i="3" s="1"/>
  <c r="F6" i="3"/>
  <c r="G6" i="3"/>
  <c r="J6" i="3"/>
  <c r="N6" i="3"/>
  <c r="O6" i="3"/>
  <c r="B7" i="3"/>
  <c r="E7" i="3" s="1"/>
  <c r="C7" i="3"/>
  <c r="D7" i="3"/>
  <c r="G7" i="3"/>
  <c r="H7" i="3"/>
  <c r="I7" i="3"/>
  <c r="J7" i="3"/>
  <c r="K7" i="3"/>
  <c r="L7" i="3"/>
  <c r="M7" i="3"/>
  <c r="N7" i="3"/>
  <c r="O7" i="3"/>
  <c r="B8" i="3"/>
  <c r="C8" i="3" s="1"/>
  <c r="J8" i="3"/>
  <c r="B9" i="3"/>
  <c r="F9" i="3" s="1"/>
  <c r="D9" i="3"/>
  <c r="E9" i="3"/>
  <c r="H9" i="3"/>
  <c r="I9" i="3"/>
  <c r="J9" i="3"/>
  <c r="L9" i="3"/>
  <c r="M9" i="3"/>
  <c r="B10" i="3"/>
  <c r="B10" i="4" s="1"/>
  <c r="D10" i="3"/>
  <c r="E10" i="3"/>
  <c r="F10" i="3"/>
  <c r="H10" i="3"/>
  <c r="I10" i="3"/>
  <c r="J10" i="3"/>
  <c r="L10" i="3"/>
  <c r="B11" i="3"/>
  <c r="G11" i="3" s="1"/>
  <c r="E11" i="3"/>
  <c r="F11" i="3"/>
  <c r="I11" i="3"/>
  <c r="J11" i="3"/>
  <c r="B12" i="3"/>
  <c r="B12" i="4" s="1"/>
  <c r="C12" i="3"/>
  <c r="D12" i="3"/>
  <c r="E12" i="3"/>
  <c r="G12" i="3"/>
  <c r="H12" i="3"/>
  <c r="I12" i="3"/>
  <c r="J12" i="3"/>
  <c r="B13" i="3"/>
  <c r="D13" i="3" s="1"/>
  <c r="C13" i="3"/>
  <c r="B14" i="3"/>
  <c r="D14" i="3" s="1"/>
  <c r="C14" i="3"/>
  <c r="B15" i="3"/>
  <c r="F15" i="3" s="1"/>
  <c r="C15" i="3"/>
  <c r="D15" i="3"/>
  <c r="E15" i="3"/>
  <c r="G15" i="3"/>
  <c r="B16" i="3"/>
  <c r="B16" i="4" s="1"/>
  <c r="E16" i="3"/>
  <c r="E28" i="3" s="1"/>
  <c r="E31" i="3" s="1"/>
  <c r="E34" i="3" s="1"/>
  <c r="F16" i="3"/>
  <c r="B17" i="3"/>
  <c r="C17" i="3" s="1"/>
  <c r="D17" i="3"/>
  <c r="E17" i="3"/>
  <c r="B18" i="3"/>
  <c r="B18" i="4" s="1"/>
  <c r="D18" i="3"/>
  <c r="B19" i="3"/>
  <c r="C19" i="3" s="1"/>
  <c r="J24" i="3" a="1"/>
  <c r="J24" i="3" s="1"/>
  <c r="R24" i="3" a="1"/>
  <c r="R24" i="3" s="1"/>
  <c r="J26" i="3" a="1"/>
  <c r="J26" i="3" s="1"/>
  <c r="J28" i="3"/>
  <c r="J31" i="3" s="1"/>
  <c r="Q31" i="3"/>
  <c r="R31" i="3"/>
  <c r="J16" i="4" l="1"/>
  <c r="Q4" i="4"/>
  <c r="Q17" i="4"/>
  <c r="Q11" i="4"/>
  <c r="Q18" i="4"/>
  <c r="Q16" i="4"/>
  <c r="Q10" i="4"/>
  <c r="J40" i="3"/>
  <c r="J34" i="3"/>
  <c r="Q5" i="4"/>
  <c r="J18" i="4"/>
  <c r="E18" i="4"/>
  <c r="C18" i="3"/>
  <c r="C28" i="3" s="1"/>
  <c r="C31" i="3" s="1"/>
  <c r="C34" i="3" s="1"/>
  <c r="D16" i="3"/>
  <c r="D28" i="3" s="1"/>
  <c r="D31" i="3" s="1"/>
  <c r="D34" i="3" s="1"/>
  <c r="I13" i="3"/>
  <c r="I28" i="3" s="1"/>
  <c r="I31" i="3" s="1"/>
  <c r="I34" i="3" s="1"/>
  <c r="I18" i="4" s="1"/>
  <c r="D11" i="3"/>
  <c r="G10" i="3"/>
  <c r="K9" i="3"/>
  <c r="C9" i="3"/>
  <c r="H8" i="3"/>
  <c r="F7" i="3"/>
  <c r="M6" i="3"/>
  <c r="M24" i="3" s="1" a="1"/>
  <c r="M24" i="3" s="1"/>
  <c r="E6" i="3"/>
  <c r="M5" i="3"/>
  <c r="M26" i="3" s="1" a="1"/>
  <c r="M26" i="3" s="1"/>
  <c r="E5" i="3"/>
  <c r="F4" i="3"/>
  <c r="B19" i="4"/>
  <c r="B17" i="4"/>
  <c r="B15" i="4"/>
  <c r="B13" i="4"/>
  <c r="Q13" i="4" s="1"/>
  <c r="B11" i="4"/>
  <c r="B9" i="4"/>
  <c r="Q9" i="4" s="1"/>
  <c r="B7" i="4"/>
  <c r="Q7" i="4" s="1"/>
  <c r="B5" i="4"/>
  <c r="C16" i="3"/>
  <c r="H14" i="3"/>
  <c r="H13" i="3"/>
  <c r="H24" i="3" s="1" a="1"/>
  <c r="H24" i="3" s="1"/>
  <c r="K11" i="3"/>
  <c r="C11" i="3"/>
  <c r="G8" i="3"/>
  <c r="L6" i="3"/>
  <c r="D6" i="3"/>
  <c r="L5" i="3"/>
  <c r="L26" i="3" s="1" a="1"/>
  <c r="L26" i="3" s="1"/>
  <c r="D5" i="3"/>
  <c r="D24" i="3" s="1" a="1"/>
  <c r="D24" i="3" s="1"/>
  <c r="E4" i="3"/>
  <c r="E24" i="3" s="1" a="1"/>
  <c r="E24" i="3" s="1"/>
  <c r="G14" i="3"/>
  <c r="G13" i="3"/>
  <c r="G28" i="3" s="1"/>
  <c r="G31" i="3" s="1"/>
  <c r="G34" i="3" s="1"/>
  <c r="G18" i="4" s="1"/>
  <c r="N8" i="3"/>
  <c r="N24" i="3" s="1" a="1"/>
  <c r="N24" i="3" s="1"/>
  <c r="F8" i="3"/>
  <c r="K6" i="3"/>
  <c r="C6" i="3"/>
  <c r="C5" i="3"/>
  <c r="F14" i="3"/>
  <c r="F28" i="3" s="1"/>
  <c r="F31" i="3" s="1"/>
  <c r="F34" i="3" s="1"/>
  <c r="F18" i="4" s="1"/>
  <c r="F13" i="3"/>
  <c r="M8" i="3"/>
  <c r="M28" i="3" s="1"/>
  <c r="M31" i="3" s="1"/>
  <c r="M40" i="3" s="1"/>
  <c r="E8" i="3"/>
  <c r="I8" i="3"/>
  <c r="I26" i="3" s="1" a="1"/>
  <c r="I26" i="3" s="1"/>
  <c r="C24" i="3" a="1"/>
  <c r="C24" i="3" s="1"/>
  <c r="E14" i="3"/>
  <c r="E13" i="3"/>
  <c r="E26" i="3" s="1" a="1"/>
  <c r="E26" i="3" s="1"/>
  <c r="F12" i="3"/>
  <c r="H11" i="3"/>
  <c r="H26" i="3" s="1" a="1"/>
  <c r="H26" i="3" s="1"/>
  <c r="K10" i="3"/>
  <c r="C10" i="3"/>
  <c r="G9" i="3"/>
  <c r="G24" i="3" s="1" a="1"/>
  <c r="G24" i="3" s="1"/>
  <c r="L8" i="3"/>
  <c r="L28" i="3" s="1"/>
  <c r="L31" i="3" s="1"/>
  <c r="L40" i="3" s="1"/>
  <c r="D8" i="3"/>
  <c r="I6" i="3"/>
  <c r="Q5" i="3"/>
  <c r="Q24" i="3" s="1" a="1"/>
  <c r="Q24" i="3" s="1"/>
  <c r="I5" i="3"/>
  <c r="I24" i="3" s="1" a="1"/>
  <c r="I24" i="3" s="1"/>
  <c r="B14" i="4"/>
  <c r="Q14" i="4" s="1"/>
  <c r="B8" i="4"/>
  <c r="B6" i="4"/>
  <c r="K8" i="3"/>
  <c r="K26" i="3" s="1" a="1"/>
  <c r="K26" i="3" s="1"/>
  <c r="P6" i="3"/>
  <c r="P24" i="3" s="1" a="1"/>
  <c r="P24" i="3" s="1"/>
  <c r="P5" i="3"/>
  <c r="H28" i="3" l="1"/>
  <c r="H31" i="3" s="1"/>
  <c r="H34" i="3" s="1"/>
  <c r="H17" i="4" s="1"/>
  <c r="G16" i="4"/>
  <c r="F17" i="4"/>
  <c r="G17" i="4"/>
  <c r="I17" i="4"/>
  <c r="J17" i="4"/>
  <c r="Q6" i="4"/>
  <c r="I16" i="4"/>
  <c r="H15" i="4"/>
  <c r="I15" i="4"/>
  <c r="J15" i="4"/>
  <c r="C26" i="3" a="1"/>
  <c r="C26" i="3" s="1"/>
  <c r="K24" i="3" a="1"/>
  <c r="K24" i="3" s="1"/>
  <c r="P28" i="3"/>
  <c r="P31" i="3" s="1"/>
  <c r="E19" i="4"/>
  <c r="F19" i="4"/>
  <c r="D19" i="4"/>
  <c r="G19" i="4"/>
  <c r="H19" i="4"/>
  <c r="I19" i="4"/>
  <c r="J19" i="4"/>
  <c r="Q15" i="4"/>
  <c r="K42" i="3" a="1"/>
  <c r="K42" i="3" s="1"/>
  <c r="K43" i="3" s="1"/>
  <c r="K34" i="3" s="1"/>
  <c r="K15" i="4" s="1"/>
  <c r="M42" i="3" a="1"/>
  <c r="M42" i="3" s="1"/>
  <c r="M43" i="3" s="1"/>
  <c r="M34" i="3" s="1"/>
  <c r="M19" i="4" s="1"/>
  <c r="L42" i="3" a="1"/>
  <c r="L42" i="3" s="1"/>
  <c r="L43" i="3" s="1"/>
  <c r="L34" i="3" s="1"/>
  <c r="N28" i="3"/>
  <c r="N31" i="3" s="1"/>
  <c r="F24" i="3" a="1"/>
  <c r="F24" i="3" s="1"/>
  <c r="Q8" i="4"/>
  <c r="Q19" i="4"/>
  <c r="G26" i="3" a="1"/>
  <c r="G26" i="3" s="1"/>
  <c r="D26" i="3" a="1"/>
  <c r="D26" i="3" s="1"/>
  <c r="F26" i="3" a="1"/>
  <c r="F26" i="3" s="1"/>
  <c r="J13" i="4"/>
  <c r="I14" i="4"/>
  <c r="J14" i="4"/>
  <c r="L24" i="3" a="1"/>
  <c r="L24" i="3" s="1"/>
  <c r="K28" i="3"/>
  <c r="K31" i="3" s="1"/>
  <c r="K40" i="3" s="1"/>
  <c r="J42" i="3" s="1" a="1"/>
  <c r="J42" i="3" s="1"/>
  <c r="J43" i="3" s="1"/>
  <c r="L16" i="4" l="1"/>
  <c r="L12" i="4"/>
  <c r="L18" i="4"/>
  <c r="L19" i="4"/>
  <c r="M14" i="4"/>
  <c r="L13" i="4"/>
  <c r="C42" i="3" a="1"/>
  <c r="C42" i="3" s="1"/>
  <c r="C47" i="3" s="1"/>
  <c r="M12" i="4"/>
  <c r="M18" i="4"/>
  <c r="M10" i="4"/>
  <c r="M16" i="4"/>
  <c r="K17" i="4"/>
  <c r="L14" i="4"/>
  <c r="C43" i="3" a="1"/>
  <c r="C43" i="3" s="1"/>
  <c r="C46" i="3" s="1"/>
  <c r="C48" i="3" s="1"/>
  <c r="O34" i="3" s="1"/>
  <c r="L15" i="4"/>
  <c r="K14" i="4"/>
  <c r="M13" i="4"/>
  <c r="N42" i="3" a="1"/>
  <c r="N42" i="3" s="1"/>
  <c r="N43" i="3" s="1"/>
  <c r="N34" i="3" s="1"/>
  <c r="K16" i="4"/>
  <c r="K18" i="4"/>
  <c r="K12" i="4"/>
  <c r="K13" i="4"/>
  <c r="L11" i="4"/>
  <c r="L17" i="4"/>
  <c r="M17" i="4"/>
  <c r="M11" i="4"/>
  <c r="K19" i="4"/>
  <c r="M15" i="4"/>
  <c r="H16" i="4"/>
  <c r="H18" i="4"/>
  <c r="O10" i="4" l="1"/>
  <c r="O18" i="4"/>
  <c r="O4" i="4"/>
  <c r="S4" i="4" s="1"/>
  <c r="O16" i="4"/>
  <c r="O12" i="4"/>
  <c r="O17" i="4"/>
  <c r="O9" i="4"/>
  <c r="O14" i="4"/>
  <c r="O8" i="4"/>
  <c r="S8" i="4" s="1"/>
  <c r="O7" i="4"/>
  <c r="S7" i="4" s="1"/>
  <c r="O15" i="4"/>
  <c r="S15" i="4" s="1"/>
  <c r="O6" i="4"/>
  <c r="S6" i="4" s="1"/>
  <c r="O19" i="4"/>
  <c r="O11" i="4"/>
  <c r="O5" i="4"/>
  <c r="S5" i="4" s="1"/>
  <c r="O13" i="4"/>
  <c r="N12" i="4"/>
  <c r="S12" i="4" s="1"/>
  <c r="N10" i="4"/>
  <c r="N18" i="4"/>
  <c r="S18" i="4" s="1"/>
  <c r="N16" i="4"/>
  <c r="S16" i="4" s="1"/>
  <c r="N15" i="4"/>
  <c r="N9" i="4"/>
  <c r="S9" i="4" s="1"/>
  <c r="N13" i="4"/>
  <c r="N11" i="4"/>
  <c r="S11" i="4" s="1"/>
  <c r="N17" i="4"/>
  <c r="S17" i="4" s="1"/>
  <c r="N14" i="4"/>
  <c r="S14" i="4" s="1"/>
  <c r="N19" i="4"/>
  <c r="S19" i="4" s="1"/>
  <c r="S10" i="4"/>
  <c r="T11" i="4" l="1"/>
  <c r="R11" i="4"/>
  <c r="T19" i="4"/>
  <c r="R19" i="4"/>
  <c r="R16" i="4"/>
  <c r="T16" i="4"/>
  <c r="R18" i="4"/>
  <c r="T18" i="4"/>
  <c r="T15" i="4"/>
  <c r="R15" i="4"/>
  <c r="T17" i="4"/>
  <c r="R17" i="4"/>
  <c r="R12" i="4"/>
  <c r="T12" i="4"/>
  <c r="R10" i="4"/>
  <c r="T10" i="4"/>
  <c r="T7" i="4"/>
  <c r="R7" i="4"/>
  <c r="T9" i="4"/>
  <c r="R9" i="4"/>
  <c r="R6" i="4"/>
  <c r="T6" i="4"/>
  <c r="R4" i="4"/>
  <c r="T4" i="4"/>
  <c r="R14" i="4"/>
  <c r="T14" i="4"/>
  <c r="R8" i="4"/>
  <c r="T8" i="4"/>
  <c r="S13" i="4"/>
  <c r="T5" i="4"/>
  <c r="R5" i="4"/>
  <c r="T13" i="4" l="1"/>
  <c r="R13" i="4"/>
  <c r="R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<sst xmlns="http://schemas.openxmlformats.org/spreadsheetml/2006/main" count="108" uniqueCount="60">
  <si>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sum from 12</t>
  </si>
  <si>
    <t>exp(slope)</t>
  </si>
  <si>
    <t>exp(interc)</t>
  </si>
  <si>
    <t>for 11 &amp; later:</t>
  </si>
  <si>
    <t>exp</t>
  </si>
  <si>
    <t>intercept</t>
  </si>
  <si>
    <t>log</t>
  </si>
  <si>
    <t>slope</t>
  </si>
  <si>
    <t>forecast:</t>
  </si>
  <si>
    <t>Negative exponential fit = loglinear fit:</t>
  </si>
  <si>
    <t xml:space="preserve">You can clearly see a shift - notifications are made later over time 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</si>
  <si>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</si>
  <si>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</si>
  <si>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</si>
  <si>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</si>
  <si>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</si>
  <si>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</si>
  <si>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</si>
  <si>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</si>
  <si>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</si>
  <si>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</si>
  <si>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</si>
  <si>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</si>
  <si>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</si>
  <si>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</si>
  <si>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</si>
  <si>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</si>
  <si>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</si>
  <si>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</si>
  <si>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</si>
  <si>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</si>
  <si>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</si>
  <si>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</si>
  <si>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</si>
  <si>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</si>
  <si>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</si>
  <si>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True rectangle:</t>
  </si>
  <si>
    <t>A/E</t>
  </si>
  <si>
    <t>Ultimate</t>
  </si>
  <si>
    <t>One could guess the slowing from this graph. The question is whether the trend</t>
  </si>
  <si>
    <t>downwards in frequency is real, or due to shift in notification. Examination of the previous</t>
  </si>
  <si>
    <t>tab suggests the latter.</t>
  </si>
  <si>
    <t>The slowing of notifications has been somewhat taken into account, but not enough.</t>
  </si>
  <si>
    <t>Heatmap of A/E:</t>
  </si>
  <si>
    <t>(average)</t>
  </si>
  <si>
    <t>period will lead to a lot of instability for immature years</t>
  </si>
  <si>
    <t>the fact that there are so few in the first development</t>
  </si>
  <si>
    <t>\mu(j)</t>
  </si>
  <si>
    <t>Age to ultimate \pi</t>
  </si>
  <si>
    <t>11 &amp; later</t>
  </si>
  <si>
    <t>Implied proportions</t>
  </si>
  <si>
    <t>)</t>
  </si>
  <si>
    <t>(book eq.: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</si>
  <si>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</si>
  <si>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log (y-1!):</t>
  </si>
  <si>
    <t>Offset</t>
  </si>
  <si>
    <t>Indirect address</t>
  </si>
  <si>
    <t>Manual</t>
  </si>
  <si>
    <t>Exposure based methods will work better for highly leveraged cases</t>
  </si>
  <si>
    <t>This is  worse than exposure.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</si>
</sst>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0" fillId="4" borderId="0" xfId="0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164" fontId="2" fillId="7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Fill="1" applyBorder="1"/>
    <xf numFmtId="165" fontId="2" fillId="0" borderId="0" xfId="1" applyNumberFormat="1" applyFont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65" fontId="2" fillId="0" borderId="0" xfId="1" applyNumberFormat="1" applyFont="1" applyFill="1" applyBorder="1"/>
    <xf numFmtId="1" fontId="5" fillId="0" borderId="0" xfId="0" applyNumberFormat="1" applyFont="1"/>
    <xf numFmtId="164" fontId="3" fillId="0" borderId="2" xfId="0" applyNumberFormat="1" applyFont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164" fontId="5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/>
    <xf numFmtId="165" fontId="10" fillId="0" borderId="0" xfId="1" applyNumberFormat="1" applyFont="1" applyBorder="1"/>
    <xf numFmtId="0" fontId="0" fillId="8" borderId="0" xfId="0" applyFill="1"/>
    <xf numFmtId="0" fontId="11" fillId="8" borderId="0" xfId="0" applyFont="1" applyFill="1"/>
    <xf numFmtId="165" fontId="2" fillId="8" borderId="0" xfId="1" applyNumberFormat="1" applyFont="1" applyFill="1" applyBorder="1"/>
    <xf numFmtId="0" fontId="12" fillId="0" borderId="0" xfId="0" applyFont="1"/>
    <xf numFmtId="0" fontId="12" fillId="4" borderId="0" xfId="0" applyFont="1" applyFill="1"/>
    <xf numFmtId="0" fontId="13" fillId="0" borderId="0" xfId="0" applyFont="1"/>
    <xf numFmtId="10" fontId="2" fillId="0" borderId="0" xfId="1" applyNumberFormat="1" applyFont="1"/>
    <xf numFmtId="10" fontId="2" fillId="4" borderId="0" xfId="1" applyNumberFormat="1" applyFont="1" applyFill="1"/>
    <xf numFmtId="2" fontId="2" fillId="0" borderId="0" xfId="0" applyNumberFormat="1" applyFont="1"/>
    <xf numFmtId="2" fontId="2" fillId="4" borderId="0" xfId="0" applyNumberFormat="1" applyFont="1" applyFill="1"/>
    <xf numFmtId="0" fontId="9" fillId="0" borderId="0" xfId="0" applyFont="1"/>
    <xf numFmtId="0" fontId="5" fillId="0" borderId="1" xfId="0" applyFont="1" applyBorder="1"/>
    <xf numFmtId="0" fontId="5" fillId="9" borderId="0" xfId="0" applyFont="1" applyFill="1"/>
    <xf numFmtId="0" fontId="5" fillId="10" borderId="0" xfId="0" applyFont="1" applyFill="1"/>
    <xf numFmtId="2" fontId="5" fillId="0" borderId="0" xfId="0" applyNumberFormat="1" applyFont="1"/>
    <xf numFmtId="166" fontId="5" fillId="0" borderId="0" xfId="0" applyNumberFormat="1" applyFont="1"/>
    <xf numFmtId="166" fontId="5" fillId="11" borderId="0" xfId="0" applyNumberFormat="1" applyFont="1" applyFill="1"/>
    <xf numFmtId="166" fontId="5" fillId="10" borderId="0" xfId="0" applyNumberFormat="1" applyFont="1" applyFill="1"/>
    <xf numFmtId="166" fontId="5" fillId="12" borderId="0" xfId="0" applyNumberFormat="1" applyFont="1" applyFill="1"/>
    <xf numFmtId="166" fontId="2" fillId="5" borderId="0" xfId="0" applyNumberFormat="1" applyFont="1" applyFill="1"/>
    <xf numFmtId="166" fontId="2" fillId="0" borderId="0" xfId="0" applyNumberFormat="1" applyFont="1"/>
    <xf numFmtId="166" fontId="12" fillId="0" borderId="0" xfId="0" applyNumberFormat="1" applyFont="1"/>
    <xf numFmtId="166" fontId="2" fillId="0" borderId="1" xfId="0" applyNumberFormat="1" applyFont="1" applyBorder="1"/>
    <xf numFmtId="166" fontId="12" fillId="5" borderId="0" xfId="0" applyNumberFormat="1" applyFont="1" applyFill="1"/>
    <xf numFmtId="166" fontId="12" fillId="6" borderId="0" xfId="0" applyNumberFormat="1" applyFont="1" applyFill="1"/>
    <xf numFmtId="166" fontId="2" fillId="6" borderId="0" xfId="0" applyNumberFormat="1" applyFont="1" applyFill="1"/>
    <xf numFmtId="0" fontId="12" fillId="7" borderId="0" xfId="0" applyFont="1" applyFill="1"/>
    <xf numFmtId="166" fontId="2" fillId="7" borderId="0" xfId="0" applyNumberFormat="1" applyFont="1" applyFill="1"/>
    <xf numFmtId="10" fontId="2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5.5427087092706708</c:v>
                </c:pt>
                <c:pt idx="1">
                  <c:v>27.944420791887605</c:v>
                </c:pt>
                <c:pt idx="2">
                  <c:v>27.286186203590038</c:v>
                </c:pt>
                <c:pt idx="3">
                  <c:v>17.175307384166533</c:v>
                </c:pt>
                <c:pt idx="4">
                  <c:v>9.0600731946799975</c:v>
                </c:pt>
                <c:pt idx="5">
                  <c:v>4.1461555449487424</c:v>
                </c:pt>
                <c:pt idx="6">
                  <c:v>1.9006266501256484</c:v>
                </c:pt>
                <c:pt idx="7">
                  <c:v>0.72646700931693942</c:v>
                </c:pt>
                <c:pt idx="8">
                  <c:v>0.35267514470053735</c:v>
                </c:pt>
                <c:pt idx="9">
                  <c:v>0.15896307165566154</c:v>
                </c:pt>
                <c:pt idx="10">
                  <c:v>5.8828720181192465E-2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B0-4ECB-9CFD-E4F71A30FBF4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1.7225481553535782</c:v>
                </c:pt>
                <c:pt idx="1">
                  <c:v>20.916602812351151</c:v>
                </c:pt>
                <c:pt idx="2">
                  <c:v>28.08441384626915</c:v>
                </c:pt>
                <c:pt idx="3">
                  <c:v>20.413771875824466</c:v>
                </c:pt>
                <c:pt idx="4">
                  <c:v>10.804970286331713</c:v>
                </c:pt>
                <c:pt idx="5">
                  <c:v>4.9937285334146084</c:v>
                </c:pt>
                <c:pt idx="6">
                  <c:v>2.2510529118458633</c:v>
                </c:pt>
                <c:pt idx="7">
                  <c:v>0.84327805177216164</c:v>
                </c:pt>
                <c:pt idx="8">
                  <c:v>0.40717681981768983</c:v>
                </c:pt>
                <c:pt idx="9">
                  <c:v>0.18000304620539731</c:v>
                </c:pt>
                <c:pt idx="10">
                  <c:v>5.8828720181192465E-2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B0-4ECB-9CFD-E4F71A30FBF4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1.3928923797179393</c:v>
                </c:pt>
                <c:pt idx="1">
                  <c:v>18.132948208769609</c:v>
                </c:pt>
                <c:pt idx="2">
                  <c:v>26.885418352484219</c:v>
                </c:pt>
                <c:pt idx="3">
                  <c:v>22.361702127659573</c:v>
                </c:pt>
                <c:pt idx="4">
                  <c:v>11.729452054794521</c:v>
                </c:pt>
                <c:pt idx="5">
                  <c:v>5.6181053110428749</c:v>
                </c:pt>
                <c:pt idx="6">
                  <c:v>2.6610262008733625</c:v>
                </c:pt>
                <c:pt idx="7">
                  <c:v>0.92575009494872773</c:v>
                </c:pt>
                <c:pt idx="8">
                  <c:v>0.50795800880460551</c:v>
                </c:pt>
                <c:pt idx="9">
                  <c:v>0.2586652871184687</c:v>
                </c:pt>
                <c:pt idx="10">
                  <c:v>8.3015108749792468E-2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B0-4ECB-9CFD-E4F71A30F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9.6139763573595563E-2</c:v>
                </c:pt>
                <c:pt idx="2">
                  <c:v>0.104359189769439</c:v>
                </c:pt>
                <c:pt idx="3">
                  <c:v>9.6080801104972371E-2</c:v>
                </c:pt>
                <c:pt idx="4">
                  <c:v>0.10040838068181818</c:v>
                </c:pt>
                <c:pt idx="5">
                  <c:v>9.9380442062960483E-2</c:v>
                </c:pt>
                <c:pt idx="6">
                  <c:v>9.8839907192575405E-2</c:v>
                </c:pt>
                <c:pt idx="7">
                  <c:v>0.10039170172638909</c:v>
                </c:pt>
                <c:pt idx="8">
                  <c:v>9.6540407493504718E-2</c:v>
                </c:pt>
                <c:pt idx="9">
                  <c:v>0.10447652376786234</c:v>
                </c:pt>
                <c:pt idx="10">
                  <c:v>9.3753999744016381E-2</c:v>
                </c:pt>
                <c:pt idx="11">
                  <c:v>9.382479655337482E-2</c:v>
                </c:pt>
                <c:pt idx="12">
                  <c:v>8.7972800679983004E-2</c:v>
                </c:pt>
                <c:pt idx="13">
                  <c:v>7.2111153024016092E-2</c:v>
                </c:pt>
                <c:pt idx="14">
                  <c:v>4.9135150982116682E-2</c:v>
                </c:pt>
                <c:pt idx="15">
                  <c:v>1.6397324335523589E-2</c:v>
                </c:pt>
                <c:pt idx="16">
                  <c:v>9.0176407597362344E-4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2C-4899-8FA2-C4099031CA45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9.6176164030018718E-2</c:v>
                </c:pt>
                <c:pt idx="2">
                  <c:v>0.10439559022586216</c:v>
                </c:pt>
                <c:pt idx="3">
                  <c:v>9.611720156139554E-2</c:v>
                </c:pt>
                <c:pt idx="4">
                  <c:v>0.10044478113824135</c:v>
                </c:pt>
                <c:pt idx="5">
                  <c:v>9.9416842519383652E-2</c:v>
                </c:pt>
                <c:pt idx="6">
                  <c:v>9.8920188933686551E-2</c:v>
                </c:pt>
                <c:pt idx="7">
                  <c:v>0.10056876428519083</c:v>
                </c:pt>
                <c:pt idx="8">
                  <c:v>9.6930921566761058E-2</c:v>
                </c:pt>
                <c:pt idx="9">
                  <c:v>0.10533780829036835</c:v>
                </c:pt>
                <c:pt idx="10">
                  <c:v>9.5541034361471086E-2</c:v>
                </c:pt>
                <c:pt idx="11">
                  <c:v>9.8272857371702924E-2</c:v>
                </c:pt>
                <c:pt idx="12">
                  <c:v>9.8038966809353992E-2</c:v>
                </c:pt>
                <c:pt idx="13">
                  <c:v>9.3906771208181555E-2</c:v>
                </c:pt>
                <c:pt idx="14">
                  <c:v>9.3292471293941748E-2</c:v>
                </c:pt>
                <c:pt idx="15">
                  <c:v>8.7440062999832882E-2</c:v>
                </c:pt>
                <c:pt idx="16">
                  <c:v>9.007745094905252E-2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2C-4899-8FA2-C4099031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5.7035830618892511</c:v>
                </c:pt>
                <c:pt idx="1">
                  <c:v>1.7698825628066002</c:v>
                </c:pt>
                <c:pt idx="2">
                  <c:v>1.2680701120346947</c:v>
                </c:pt>
                <c:pt idx="3">
                  <c:v>1.1102576039726877</c:v>
                </c:pt>
                <c:pt idx="4">
                  <c:v>1.0452566096423017</c:v>
                </c:pt>
                <c:pt idx="5">
                  <c:v>1.0198011599005798</c:v>
                </c:pt>
                <c:pt idx="6">
                  <c:v>1.0073773515308004</c:v>
                </c:pt>
                <c:pt idx="7">
                  <c:v>1.0035823411653144</c:v>
                </c:pt>
                <c:pt idx="8">
                  <c:v>1.0016023665721681</c:v>
                </c:pt>
                <c:pt idx="9">
                  <c:v>1.0005932957579353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6E-44EA-9415-FF7CB15C92FE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10.439252336448599</c:v>
                </c:pt>
                <c:pt idx="1">
                  <c:v>2.0723630417007359</c:v>
                </c:pt>
                <c:pt idx="2">
                  <c:v>1.3619177548236212</c:v>
                </c:pt>
                <c:pt idx="3">
                  <c:v>1.1376541439632921</c:v>
                </c:pt>
                <c:pt idx="4">
                  <c:v>1.055526590198123</c:v>
                </c:pt>
                <c:pt idx="5">
                  <c:v>1.0235980715554427</c:v>
                </c:pt>
                <c:pt idx="6">
                  <c:v>1.008551438196424</c:v>
                </c:pt>
                <c:pt idx="7">
                  <c:v>1.0041571677618346</c:v>
                </c:pt>
                <c:pt idx="8">
                  <c:v>1.0018070614400889</c:v>
                </c:pt>
                <c:pt idx="9">
                  <c:v>1.0005932957579353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6E-44EA-9415-FF7CB15C92FE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11.511627906976743</c:v>
                </c:pt>
                <c:pt idx="1">
                  <c:v>2.1688654353562007</c:v>
                </c:pt>
                <c:pt idx="2">
                  <c:v>1.4316221765913757</c:v>
                </c:pt>
                <c:pt idx="3">
                  <c:v>1.1562589107499288</c:v>
                </c:pt>
                <c:pt idx="4">
                  <c:v>1.0629941341494518</c:v>
                </c:pt>
                <c:pt idx="5">
                  <c:v>1.0281385281385282</c:v>
                </c:pt>
                <c:pt idx="6">
                  <c:v>1.0093480345158197</c:v>
                </c:pt>
                <c:pt idx="7">
                  <c:v>1.005189028910304</c:v>
                </c:pt>
                <c:pt idx="8">
                  <c:v>1.0026055237102658</c:v>
                </c:pt>
                <c:pt idx="9">
                  <c:v>1.0008349568605621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6E-44EA-9415-FF7CB15C9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4B0-4E34-9825-27C7E28B860B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4B0-4E34-9825-27C7E28B8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9.6208951036593715E-2</c:v>
                </c:pt>
                <c:pt idx="2">
                  <c:v>0.10443429238371953</c:v>
                </c:pt>
                <c:pt idx="3">
                  <c:v>9.6149946135334272E-2</c:v>
                </c:pt>
                <c:pt idx="4">
                  <c:v>0.10048064007652545</c:v>
                </c:pt>
                <c:pt idx="5">
                  <c:v>9.9451961696485541E-2</c:v>
                </c:pt>
                <c:pt idx="6">
                  <c:v>9.8839907192575405E-2</c:v>
                </c:pt>
                <c:pt idx="7">
                  <c:v>0.10039170172638909</c:v>
                </c:pt>
                <c:pt idx="8">
                  <c:v>9.6540407493504718E-2</c:v>
                </c:pt>
                <c:pt idx="9">
                  <c:v>0.10447652376786234</c:v>
                </c:pt>
                <c:pt idx="10">
                  <c:v>9.3753999744016381E-2</c:v>
                </c:pt>
                <c:pt idx="11">
                  <c:v>9.382479655337482E-2</c:v>
                </c:pt>
                <c:pt idx="12">
                  <c:v>8.7972800679983004E-2</c:v>
                </c:pt>
                <c:pt idx="13">
                  <c:v>7.2111153024016092E-2</c:v>
                </c:pt>
                <c:pt idx="14">
                  <c:v>4.9135150982116682E-2</c:v>
                </c:pt>
                <c:pt idx="15">
                  <c:v>1.6397324335523589E-2</c:v>
                </c:pt>
                <c:pt idx="16">
                  <c:v>9.0176407597362344E-4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FE-4ED7-88FE-1BDAD25F487F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9.6208951036593715E-2</c:v>
                </c:pt>
                <c:pt idx="2">
                  <c:v>0.10443429238371953</c:v>
                </c:pt>
                <c:pt idx="3">
                  <c:v>9.6149946135334272E-2</c:v>
                </c:pt>
                <c:pt idx="4">
                  <c:v>0.10048064007652545</c:v>
                </c:pt>
                <c:pt idx="5">
                  <c:v>9.9451961696485541E-2</c:v>
                </c:pt>
                <c:pt idx="6">
                  <c:v>9.8911037827470211E-2</c:v>
                </c:pt>
                <c:pt idx="7">
                  <c:v>0.10055771319602741</c:v>
                </c:pt>
                <c:pt idx="8">
                  <c:v>9.6907347038765981E-2</c:v>
                </c:pt>
                <c:pt idx="9">
                  <c:v>0.1053900101154128</c:v>
                </c:pt>
                <c:pt idx="10">
                  <c:v>9.5643318976463942E-2</c:v>
                </c:pt>
                <c:pt idx="11">
                  <c:v>9.8201917634684444E-2</c:v>
                </c:pt>
                <c:pt idx="12">
                  <c:v>9.7877219508335264E-2</c:v>
                </c:pt>
                <c:pt idx="13">
                  <c:v>9.276640735104788E-2</c:v>
                </c:pt>
                <c:pt idx="14">
                  <c:v>9.0491754774090785E-2</c:v>
                </c:pt>
                <c:pt idx="15">
                  <c:v>6.5497135947691826E-2</c:v>
                </c:pt>
                <c:pt idx="16">
                  <c:v>4.1464744730607017E-2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FE-4ED7-88FE-1BDAD25F4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4D703-8706-4C95-B2BA-9A94A6AB0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42762-5CCF-42B9-8022-3818C4C11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33</xdr:col>
      <xdr:colOff>609600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C32C7-871C-4D6B-8647-2CDB9F817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21C1A-89ED-4992-8F03-6D229321A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4F2164-1CD8-445B-8710-A646A7023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1E0C-ABAB-45F8-889C-41AD2A195B39}">
  <dimension ref="A1:Q16"/>
  <sheetViews>
    <sheetView workbookViewId="0">
      <selection activeCell="S11" sqref="S11"/>
    </sheetView>
  </sheetViews>
  <sheetFormatPr defaultRowHeight="15" x14ac:dyDescent="0.25"/>
  <sheetData>
    <row r="1" spans="1:17" x14ac:dyDescent="0.25">
      <c r="A1">
        <v>9559</v>
      </c>
      <c r="B1">
        <v>156</v>
      </c>
      <c r="C1">
        <v>383</v>
      </c>
      <c r="D1">
        <v>220</v>
      </c>
      <c r="E1">
        <v>86</v>
      </c>
      <c r="F1">
        <v>35</v>
      </c>
      <c r="G1">
        <v>25</v>
      </c>
      <c r="H1">
        <v>8</v>
      </c>
      <c r="I1">
        <v>4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10713</v>
      </c>
      <c r="B2">
        <v>158</v>
      </c>
      <c r="C2">
        <v>445</v>
      </c>
      <c r="D2">
        <v>262</v>
      </c>
      <c r="E2">
        <v>132</v>
      </c>
      <c r="F2">
        <v>83</v>
      </c>
      <c r="G2">
        <v>24</v>
      </c>
      <c r="H2">
        <v>9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11584</v>
      </c>
      <c r="B3">
        <v>137</v>
      </c>
      <c r="C3">
        <v>417</v>
      </c>
      <c r="D3">
        <v>257</v>
      </c>
      <c r="E3">
        <v>167</v>
      </c>
      <c r="F3">
        <v>70</v>
      </c>
      <c r="G3">
        <v>33</v>
      </c>
      <c r="H3">
        <v>19</v>
      </c>
      <c r="I3">
        <v>6</v>
      </c>
      <c r="J3">
        <v>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11264</v>
      </c>
      <c r="B4">
        <v>123</v>
      </c>
      <c r="C4">
        <v>415</v>
      </c>
      <c r="D4">
        <v>305</v>
      </c>
      <c r="E4">
        <v>145</v>
      </c>
      <c r="F4">
        <v>77</v>
      </c>
      <c r="G4">
        <v>33</v>
      </c>
      <c r="H4">
        <v>17</v>
      </c>
      <c r="I4">
        <v>8</v>
      </c>
      <c r="J4">
        <v>4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11944</v>
      </c>
      <c r="B5">
        <v>114</v>
      </c>
      <c r="C5">
        <v>405</v>
      </c>
      <c r="D5">
        <v>333</v>
      </c>
      <c r="E5">
        <v>165</v>
      </c>
      <c r="F5">
        <v>98</v>
      </c>
      <c r="G5">
        <v>41</v>
      </c>
      <c r="H5">
        <v>16</v>
      </c>
      <c r="I5">
        <v>9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12930</v>
      </c>
      <c r="B6">
        <v>100</v>
      </c>
      <c r="C6">
        <v>430</v>
      </c>
      <c r="D6">
        <v>358</v>
      </c>
      <c r="E6">
        <v>201</v>
      </c>
      <c r="F6">
        <v>98</v>
      </c>
      <c r="G6">
        <v>51</v>
      </c>
      <c r="H6">
        <v>21</v>
      </c>
      <c r="I6">
        <v>10</v>
      </c>
      <c r="J6">
        <v>6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13786</v>
      </c>
      <c r="B7">
        <v>96</v>
      </c>
      <c r="C7">
        <v>427</v>
      </c>
      <c r="D7">
        <v>396</v>
      </c>
      <c r="E7">
        <v>214</v>
      </c>
      <c r="F7">
        <v>137</v>
      </c>
      <c r="G7">
        <v>60</v>
      </c>
      <c r="H7">
        <v>32</v>
      </c>
      <c r="I7">
        <v>13</v>
      </c>
      <c r="J7">
        <v>6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14626</v>
      </c>
      <c r="B8">
        <v>67</v>
      </c>
      <c r="C8">
        <v>408</v>
      </c>
      <c r="D8">
        <v>425</v>
      </c>
      <c r="E8">
        <v>250</v>
      </c>
      <c r="F8">
        <v>144</v>
      </c>
      <c r="G8">
        <v>68</v>
      </c>
      <c r="H8">
        <v>30</v>
      </c>
      <c r="I8">
        <v>11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13716</v>
      </c>
      <c r="B9">
        <v>63</v>
      </c>
      <c r="C9">
        <v>426</v>
      </c>
      <c r="D9">
        <v>435</v>
      </c>
      <c r="E9">
        <v>260</v>
      </c>
      <c r="F9">
        <v>131</v>
      </c>
      <c r="G9">
        <v>73</v>
      </c>
      <c r="H9">
        <v>30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15626</v>
      </c>
      <c r="B10">
        <v>60</v>
      </c>
      <c r="C10">
        <v>381</v>
      </c>
      <c r="D10">
        <v>431</v>
      </c>
      <c r="E10">
        <v>296</v>
      </c>
      <c r="F10">
        <v>160</v>
      </c>
      <c r="G10">
        <v>80</v>
      </c>
      <c r="H10">
        <v>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14623</v>
      </c>
      <c r="B11">
        <v>37</v>
      </c>
      <c r="C11">
        <v>342</v>
      </c>
      <c r="D11">
        <v>428</v>
      </c>
      <c r="E11">
        <v>292</v>
      </c>
      <c r="F11">
        <v>179</v>
      </c>
      <c r="G11">
        <v>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16471</v>
      </c>
      <c r="B12">
        <v>31</v>
      </c>
      <c r="C12">
        <v>393</v>
      </c>
      <c r="D12">
        <v>426</v>
      </c>
      <c r="E12">
        <v>390</v>
      </c>
      <c r="F12">
        <v>209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15906</v>
      </c>
      <c r="B13">
        <v>30</v>
      </c>
      <c r="C13">
        <v>310</v>
      </c>
      <c r="D13">
        <v>438</v>
      </c>
      <c r="E13">
        <v>369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17055</v>
      </c>
      <c r="B14">
        <v>38</v>
      </c>
      <c r="C14">
        <v>335</v>
      </c>
      <c r="D14">
        <v>465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16893</v>
      </c>
      <c r="B15">
        <v>18</v>
      </c>
      <c r="C15">
        <v>259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17743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81BC-D38A-4A72-8208-5389745D7E10}">
  <dimension ref="A1:W49"/>
  <sheetViews>
    <sheetView topLeftCell="A6" workbookViewId="0">
      <selection activeCell="G24" sqref="G24"/>
    </sheetView>
  </sheetViews>
  <sheetFormatPr defaultColWidth="11.42578125" defaultRowHeight="15" x14ac:dyDescent="0.25"/>
  <cols>
    <col min="3" max="18" width="6.7109375" customWidth="1"/>
  </cols>
  <sheetData>
    <row r="1" spans="1:19" ht="15.75" x14ac:dyDescent="0.25">
      <c r="A1" s="18" t="s">
        <v>25</v>
      </c>
      <c r="B1" s="17" t="s">
        <v>24</v>
      </c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5.75" x14ac:dyDescent="0.25">
      <c r="A2" s="18" t="s">
        <v>22</v>
      </c>
      <c r="B2" s="17" t="s">
        <v>21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20</v>
      </c>
    </row>
    <row r="3" spans="1:19" ht="15.75" x14ac:dyDescent="0.25">
      <c r="A3" s="16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5.75" x14ac:dyDescent="0.25">
      <c r="A4" s="14">
        <v>0</v>
      </c>
      <c r="B4" s="13">
        <f>Data!A1</f>
        <v>9559</v>
      </c>
      <c r="C4" s="7">
        <f>Data!B1/$B4*1000</f>
        <v>16.319698713254525</v>
      </c>
      <c r="D4" s="7">
        <f>Data!C1/$B4*1000</f>
        <v>40.066952610105659</v>
      </c>
      <c r="E4" s="7">
        <f>Data!D1/$B4*1000</f>
        <v>23.014959723820485</v>
      </c>
      <c r="F4" s="7">
        <f>Data!E1/$B4*1000</f>
        <v>8.996756982948007</v>
      </c>
      <c r="G4" s="7">
        <f>Data!F1/$B4*1000</f>
        <v>3.6614708651532584</v>
      </c>
      <c r="H4" s="7">
        <f>Data!G1/$B4*1000</f>
        <v>2.6153363322523275</v>
      </c>
      <c r="I4" s="7">
        <f>Data!H1/$B4*1000</f>
        <v>0.83690762632074489</v>
      </c>
      <c r="J4" s="7">
        <f>Data!I1/$B4*1000</f>
        <v>0.41845381316037245</v>
      </c>
      <c r="K4" s="7">
        <f>Data!J1/$B4*1000</f>
        <v>0.20922690658018622</v>
      </c>
      <c r="L4" s="7">
        <f>Data!K1/$B4*1000</f>
        <v>0</v>
      </c>
      <c r="M4" s="7">
        <f>Data!L1/$B4*1000</f>
        <v>0</v>
      </c>
      <c r="N4" s="7">
        <f>Data!M1/$B4*1000</f>
        <v>0</v>
      </c>
      <c r="O4" s="7">
        <f>Data!N1/$B4*1000</f>
        <v>0</v>
      </c>
      <c r="P4" s="7">
        <f>Data!O1/$B4*1000</f>
        <v>0</v>
      </c>
      <c r="Q4" s="7">
        <f>Data!P1/$B4*1000</f>
        <v>0</v>
      </c>
      <c r="R4" s="7">
        <f>Data!Q1/$B4*1000</f>
        <v>0</v>
      </c>
    </row>
    <row r="5" spans="1:19" ht="15.75" x14ac:dyDescent="0.25">
      <c r="A5" s="14">
        <v>1</v>
      </c>
      <c r="B5" s="13">
        <f>Data!A2</f>
        <v>10713</v>
      </c>
      <c r="C5" s="7">
        <f>Data!B2/$B5*1000</f>
        <v>14.748436479044152</v>
      </c>
      <c r="D5" s="7">
        <f>Data!C2/$B5*1000</f>
        <v>41.538317931485111</v>
      </c>
      <c r="E5" s="7">
        <f>Data!D2/$B5*1000</f>
        <v>24.456268085503595</v>
      </c>
      <c r="F5" s="7">
        <f>Data!E2/$B5*1000</f>
        <v>12.321478577429293</v>
      </c>
      <c r="G5" s="7">
        <f>Data!F2/$B5*1000</f>
        <v>7.7475963782320552</v>
      </c>
      <c r="H5" s="7">
        <f>Data!G2/$B5*1000</f>
        <v>2.2402688322598712</v>
      </c>
      <c r="I5" s="7">
        <f>Data!H2/$B5*1000</f>
        <v>0.84010081209745169</v>
      </c>
      <c r="J5" s="7">
        <f>Data!I2/$B5*1000</f>
        <v>0.37337813870997849</v>
      </c>
      <c r="K5" s="7">
        <f>Data!J2/$B5*1000</f>
        <v>9.3344534677494623E-2</v>
      </c>
      <c r="L5" s="7">
        <f>Data!K2/$B5*1000</f>
        <v>0</v>
      </c>
      <c r="M5" s="7">
        <f>Data!L2/$B5*1000</f>
        <v>0</v>
      </c>
      <c r="N5" s="7">
        <f>Data!M2/$B5*1000</f>
        <v>0</v>
      </c>
      <c r="O5" s="7">
        <f>Data!N2/$B5*1000</f>
        <v>0</v>
      </c>
      <c r="P5" s="7">
        <f>Data!O2/$B5*1000</f>
        <v>0</v>
      </c>
      <c r="Q5" s="7">
        <f>Data!P2/$B5*1000</f>
        <v>0</v>
      </c>
      <c r="R5" s="7"/>
    </row>
    <row r="6" spans="1:19" ht="15.75" x14ac:dyDescent="0.25">
      <c r="A6" s="14">
        <v>2</v>
      </c>
      <c r="B6" s="13">
        <f>Data!A3</f>
        <v>11584</v>
      </c>
      <c r="C6" s="7">
        <f>Data!B3/$B6*1000</f>
        <v>11.826657458563535</v>
      </c>
      <c r="D6" s="7">
        <f>Data!C3/$B6*1000</f>
        <v>35.997928176795575</v>
      </c>
      <c r="E6" s="7">
        <f>Data!D3/$B6*1000</f>
        <v>22.185773480662984</v>
      </c>
      <c r="F6" s="7">
        <f>Data!E3/$B6*1000</f>
        <v>14.416436464088397</v>
      </c>
      <c r="G6" s="7">
        <f>Data!F3/$B6*1000</f>
        <v>6.0428176795580111</v>
      </c>
      <c r="H6" s="7">
        <f>Data!G3/$B6*1000</f>
        <v>2.8487569060773481</v>
      </c>
      <c r="I6" s="7">
        <f>Data!H3/$B6*1000</f>
        <v>1.6401933701657458</v>
      </c>
      <c r="J6" s="7">
        <f>Data!I3/$B6*1000</f>
        <v>0.5179558011049723</v>
      </c>
      <c r="K6" s="7">
        <f>Data!J3/$B6*1000</f>
        <v>0.43162983425414364</v>
      </c>
      <c r="L6" s="7">
        <f>Data!K3/$B6*1000</f>
        <v>8.6325966850828731E-2</v>
      </c>
      <c r="M6" s="7">
        <f>Data!L3/$B6*1000</f>
        <v>8.6325966850828731E-2</v>
      </c>
      <c r="N6" s="7">
        <f>Data!M3/$B6*1000</f>
        <v>0</v>
      </c>
      <c r="O6" s="7">
        <f>Data!N3/$B6*1000</f>
        <v>0</v>
      </c>
      <c r="P6" s="7">
        <f>Data!O3/$B6*1000</f>
        <v>0</v>
      </c>
      <c r="Q6" s="7"/>
      <c r="R6" s="7"/>
    </row>
    <row r="7" spans="1:19" ht="15.75" x14ac:dyDescent="0.25">
      <c r="A7" s="14">
        <v>3</v>
      </c>
      <c r="B7" s="13">
        <f>Data!A4</f>
        <v>11264</v>
      </c>
      <c r="C7" s="7">
        <f>Data!B4/$B7*1000</f>
        <v>10.919744318181818</v>
      </c>
      <c r="D7" s="7">
        <f>Data!C4/$B7*1000</f>
        <v>36.843039772727273</v>
      </c>
      <c r="E7" s="7">
        <f>Data!D4/$B7*1000</f>
        <v>27.077414772727273</v>
      </c>
      <c r="F7" s="7">
        <f>Data!E4/$B7*1000</f>
        <v>12.872869318181818</v>
      </c>
      <c r="G7" s="7">
        <f>Data!F4/$B7*1000</f>
        <v>6.8359375</v>
      </c>
      <c r="H7" s="7">
        <f>Data!G4/$B7*1000</f>
        <v>2.9296875</v>
      </c>
      <c r="I7" s="7">
        <f>Data!H4/$B7*1000</f>
        <v>1.5092329545454546</v>
      </c>
      <c r="J7" s="7">
        <f>Data!I4/$B7*1000</f>
        <v>0.71022727272727271</v>
      </c>
      <c r="K7" s="7">
        <f>Data!J4/$B7*1000</f>
        <v>0.35511363636363635</v>
      </c>
      <c r="L7" s="7">
        <f>Data!K4/$B7*1000</f>
        <v>0.17755681818181818</v>
      </c>
      <c r="M7" s="7">
        <f>Data!L4/$B7*1000</f>
        <v>0.17755681818181818</v>
      </c>
      <c r="N7" s="7">
        <f>Data!M4/$B7*1000</f>
        <v>0</v>
      </c>
      <c r="O7" s="7">
        <f>Data!N4/$B7*1000</f>
        <v>0</v>
      </c>
      <c r="P7" s="7"/>
      <c r="Q7" s="7"/>
      <c r="R7" s="7"/>
    </row>
    <row r="8" spans="1:19" ht="15.75" x14ac:dyDescent="0.25">
      <c r="A8" s="14">
        <v>4</v>
      </c>
      <c r="B8" s="13">
        <f>Data!A5</f>
        <v>11944</v>
      </c>
      <c r="C8" s="7">
        <f>Data!B5/$B8*1000</f>
        <v>9.5445411922304082</v>
      </c>
      <c r="D8" s="7">
        <f>Data!C5/$B8*1000</f>
        <v>33.908238446081711</v>
      </c>
      <c r="E8" s="7">
        <f>Data!D5/$B8*1000</f>
        <v>27.880107166778298</v>
      </c>
      <c r="F8" s="7">
        <f>Data!E5/$B8*1000</f>
        <v>13.814467515070328</v>
      </c>
      <c r="G8" s="7">
        <f>Data!F5/$B8*1000</f>
        <v>8.2049564634963161</v>
      </c>
      <c r="H8" s="7">
        <f>Data!G5/$B8*1000</f>
        <v>3.4326858673811116</v>
      </c>
      <c r="I8" s="7">
        <f>Data!H5/$B8*1000</f>
        <v>1.3395847287340923</v>
      </c>
      <c r="J8" s="7">
        <f>Data!I5/$B8*1000</f>
        <v>0.75351640991292701</v>
      </c>
      <c r="K8" s="7">
        <f>Data!J5/$B8*1000</f>
        <v>8.3724045545880768E-2</v>
      </c>
      <c r="L8" s="7">
        <f>Data!K5/$B8*1000</f>
        <v>0.41862022772940388</v>
      </c>
      <c r="M8" s="7">
        <f>Data!L5/$B8*1000</f>
        <v>0</v>
      </c>
      <c r="N8" s="7">
        <f>Data!M5/$B8*1000</f>
        <v>0</v>
      </c>
      <c r="O8" s="7"/>
      <c r="P8" s="7"/>
      <c r="Q8" s="7"/>
      <c r="R8" s="7"/>
    </row>
    <row r="9" spans="1:19" ht="15.75" x14ac:dyDescent="0.25">
      <c r="A9" s="14">
        <v>5</v>
      </c>
      <c r="B9" s="13">
        <f>Data!A6</f>
        <v>12930</v>
      </c>
      <c r="C9" s="7">
        <f>Data!B6/$B9*1000</f>
        <v>7.7339520494972929</v>
      </c>
      <c r="D9" s="7">
        <f>Data!C6/$B9*1000</f>
        <v>33.255993812838362</v>
      </c>
      <c r="E9" s="7">
        <f>Data!D6/$B9*1000</f>
        <v>27.687548337200308</v>
      </c>
      <c r="F9" s="7">
        <f>Data!E6/$B9*1000</f>
        <v>15.545243619489559</v>
      </c>
      <c r="G9" s="7">
        <f>Data!F6/$B9*1000</f>
        <v>7.5792730085073465</v>
      </c>
      <c r="H9" s="7">
        <f>Data!G6/$B9*1000</f>
        <v>3.9443155452436196</v>
      </c>
      <c r="I9" s="7">
        <f>Data!H6/$B9*1000</f>
        <v>1.6241299303944317</v>
      </c>
      <c r="J9" s="7">
        <f>Data!I6/$B9*1000</f>
        <v>0.77339520494972935</v>
      </c>
      <c r="K9" s="7">
        <f>Data!J6/$B9*1000</f>
        <v>0.46403712296983757</v>
      </c>
      <c r="L9" s="7">
        <f>Data!K6/$B9*1000</f>
        <v>0.15467904098994587</v>
      </c>
      <c r="M9" s="7">
        <f>Data!L6/$B9*1000</f>
        <v>7.7339520494972933E-2</v>
      </c>
      <c r="N9" s="7"/>
      <c r="O9" s="7"/>
      <c r="P9" s="7"/>
      <c r="Q9" s="7"/>
      <c r="R9" s="7"/>
    </row>
    <row r="10" spans="1:19" ht="15.75" x14ac:dyDescent="0.25">
      <c r="A10" s="14">
        <v>6</v>
      </c>
      <c r="B10" s="13">
        <f>Data!A7</f>
        <v>13786</v>
      </c>
      <c r="C10" s="7">
        <f>Data!B7/$B10*1000</f>
        <v>6.9635862469171617</v>
      </c>
      <c r="D10" s="7">
        <f>Data!C7/$B10*1000</f>
        <v>30.973451327433629</v>
      </c>
      <c r="E10" s="7">
        <f>Data!D7/$B10*1000</f>
        <v>28.724793268533293</v>
      </c>
      <c r="F10" s="7">
        <f>Data!E7/$B10*1000</f>
        <v>15.522994342086173</v>
      </c>
      <c r="G10" s="7">
        <f>Data!F7/$B10*1000</f>
        <v>9.9376178732047009</v>
      </c>
      <c r="H10" s="7">
        <f>Data!G7/$B10*1000</f>
        <v>4.3522414043232267</v>
      </c>
      <c r="I10" s="7">
        <f>Data!H7/$B10*1000</f>
        <v>2.3211954156390542</v>
      </c>
      <c r="J10" s="7">
        <f>Data!I7/$B10*1000</f>
        <v>0.94298563760336573</v>
      </c>
      <c r="K10" s="7">
        <f>Data!J7/$B10*1000</f>
        <v>0.4352241404323226</v>
      </c>
      <c r="L10" s="7">
        <f>Data!K7/$B10*1000</f>
        <v>0.2176120702161613</v>
      </c>
      <c r="M10" s="7"/>
      <c r="N10" s="7"/>
      <c r="O10" s="7"/>
      <c r="P10" s="7"/>
      <c r="Q10" s="7"/>
      <c r="R10" s="7"/>
    </row>
    <row r="11" spans="1:19" ht="15.75" x14ac:dyDescent="0.25">
      <c r="A11" s="14">
        <v>7</v>
      </c>
      <c r="B11" s="13">
        <f>Data!A8</f>
        <v>14626</v>
      </c>
      <c r="C11" s="7">
        <f>Data!B8/$B11*1000</f>
        <v>4.5808833584028434</v>
      </c>
      <c r="D11" s="7">
        <f>Data!C8/$B11*1000</f>
        <v>27.895528510871053</v>
      </c>
      <c r="E11" s="7">
        <f>Data!D8/$B11*1000</f>
        <v>29.057842198824012</v>
      </c>
      <c r="F11" s="7">
        <f>Data!E8/$B11*1000</f>
        <v>17.092848352249419</v>
      </c>
      <c r="G11" s="7">
        <f>Data!F8/$B11*1000</f>
        <v>9.8454806508956665</v>
      </c>
      <c r="H11" s="7">
        <f>Data!G8/$B11*1000</f>
        <v>4.6492547518118421</v>
      </c>
      <c r="I11" s="7">
        <f>Data!H8/$B11*1000</f>
        <v>2.0511418022699304</v>
      </c>
      <c r="J11" s="7">
        <f>Data!I8/$B11*1000</f>
        <v>0.75208532749897439</v>
      </c>
      <c r="K11" s="7">
        <f>Data!J8/$B11*1000</f>
        <v>0.61534254068097916</v>
      </c>
      <c r="L11" s="7"/>
      <c r="M11" s="7"/>
      <c r="N11" s="7"/>
      <c r="O11" s="7"/>
      <c r="P11" s="7"/>
      <c r="Q11" s="7"/>
      <c r="R11" s="7"/>
    </row>
    <row r="12" spans="1:19" ht="15.75" x14ac:dyDescent="0.25">
      <c r="A12" s="14">
        <v>8</v>
      </c>
      <c r="B12" s="13">
        <f>Data!A9</f>
        <v>13716</v>
      </c>
      <c r="C12" s="7">
        <f>Data!B9/$B12*1000</f>
        <v>4.5931758530183728</v>
      </c>
      <c r="D12" s="7">
        <f>Data!C9/$B12*1000</f>
        <v>31.058617672790898</v>
      </c>
      <c r="E12" s="7">
        <f>Data!D9/$B12*1000</f>
        <v>31.714785651793523</v>
      </c>
      <c r="F12" s="7">
        <f>Data!E9/$B12*1000</f>
        <v>18.955963837853602</v>
      </c>
      <c r="G12" s="7">
        <f>Data!F9/$B12*1000</f>
        <v>9.5508894721493149</v>
      </c>
      <c r="H12" s="7">
        <f>Data!G9/$B12*1000</f>
        <v>5.3222513852435114</v>
      </c>
      <c r="I12" s="7">
        <f>Data!H9/$B12*1000</f>
        <v>2.1872265966754156</v>
      </c>
      <c r="J12" s="7">
        <f>Data!I9/$B12*1000</f>
        <v>1.0936132983377078</v>
      </c>
      <c r="K12" s="7"/>
      <c r="L12" s="7"/>
      <c r="M12" s="7"/>
      <c r="N12" s="7"/>
      <c r="O12" s="7"/>
      <c r="P12" s="7"/>
      <c r="Q12" s="7"/>
      <c r="R12" s="7"/>
    </row>
    <row r="13" spans="1:19" ht="15.75" x14ac:dyDescent="0.25">
      <c r="A13" s="14">
        <v>9</v>
      </c>
      <c r="B13" s="13">
        <f>Data!A10</f>
        <v>15626</v>
      </c>
      <c r="C13" s="7">
        <f>Data!B10/$B13*1000</f>
        <v>3.8397542557276334</v>
      </c>
      <c r="D13" s="7">
        <f>Data!C10/$B13*1000</f>
        <v>24.382439523870474</v>
      </c>
      <c r="E13" s="7">
        <f>Data!D10/$B13*1000</f>
        <v>27.582234736976833</v>
      </c>
      <c r="F13" s="7">
        <f>Data!E10/$B13*1000</f>
        <v>18.942787661589659</v>
      </c>
      <c r="G13" s="7">
        <f>Data!F10/$B13*1000</f>
        <v>10.239344681940356</v>
      </c>
      <c r="H13" s="7">
        <f>Data!G10/$B13*1000</f>
        <v>5.1196723409701779</v>
      </c>
      <c r="I13" s="7">
        <f>Data!H10/$B13*1000</f>
        <v>3.6477665429412518</v>
      </c>
      <c r="J13" s="7"/>
      <c r="K13" s="7"/>
      <c r="L13" s="7"/>
      <c r="M13" s="7"/>
      <c r="N13" s="7"/>
      <c r="O13" s="7"/>
      <c r="P13" s="7"/>
      <c r="Q13" s="7"/>
      <c r="R13" s="7"/>
    </row>
    <row r="14" spans="1:19" ht="15.75" x14ac:dyDescent="0.25">
      <c r="A14" s="14">
        <v>10</v>
      </c>
      <c r="B14" s="13">
        <f>Data!A11</f>
        <v>14623</v>
      </c>
      <c r="C14" s="7">
        <f>Data!B11/$B14*1000</f>
        <v>2.5302605484510701</v>
      </c>
      <c r="D14" s="7">
        <f>Data!C11/$B14*1000</f>
        <v>23.387813718115297</v>
      </c>
      <c r="E14" s="7">
        <f>Data!D11/$B14*1000</f>
        <v>29.268959857758325</v>
      </c>
      <c r="F14" s="7">
        <f>Data!E11/$B14*1000</f>
        <v>19.968542706694933</v>
      </c>
      <c r="G14" s="7">
        <f>Data!F11/$B14*1000</f>
        <v>12.240990220884909</v>
      </c>
      <c r="H14" s="7">
        <f>Data!G11/$B14*1000</f>
        <v>6.4282295014702866</v>
      </c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9" ht="15.75" x14ac:dyDescent="0.25">
      <c r="A15" s="14">
        <v>11</v>
      </c>
      <c r="B15" s="13">
        <f>Data!A12</f>
        <v>16471</v>
      </c>
      <c r="C15" s="7">
        <f>Data!B12/$B15*1000</f>
        <v>1.8820958047477383</v>
      </c>
      <c r="D15" s="7">
        <f>Data!C12/$B15*1000</f>
        <v>23.860117782769716</v>
      </c>
      <c r="E15" s="7">
        <f>Data!D12/$B15*1000</f>
        <v>25.863639123307632</v>
      </c>
      <c r="F15" s="7">
        <f>Data!E12/$B15*1000</f>
        <v>23.677979479084453</v>
      </c>
      <c r="G15" s="7">
        <f>Data!F12/$B15*1000</f>
        <v>12.688968490073464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9" ht="15.75" x14ac:dyDescent="0.25">
      <c r="A16" s="14">
        <v>12</v>
      </c>
      <c r="B16" s="13">
        <f>Data!A13</f>
        <v>15906</v>
      </c>
      <c r="C16" s="7">
        <f>Data!B13/$B16*1000</f>
        <v>1.886080724254998</v>
      </c>
      <c r="D16" s="7">
        <f>Data!C13/$B16*1000</f>
        <v>19.489500817301646</v>
      </c>
      <c r="E16" s="7">
        <f>Data!D13/$B16*1000</f>
        <v>27.536778574122973</v>
      </c>
      <c r="F16" s="7">
        <f>Data!E13/$B16*1000</f>
        <v>23.198792908336479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5.75" x14ac:dyDescent="0.25">
      <c r="A17" s="14">
        <v>13</v>
      </c>
      <c r="B17" s="13">
        <f>Data!A14</f>
        <v>17055</v>
      </c>
      <c r="C17" s="7">
        <f>Data!B14/$B17*1000</f>
        <v>2.2280856053943126</v>
      </c>
      <c r="D17" s="7">
        <f>Data!C14/$B17*1000</f>
        <v>19.642333626502495</v>
      </c>
      <c r="E17" s="7">
        <f>Data!D14/$B17*1000</f>
        <v>27.264731750219877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5.75" x14ac:dyDescent="0.25">
      <c r="A18" s="14">
        <v>14</v>
      </c>
      <c r="B18" s="13">
        <f>Data!A15</f>
        <v>16893</v>
      </c>
      <c r="C18" s="7">
        <f>Data!B15/$B18*1000</f>
        <v>1.0655301012253595</v>
      </c>
      <c r="D18" s="7">
        <f>Data!C15/$B18*1000</f>
        <v>15.331794234298229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5.75" x14ac:dyDescent="0.25">
      <c r="A19" s="14">
        <v>15</v>
      </c>
      <c r="B19" s="13">
        <f>Data!A16</f>
        <v>17743</v>
      </c>
      <c r="C19" s="7">
        <f>Data!B16/$B19*1000</f>
        <v>0.9017640759736234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5.7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5.75" x14ac:dyDescent="0.25">
      <c r="A22" s="3" t="s">
        <v>19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5.75" x14ac:dyDescent="0.25">
      <c r="A24" s="1" t="s">
        <v>18</v>
      </c>
      <c r="B24" s="1"/>
      <c r="C24" s="12" cm="1">
        <f t="array" ref="C24">SUMPRODUCT(C4:C19,$B4:$B19/SUM($B4:$B19))</f>
        <v>5.5427087092706708</v>
      </c>
      <c r="D24" s="12" cm="1">
        <f t="array" ref="D24">SUMPRODUCT(D4:D18,$B4:$B18/SUM($B4:$B18))</f>
        <v>27.944420791887605</v>
      </c>
      <c r="E24" s="12" cm="1">
        <f t="array" ref="E24">SUMPRODUCT(E4:E17,$B4:$B17/SUM($B4:$B17))</f>
        <v>27.286186203590038</v>
      </c>
      <c r="F24" s="12" cm="1">
        <f t="array" ref="F24">SUMPRODUCT(F4:F16,$B4:$B16/SUM($B4:$B16))</f>
        <v>17.175307384166533</v>
      </c>
      <c r="G24" s="12" cm="1">
        <f t="array" ref="G24">SUMPRODUCT(G4:G15,$B4:$B15/SUM($B4:$B15))</f>
        <v>9.0600731946799975</v>
      </c>
      <c r="H24" s="12" cm="1">
        <f t="array" ref="H24">SUMPRODUCT(H4:H14,$B4:$B14/SUM($B4:$B14))</f>
        <v>4.1461555449487424</v>
      </c>
      <c r="I24" s="12" cm="1">
        <f t="array" ref="I24">SUMPRODUCT(I4:I13,$B4:$B13/SUM($B4:$B13))</f>
        <v>1.9006266501256484</v>
      </c>
      <c r="J24" s="12" cm="1">
        <f t="array" ref="J24">SUMPRODUCT(J4:J12,$B4:$B12/SUM($B4:$B12))</f>
        <v>0.72646700931693942</v>
      </c>
      <c r="K24" s="12" cm="1">
        <f t="array" ref="K24">SUMPRODUCT(K4:K11,$B4:$B11/SUM($B4:$B11))</f>
        <v>0.35267514470053735</v>
      </c>
      <c r="L24" s="12" cm="1">
        <f t="array" ref="L24">SUMPRODUCT(L4:L10,$B4:$B10/SUM($B4:$B10))</f>
        <v>0.15896307165566154</v>
      </c>
      <c r="M24" s="12" cm="1">
        <f t="array" ref="M24">SUMPRODUCT(M4:M9,$B4:$B9/SUM($B4:$B9))</f>
        <v>5.8828720181192465E-2</v>
      </c>
      <c r="N24" s="12" cm="1">
        <f t="array" ref="N24">SUMPRODUCT(N4:N8,$B4:$B8/SUM($B4:$B8))</f>
        <v>0</v>
      </c>
      <c r="O24" s="12" cm="1">
        <f t="array" ref="O24">SUMPRODUCT(O4:O7,$B4:$B7/SUM($B4:$B7))</f>
        <v>0</v>
      </c>
      <c r="P24" s="12" cm="1">
        <f t="array" ref="P24">SUMPRODUCT(P4:P6,$B4:$B6/SUM($B4:$B6))</f>
        <v>0</v>
      </c>
      <c r="Q24" s="12" cm="1">
        <f t="array" ref="Q24">SUMPRODUCT(Q4:Q5,$B4:$B5/SUM($B4:$B5))</f>
        <v>0</v>
      </c>
      <c r="R24" s="12" cm="1">
        <f t="array" ref="R24">SUMPRODUCT(R4:R4,$B4:$B4/SUM($B4:$B4))</f>
        <v>0</v>
      </c>
    </row>
    <row r="25" spans="1:18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5.75" x14ac:dyDescent="0.25">
      <c r="A26" s="1" t="s">
        <v>17</v>
      </c>
      <c r="B26" s="1"/>
      <c r="C26" s="11" cm="1">
        <f t="array" ref="C26">SUMPRODUCT(C14:C19,$B14:$B19/SUM($B14:$B19))</f>
        <v>1.7225481553535782</v>
      </c>
      <c r="D26" s="11" cm="1">
        <f t="array" ref="D26">SUMPRODUCT(D13:D18,$B13:$B18/SUM($B13:$B18))</f>
        <v>20.916602812351151</v>
      </c>
      <c r="E26" s="11" cm="1">
        <f t="array" ref="E26">SUMPRODUCT(E12:E17,$B12:$B17/SUM($B12:$B17))</f>
        <v>28.08441384626915</v>
      </c>
      <c r="F26" s="11" cm="1">
        <f t="array" ref="F26">SUMPRODUCT(F11:F16,$B11:$B16/SUM($B11:$B16))</f>
        <v>20.413771875824466</v>
      </c>
      <c r="G26" s="11" cm="1">
        <f t="array" ref="G26">SUMPRODUCT(G10:G15,$B10:$B15/SUM($B10:$B15))</f>
        <v>10.804970286331713</v>
      </c>
      <c r="H26" s="11" cm="1">
        <f t="array" ref="H26">SUMPRODUCT(H9:H14,$B9:$B14/SUM($B9:$B14))</f>
        <v>4.9937285334146084</v>
      </c>
      <c r="I26" s="11" cm="1">
        <f t="array" ref="I26">SUMPRODUCT(I8:I13,$B8:$B13/SUM($B8:$B13))</f>
        <v>2.2510529118458633</v>
      </c>
      <c r="J26" s="11" cm="1">
        <f t="array" ref="J26">SUMPRODUCT(J7:J12,$B7:$B12/SUM($B7:$B12))</f>
        <v>0.84327805177216164</v>
      </c>
      <c r="K26" s="11" cm="1">
        <f t="array" ref="K26">SUMPRODUCT(K6:K11,$B6:$B11/SUM($B6:$B11))</f>
        <v>0.40717681981768983</v>
      </c>
      <c r="L26" s="11" cm="1">
        <f t="array" ref="L26">SUMPRODUCT(L5:L10,$B5:$B10/SUM($B5:$B10))</f>
        <v>0.18000304620539731</v>
      </c>
      <c r="M26" s="11" cm="1">
        <f t="array" ref="M26">SUMPRODUCT(M4:M9,$B4:$B9/SUM($B4:$B9))</f>
        <v>5.8828720181192465E-2</v>
      </c>
      <c r="N26" s="7"/>
      <c r="O26" s="7"/>
      <c r="P26" s="7"/>
      <c r="Q26" s="7"/>
      <c r="R26" s="7"/>
    </row>
    <row r="27" spans="1:18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5.75" x14ac:dyDescent="0.25">
      <c r="A28" s="1" t="s">
        <v>16</v>
      </c>
      <c r="B28" s="1"/>
      <c r="C28" s="10">
        <f>SUMPRODUCT(C17:C19,$B17:$B19)/SUM($B17:$B19)</f>
        <v>1.3928923797179393</v>
      </c>
      <c r="D28" s="10">
        <f>SUMPRODUCT(D16:D18,$B16:$B18)/SUM($B16:$B18)</f>
        <v>18.132948208769609</v>
      </c>
      <c r="E28" s="10">
        <f>SUMPRODUCT(E15:E17,$B15:$B17)/SUM($B15:$B17)</f>
        <v>26.885418352484219</v>
      </c>
      <c r="F28" s="10">
        <f>SUMPRODUCT(F14:F16,$B14:$B16)/SUM($B14:$B16)</f>
        <v>22.361702127659573</v>
      </c>
      <c r="G28" s="10">
        <f>SUMPRODUCT(G13:G15,$B13:$B15)/SUM($B13:$B15)</f>
        <v>11.729452054794521</v>
      </c>
      <c r="H28" s="10">
        <f>SUMPRODUCT(H12:H14,$B12:$B14)/SUM($B12:$B14)</f>
        <v>5.6181053110428749</v>
      </c>
      <c r="I28" s="10">
        <f>SUMPRODUCT(I11:I13,$B11:$B13)/SUM($B11:$B13)</f>
        <v>2.6610262008733625</v>
      </c>
      <c r="J28" s="10">
        <f>SUMPRODUCT(J10:J12,$B10:$B12)/SUM($B10:$B12)</f>
        <v>0.92575009494872773</v>
      </c>
      <c r="K28" s="10">
        <f>SUMPRODUCT(K9:K11,$B9:$B11)/SUM($B9:$B11)</f>
        <v>0.50795800880460551</v>
      </c>
      <c r="L28" s="10">
        <f>SUMPRODUCT(L8:L10,$B8:$B10)/SUM($B8:$B10)</f>
        <v>0.2586652871184687</v>
      </c>
      <c r="M28" s="10">
        <f>SUMPRODUCT(M7:M9,$B7:$B9)/SUM($B7:$B9)</f>
        <v>8.3015108749792468E-2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0</v>
      </c>
    </row>
    <row r="29" spans="1:1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5.7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"/>
    </row>
    <row r="31" spans="1:18" ht="15.75" x14ac:dyDescent="0.25">
      <c r="A31" s="1" t="s">
        <v>14</v>
      </c>
      <c r="B31" s="1"/>
      <c r="C31" s="10">
        <f t="shared" ref="C31:R31" si="0">C28</f>
        <v>1.3928923797179393</v>
      </c>
      <c r="D31" s="10">
        <f t="shared" si="0"/>
        <v>18.132948208769609</v>
      </c>
      <c r="E31" s="10">
        <f t="shared" si="0"/>
        <v>26.885418352484219</v>
      </c>
      <c r="F31" s="10">
        <f t="shared" si="0"/>
        <v>22.361702127659573</v>
      </c>
      <c r="G31" s="10">
        <f t="shared" si="0"/>
        <v>11.729452054794521</v>
      </c>
      <c r="H31" s="10">
        <f t="shared" si="0"/>
        <v>5.6181053110428749</v>
      </c>
      <c r="I31" s="10">
        <f t="shared" si="0"/>
        <v>2.6610262008733625</v>
      </c>
      <c r="J31" s="10">
        <f t="shared" si="0"/>
        <v>0.92575009494872773</v>
      </c>
      <c r="K31" s="10">
        <f t="shared" si="0"/>
        <v>0.50795800880460551</v>
      </c>
      <c r="L31" s="10">
        <f t="shared" si="0"/>
        <v>0.2586652871184687</v>
      </c>
      <c r="M31" s="10">
        <f t="shared" si="0"/>
        <v>8.3015108749792468E-2</v>
      </c>
      <c r="N31" s="10">
        <f t="shared" si="0"/>
        <v>0</v>
      </c>
      <c r="O31" s="10">
        <f t="shared" si="0"/>
        <v>0</v>
      </c>
      <c r="P31" s="10">
        <f t="shared" si="0"/>
        <v>0</v>
      </c>
      <c r="Q31" s="10">
        <f t="shared" si="0"/>
        <v>0</v>
      </c>
      <c r="R31" s="10">
        <f t="shared" si="0"/>
        <v>0</v>
      </c>
    </row>
    <row r="32" spans="1:18" ht="15.75" x14ac:dyDescent="0.25">
      <c r="A32" s="1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23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23" ht="15.75" x14ac:dyDescent="0.25">
      <c r="A34" s="3" t="s">
        <v>14</v>
      </c>
      <c r="B34" s="3"/>
      <c r="C34" s="10">
        <f t="shared" ref="C34:J34" si="1">C31</f>
        <v>1.3928923797179393</v>
      </c>
      <c r="D34" s="10">
        <f t="shared" si="1"/>
        <v>18.132948208769609</v>
      </c>
      <c r="E34" s="10">
        <f t="shared" si="1"/>
        <v>26.885418352484219</v>
      </c>
      <c r="F34" s="10">
        <f t="shared" si="1"/>
        <v>22.361702127659573</v>
      </c>
      <c r="G34" s="10">
        <f t="shared" si="1"/>
        <v>11.729452054794521</v>
      </c>
      <c r="H34" s="10">
        <f t="shared" si="1"/>
        <v>5.6181053110428749</v>
      </c>
      <c r="I34" s="10">
        <f t="shared" si="1"/>
        <v>2.6610262008733625</v>
      </c>
      <c r="J34" s="10">
        <f t="shared" si="1"/>
        <v>0.92575009494872773</v>
      </c>
      <c r="K34" s="9">
        <f>K43</f>
        <v>0.47077044924967881</v>
      </c>
      <c r="L34" s="9">
        <f>L43</f>
        <v>0.21345151445458657</v>
      </c>
      <c r="M34" s="9">
        <f>M43</f>
        <v>9.678081769060333E-2</v>
      </c>
      <c r="N34" s="9">
        <f>N43</f>
        <v>4.3881284687978139E-2</v>
      </c>
      <c r="O34" s="8">
        <f>C48</f>
        <v>3.6400456423156466E-2</v>
      </c>
      <c r="P34" s="7"/>
      <c r="Q34" s="7"/>
      <c r="R34" s="7"/>
    </row>
    <row r="35" spans="1:23" ht="15.75" x14ac:dyDescent="0.25">
      <c r="A35" s="3" t="s">
        <v>13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23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23" ht="15.7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"/>
    </row>
    <row r="38" spans="1:23" ht="15.75" x14ac:dyDescent="0.25">
      <c r="A38" s="3" t="s">
        <v>12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23" ht="15.75" x14ac:dyDescent="0.25">
      <c r="A39" s="1"/>
      <c r="B39" s="1"/>
      <c r="C39" s="1"/>
      <c r="D39" s="1"/>
      <c r="E39" s="1"/>
      <c r="F39" s="1"/>
      <c r="G39" s="1" t="s">
        <v>11</v>
      </c>
      <c r="H39" s="1"/>
      <c r="I39" s="1"/>
      <c r="K39" s="1"/>
      <c r="L39" s="1"/>
      <c r="M39" s="1"/>
      <c r="N39" s="1"/>
      <c r="S39" s="5" t="s">
        <v>10</v>
      </c>
      <c r="T39" s="5"/>
      <c r="U39" s="5"/>
      <c r="V39" s="5"/>
      <c r="W39" s="5"/>
    </row>
    <row r="40" spans="1:23" ht="15.75" x14ac:dyDescent="0.25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-7.7150956624307113E-2</v>
      </c>
      <c r="K40" s="1">
        <f>LN(K31)</f>
        <v>-0.67735649465362113</v>
      </c>
      <c r="L40" s="1">
        <f>LN(L31)</f>
        <v>-1.3522203807861393</v>
      </c>
      <c r="M40" s="1">
        <f>LN(M31)</f>
        <v>-2.4887326546215292</v>
      </c>
      <c r="N40" s="1"/>
    </row>
    <row r="41" spans="1:23" ht="15.75" x14ac:dyDescent="0.25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23" ht="15.75" x14ac:dyDescent="0.25">
      <c r="A42" s="1" t="s">
        <v>7</v>
      </c>
      <c r="B42" s="1"/>
      <c r="C42" s="1" cm="1">
        <f t="array" ref="C42">SLOPE(J40:M40,J2:M2-8)</f>
        <v>-0.79096089801241842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3.7576225347228376E-2</v>
      </c>
      <c r="K42" s="1" cm="1">
        <f t="array" ref="K42">_xlfn.FORECAST.LINEAR(K2-8,$J40:$M40,$J2:$M2-8)</f>
        <v>-0.75338467266519005</v>
      </c>
      <c r="L42" s="1" cm="1">
        <f t="array" ref="L42">_xlfn.FORECAST.LINEAR(L2-8,$J40:$M40,$J2:$M2-8)</f>
        <v>-1.5443455706776086</v>
      </c>
      <c r="M42" s="1" cm="1">
        <f t="array" ref="M42">_xlfn.FORECAST.LINEAR(M2-8,$J40:$M40,$J2:$M2-8)</f>
        <v>-2.3353064686900269</v>
      </c>
      <c r="N42" s="1" cm="1">
        <f t="array" ref="N42">_xlfn.FORECAST.LINEAR(N2-8,$J40:$M40,$J2:$M2-8)</f>
        <v>-3.1262673667024456</v>
      </c>
    </row>
    <row r="43" spans="1:23" ht="15.75" x14ac:dyDescent="0.25">
      <c r="A43" s="1" t="s">
        <v>5</v>
      </c>
      <c r="B43" s="1"/>
      <c r="C43" s="1" cm="1">
        <f t="array" ref="C43">INTERCEPT(J40:M40,J2:M2-8)</f>
        <v>-0.75338467266519005</v>
      </c>
      <c r="D43" s="1"/>
      <c r="E43" s="1"/>
      <c r="F43" s="1" t="s">
        <v>4</v>
      </c>
      <c r="G43" s="1"/>
      <c r="H43" s="1"/>
      <c r="I43" s="1"/>
      <c r="J43" s="4">
        <f>EXP(J42)</f>
        <v>1.0382911381680393</v>
      </c>
      <c r="K43" s="4">
        <f>EXP(K42)</f>
        <v>0.47077044924967881</v>
      </c>
      <c r="L43" s="4">
        <f>EXP(L42)</f>
        <v>0.21345151445458657</v>
      </c>
      <c r="M43" s="4">
        <f>EXP(M42)</f>
        <v>9.678081769060333E-2</v>
      </c>
      <c r="N43" s="4">
        <f>EXP(N42)</f>
        <v>4.3881284687978139E-2</v>
      </c>
    </row>
    <row r="44" spans="1:23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23" ht="15.75" x14ac:dyDescent="0.25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23" ht="15.75" x14ac:dyDescent="0.25">
      <c r="A46" s="1" t="s">
        <v>2</v>
      </c>
      <c r="B46" s="1"/>
      <c r="C46" s="1">
        <f>EXP(C43)</f>
        <v>0.47077044924967881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23" ht="15.75" x14ac:dyDescent="0.25">
      <c r="A47" s="1" t="s">
        <v>1</v>
      </c>
      <c r="B47" s="1"/>
      <c r="C47" s="1">
        <f>EXP(C42)</f>
        <v>0.45340890617664914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23" ht="15.75" x14ac:dyDescent="0.25">
      <c r="A48" s="1" t="s">
        <v>0</v>
      </c>
      <c r="B48" s="1"/>
      <c r="C48" s="2">
        <f>C46*C47^(12-8)/(1-C47)</f>
        <v>3.6400456423156466E-2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A7FE-A7BD-42D9-8578-AE83D6467FB8}">
  <dimension ref="A1:AB42"/>
  <sheetViews>
    <sheetView workbookViewId="0">
      <selection activeCell="Y29" sqref="Y29"/>
    </sheetView>
  </sheetViews>
  <sheetFormatPr defaultColWidth="9" defaultRowHeight="15" x14ac:dyDescent="0.25"/>
  <cols>
    <col min="2" max="2" width="11.140625" customWidth="1"/>
  </cols>
  <sheetData>
    <row r="1" spans="1:20" ht="15.75" x14ac:dyDescent="0.25">
      <c r="A1" s="18" t="s">
        <v>35</v>
      </c>
      <c r="B1" s="18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1"/>
      <c r="Q1" s="3"/>
      <c r="R1" s="3" t="s">
        <v>33</v>
      </c>
      <c r="S1" s="3"/>
    </row>
    <row r="2" spans="1:20" ht="15.75" x14ac:dyDescent="0.25">
      <c r="A2" s="18" t="s">
        <v>32</v>
      </c>
      <c r="B2" s="18" t="s">
        <v>21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31</v>
      </c>
      <c r="P2" s="31" t="s">
        <v>30</v>
      </c>
      <c r="Q2" s="3" t="s">
        <v>29</v>
      </c>
      <c r="R2" s="3" t="s">
        <v>28</v>
      </c>
      <c r="S2" s="3" t="s">
        <v>27</v>
      </c>
      <c r="T2" s="3" t="s">
        <v>26</v>
      </c>
    </row>
    <row r="3" spans="1:20" ht="15.75" x14ac:dyDescent="0.25">
      <c r="A3" s="16"/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0"/>
      <c r="Q3" s="1"/>
      <c r="R3" s="1"/>
      <c r="S3" s="1"/>
    </row>
    <row r="4" spans="1:20" ht="15.75" x14ac:dyDescent="0.25">
      <c r="A4" s="14">
        <f>Exposure!A4</f>
        <v>0</v>
      </c>
      <c r="B4" s="29">
        <f>Exposure!B4</f>
        <v>9559</v>
      </c>
      <c r="C4" s="24">
        <f>Data!B1</f>
        <v>156</v>
      </c>
      <c r="D4" s="24">
        <f>Data!C1</f>
        <v>383</v>
      </c>
      <c r="E4" s="24">
        <f>Data!D1</f>
        <v>220</v>
      </c>
      <c r="F4" s="24">
        <f>Data!E1</f>
        <v>86</v>
      </c>
      <c r="G4" s="24">
        <f>Data!F1</f>
        <v>35</v>
      </c>
      <c r="H4" s="24">
        <f>Data!G1</f>
        <v>25</v>
      </c>
      <c r="I4" s="24">
        <f>Data!H1</f>
        <v>8</v>
      </c>
      <c r="J4" s="24">
        <f>Data!I1</f>
        <v>4</v>
      </c>
      <c r="K4" s="24">
        <f>Data!J1</f>
        <v>2</v>
      </c>
      <c r="L4" s="24">
        <f>Data!K1</f>
        <v>0</v>
      </c>
      <c r="M4" s="24">
        <f>Data!L1</f>
        <v>0</v>
      </c>
      <c r="N4" s="24">
        <f>Data!M1</f>
        <v>0</v>
      </c>
      <c r="O4" s="28">
        <f>$B4*Exposure!O$34/1000</f>
        <v>0.34795196294895264</v>
      </c>
      <c r="P4" s="27">
        <f>SUM(C4:N4)</f>
        <v>919</v>
      </c>
      <c r="Q4" s="26">
        <f t="shared" ref="Q4:Q19" si="0">P4/B4</f>
        <v>9.6139763573595563E-2</v>
      </c>
      <c r="R4" s="21">
        <f t="shared" ref="R4:R19" si="1">S4-P4</f>
        <v>0.34795196294896868</v>
      </c>
      <c r="S4" s="21">
        <f t="shared" ref="S4:S19" si="2">SUM(C4:O4)</f>
        <v>919.34795196294897</v>
      </c>
      <c r="T4" s="26">
        <f t="shared" ref="T4:T19" si="3">S4/B4</f>
        <v>9.6176164030018718E-2</v>
      </c>
    </row>
    <row r="5" spans="1:20" ht="15.75" x14ac:dyDescent="0.25">
      <c r="A5" s="14">
        <f>Exposure!A5</f>
        <v>1</v>
      </c>
      <c r="B5" s="29">
        <f>Exposure!B5</f>
        <v>10713</v>
      </c>
      <c r="C5" s="24">
        <f>Data!B2</f>
        <v>158</v>
      </c>
      <c r="D5" s="24">
        <f>Data!C2</f>
        <v>445</v>
      </c>
      <c r="E5" s="24">
        <f>Data!D2</f>
        <v>262</v>
      </c>
      <c r="F5" s="24">
        <f>Data!E2</f>
        <v>132</v>
      </c>
      <c r="G5" s="24">
        <f>Data!F2</f>
        <v>83</v>
      </c>
      <c r="H5" s="24">
        <f>Data!G2</f>
        <v>24</v>
      </c>
      <c r="I5" s="24">
        <f>Data!H2</f>
        <v>9</v>
      </c>
      <c r="J5" s="24">
        <f>Data!I2</f>
        <v>4</v>
      </c>
      <c r="K5" s="24">
        <f>Data!J2</f>
        <v>1</v>
      </c>
      <c r="L5" s="24">
        <f>Data!K2</f>
        <v>0</v>
      </c>
      <c r="M5" s="24">
        <f>Data!L2</f>
        <v>0</v>
      </c>
      <c r="N5" s="24">
        <f>Data!M2</f>
        <v>0</v>
      </c>
      <c r="O5" s="28">
        <f>$B5*Exposure!O$34/1000</f>
        <v>0.38995808966127521</v>
      </c>
      <c r="P5" s="27">
        <f>SUM(C5:N5)</f>
        <v>1118</v>
      </c>
      <c r="Q5" s="26">
        <f t="shared" si="0"/>
        <v>0.104359189769439</v>
      </c>
      <c r="R5" s="21">
        <f t="shared" si="1"/>
        <v>0.38995808966137702</v>
      </c>
      <c r="S5" s="21">
        <f t="shared" si="2"/>
        <v>1118.3899580896614</v>
      </c>
      <c r="T5" s="26">
        <f t="shared" si="3"/>
        <v>0.10439559022586216</v>
      </c>
    </row>
    <row r="6" spans="1:20" ht="15.75" x14ac:dyDescent="0.25">
      <c r="A6" s="14">
        <f>Exposure!A6</f>
        <v>2</v>
      </c>
      <c r="B6" s="29">
        <f>Exposure!B6</f>
        <v>11584</v>
      </c>
      <c r="C6" s="24">
        <f>Data!B3</f>
        <v>137</v>
      </c>
      <c r="D6" s="24">
        <f>Data!C3</f>
        <v>417</v>
      </c>
      <c r="E6" s="24">
        <f>Data!D3</f>
        <v>257</v>
      </c>
      <c r="F6" s="24">
        <f>Data!E3</f>
        <v>167</v>
      </c>
      <c r="G6" s="24">
        <f>Data!F3</f>
        <v>70</v>
      </c>
      <c r="H6" s="24">
        <f>Data!G3</f>
        <v>33</v>
      </c>
      <c r="I6" s="24">
        <f>Data!H3</f>
        <v>19</v>
      </c>
      <c r="J6" s="24">
        <f>Data!I3</f>
        <v>6</v>
      </c>
      <c r="K6" s="24">
        <f>Data!J3</f>
        <v>5</v>
      </c>
      <c r="L6" s="24">
        <f>Data!K3</f>
        <v>1</v>
      </c>
      <c r="M6" s="24">
        <f>Data!L3</f>
        <v>1</v>
      </c>
      <c r="N6" s="24">
        <f>Data!M3</f>
        <v>0</v>
      </c>
      <c r="O6" s="28">
        <f>$B6*Exposure!O$34/1000</f>
        <v>0.42166288720584455</v>
      </c>
      <c r="P6" s="27">
        <f>SUM(C6:N6)</f>
        <v>1113</v>
      </c>
      <c r="Q6" s="26">
        <f t="shared" si="0"/>
        <v>9.6080801104972371E-2</v>
      </c>
      <c r="R6" s="21">
        <f t="shared" si="1"/>
        <v>0.42166288720591183</v>
      </c>
      <c r="S6" s="21">
        <f t="shared" si="2"/>
        <v>1113.4216628872059</v>
      </c>
      <c r="T6" s="26">
        <f t="shared" si="3"/>
        <v>9.611720156139554E-2</v>
      </c>
    </row>
    <row r="7" spans="1:20" ht="15.75" x14ac:dyDescent="0.25">
      <c r="A7" s="14">
        <f>Exposure!A7</f>
        <v>3</v>
      </c>
      <c r="B7" s="29">
        <f>Exposure!B7</f>
        <v>11264</v>
      </c>
      <c r="C7" s="24">
        <f>Data!B4</f>
        <v>123</v>
      </c>
      <c r="D7" s="24">
        <f>Data!C4</f>
        <v>415</v>
      </c>
      <c r="E7" s="24">
        <f>Data!D4</f>
        <v>305</v>
      </c>
      <c r="F7" s="24">
        <f>Data!E4</f>
        <v>145</v>
      </c>
      <c r="G7" s="24">
        <f>Data!F4</f>
        <v>77</v>
      </c>
      <c r="H7" s="24">
        <f>Data!G4</f>
        <v>33</v>
      </c>
      <c r="I7" s="24">
        <f>Data!H4</f>
        <v>17</v>
      </c>
      <c r="J7" s="24">
        <f>Data!I4</f>
        <v>8</v>
      </c>
      <c r="K7" s="24">
        <f>Data!J4</f>
        <v>4</v>
      </c>
      <c r="L7" s="24">
        <f>Data!K4</f>
        <v>2</v>
      </c>
      <c r="M7" s="24">
        <f>Data!L4</f>
        <v>2</v>
      </c>
      <c r="N7" s="24">
        <f>Data!M4</f>
        <v>0</v>
      </c>
      <c r="O7" s="28">
        <f>$B7*Exposure!O$34/1000</f>
        <v>0.4100147411504344</v>
      </c>
      <c r="P7" s="27">
        <f>SUM(C7:N7)</f>
        <v>1131</v>
      </c>
      <c r="Q7" s="26">
        <f t="shared" si="0"/>
        <v>0.10040838068181818</v>
      </c>
      <c r="R7" s="21">
        <f t="shared" si="1"/>
        <v>0.41001474115046221</v>
      </c>
      <c r="S7" s="21">
        <f t="shared" si="2"/>
        <v>1131.4100147411505</v>
      </c>
      <c r="T7" s="26">
        <f t="shared" si="3"/>
        <v>0.10044478113824135</v>
      </c>
    </row>
    <row r="8" spans="1:20" ht="15.75" x14ac:dyDescent="0.25">
      <c r="A8" s="14">
        <f>Exposure!A8</f>
        <v>4</v>
      </c>
      <c r="B8" s="29">
        <f>Exposure!B8</f>
        <v>11944</v>
      </c>
      <c r="C8" s="24">
        <f>Data!B5</f>
        <v>114</v>
      </c>
      <c r="D8" s="24">
        <f>Data!C5</f>
        <v>405</v>
      </c>
      <c r="E8" s="24">
        <f>Data!D5</f>
        <v>333</v>
      </c>
      <c r="F8" s="24">
        <f>Data!E5</f>
        <v>165</v>
      </c>
      <c r="G8" s="24">
        <f>Data!F5</f>
        <v>98</v>
      </c>
      <c r="H8" s="24">
        <f>Data!G5</f>
        <v>41</v>
      </c>
      <c r="I8" s="24">
        <f>Data!H5</f>
        <v>16</v>
      </c>
      <c r="J8" s="24">
        <f>Data!I5</f>
        <v>9</v>
      </c>
      <c r="K8" s="24">
        <f>Data!J5</f>
        <v>1</v>
      </c>
      <c r="L8" s="24">
        <f>Data!K5</f>
        <v>5</v>
      </c>
      <c r="M8" s="24">
        <f>Data!L5</f>
        <v>0</v>
      </c>
      <c r="N8" s="24">
        <f>Data!M5</f>
        <v>0</v>
      </c>
      <c r="O8" s="28">
        <f>$B8*Exposure!O$34/1000</f>
        <v>0.43476705151818085</v>
      </c>
      <c r="P8" s="27">
        <f>SUM(C8:N8)</f>
        <v>1187</v>
      </c>
      <c r="Q8" s="26">
        <f t="shared" si="0"/>
        <v>9.9380442062960483E-2</v>
      </c>
      <c r="R8" s="21">
        <f t="shared" si="1"/>
        <v>0.43476705151829265</v>
      </c>
      <c r="S8" s="21">
        <f t="shared" si="2"/>
        <v>1187.4347670515183</v>
      </c>
      <c r="T8" s="26">
        <f t="shared" si="3"/>
        <v>9.9416842519383652E-2</v>
      </c>
    </row>
    <row r="9" spans="1:20" ht="15.75" x14ac:dyDescent="0.25">
      <c r="A9" s="14">
        <f>Exposure!A9</f>
        <v>5</v>
      </c>
      <c r="B9" s="29">
        <f>Exposure!B9</f>
        <v>12930</v>
      </c>
      <c r="C9" s="24">
        <f>Data!B6</f>
        <v>100</v>
      </c>
      <c r="D9" s="24">
        <f>Data!C6</f>
        <v>430</v>
      </c>
      <c r="E9" s="24">
        <f>Data!D6</f>
        <v>358</v>
      </c>
      <c r="F9" s="24">
        <f>Data!E6</f>
        <v>201</v>
      </c>
      <c r="G9" s="24">
        <f>Data!F6</f>
        <v>98</v>
      </c>
      <c r="H9" s="24">
        <f>Data!G6</f>
        <v>51</v>
      </c>
      <c r="I9" s="24">
        <f>Data!H6</f>
        <v>21</v>
      </c>
      <c r="J9" s="24">
        <f>Data!I6</f>
        <v>10</v>
      </c>
      <c r="K9" s="24">
        <f>Data!J6</f>
        <v>6</v>
      </c>
      <c r="L9" s="24">
        <f>Data!K6</f>
        <v>2</v>
      </c>
      <c r="M9" s="24">
        <f>Data!L6</f>
        <v>1</v>
      </c>
      <c r="N9" s="28">
        <f>$B9*Exposure!N$34/1000</f>
        <v>0.56738501101555727</v>
      </c>
      <c r="O9" s="28">
        <f>$B9*Exposure!O$34/1000</f>
        <v>0.47065790155141307</v>
      </c>
      <c r="P9" s="27">
        <f>SUM(C9:M9)</f>
        <v>1278</v>
      </c>
      <c r="Q9" s="26">
        <f t="shared" si="0"/>
        <v>9.8839907192575405E-2</v>
      </c>
      <c r="R9" s="21">
        <f t="shared" si="1"/>
        <v>1.0380429125671071</v>
      </c>
      <c r="S9" s="21">
        <f t="shared" si="2"/>
        <v>1279.0380429125671</v>
      </c>
      <c r="T9" s="26">
        <f t="shared" si="3"/>
        <v>9.8920188933686551E-2</v>
      </c>
    </row>
    <row r="10" spans="1:20" ht="15.75" x14ac:dyDescent="0.25">
      <c r="A10" s="14">
        <f>Exposure!A10</f>
        <v>6</v>
      </c>
      <c r="B10" s="29">
        <f>Exposure!B10</f>
        <v>13786</v>
      </c>
      <c r="C10" s="24">
        <f>Data!B7</f>
        <v>96</v>
      </c>
      <c r="D10" s="24">
        <f>Data!C7</f>
        <v>427</v>
      </c>
      <c r="E10" s="24">
        <f>Data!D7</f>
        <v>396</v>
      </c>
      <c r="F10" s="24">
        <f>Data!E7</f>
        <v>214</v>
      </c>
      <c r="G10" s="24">
        <f>Data!F7</f>
        <v>137</v>
      </c>
      <c r="H10" s="24">
        <f>Data!G7</f>
        <v>60</v>
      </c>
      <c r="I10" s="24">
        <f>Data!H7</f>
        <v>32</v>
      </c>
      <c r="J10" s="24">
        <f>Data!I7</f>
        <v>13</v>
      </c>
      <c r="K10" s="24">
        <f>Data!J7</f>
        <v>6</v>
      </c>
      <c r="L10" s="24">
        <f>Data!K7</f>
        <v>3</v>
      </c>
      <c r="M10" s="28">
        <f>$B10*Exposure!M$34/1000</f>
        <v>1.3342203526826575</v>
      </c>
      <c r="N10" s="28">
        <f>$B10*Exposure!N$34/1000</f>
        <v>0.60494739070846659</v>
      </c>
      <c r="O10" s="28">
        <f>$B10*Exposure!O$34/1000</f>
        <v>0.50181669224963499</v>
      </c>
      <c r="P10" s="27">
        <f>SUM(C10:L10)</f>
        <v>1384</v>
      </c>
      <c r="Q10" s="26">
        <f t="shared" si="0"/>
        <v>0.10039170172638909</v>
      </c>
      <c r="R10" s="21">
        <f t="shared" si="1"/>
        <v>2.4409844356407575</v>
      </c>
      <c r="S10" s="21">
        <f t="shared" si="2"/>
        <v>1386.4409844356408</v>
      </c>
      <c r="T10" s="26">
        <f t="shared" si="3"/>
        <v>0.10056876428519083</v>
      </c>
    </row>
    <row r="11" spans="1:20" ht="15.75" x14ac:dyDescent="0.25">
      <c r="A11" s="14">
        <f>Exposure!A11</f>
        <v>7</v>
      </c>
      <c r="B11" s="29">
        <f>Exposure!B11</f>
        <v>14626</v>
      </c>
      <c r="C11" s="24">
        <f>Data!B8</f>
        <v>67</v>
      </c>
      <c r="D11" s="24">
        <f>Data!C8</f>
        <v>408</v>
      </c>
      <c r="E11" s="24">
        <f>Data!D8</f>
        <v>425</v>
      </c>
      <c r="F11" s="24">
        <f>Data!E8</f>
        <v>250</v>
      </c>
      <c r="G11" s="24">
        <f>Data!F8</f>
        <v>144</v>
      </c>
      <c r="H11" s="24">
        <f>Data!G8</f>
        <v>68</v>
      </c>
      <c r="I11" s="24">
        <f>Data!H8</f>
        <v>30</v>
      </c>
      <c r="J11" s="24">
        <f>Data!I8</f>
        <v>11</v>
      </c>
      <c r="K11" s="24">
        <f>Data!J8</f>
        <v>9</v>
      </c>
      <c r="L11" s="28">
        <f>$B11*Exposure!L$34/1000</f>
        <v>3.1219418504127834</v>
      </c>
      <c r="M11" s="28">
        <f>$B11*Exposure!M$34/1000</f>
        <v>1.4155162395427643</v>
      </c>
      <c r="N11" s="28">
        <f>$B11*Exposure!N$34/1000</f>
        <v>0.64180766984636828</v>
      </c>
      <c r="O11" s="28">
        <f>$B11*Exposure!O$34/1000</f>
        <v>0.53239307564508642</v>
      </c>
      <c r="P11" s="27">
        <f>SUM(C11:K11)</f>
        <v>1412</v>
      </c>
      <c r="Q11" s="26">
        <f t="shared" si="0"/>
        <v>9.6540407493504718E-2</v>
      </c>
      <c r="R11" s="21">
        <f t="shared" si="1"/>
        <v>5.7116588354472242</v>
      </c>
      <c r="S11" s="21">
        <f t="shared" si="2"/>
        <v>1417.7116588354472</v>
      </c>
      <c r="T11" s="26">
        <f t="shared" si="3"/>
        <v>9.6930921566761058E-2</v>
      </c>
    </row>
    <row r="12" spans="1:20" ht="15.75" x14ac:dyDescent="0.25">
      <c r="A12" s="14">
        <f>Exposure!A12</f>
        <v>8</v>
      </c>
      <c r="B12" s="29">
        <f>Exposure!B12</f>
        <v>13716</v>
      </c>
      <c r="C12" s="24">
        <f>Data!B9</f>
        <v>63</v>
      </c>
      <c r="D12" s="24">
        <f>Data!C9</f>
        <v>426</v>
      </c>
      <c r="E12" s="24">
        <f>Data!D9</f>
        <v>435</v>
      </c>
      <c r="F12" s="24">
        <f>Data!E9</f>
        <v>260</v>
      </c>
      <c r="G12" s="24">
        <f>Data!F9</f>
        <v>131</v>
      </c>
      <c r="H12" s="24">
        <f>Data!G9</f>
        <v>73</v>
      </c>
      <c r="I12" s="24">
        <f>Data!H9</f>
        <v>30</v>
      </c>
      <c r="J12" s="24">
        <f>Data!I9</f>
        <v>15</v>
      </c>
      <c r="K12" s="28">
        <f>$B12*Exposure!K$34/1000</f>
        <v>6.4570874819085944</v>
      </c>
      <c r="L12" s="28">
        <f>$B12*Exposure!L$34/1000</f>
        <v>2.9277009722591094</v>
      </c>
      <c r="M12" s="28">
        <f>$B12*Exposure!M$34/1000</f>
        <v>1.3274456954443152</v>
      </c>
      <c r="N12" s="28">
        <f>$B12*Exposure!N$34/1000</f>
        <v>0.60187570078030816</v>
      </c>
      <c r="O12" s="28">
        <f>$B12*Exposure!O$34/1000</f>
        <v>0.49926866030001404</v>
      </c>
      <c r="P12" s="27">
        <f>SUM(C12:J12)</f>
        <v>1433</v>
      </c>
      <c r="Q12" s="26">
        <f t="shared" si="0"/>
        <v>0.10447652376786234</v>
      </c>
      <c r="R12" s="21">
        <f t="shared" si="1"/>
        <v>11.813378510692246</v>
      </c>
      <c r="S12" s="21">
        <f t="shared" si="2"/>
        <v>1444.8133785106922</v>
      </c>
      <c r="T12" s="26">
        <f t="shared" si="3"/>
        <v>0.10533780829036835</v>
      </c>
    </row>
    <row r="13" spans="1:20" ht="15.75" x14ac:dyDescent="0.25">
      <c r="A13" s="14">
        <f>Exposure!A13</f>
        <v>9</v>
      </c>
      <c r="B13" s="29">
        <f>Exposure!B13</f>
        <v>15626</v>
      </c>
      <c r="C13" s="24">
        <f>Data!B10</f>
        <v>60</v>
      </c>
      <c r="D13" s="24">
        <f>Data!C10</f>
        <v>381</v>
      </c>
      <c r="E13" s="24">
        <f>Data!D10</f>
        <v>431</v>
      </c>
      <c r="F13" s="24">
        <f>Data!E10</f>
        <v>296</v>
      </c>
      <c r="G13" s="24">
        <f>Data!F10</f>
        <v>160</v>
      </c>
      <c r="H13" s="24">
        <f>Data!G10</f>
        <v>80</v>
      </c>
      <c r="I13" s="24">
        <f>Data!H10</f>
        <v>57</v>
      </c>
      <c r="J13" s="28">
        <f>$B13*Exposure!J$34/1000</f>
        <v>14.465770983668818</v>
      </c>
      <c r="K13" s="28">
        <f>$B13*Exposure!K$34/1000</f>
        <v>7.3562590399754813</v>
      </c>
      <c r="L13" s="28">
        <f>$B13*Exposure!L$34/1000</f>
        <v>3.3353933648673695</v>
      </c>
      <c r="M13" s="28">
        <f>$B13*Exposure!M$34/1000</f>
        <v>1.5122970572333676</v>
      </c>
      <c r="N13" s="28">
        <f>$B13*Exposure!N$34/1000</f>
        <v>0.68568895453434642</v>
      </c>
      <c r="O13" s="28">
        <f>$B13*Exposure!O$34/1000</f>
        <v>0.5687935320682429</v>
      </c>
      <c r="P13" s="27">
        <f>SUM(C13:I13)</f>
        <v>1465</v>
      </c>
      <c r="Q13" s="26">
        <f t="shared" si="0"/>
        <v>9.3753999744016381E-2</v>
      </c>
      <c r="R13" s="21">
        <f t="shared" si="1"/>
        <v>27.924202932347271</v>
      </c>
      <c r="S13" s="21">
        <f t="shared" si="2"/>
        <v>1492.9242029323473</v>
      </c>
      <c r="T13" s="26">
        <f t="shared" si="3"/>
        <v>9.5541034361471086E-2</v>
      </c>
    </row>
    <row r="14" spans="1:20" ht="15.75" x14ac:dyDescent="0.25">
      <c r="A14" s="14">
        <f>Exposure!A14</f>
        <v>10</v>
      </c>
      <c r="B14" s="29">
        <f>Exposure!B14</f>
        <v>14623</v>
      </c>
      <c r="C14" s="24">
        <f>Data!B11</f>
        <v>37</v>
      </c>
      <c r="D14" s="24">
        <f>Data!C11</f>
        <v>342</v>
      </c>
      <c r="E14" s="24">
        <f>Data!D11</f>
        <v>428</v>
      </c>
      <c r="F14" s="24">
        <f>Data!E11</f>
        <v>292</v>
      </c>
      <c r="G14" s="24">
        <f>Data!F11</f>
        <v>179</v>
      </c>
      <c r="H14" s="24">
        <f>Data!G11</f>
        <v>94</v>
      </c>
      <c r="I14" s="28">
        <f>$B14*Exposure!I$34/1000</f>
        <v>38.912186135371179</v>
      </c>
      <c r="J14" s="28">
        <f>$B14*Exposure!J$34/1000</f>
        <v>13.537243638435246</v>
      </c>
      <c r="K14" s="28">
        <f>$B14*Exposure!K$34/1000</f>
        <v>6.8840762793780534</v>
      </c>
      <c r="L14" s="28">
        <f>$B14*Exposure!L$34/1000</f>
        <v>3.1213014958694192</v>
      </c>
      <c r="M14" s="28">
        <f>$B14*Exposure!M$34/1000</f>
        <v>1.4152258970896925</v>
      </c>
      <c r="N14" s="28">
        <f>$B14*Exposure!N$34/1000</f>
        <v>0.64167602599230433</v>
      </c>
      <c r="O14" s="28">
        <f>$B14*Exposure!O$34/1000</f>
        <v>0.53228387427581692</v>
      </c>
      <c r="P14" s="27">
        <f>SUM(C14:H14)</f>
        <v>1372</v>
      </c>
      <c r="Q14" s="26">
        <f t="shared" si="0"/>
        <v>9.382479655337482E-2</v>
      </c>
      <c r="R14" s="21">
        <f t="shared" si="1"/>
        <v>65.043993346411753</v>
      </c>
      <c r="S14" s="21">
        <f t="shared" si="2"/>
        <v>1437.0439933464118</v>
      </c>
      <c r="T14" s="26">
        <f t="shared" si="3"/>
        <v>9.8272857371702924E-2</v>
      </c>
    </row>
    <row r="15" spans="1:20" ht="15.75" x14ac:dyDescent="0.25">
      <c r="A15" s="14">
        <f>Exposure!A15</f>
        <v>11</v>
      </c>
      <c r="B15" s="29">
        <f>Exposure!B15</f>
        <v>16471</v>
      </c>
      <c r="C15" s="24">
        <f>Data!B12</f>
        <v>31</v>
      </c>
      <c r="D15" s="24">
        <f>Data!C12</f>
        <v>393</v>
      </c>
      <c r="E15" s="24">
        <f>Data!D12</f>
        <v>426</v>
      </c>
      <c r="F15" s="24">
        <f>Data!E12</f>
        <v>390</v>
      </c>
      <c r="G15" s="24">
        <f>Data!F12</f>
        <v>209</v>
      </c>
      <c r="H15" s="28">
        <f>$B15*Exposure!H$34/1000</f>
        <v>92.535812578187191</v>
      </c>
      <c r="I15" s="28">
        <f>$B15*Exposure!I$34/1000</f>
        <v>43.829762554585152</v>
      </c>
      <c r="J15" s="28">
        <f>$B15*Exposure!J$34/1000</f>
        <v>15.248029813900496</v>
      </c>
      <c r="K15" s="28">
        <f>$B15*Exposure!K$34/1000</f>
        <v>7.7540600695914597</v>
      </c>
      <c r="L15" s="28">
        <f>$B15*Exposure!L$34/1000</f>
        <v>3.5157598945814952</v>
      </c>
      <c r="M15" s="28">
        <f>$B15*Exposure!M$34/1000</f>
        <v>1.5940768481819274</v>
      </c>
      <c r="N15" s="28">
        <f>$B15*Exposure!N$34/1000</f>
        <v>0.72276864009568798</v>
      </c>
      <c r="O15" s="28">
        <f>$B15*Exposure!O$34/1000</f>
        <v>0.59955191774581007</v>
      </c>
      <c r="P15" s="27">
        <f>SUM(C15:G15)</f>
        <v>1449</v>
      </c>
      <c r="Q15" s="26">
        <f t="shared" si="0"/>
        <v>8.7972800679983004E-2</v>
      </c>
      <c r="R15" s="21">
        <f t="shared" si="1"/>
        <v>165.79982231686949</v>
      </c>
      <c r="S15" s="21">
        <f t="shared" si="2"/>
        <v>1614.7998223168695</v>
      </c>
      <c r="T15" s="26">
        <f t="shared" si="3"/>
        <v>9.8038966809353992E-2</v>
      </c>
    </row>
    <row r="16" spans="1:20" ht="15.75" x14ac:dyDescent="0.25">
      <c r="A16" s="14">
        <f>Exposure!A16</f>
        <v>12</v>
      </c>
      <c r="B16" s="29">
        <f>Exposure!B16</f>
        <v>15906</v>
      </c>
      <c r="C16" s="24">
        <f>Data!B13</f>
        <v>30</v>
      </c>
      <c r="D16" s="24">
        <f>Data!C13</f>
        <v>310</v>
      </c>
      <c r="E16" s="24">
        <f>Data!D13</f>
        <v>438</v>
      </c>
      <c r="F16" s="24">
        <f>Data!E13</f>
        <v>369</v>
      </c>
      <c r="G16" s="28">
        <f>$B16*Exposure!G$34/1000</f>
        <v>186.56866438356164</v>
      </c>
      <c r="H16" s="28">
        <f>$B16*Exposure!H$34/1000</f>
        <v>89.361583077447975</v>
      </c>
      <c r="I16" s="28">
        <f>$B16*Exposure!I$34/1000</f>
        <v>42.326282751091703</v>
      </c>
      <c r="J16" s="28">
        <f>$B16*Exposure!J$34/1000</f>
        <v>14.724981010254464</v>
      </c>
      <c r="K16" s="28">
        <f>$B16*Exposure!K$34/1000</f>
        <v>7.4880747657653908</v>
      </c>
      <c r="L16" s="28">
        <f>$B16*Exposure!L$34/1000</f>
        <v>3.3951597889146541</v>
      </c>
      <c r="M16" s="28">
        <f>$B16*Exposure!M$34/1000</f>
        <v>1.5393956861867366</v>
      </c>
      <c r="N16" s="28">
        <f>$B16*Exposure!N$34/1000</f>
        <v>0.69797571424698024</v>
      </c>
      <c r="O16" s="28">
        <f>$B16*Exposure!O$34/1000</f>
        <v>0.57898565986672679</v>
      </c>
      <c r="P16" s="27">
        <f>SUM(C16:F16)</f>
        <v>1147</v>
      </c>
      <c r="Q16" s="26">
        <f t="shared" si="0"/>
        <v>7.2111153024016092E-2</v>
      </c>
      <c r="R16" s="21">
        <f t="shared" si="1"/>
        <v>346.68110283733586</v>
      </c>
      <c r="S16" s="21">
        <f t="shared" si="2"/>
        <v>1493.6811028373359</v>
      </c>
      <c r="T16" s="26">
        <f t="shared" si="3"/>
        <v>9.3906771208181555E-2</v>
      </c>
    </row>
    <row r="17" spans="1:28" ht="15.75" x14ac:dyDescent="0.25">
      <c r="A17" s="14">
        <f>Exposure!A17</f>
        <v>13</v>
      </c>
      <c r="B17" s="29">
        <f>Exposure!B17</f>
        <v>17055</v>
      </c>
      <c r="C17" s="24">
        <f>Data!B14</f>
        <v>38</v>
      </c>
      <c r="D17" s="24">
        <f>Data!C14</f>
        <v>335</v>
      </c>
      <c r="E17" s="24">
        <f>Data!D14</f>
        <v>465</v>
      </c>
      <c r="F17" s="28">
        <f>$B17*Exposure!F$34/1000</f>
        <v>381.378829787234</v>
      </c>
      <c r="G17" s="28">
        <f>$B17*Exposure!G$34/1000</f>
        <v>200.04580479452054</v>
      </c>
      <c r="H17" s="28">
        <f>$B17*Exposure!H$34/1000</f>
        <v>95.816786079836234</v>
      </c>
      <c r="I17" s="28">
        <f>$B17*Exposure!I$34/1000</f>
        <v>45.383801855895193</v>
      </c>
      <c r="J17" s="28">
        <f>$B17*Exposure!J$34/1000</f>
        <v>15.788667869350551</v>
      </c>
      <c r="K17" s="28">
        <f>$B17*Exposure!K$34/1000</f>
        <v>8.0289900119532724</v>
      </c>
      <c r="L17" s="28">
        <f>$B17*Exposure!L$34/1000</f>
        <v>3.640415579022974</v>
      </c>
      <c r="M17" s="28">
        <f>$B17*Exposure!M$34/1000</f>
        <v>1.6505968457132398</v>
      </c>
      <c r="N17" s="28">
        <f>$B17*Exposure!N$34/1000</f>
        <v>0.74839531035346718</v>
      </c>
      <c r="O17" s="28">
        <f>$B17*Exposure!O$34/1000</f>
        <v>0.62080978429693356</v>
      </c>
      <c r="P17" s="27">
        <f>SUM(C17:E17)</f>
        <v>838</v>
      </c>
      <c r="Q17" s="26">
        <f t="shared" si="0"/>
        <v>4.9135150982116682E-2</v>
      </c>
      <c r="R17" s="21">
        <f t="shared" si="1"/>
        <v>753.10309791817645</v>
      </c>
      <c r="S17" s="21">
        <f t="shared" si="2"/>
        <v>1591.1030979181764</v>
      </c>
      <c r="T17" s="26">
        <f t="shared" si="3"/>
        <v>9.3292471293941748E-2</v>
      </c>
    </row>
    <row r="18" spans="1:28" ht="15.75" x14ac:dyDescent="0.25">
      <c r="A18" s="14">
        <f>Exposure!A18</f>
        <v>14</v>
      </c>
      <c r="B18" s="29">
        <f>Exposure!B18</f>
        <v>16893</v>
      </c>
      <c r="C18" s="24">
        <f>Data!B15</f>
        <v>18</v>
      </c>
      <c r="D18" s="24">
        <f>Data!C15</f>
        <v>259</v>
      </c>
      <c r="E18" s="28">
        <f>$B18*Exposure!E$34/1000</f>
        <v>454.17537222851593</v>
      </c>
      <c r="F18" s="28">
        <f>$B18*Exposure!F$34/1000</f>
        <v>377.75623404255316</v>
      </c>
      <c r="G18" s="28">
        <f>$B18*Exposure!G$34/1000</f>
        <v>198.14563356164385</v>
      </c>
      <c r="H18" s="28">
        <f>$B18*Exposure!H$34/1000</f>
        <v>94.90665301944729</v>
      </c>
      <c r="I18" s="28">
        <f>$B18*Exposure!I$34/1000</f>
        <v>44.95271561135371</v>
      </c>
      <c r="J18" s="28">
        <f>$B18*Exposure!J$34/1000</f>
        <v>15.638696353968857</v>
      </c>
      <c r="K18" s="28">
        <f>$B18*Exposure!K$34/1000</f>
        <v>7.9527251991748242</v>
      </c>
      <c r="L18" s="28">
        <f>$B18*Exposure!L$34/1000</f>
        <v>3.6058364336813309</v>
      </c>
      <c r="M18" s="28">
        <f>$B18*Exposure!M$34/1000</f>
        <v>1.6349183532473621</v>
      </c>
      <c r="N18" s="28">
        <f>$B18*Exposure!N$34/1000</f>
        <v>0.7412865422340148</v>
      </c>
      <c r="O18" s="28">
        <f>$B18*Exposure!O$34/1000</f>
        <v>0.61491291035638218</v>
      </c>
      <c r="P18" s="27">
        <f>SUM(C18:D18)</f>
        <v>277</v>
      </c>
      <c r="Q18" s="26">
        <f t="shared" si="0"/>
        <v>1.6397324335523589E-2</v>
      </c>
      <c r="R18" s="21">
        <f t="shared" si="1"/>
        <v>1200.124984256177</v>
      </c>
      <c r="S18" s="21">
        <f t="shared" si="2"/>
        <v>1477.124984256177</v>
      </c>
      <c r="T18" s="26">
        <f t="shared" si="3"/>
        <v>8.7440062999832882E-2</v>
      </c>
    </row>
    <row r="19" spans="1:28" ht="15.75" x14ac:dyDescent="0.25">
      <c r="A19" s="14">
        <f>Exposure!A19</f>
        <v>15</v>
      </c>
      <c r="B19" s="29">
        <f>Exposure!B19</f>
        <v>17743</v>
      </c>
      <c r="C19" s="24">
        <f>Data!B16</f>
        <v>16</v>
      </c>
      <c r="D19" s="28">
        <f>$B19*Exposure!D$34/1000</f>
        <v>321.73290006819917</v>
      </c>
      <c r="E19" s="28">
        <f>$B19*Exposure!E$34/1000</f>
        <v>477.02797782812752</v>
      </c>
      <c r="F19" s="28">
        <f>$B19*Exposure!F$34/1000</f>
        <v>396.76368085106378</v>
      </c>
      <c r="G19" s="28">
        <f>$B19*Exposure!G$34/1000</f>
        <v>208.11566780821917</v>
      </c>
      <c r="H19" s="28">
        <f>$B19*Exposure!H$34/1000</f>
        <v>99.682042533833723</v>
      </c>
      <c r="I19" s="28">
        <f>$B19*Exposure!I$34/1000</f>
        <v>47.214587882096069</v>
      </c>
      <c r="J19" s="28">
        <f>$B19*Exposure!J$34/1000</f>
        <v>16.425583934675277</v>
      </c>
      <c r="K19" s="28">
        <f>$B19*Exposure!K$34/1000</f>
        <v>8.3528800810370498</v>
      </c>
      <c r="L19" s="28">
        <f>$B19*Exposure!L$34/1000</f>
        <v>3.7872702209677294</v>
      </c>
      <c r="M19" s="28">
        <f>$B19*Exposure!M$34/1000</f>
        <v>1.7171820482843747</v>
      </c>
      <c r="N19" s="28">
        <f>$B19*Exposure!N$34/1000</f>
        <v>0.77858563421879612</v>
      </c>
      <c r="O19" s="28">
        <f>$B19*Exposure!O$34/1000</f>
        <v>0.64585329831606519</v>
      </c>
      <c r="P19" s="27">
        <f>SUM(C19)</f>
        <v>16</v>
      </c>
      <c r="Q19" s="26">
        <f t="shared" si="0"/>
        <v>9.0176407597362344E-4</v>
      </c>
      <c r="R19" s="21">
        <f t="shared" si="1"/>
        <v>1582.244212189039</v>
      </c>
      <c r="S19" s="21">
        <f t="shared" si="2"/>
        <v>1598.244212189039</v>
      </c>
      <c r="T19" s="26">
        <f t="shared" si="3"/>
        <v>9.007745094905252E-2</v>
      </c>
    </row>
    <row r="20" spans="1:2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8" ht="16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5">
        <f>SUM(R4:R19)</f>
        <v>4163.929835223189</v>
      </c>
      <c r="S21" s="3"/>
    </row>
    <row r="22" spans="1:28" ht="15.75" thickTop="1" x14ac:dyDescent="0.25"/>
    <row r="23" spans="1:28" x14ac:dyDescent="0.25">
      <c r="U23" s="35" t="s">
        <v>39</v>
      </c>
      <c r="V23" s="34"/>
      <c r="W23" s="34"/>
      <c r="X23" s="34"/>
      <c r="Y23" s="34"/>
      <c r="Z23" s="34"/>
      <c r="AA23" s="34"/>
      <c r="AB23" s="34"/>
    </row>
    <row r="24" spans="1:28" ht="15.75" x14ac:dyDescent="0.25">
      <c r="A24" s="22"/>
      <c r="Q24" s="3"/>
      <c r="R24" s="3"/>
      <c r="S24" s="3"/>
      <c r="T24" s="3"/>
      <c r="U24" s="35" t="s">
        <v>40</v>
      </c>
      <c r="V24" s="34"/>
      <c r="W24" s="34"/>
      <c r="X24" s="34"/>
      <c r="Y24" s="34"/>
      <c r="Z24" s="34"/>
      <c r="AA24" s="34"/>
      <c r="AB24" s="34"/>
    </row>
    <row r="25" spans="1:28" ht="15.75" x14ac:dyDescent="0.25"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7"/>
      <c r="Q25" s="21"/>
      <c r="R25" s="20"/>
      <c r="S25" s="21"/>
      <c r="T25" s="23"/>
      <c r="U25" s="35" t="s">
        <v>41</v>
      </c>
      <c r="V25" s="34"/>
      <c r="W25" s="34"/>
      <c r="X25" s="34"/>
      <c r="Y25" s="34"/>
      <c r="Z25" s="34"/>
      <c r="AA25" s="34"/>
      <c r="AB25" s="34"/>
    </row>
    <row r="26" spans="1:28" ht="15.75" x14ac:dyDescent="0.2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7"/>
      <c r="Q26" s="21"/>
      <c r="R26" s="20"/>
      <c r="S26" s="21"/>
      <c r="T26" s="23"/>
      <c r="U26" s="34"/>
      <c r="V26" s="34"/>
      <c r="W26" s="34"/>
      <c r="X26" s="34"/>
      <c r="Y26" s="34"/>
      <c r="Z26" s="34"/>
      <c r="AA26" s="34"/>
      <c r="AB26" s="34"/>
    </row>
    <row r="27" spans="1:28" ht="15.75" x14ac:dyDescent="0.2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7"/>
      <c r="Q27" s="21"/>
      <c r="R27" s="20"/>
      <c r="S27" s="21"/>
      <c r="T27" s="23"/>
    </row>
    <row r="28" spans="1:28" ht="15.75" x14ac:dyDescent="0.2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7"/>
      <c r="Q28" s="21"/>
      <c r="R28" s="20"/>
      <c r="S28" s="21"/>
      <c r="T28" s="23"/>
    </row>
    <row r="29" spans="1:28" ht="15.75" x14ac:dyDescent="0.2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7"/>
      <c r="Q29" s="21"/>
      <c r="R29" s="20"/>
      <c r="S29" s="21"/>
      <c r="T29" s="23"/>
    </row>
    <row r="30" spans="1:28" ht="15.75" x14ac:dyDescent="0.2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7"/>
      <c r="Q30" s="21"/>
      <c r="R30" s="20"/>
      <c r="S30" s="21"/>
      <c r="T30" s="23"/>
    </row>
    <row r="31" spans="1:28" ht="15.75" x14ac:dyDescent="0.2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7"/>
      <c r="Q31" s="21"/>
      <c r="R31" s="20"/>
      <c r="S31" s="21"/>
      <c r="T31" s="23"/>
    </row>
    <row r="32" spans="1:28" ht="15.75" x14ac:dyDescent="0.2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7"/>
      <c r="Q32" s="21"/>
      <c r="R32" s="20"/>
      <c r="S32" s="21"/>
      <c r="T32" s="23"/>
    </row>
    <row r="33" spans="1:21" ht="15.75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7"/>
      <c r="Q33" s="21"/>
      <c r="R33" s="20"/>
      <c r="S33" s="21"/>
      <c r="T33" s="23"/>
    </row>
    <row r="34" spans="1:21" ht="15.75" x14ac:dyDescent="0.25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7"/>
      <c r="Q34" s="21"/>
      <c r="R34" s="20"/>
      <c r="S34" s="21"/>
      <c r="T34" s="23"/>
    </row>
    <row r="35" spans="1:21" ht="15.75" x14ac:dyDescent="0.25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7"/>
      <c r="Q35" s="21"/>
      <c r="R35" s="20"/>
      <c r="S35" s="21"/>
      <c r="T35" s="23"/>
    </row>
    <row r="36" spans="1:21" ht="15.75" x14ac:dyDescent="0.2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7"/>
      <c r="Q36" s="21"/>
      <c r="R36" s="20"/>
      <c r="S36" s="21"/>
      <c r="T36" s="23"/>
    </row>
    <row r="37" spans="1:21" ht="15.75" x14ac:dyDescent="0.2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7"/>
      <c r="Q37" s="21"/>
      <c r="R37" s="20"/>
      <c r="S37" s="21"/>
      <c r="T37" s="23"/>
    </row>
    <row r="38" spans="1:21" ht="15.75" x14ac:dyDescent="0.2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7"/>
      <c r="Q38" s="21"/>
      <c r="R38" s="20"/>
      <c r="S38" s="21"/>
      <c r="T38" s="23"/>
    </row>
    <row r="39" spans="1:21" ht="15.75" x14ac:dyDescent="0.2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7"/>
      <c r="Q39" s="21"/>
      <c r="R39" s="20"/>
      <c r="S39" s="21"/>
      <c r="T39" s="23"/>
    </row>
    <row r="40" spans="1:21" ht="15.75" x14ac:dyDescent="0.25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7"/>
      <c r="Q40" s="21"/>
      <c r="R40" s="20"/>
      <c r="S40" s="21"/>
      <c r="T40" s="23"/>
    </row>
    <row r="41" spans="1:21" ht="15.75" x14ac:dyDescent="0.25">
      <c r="P41" s="1"/>
      <c r="Q41" s="3"/>
      <c r="R41" s="20"/>
      <c r="S41" s="3"/>
    </row>
    <row r="42" spans="1:21" ht="15.75" x14ac:dyDescent="0.25">
      <c r="A42" s="22"/>
      <c r="P42" s="1"/>
      <c r="Q42" s="21"/>
      <c r="R42" s="20"/>
      <c r="S42" s="3"/>
      <c r="T42" s="19"/>
      <c r="U42" s="19"/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CE70-44EF-43E8-BB68-6647D6498D54}">
  <dimension ref="A1:AB36"/>
  <sheetViews>
    <sheetView workbookViewId="0">
      <selection activeCell="R5" sqref="R5"/>
    </sheetView>
  </sheetViews>
  <sheetFormatPr defaultRowHeight="15" x14ac:dyDescent="0.25"/>
  <sheetData>
    <row r="1" spans="1:28" ht="15.75" x14ac:dyDescent="0.25">
      <c r="A1" s="22" t="s">
        <v>36</v>
      </c>
      <c r="Q1" s="3" t="s">
        <v>28</v>
      </c>
      <c r="R1" s="3" t="s">
        <v>37</v>
      </c>
      <c r="S1" s="31" t="s">
        <v>38</v>
      </c>
      <c r="T1" s="3" t="s">
        <v>37</v>
      </c>
    </row>
    <row r="2" spans="1:28" ht="15.75" x14ac:dyDescent="0.25">
      <c r="C2" s="24">
        <v>156</v>
      </c>
      <c r="D2" s="24">
        <v>383</v>
      </c>
      <c r="E2" s="24">
        <v>220</v>
      </c>
      <c r="F2" s="24">
        <v>86</v>
      </c>
      <c r="G2" s="24">
        <v>35</v>
      </c>
      <c r="H2" s="24">
        <v>25</v>
      </c>
      <c r="I2" s="24">
        <v>8</v>
      </c>
      <c r="J2" s="24">
        <v>4</v>
      </c>
      <c r="K2" s="24">
        <v>2</v>
      </c>
      <c r="L2" s="24">
        <v>0</v>
      </c>
      <c r="M2" s="24">
        <v>0</v>
      </c>
      <c r="N2" s="24">
        <v>0</v>
      </c>
      <c r="O2" s="24">
        <v>0</v>
      </c>
      <c r="P2" s="27">
        <f>SUM(C2:N2)</f>
        <v>919</v>
      </c>
      <c r="Q2" s="21">
        <f t="shared" ref="Q2:Q17" si="0">S2-P2</f>
        <v>0</v>
      </c>
      <c r="R2" s="20">
        <f>Q2/IBNR!R4</f>
        <v>0</v>
      </c>
      <c r="S2" s="32">
        <f t="shared" ref="S2:S17" si="1">SUM(C2:O2)</f>
        <v>919</v>
      </c>
      <c r="T2" s="20">
        <f>S2/IBNR!S4</f>
        <v>0.99962152309992525</v>
      </c>
    </row>
    <row r="3" spans="1:28" ht="15.75" x14ac:dyDescent="0.25">
      <c r="C3" s="24">
        <v>158</v>
      </c>
      <c r="D3" s="24">
        <v>445</v>
      </c>
      <c r="E3" s="24">
        <v>262</v>
      </c>
      <c r="F3" s="24">
        <v>132</v>
      </c>
      <c r="G3" s="24">
        <v>83</v>
      </c>
      <c r="H3" s="24">
        <v>24</v>
      </c>
      <c r="I3" s="24">
        <v>9</v>
      </c>
      <c r="J3" s="24">
        <v>4</v>
      </c>
      <c r="K3" s="24">
        <v>1</v>
      </c>
      <c r="L3" s="24">
        <v>0</v>
      </c>
      <c r="M3" s="24">
        <v>0</v>
      </c>
      <c r="N3" s="24">
        <v>0</v>
      </c>
      <c r="O3" s="24">
        <v>0</v>
      </c>
      <c r="P3" s="27">
        <f>SUM(C3:N3)</f>
        <v>1118</v>
      </c>
      <c r="Q3" s="21">
        <f t="shared" si="0"/>
        <v>0</v>
      </c>
      <c r="R3" s="20">
        <f>Q3/IBNR!R5</f>
        <v>0</v>
      </c>
      <c r="S3" s="32">
        <f t="shared" si="1"/>
        <v>1118</v>
      </c>
      <c r="T3" s="20">
        <f>S3/IBNR!S5</f>
        <v>0.99965132189640948</v>
      </c>
    </row>
    <row r="4" spans="1:28" ht="15.75" x14ac:dyDescent="0.25">
      <c r="C4" s="24">
        <v>137</v>
      </c>
      <c r="D4" s="24">
        <v>417</v>
      </c>
      <c r="E4" s="24">
        <v>257</v>
      </c>
      <c r="F4" s="24">
        <v>167</v>
      </c>
      <c r="G4" s="24">
        <v>70</v>
      </c>
      <c r="H4" s="24">
        <v>33</v>
      </c>
      <c r="I4" s="24">
        <v>19</v>
      </c>
      <c r="J4" s="24">
        <v>6</v>
      </c>
      <c r="K4" s="24">
        <v>5</v>
      </c>
      <c r="L4" s="24">
        <v>1</v>
      </c>
      <c r="M4" s="24">
        <v>1</v>
      </c>
      <c r="N4" s="24">
        <v>0</v>
      </c>
      <c r="O4" s="24">
        <v>0</v>
      </c>
      <c r="P4" s="27">
        <f>SUM(C4:N4)</f>
        <v>1113</v>
      </c>
      <c r="Q4" s="21">
        <f t="shared" si="0"/>
        <v>0</v>
      </c>
      <c r="R4" s="20">
        <f>Q4/IBNR!R6</f>
        <v>0</v>
      </c>
      <c r="S4" s="32">
        <f t="shared" si="1"/>
        <v>1113</v>
      </c>
      <c r="T4" s="20">
        <f>S4/IBNR!S6</f>
        <v>0.99962129092574636</v>
      </c>
    </row>
    <row r="5" spans="1:28" ht="15.75" x14ac:dyDescent="0.25">
      <c r="C5" s="24">
        <v>123</v>
      </c>
      <c r="D5" s="24">
        <v>415</v>
      </c>
      <c r="E5" s="24">
        <v>305</v>
      </c>
      <c r="F5" s="24">
        <v>145</v>
      </c>
      <c r="G5" s="24">
        <v>77</v>
      </c>
      <c r="H5" s="24">
        <v>33</v>
      </c>
      <c r="I5" s="24">
        <v>17</v>
      </c>
      <c r="J5" s="24">
        <v>8</v>
      </c>
      <c r="K5" s="24">
        <v>4</v>
      </c>
      <c r="L5" s="24">
        <v>2</v>
      </c>
      <c r="M5" s="24">
        <v>2</v>
      </c>
      <c r="N5" s="24">
        <v>0</v>
      </c>
      <c r="O5" s="24">
        <v>0</v>
      </c>
      <c r="P5" s="27">
        <f>SUM(C5:N5)</f>
        <v>1131</v>
      </c>
      <c r="Q5" s="21">
        <f t="shared" si="0"/>
        <v>0</v>
      </c>
      <c r="R5" s="20">
        <f>Q5/IBNR!R7</f>
        <v>0</v>
      </c>
      <c r="S5" s="32">
        <f t="shared" si="1"/>
        <v>1131</v>
      </c>
      <c r="T5" s="20">
        <f>S5/IBNR!S7</f>
        <v>0.99963760729018802</v>
      </c>
    </row>
    <row r="6" spans="1:28" ht="15.75" x14ac:dyDescent="0.25">
      <c r="C6" s="24">
        <v>114</v>
      </c>
      <c r="D6" s="24">
        <v>405</v>
      </c>
      <c r="E6" s="24">
        <v>333</v>
      </c>
      <c r="F6" s="24">
        <v>165</v>
      </c>
      <c r="G6" s="24">
        <v>98</v>
      </c>
      <c r="H6" s="24">
        <v>41</v>
      </c>
      <c r="I6" s="24">
        <v>16</v>
      </c>
      <c r="J6" s="24">
        <v>9</v>
      </c>
      <c r="K6" s="24">
        <v>1</v>
      </c>
      <c r="L6" s="24">
        <v>5</v>
      </c>
      <c r="M6" s="24">
        <v>0</v>
      </c>
      <c r="N6" s="24">
        <v>0</v>
      </c>
      <c r="O6" s="24">
        <v>0</v>
      </c>
      <c r="P6" s="27">
        <f>SUM(C6:N6)</f>
        <v>1187</v>
      </c>
      <c r="Q6" s="21">
        <f t="shared" si="0"/>
        <v>0</v>
      </c>
      <c r="R6" s="20">
        <f>Q6/IBNR!R8</f>
        <v>0</v>
      </c>
      <c r="S6" s="32">
        <f t="shared" si="1"/>
        <v>1187</v>
      </c>
      <c r="T6" s="20">
        <f>S6/IBNR!S8</f>
        <v>0.99963386026451129</v>
      </c>
    </row>
    <row r="7" spans="1:28" ht="15.75" x14ac:dyDescent="0.25">
      <c r="C7" s="24">
        <v>100</v>
      </c>
      <c r="D7" s="24">
        <v>430</v>
      </c>
      <c r="E7" s="24">
        <v>358</v>
      </c>
      <c r="F7" s="24">
        <v>201</v>
      </c>
      <c r="G7" s="24">
        <v>98</v>
      </c>
      <c r="H7" s="24">
        <v>51</v>
      </c>
      <c r="I7" s="24">
        <v>21</v>
      </c>
      <c r="J7" s="24">
        <v>10</v>
      </c>
      <c r="K7" s="24">
        <v>6</v>
      </c>
      <c r="L7" s="24">
        <v>2</v>
      </c>
      <c r="M7" s="24">
        <v>1</v>
      </c>
      <c r="N7" s="24">
        <v>0</v>
      </c>
      <c r="O7" s="24">
        <v>0</v>
      </c>
      <c r="P7" s="27">
        <f>SUM(C7:M7)</f>
        <v>1278</v>
      </c>
      <c r="Q7" s="21">
        <f t="shared" si="0"/>
        <v>0</v>
      </c>
      <c r="R7" s="20">
        <f>Q7/IBNR!R9</f>
        <v>0</v>
      </c>
      <c r="S7" s="32">
        <f t="shared" si="1"/>
        <v>1278</v>
      </c>
      <c r="T7" s="20">
        <f>S7/IBNR!S9</f>
        <v>0.9991884190479563</v>
      </c>
    </row>
    <row r="8" spans="1:28" ht="15.75" x14ac:dyDescent="0.25">
      <c r="C8" s="24">
        <v>96</v>
      </c>
      <c r="D8" s="24">
        <v>427</v>
      </c>
      <c r="E8" s="24">
        <v>396</v>
      </c>
      <c r="F8" s="24">
        <v>214</v>
      </c>
      <c r="G8" s="24">
        <v>137</v>
      </c>
      <c r="H8" s="24">
        <v>60</v>
      </c>
      <c r="I8" s="24">
        <v>32</v>
      </c>
      <c r="J8" s="24">
        <v>13</v>
      </c>
      <c r="K8" s="24">
        <v>6</v>
      </c>
      <c r="L8" s="24">
        <v>3</v>
      </c>
      <c r="M8" s="24">
        <v>1</v>
      </c>
      <c r="N8" s="24">
        <v>0</v>
      </c>
      <c r="O8" s="24">
        <v>0</v>
      </c>
      <c r="P8" s="27">
        <f>SUM(C8:L8)</f>
        <v>1384</v>
      </c>
      <c r="Q8" s="21">
        <f t="shared" si="0"/>
        <v>1</v>
      </c>
      <c r="R8" s="20">
        <f>Q8/IBNR!R10</f>
        <v>0.40967078093535669</v>
      </c>
      <c r="S8" s="32">
        <f t="shared" si="1"/>
        <v>1385</v>
      </c>
      <c r="T8" s="20">
        <f>S8/IBNR!S10</f>
        <v>0.99896065937763134</v>
      </c>
    </row>
    <row r="9" spans="1:28" ht="15.75" x14ac:dyDescent="0.25">
      <c r="C9" s="24">
        <v>67</v>
      </c>
      <c r="D9" s="24">
        <v>408</v>
      </c>
      <c r="E9" s="24">
        <v>425</v>
      </c>
      <c r="F9" s="24">
        <v>250</v>
      </c>
      <c r="G9" s="24">
        <v>144</v>
      </c>
      <c r="H9" s="24">
        <v>68</v>
      </c>
      <c r="I9" s="24">
        <v>30</v>
      </c>
      <c r="J9" s="24">
        <v>11</v>
      </c>
      <c r="K9" s="24">
        <v>9</v>
      </c>
      <c r="L9" s="24">
        <v>1</v>
      </c>
      <c r="M9" s="24">
        <v>0</v>
      </c>
      <c r="N9" s="24">
        <v>0</v>
      </c>
      <c r="O9" s="24">
        <v>0</v>
      </c>
      <c r="P9" s="27">
        <f>SUM(C9:K9)</f>
        <v>1412</v>
      </c>
      <c r="Q9" s="21">
        <f t="shared" si="0"/>
        <v>1</v>
      </c>
      <c r="R9" s="20">
        <f>Q9/IBNR!R11</f>
        <v>0.17508048516376412</v>
      </c>
      <c r="S9" s="32">
        <f t="shared" si="1"/>
        <v>1413</v>
      </c>
      <c r="T9" s="20">
        <f>S9/IBNR!S11</f>
        <v>0.99667657467152559</v>
      </c>
    </row>
    <row r="10" spans="1:28" ht="15.75" x14ac:dyDescent="0.25">
      <c r="C10" s="24">
        <v>63</v>
      </c>
      <c r="D10" s="24">
        <v>426</v>
      </c>
      <c r="E10" s="24">
        <v>435</v>
      </c>
      <c r="F10" s="24">
        <v>260</v>
      </c>
      <c r="G10" s="24">
        <v>131</v>
      </c>
      <c r="H10" s="24">
        <v>73</v>
      </c>
      <c r="I10" s="24">
        <v>30</v>
      </c>
      <c r="J10" s="24">
        <v>15</v>
      </c>
      <c r="K10" s="24">
        <v>6</v>
      </c>
      <c r="L10" s="24">
        <v>2</v>
      </c>
      <c r="M10" s="24">
        <v>0</v>
      </c>
      <c r="N10" s="24">
        <v>0</v>
      </c>
      <c r="O10" s="24">
        <v>0</v>
      </c>
      <c r="P10" s="27">
        <f>SUM(C10:J10)</f>
        <v>1433</v>
      </c>
      <c r="Q10" s="21">
        <f t="shared" si="0"/>
        <v>8</v>
      </c>
      <c r="R10" s="20">
        <f>Q10/IBNR!R12</f>
        <v>0.67719831314633905</v>
      </c>
      <c r="S10" s="32">
        <f t="shared" si="1"/>
        <v>1441</v>
      </c>
      <c r="T10" s="20">
        <f>S10/IBNR!S12</f>
        <v>0.99736064285712589</v>
      </c>
    </row>
    <row r="11" spans="1:28" ht="15.75" x14ac:dyDescent="0.25">
      <c r="C11" s="24">
        <v>60</v>
      </c>
      <c r="D11" s="24">
        <v>381</v>
      </c>
      <c r="E11" s="24">
        <v>431</v>
      </c>
      <c r="F11" s="24">
        <v>296</v>
      </c>
      <c r="G11" s="24">
        <v>160</v>
      </c>
      <c r="H11" s="24">
        <v>80</v>
      </c>
      <c r="I11" s="24">
        <v>57</v>
      </c>
      <c r="J11" s="24">
        <v>21</v>
      </c>
      <c r="K11" s="24">
        <v>6</v>
      </c>
      <c r="L11" s="24">
        <v>5</v>
      </c>
      <c r="M11" s="24">
        <v>2</v>
      </c>
      <c r="N11" s="24">
        <v>2</v>
      </c>
      <c r="O11" s="24">
        <v>1</v>
      </c>
      <c r="P11" s="27">
        <f>SUM(C11:I11)</f>
        <v>1465</v>
      </c>
      <c r="Q11" s="21">
        <f t="shared" si="0"/>
        <v>37</v>
      </c>
      <c r="R11" s="20">
        <f>Q11/IBNR!R13</f>
        <v>1.3250154387446944</v>
      </c>
      <c r="S11" s="32">
        <f t="shared" si="1"/>
        <v>1502</v>
      </c>
      <c r="T11" s="20">
        <f>S11/IBNR!S13</f>
        <v>1.0060792082075074</v>
      </c>
    </row>
    <row r="12" spans="1:28" ht="15.75" x14ac:dyDescent="0.25">
      <c r="C12" s="24">
        <v>37</v>
      </c>
      <c r="D12" s="24">
        <v>342</v>
      </c>
      <c r="E12" s="24">
        <v>428</v>
      </c>
      <c r="F12" s="24">
        <v>292</v>
      </c>
      <c r="G12" s="24">
        <v>179</v>
      </c>
      <c r="H12" s="24">
        <v>94</v>
      </c>
      <c r="I12" s="24">
        <v>42</v>
      </c>
      <c r="J12" s="24">
        <v>17</v>
      </c>
      <c r="K12" s="24">
        <v>16</v>
      </c>
      <c r="L12" s="24">
        <v>2</v>
      </c>
      <c r="M12" s="24">
        <v>3</v>
      </c>
      <c r="N12" s="24">
        <v>1</v>
      </c>
      <c r="O12" s="24">
        <v>0</v>
      </c>
      <c r="P12" s="27">
        <f>SUM(C12:H12)</f>
        <v>1372</v>
      </c>
      <c r="Q12" s="21">
        <f t="shared" si="0"/>
        <v>81</v>
      </c>
      <c r="R12" s="20">
        <f>Q12/IBNR!R14</f>
        <v>1.2453109938777842</v>
      </c>
      <c r="S12" s="32">
        <f t="shared" si="1"/>
        <v>1453</v>
      </c>
      <c r="T12" s="20">
        <f>S12/IBNR!S14</f>
        <v>1.011103352943588</v>
      </c>
    </row>
    <row r="13" spans="1:28" ht="15.75" x14ac:dyDescent="0.25">
      <c r="C13" s="24">
        <v>31</v>
      </c>
      <c r="D13" s="24">
        <v>393</v>
      </c>
      <c r="E13" s="24">
        <v>426</v>
      </c>
      <c r="F13" s="24">
        <v>390</v>
      </c>
      <c r="G13" s="24">
        <v>209</v>
      </c>
      <c r="H13" s="24">
        <v>127</v>
      </c>
      <c r="I13" s="24">
        <v>60</v>
      </c>
      <c r="J13" s="24">
        <v>19</v>
      </c>
      <c r="K13" s="24">
        <v>18</v>
      </c>
      <c r="L13" s="24">
        <v>6</v>
      </c>
      <c r="M13" s="24">
        <v>0</v>
      </c>
      <c r="N13" s="24">
        <v>3</v>
      </c>
      <c r="O13" s="24">
        <v>0</v>
      </c>
      <c r="P13" s="27">
        <f>SUM(C13:G13)</f>
        <v>1449</v>
      </c>
      <c r="Q13" s="21">
        <f t="shared" si="0"/>
        <v>233</v>
      </c>
      <c r="R13" s="20">
        <f>Q13/IBNR!R15</f>
        <v>1.4053091055471725</v>
      </c>
      <c r="S13" s="32">
        <f t="shared" si="1"/>
        <v>1682</v>
      </c>
      <c r="T13" s="36">
        <f>S13/IBNR!S15</f>
        <v>1.041615175301861</v>
      </c>
      <c r="U13" s="34" t="s">
        <v>42</v>
      </c>
      <c r="V13" s="34"/>
      <c r="W13" s="34"/>
      <c r="X13" s="34"/>
      <c r="Y13" s="34"/>
      <c r="Z13" s="34"/>
      <c r="AA13" s="34"/>
      <c r="AB13" s="34"/>
    </row>
    <row r="14" spans="1:28" ht="15.75" x14ac:dyDescent="0.25">
      <c r="C14" s="24">
        <v>30</v>
      </c>
      <c r="D14" s="24">
        <v>310</v>
      </c>
      <c r="E14" s="24">
        <v>438</v>
      </c>
      <c r="F14" s="24">
        <v>369</v>
      </c>
      <c r="G14" s="24">
        <v>206</v>
      </c>
      <c r="H14" s="24">
        <v>106</v>
      </c>
      <c r="I14" s="24">
        <v>56</v>
      </c>
      <c r="J14" s="24">
        <v>38</v>
      </c>
      <c r="K14" s="24">
        <v>15</v>
      </c>
      <c r="L14" s="24">
        <v>11</v>
      </c>
      <c r="M14" s="24">
        <v>1</v>
      </c>
      <c r="N14" s="24">
        <v>3</v>
      </c>
      <c r="O14" s="24">
        <v>1</v>
      </c>
      <c r="P14" s="27">
        <f>SUM(C14:F14)</f>
        <v>1147</v>
      </c>
      <c r="Q14" s="21">
        <f t="shared" si="0"/>
        <v>437</v>
      </c>
      <c r="R14" s="20">
        <f>Q14/IBNR!R16</f>
        <v>1.2605244313101258</v>
      </c>
      <c r="S14" s="32">
        <f t="shared" si="1"/>
        <v>1584</v>
      </c>
      <c r="T14" s="36">
        <f>S14/IBNR!S16</f>
        <v>1.0604673226374077</v>
      </c>
    </row>
    <row r="15" spans="1:28" ht="15.75" x14ac:dyDescent="0.25">
      <c r="C15" s="24">
        <v>38</v>
      </c>
      <c r="D15" s="24">
        <v>335</v>
      </c>
      <c r="E15" s="24">
        <v>465</v>
      </c>
      <c r="F15" s="24">
        <v>381</v>
      </c>
      <c r="G15" s="24">
        <v>213</v>
      </c>
      <c r="H15" s="24">
        <v>136</v>
      </c>
      <c r="I15" s="24">
        <v>73</v>
      </c>
      <c r="J15" s="24">
        <v>35</v>
      </c>
      <c r="K15" s="24">
        <v>20</v>
      </c>
      <c r="L15" s="24">
        <v>7</v>
      </c>
      <c r="M15" s="24">
        <v>3</v>
      </c>
      <c r="N15" s="24">
        <v>0</v>
      </c>
      <c r="O15" s="24">
        <v>1</v>
      </c>
      <c r="P15" s="27">
        <f>SUM(C15:E15)</f>
        <v>838</v>
      </c>
      <c r="Q15" s="21">
        <f t="shared" si="0"/>
        <v>869</v>
      </c>
      <c r="R15" s="20">
        <f>Q15/IBNR!R17</f>
        <v>1.1538924782041138</v>
      </c>
      <c r="S15" s="32">
        <f t="shared" si="1"/>
        <v>1707</v>
      </c>
      <c r="T15" s="36">
        <f>S15/IBNR!S17</f>
        <v>1.0728405985969514</v>
      </c>
    </row>
    <row r="16" spans="1:28" ht="15.75" x14ac:dyDescent="0.25">
      <c r="C16" s="24">
        <v>18</v>
      </c>
      <c r="D16" s="24">
        <v>259</v>
      </c>
      <c r="E16" s="24">
        <v>448</v>
      </c>
      <c r="F16" s="24">
        <v>392</v>
      </c>
      <c r="G16" s="24">
        <v>241</v>
      </c>
      <c r="H16" s="24">
        <v>136</v>
      </c>
      <c r="I16" s="24">
        <v>76</v>
      </c>
      <c r="J16" s="24">
        <v>30</v>
      </c>
      <c r="K16" s="24">
        <v>10</v>
      </c>
      <c r="L16" s="24">
        <v>10</v>
      </c>
      <c r="M16" s="24">
        <v>3</v>
      </c>
      <c r="N16" s="24">
        <v>2</v>
      </c>
      <c r="O16" s="24">
        <v>1</v>
      </c>
      <c r="P16" s="27">
        <f>SUM(C16:D16)</f>
        <v>277</v>
      </c>
      <c r="Q16" s="21">
        <f t="shared" si="0"/>
        <v>1349</v>
      </c>
      <c r="R16" s="20">
        <f>Q16/IBNR!R18</f>
        <v>1.1240495929147696</v>
      </c>
      <c r="S16" s="32">
        <f t="shared" si="1"/>
        <v>1626</v>
      </c>
      <c r="T16" s="36">
        <f>S16/IBNR!S18</f>
        <v>1.1007870135097544</v>
      </c>
    </row>
    <row r="17" spans="1:21" ht="15.75" x14ac:dyDescent="0.25">
      <c r="C17" s="24">
        <v>16</v>
      </c>
      <c r="D17" s="24">
        <v>319</v>
      </c>
      <c r="E17" s="24">
        <v>461</v>
      </c>
      <c r="F17" s="24">
        <v>405</v>
      </c>
      <c r="G17" s="24">
        <v>247</v>
      </c>
      <c r="H17" s="24">
        <v>165</v>
      </c>
      <c r="I17" s="24">
        <v>87</v>
      </c>
      <c r="J17" s="24">
        <v>48</v>
      </c>
      <c r="K17" s="24">
        <v>19</v>
      </c>
      <c r="L17" s="24">
        <v>4</v>
      </c>
      <c r="M17" s="24">
        <v>5</v>
      </c>
      <c r="N17" s="24">
        <v>5</v>
      </c>
      <c r="O17" s="24">
        <v>0</v>
      </c>
      <c r="P17" s="27">
        <f>SUM(C17)</f>
        <v>16</v>
      </c>
      <c r="Q17" s="21">
        <f t="shared" si="0"/>
        <v>1765</v>
      </c>
      <c r="R17" s="20">
        <f>Q17/IBNR!R19</f>
        <v>1.1155041594736617</v>
      </c>
      <c r="S17" s="32">
        <f t="shared" si="1"/>
        <v>1781</v>
      </c>
      <c r="T17" s="36">
        <f>S17/IBNR!S19</f>
        <v>1.1143478489815077</v>
      </c>
    </row>
    <row r="18" spans="1:21" ht="15.75" x14ac:dyDescent="0.25">
      <c r="P18" s="1"/>
      <c r="Q18" s="3"/>
      <c r="R18" s="20"/>
      <c r="S18" s="3"/>
    </row>
    <row r="19" spans="1:21" ht="15.75" x14ac:dyDescent="0.25">
      <c r="A19" s="22" t="s">
        <v>43</v>
      </c>
      <c r="P19" s="1"/>
      <c r="Q19" s="21">
        <f>SUM(Q2:Q17)</f>
        <v>4781</v>
      </c>
      <c r="R19" s="20">
        <f>Q19/IBNR!R21</f>
        <v>1.1481941793439792</v>
      </c>
      <c r="S19" s="3"/>
      <c r="T19" s="33">
        <f>AVERAGE(T2:T17)</f>
        <v>1.0248495262255997</v>
      </c>
      <c r="U19" s="33" t="s">
        <v>44</v>
      </c>
    </row>
    <row r="20" spans="1:21" x14ac:dyDescent="0.25">
      <c r="O20">
        <f>IF(IBNR!O4&gt;0,O2/IBNR!O4,"")</f>
        <v>0</v>
      </c>
    </row>
    <row r="21" spans="1:21" x14ac:dyDescent="0.25">
      <c r="O21">
        <f>IF(IBNR!O5&gt;0,O3/IBNR!O5,"")</f>
        <v>0</v>
      </c>
    </row>
    <row r="22" spans="1:21" x14ac:dyDescent="0.25">
      <c r="O22">
        <f>IF(IBNR!O6&gt;0,O4/IBNR!O6,"")</f>
        <v>0</v>
      </c>
    </row>
    <row r="23" spans="1:21" x14ac:dyDescent="0.25">
      <c r="O23">
        <f>IF(IBNR!O7&gt;0,O5/IBNR!O7,"")</f>
        <v>0</v>
      </c>
    </row>
    <row r="24" spans="1:21" x14ac:dyDescent="0.25">
      <c r="O24">
        <f>IF(IBNR!O8&gt;0,O6/IBNR!O8,"")</f>
        <v>0</v>
      </c>
    </row>
    <row r="25" spans="1:21" x14ac:dyDescent="0.25">
      <c r="M25">
        <f>IF(IBNR!M9&gt;0,M7/IBNR!M9,"")</f>
        <v>1</v>
      </c>
      <c r="N25">
        <f>IF(IBNR!N9&gt;0,N7/IBNR!N9,"")</f>
        <v>0</v>
      </c>
      <c r="O25">
        <f>IF(IBNR!O9&gt;0,O7/IBNR!O9,"")</f>
        <v>0</v>
      </c>
    </row>
    <row r="26" spans="1:21" x14ac:dyDescent="0.25">
      <c r="L26">
        <f>IF(IBNR!L10&gt;0,L8/IBNR!L10,"")</f>
        <v>1</v>
      </c>
      <c r="M26">
        <f>IF(IBNR!M10&gt;0,M8/IBNR!M10,"")</f>
        <v>0.74950138332798211</v>
      </c>
      <c r="N26">
        <f>IF(IBNR!N10&gt;0,N8/IBNR!N10,"")</f>
        <v>0</v>
      </c>
      <c r="O26">
        <f>IF(IBNR!O10&gt;0,O8/IBNR!O10,"")</f>
        <v>0</v>
      </c>
    </row>
    <row r="27" spans="1:21" x14ac:dyDescent="0.25">
      <c r="K27">
        <f>IF(IBNR!K11&gt;0,K9/IBNR!K11,"")</f>
        <v>1</v>
      </c>
      <c r="L27">
        <f>IF(IBNR!L11&gt;0,L9/IBNR!L11,"")</f>
        <v>0.32031346127339944</v>
      </c>
      <c r="M27">
        <f>IF(IBNR!M11&gt;0,M9/IBNR!M11,"")</f>
        <v>0</v>
      </c>
      <c r="N27">
        <f>IF(IBNR!N11&gt;0,N9/IBNR!N11,"")</f>
        <v>0</v>
      </c>
      <c r="O27">
        <f>IF(IBNR!O11&gt;0,O9/IBNR!O11,"")</f>
        <v>0</v>
      </c>
    </row>
    <row r="28" spans="1:21" x14ac:dyDescent="0.25">
      <c r="J28">
        <f>IF(IBNR!J12&gt;0,J10/IBNR!J12,"")</f>
        <v>1</v>
      </c>
      <c r="K28">
        <f>IF(IBNR!K12&gt;0,K10/IBNR!K12,"")</f>
        <v>0.9292115085649284</v>
      </c>
      <c r="L28">
        <f>IF(IBNR!L12&gt;0,L10/IBNR!L12,"")</f>
        <v>0.68312987526753288</v>
      </c>
      <c r="M28">
        <f>IF(IBNR!M12&gt;0,M10/IBNR!M12,"")</f>
        <v>0</v>
      </c>
      <c r="N28">
        <f>IF(IBNR!N12&gt;0,N10/IBNR!N12,"")</f>
        <v>0</v>
      </c>
      <c r="O28">
        <f>IF(IBNR!O12&gt;0,O10/IBNR!O12,"")</f>
        <v>0</v>
      </c>
    </row>
    <row r="29" spans="1:21" x14ac:dyDescent="0.25">
      <c r="I29">
        <f>IF(IBNR!I13&gt;0,I11/IBNR!I13,"")</f>
        <v>1</v>
      </c>
      <c r="J29">
        <f>IF(IBNR!J13&gt;0,J11/IBNR!J13,"")</f>
        <v>1.4517027833295593</v>
      </c>
      <c r="K29">
        <f>IF(IBNR!K13&gt;0,K11/IBNR!K13,"")</f>
        <v>0.8156319628488774</v>
      </c>
      <c r="L29">
        <f>IF(IBNR!L13&gt;0,L11/IBNR!L13,"")</f>
        <v>1.4990735583593819</v>
      </c>
      <c r="M29">
        <f>IF(IBNR!M13&gt;0,M11/IBNR!M13,"")</f>
        <v>1.3224914975757791</v>
      </c>
      <c r="N29">
        <f>IF(IBNR!N13&gt;0,N11/IBNR!N13,"")</f>
        <v>2.9167744161172999</v>
      </c>
      <c r="O29">
        <f>IF(IBNR!O13&gt;0,O11/IBNR!O13,"")</f>
        <v>1.7581071928926606</v>
      </c>
    </row>
    <row r="30" spans="1:21" x14ac:dyDescent="0.25">
      <c r="H30">
        <f>IF(IBNR!H14&gt;0,H12/IBNR!H14,"")</f>
        <v>1</v>
      </c>
      <c r="I30">
        <f>IF(IBNR!I14&gt;0,I12/IBNR!I14,"")</f>
        <v>1.0793533895496557</v>
      </c>
      <c r="J30">
        <f>IF(IBNR!J14&gt;0,J12/IBNR!J14,"")</f>
        <v>1.2557947876282007</v>
      </c>
      <c r="K30">
        <f>IF(IBNR!K14&gt;0,K12/IBNR!K14,"")</f>
        <v>2.3242043450229652</v>
      </c>
      <c r="L30">
        <f>IF(IBNR!L14&gt;0,L12/IBNR!L14,"")</f>
        <v>0.64075835117072288</v>
      </c>
      <c r="M30">
        <f>IF(IBNR!M14&gt;0,M12/IBNR!M14,"")</f>
        <v>2.1198029276946375</v>
      </c>
      <c r="N30">
        <f>IF(IBNR!N14&gt;0,N12/IBNR!N14,"")</f>
        <v>1.5584188274037107</v>
      </c>
      <c r="O30">
        <f>IF(IBNR!O14&gt;0,O12/IBNR!O14,"")</f>
        <v>0</v>
      </c>
    </row>
    <row r="31" spans="1:21" x14ac:dyDescent="0.25">
      <c r="G31">
        <f>IF(IBNR!G15&gt;0,G13/IBNR!G15,"")</f>
        <v>1</v>
      </c>
      <c r="H31">
        <f>IF(IBNR!H15&gt;0,H13/IBNR!H15,"")</f>
        <v>1.3724416143500404</v>
      </c>
      <c r="I31">
        <f>IF(IBNR!I15&gt;0,I13/IBNR!I15,"")</f>
        <v>1.3689328096467919</v>
      </c>
      <c r="J31">
        <f>IF(IBNR!J15&gt;0,J13/IBNR!J15,"")</f>
        <v>1.2460626213282395</v>
      </c>
      <c r="K31">
        <f>IF(IBNR!K15&gt;0,K13/IBNR!K15,"")</f>
        <v>2.321364528834295</v>
      </c>
      <c r="L31">
        <f>IF(IBNR!L15&gt;0,L13/IBNR!L15,"")</f>
        <v>1.7066011843548323</v>
      </c>
      <c r="M31">
        <f>IF(IBNR!M15&gt;0,M13/IBNR!M15,"")</f>
        <v>0</v>
      </c>
      <c r="N31">
        <f>IF(IBNR!N15&gt;0,N13/IBNR!N15,"")</f>
        <v>4.1507058186736314</v>
      </c>
      <c r="O31">
        <f>IF(IBNR!O15&gt;0,O13/IBNR!O15,"")</f>
        <v>0</v>
      </c>
    </row>
    <row r="32" spans="1:21" x14ac:dyDescent="0.25">
      <c r="F32">
        <f>IF(IBNR!F16&gt;0,F14/IBNR!F16,"")</f>
        <v>1</v>
      </c>
      <c r="G32">
        <f>IF(IBNR!G16&gt;0,G14/IBNR!G16,"")</f>
        <v>1.1041511214149553</v>
      </c>
      <c r="H32">
        <f>IF(IBNR!H16&gt;0,H14/IBNR!H16,"")</f>
        <v>1.1861920564694095</v>
      </c>
      <c r="I32">
        <f>IF(IBNR!I16&gt;0,I14/IBNR!I16,"")</f>
        <v>1.3230549994035472</v>
      </c>
      <c r="J32">
        <f>IF(IBNR!J16&gt;0,J14/IBNR!J16,"")</f>
        <v>2.5806484893621819</v>
      </c>
      <c r="K32">
        <f>IF(IBNR!K16&gt;0,K14/IBNR!K16,"")</f>
        <v>2.0031851269138312</v>
      </c>
      <c r="L32">
        <f>IF(IBNR!L16&gt;0,L14/IBNR!L16,"")</f>
        <v>3.2399064208746475</v>
      </c>
      <c r="M32">
        <f>IF(IBNR!M16&gt;0,M14/IBNR!M16,"")</f>
        <v>0.64960556208723508</v>
      </c>
      <c r="N32">
        <f>IF(IBNR!N16&gt;0,N14/IBNR!N16,"")</f>
        <v>4.2981438161306045</v>
      </c>
      <c r="O32">
        <f>IF(IBNR!O16&gt;0,O14/IBNR!O16,"")</f>
        <v>1.7271584934075637</v>
      </c>
    </row>
    <row r="33" spans="3:15" x14ac:dyDescent="0.25">
      <c r="E33">
        <f>IF(IBNR!E17&gt;0,E15/IBNR!E17,"")</f>
        <v>1</v>
      </c>
      <c r="F33">
        <f>IF(IBNR!F17&gt;0,F15/IBNR!F17,"")</f>
        <v>0.99900668375471879</v>
      </c>
      <c r="G33">
        <f>IF(IBNR!G17&gt;0,G15/IBNR!G17,"")</f>
        <v>1.0647561453177463</v>
      </c>
      <c r="H33">
        <f>IF(IBNR!H17&gt;0,H15/IBNR!H17,"")</f>
        <v>1.4193755140845823</v>
      </c>
      <c r="I33">
        <f>IF(IBNR!I17&gt;0,I15/IBNR!I17,"")</f>
        <v>1.6085034090311137</v>
      </c>
      <c r="J33">
        <f>IF(IBNR!J17&gt;0,J15/IBNR!J17,"")</f>
        <v>2.2167797998932564</v>
      </c>
      <c r="K33">
        <f>IF(IBNR!K17&gt;0,K15/IBNR!K17,"")</f>
        <v>2.4909733316674596</v>
      </c>
      <c r="L33">
        <f>IF(IBNR!L17&gt;0,L15/IBNR!L17,"")</f>
        <v>1.9228573903308814</v>
      </c>
      <c r="M33">
        <f>IF(IBNR!M17&gt;0,M15/IBNR!M17,"")</f>
        <v>1.8175243747686123</v>
      </c>
      <c r="N33">
        <f>IF(IBNR!N17&gt;0,N15/IBNR!N17,"")</f>
        <v>0</v>
      </c>
      <c r="O33">
        <f>IF(IBNR!O17&gt;0,O15/IBNR!O17,"")</f>
        <v>1.610799354801566</v>
      </c>
    </row>
    <row r="34" spans="3:15" x14ac:dyDescent="0.25">
      <c r="D34">
        <f>IF(IBNR!D18&gt;0,D16/IBNR!D18,"")</f>
        <v>1</v>
      </c>
      <c r="E34">
        <f>IF(IBNR!E18&gt;0,E16/IBNR!E18,"")</f>
        <v>0.98640311076706988</v>
      </c>
      <c r="F34">
        <f>IF(IBNR!F18&gt;0,F16/IBNR!F18,"")</f>
        <v>1.0377062366516558</v>
      </c>
      <c r="G34">
        <f>IF(IBNR!G18&gt;0,G16/IBNR!G18,"")</f>
        <v>1.2162771173305922</v>
      </c>
      <c r="H34">
        <f>IF(IBNR!H18&gt;0,H16/IBNR!H18,"")</f>
        <v>1.4329870001013763</v>
      </c>
      <c r="I34">
        <f>IF(IBNR!I18&gt;0,I16/IBNR!I18,"")</f>
        <v>1.6906653795305899</v>
      </c>
      <c r="J34">
        <f>IF(IBNR!J18&gt;0,J16/IBNR!J18,"")</f>
        <v>1.918318466000938</v>
      </c>
      <c r="K34">
        <f>IF(IBNR!K18&gt;0,K16/IBNR!K18,"")</f>
        <v>1.2574305976318156</v>
      </c>
      <c r="L34">
        <f>IF(IBNR!L18&gt;0,L16/IBNR!L18,"")</f>
        <v>2.7732816459981886</v>
      </c>
      <c r="M34">
        <f>IF(IBNR!M18&gt;0,M16/IBNR!M18,"")</f>
        <v>1.8349540171478531</v>
      </c>
      <c r="N34">
        <f>IF(IBNR!N18&gt;0,N16/IBNR!N18,"")</f>
        <v>2.6980120183655312</v>
      </c>
      <c r="O34">
        <f>IF(IBNR!O18&gt;0,O16/IBNR!O18,"")</f>
        <v>1.6262465515977453</v>
      </c>
    </row>
    <row r="35" spans="3:15" x14ac:dyDescent="0.25">
      <c r="C35">
        <f>IF(IBNR!C19&gt;0,C17/IBNR!C19,"")</f>
        <v>1</v>
      </c>
      <c r="D35">
        <f>IF(IBNR!D19&gt;0,D17/IBNR!D19,"")</f>
        <v>0.99150568664995131</v>
      </c>
      <c r="E35">
        <f>IF(IBNR!E19&gt;0,E17/IBNR!E19,"")</f>
        <v>0.96640034007837083</v>
      </c>
      <c r="F35">
        <f>IF(IBNR!F19&gt;0,F17/IBNR!F19,"")</f>
        <v>1.0207587527448814</v>
      </c>
      <c r="G35">
        <f>IF(IBNR!G19&gt;0,G17/IBNR!G19,"")</f>
        <v>1.1868400039328761</v>
      </c>
      <c r="H35">
        <f>IF(IBNR!H19&gt;0,H17/IBNR!H19,"")</f>
        <v>1.6552630323961941</v>
      </c>
      <c r="I35">
        <f>IF(IBNR!I19&gt;0,I17/IBNR!I19,"")</f>
        <v>1.8426508395510255</v>
      </c>
      <c r="J35">
        <f>IF(IBNR!J19&gt;0,J17/IBNR!J19,"")</f>
        <v>2.9222705378936</v>
      </c>
      <c r="K35">
        <f>IF(IBNR!K19&gt;0,K17/IBNR!K19,"")</f>
        <v>2.274664524770845</v>
      </c>
      <c r="L35">
        <f>IF(IBNR!L19&gt;0,L17/IBNR!L19,"")</f>
        <v>1.0561696859797645</v>
      </c>
      <c r="M35">
        <f>IF(IBNR!M19&gt;0,M17/IBNR!M19,"")</f>
        <v>2.9117471877809735</v>
      </c>
      <c r="N35">
        <f>IF(IBNR!N19&gt;0,N17/IBNR!N19,"")</f>
        <v>6.4219011759917892</v>
      </c>
      <c r="O35">
        <f>IF(IBNR!O19&gt;0,O17/IBNR!O19,"")</f>
        <v>0</v>
      </c>
    </row>
    <row r="36" spans="3:15" x14ac:dyDescent="0.25">
      <c r="C36" t="str">
        <f t="shared" ref="C36" si="2">IF(C18&gt;0,#REF!/C18,"")</f>
        <v/>
      </c>
      <c r="D36" t="str">
        <f t="shared" ref="D36" si="3">IF(D18&gt;0,#REF!/D18,"")</f>
        <v/>
      </c>
      <c r="E36" t="str">
        <f t="shared" ref="E36" si="4">IF(E18&gt;0,#REF!/E18,"")</f>
        <v/>
      </c>
      <c r="F36" t="str">
        <f t="shared" ref="F36" si="5">IF(F18&gt;0,#REF!/F18,"")</f>
        <v/>
      </c>
      <c r="G36" t="str">
        <f t="shared" ref="G36" si="6">IF(G18&gt;0,#REF!/G18,"")</f>
        <v/>
      </c>
      <c r="H36" t="str">
        <f t="shared" ref="H36" si="7">IF(H18&gt;0,#REF!/H18,"")</f>
        <v/>
      </c>
      <c r="I36" t="str">
        <f t="shared" ref="I36" si="8">IF(I18&gt;0,#REF!/I18,"")</f>
        <v/>
      </c>
      <c r="J36" t="str">
        <f t="shared" ref="J36" si="9">IF(J18&gt;0,#REF!/J18,"")</f>
        <v/>
      </c>
      <c r="K36" t="str">
        <f t="shared" ref="K36" si="10">IF(K18&gt;0,#REF!/K18,"")</f>
        <v/>
      </c>
      <c r="L36" t="str">
        <f t="shared" ref="L36" si="11">IF(L18&gt;0,#REF!/L18,"")</f>
        <v/>
      </c>
      <c r="M36" t="str">
        <f t="shared" ref="M36" si="12">IF(M18&gt;0,#REF!/M18,"")</f>
        <v/>
      </c>
      <c r="N36" t="str">
        <f t="shared" ref="N36" si="13">IF(N18&gt;0,#REF!/N18,"")</f>
        <v/>
      </c>
      <c r="O36" t="str">
        <f t="shared" ref="O36" si="14">IF(O18&gt;0,#REF!/O18,"")</f>
        <v/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D8A6-62D3-48D4-9831-B8CD7774BB76}">
  <dimension ref="A1:R71"/>
  <sheetViews>
    <sheetView tabSelected="1" workbookViewId="0">
      <selection activeCell="I34" sqref="I34"/>
    </sheetView>
  </sheetViews>
  <sheetFormatPr defaultColWidth="11.42578125" defaultRowHeight="14.25" x14ac:dyDescent="0.2"/>
  <cols>
    <col min="1" max="1" width="11.42578125" style="37"/>
    <col min="2" max="2" width="16.85546875" style="37" customWidth="1"/>
    <col min="3" max="18" width="9.140625" style="37" customWidth="1"/>
    <col min="19" max="16384" width="11.42578125" style="37"/>
  </cols>
  <sheetData>
    <row r="1" spans="1:18" ht="15.75" x14ac:dyDescent="0.25">
      <c r="A1" s="18" t="s">
        <v>25</v>
      </c>
      <c r="B1" s="17"/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5.75" x14ac:dyDescent="0.25">
      <c r="A2" s="18" t="s">
        <v>22</v>
      </c>
      <c r="B2" s="17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5" x14ac:dyDescent="0.2">
      <c r="A3" s="16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5" x14ac:dyDescent="0.2">
      <c r="A4" s="14">
        <v>0</v>
      </c>
      <c r="B4" s="13"/>
      <c r="C4" s="42">
        <f>SUM(Data!$B1:C1)/SUM(Data!$B1:B1)</f>
        <v>3.4551282051282053</v>
      </c>
      <c r="D4" s="42">
        <f>SUM(Data!$B1:D1)/SUM(Data!$B1:C1)</f>
        <v>1.4081632653061225</v>
      </c>
      <c r="E4" s="42">
        <f>SUM(Data!$B1:E1)/SUM(Data!$B1:D1)</f>
        <v>1.1133069828722002</v>
      </c>
      <c r="F4" s="42">
        <f>SUM(Data!$B1:F1)/SUM(Data!$B1:E1)</f>
        <v>1.0414201183431953</v>
      </c>
      <c r="G4" s="42">
        <f>SUM(Data!$B1:G1)/SUM(Data!$B1:F1)</f>
        <v>1.0284090909090908</v>
      </c>
      <c r="H4" s="42">
        <f>SUM(Data!$B1:H1)/SUM(Data!$B1:G1)</f>
        <v>1.0088397790055248</v>
      </c>
      <c r="I4" s="42">
        <f>SUM(Data!$B1:I1)/SUM(Data!$B1:H1)</f>
        <v>1.0043811610076669</v>
      </c>
      <c r="J4" s="42">
        <f>SUM(Data!$B1:J1)/SUM(Data!$B1:I1)</f>
        <v>1.0021810250817884</v>
      </c>
      <c r="K4" s="42">
        <f>SUM(Data!$B1:K1)/SUM(Data!$B1:J1)</f>
        <v>1</v>
      </c>
      <c r="L4" s="42">
        <f>SUM(Data!$B1:L1)/SUM(Data!$B1:K1)</f>
        <v>1</v>
      </c>
      <c r="M4" s="42">
        <f>SUM(Data!$B1:M1)/SUM(Data!$B1:L1)</f>
        <v>1</v>
      </c>
      <c r="N4" s="42">
        <f>SUM(Data!$B1:N1)/SUM(Data!$B1:M1)</f>
        <v>1</v>
      </c>
      <c r="O4" s="42">
        <f>SUM(Data!$B1:O1)/SUM(Data!$B1:N1)</f>
        <v>1</v>
      </c>
      <c r="P4" s="42">
        <f>SUM(Data!$B1:P1)/SUM(Data!$B1:O1)</f>
        <v>1</v>
      </c>
      <c r="Q4" s="42">
        <f>SUM(Data!$B1:Q1)/SUM(Data!$B1:P1)</f>
        <v>1</v>
      </c>
      <c r="R4" s="7"/>
    </row>
    <row r="5" spans="1:18" ht="15" x14ac:dyDescent="0.2">
      <c r="A5" s="14">
        <v>1</v>
      </c>
      <c r="B5" s="13"/>
      <c r="C5" s="42">
        <f>SUM(Data!$B2:C2)/SUM(Data!$B2:B2)</f>
        <v>3.8164556962025316</v>
      </c>
      <c r="D5" s="42">
        <f>SUM(Data!$B2:D2)/SUM(Data!$B2:C2)</f>
        <v>1.4344941956882256</v>
      </c>
      <c r="E5" s="42">
        <f>SUM(Data!$B2:E2)/SUM(Data!$B2:D2)</f>
        <v>1.1526011560693641</v>
      </c>
      <c r="F5" s="42">
        <f>SUM(Data!$B2:F2)/SUM(Data!$B2:E2)</f>
        <v>1.0832497492477433</v>
      </c>
      <c r="G5" s="42">
        <f>SUM(Data!$B2:G2)/SUM(Data!$B2:F2)</f>
        <v>1.0222222222222221</v>
      </c>
      <c r="H5" s="42">
        <f>SUM(Data!$B2:H2)/SUM(Data!$B2:G2)</f>
        <v>1.0081521739130435</v>
      </c>
      <c r="I5" s="42">
        <f>SUM(Data!$B2:I2)/SUM(Data!$B2:H2)</f>
        <v>1.0035938903863433</v>
      </c>
      <c r="J5" s="42">
        <f>SUM(Data!$B2:J2)/SUM(Data!$B2:I2)</f>
        <v>1.000895255147717</v>
      </c>
      <c r="K5" s="42">
        <f>SUM(Data!$B2:K2)/SUM(Data!$B2:J2)</f>
        <v>1</v>
      </c>
      <c r="L5" s="42">
        <f>SUM(Data!$B2:L2)/SUM(Data!$B2:K2)</f>
        <v>1</v>
      </c>
      <c r="M5" s="42">
        <f>SUM(Data!$B2:M2)/SUM(Data!$B2:L2)</f>
        <v>1</v>
      </c>
      <c r="N5" s="42">
        <f>SUM(Data!$B2:N2)/SUM(Data!$B2:M2)</f>
        <v>1</v>
      </c>
      <c r="O5" s="42">
        <f>SUM(Data!$B2:O2)/SUM(Data!$B2:N2)</f>
        <v>1</v>
      </c>
      <c r="P5" s="42">
        <f>SUM(Data!$B2:P2)/SUM(Data!$B2:O2)</f>
        <v>1</v>
      </c>
      <c r="Q5" s="42"/>
      <c r="R5" s="7"/>
    </row>
    <row r="6" spans="1:18" ht="15" x14ac:dyDescent="0.2">
      <c r="A6" s="14">
        <v>2</v>
      </c>
      <c r="B6" s="13"/>
      <c r="C6" s="42">
        <f>SUM(Data!$B3:C3)/SUM(Data!$B3:B3)</f>
        <v>4.0437956204379564</v>
      </c>
      <c r="D6" s="42">
        <f>SUM(Data!$B3:D3)/SUM(Data!$B3:C3)</f>
        <v>1.463898916967509</v>
      </c>
      <c r="E6" s="42">
        <f>SUM(Data!$B3:E3)/SUM(Data!$B3:D3)</f>
        <v>1.2059186189889026</v>
      </c>
      <c r="F6" s="42">
        <f>SUM(Data!$B3:F3)/SUM(Data!$B3:E3)</f>
        <v>1.0715746421267893</v>
      </c>
      <c r="G6" s="42">
        <f>SUM(Data!$B3:G3)/SUM(Data!$B3:F3)</f>
        <v>1.0314885496183206</v>
      </c>
      <c r="H6" s="42">
        <f>SUM(Data!$B3:H3)/SUM(Data!$B3:G3)</f>
        <v>1.0175763182238668</v>
      </c>
      <c r="I6" s="42">
        <f>SUM(Data!$B3:I3)/SUM(Data!$B3:H3)</f>
        <v>1.0054545454545454</v>
      </c>
      <c r="J6" s="42">
        <f>SUM(Data!$B3:J3)/SUM(Data!$B3:I3)</f>
        <v>1.0045207956600362</v>
      </c>
      <c r="K6" s="42">
        <f>SUM(Data!$B3:K3)/SUM(Data!$B3:J3)</f>
        <v>1.0009000900090008</v>
      </c>
      <c r="L6" s="42">
        <f>SUM(Data!$B3:L3)/SUM(Data!$B3:K3)</f>
        <v>1.0008992805755397</v>
      </c>
      <c r="M6" s="42">
        <f>SUM(Data!$B3:M3)/SUM(Data!$B3:L3)</f>
        <v>1</v>
      </c>
      <c r="N6" s="42">
        <f>SUM(Data!$B3:N3)/SUM(Data!$B3:M3)</f>
        <v>1</v>
      </c>
      <c r="O6" s="42">
        <f>SUM(Data!$B3:O3)/SUM(Data!$B3:N3)</f>
        <v>1</v>
      </c>
      <c r="P6" s="42"/>
      <c r="Q6" s="42"/>
      <c r="R6" s="7"/>
    </row>
    <row r="7" spans="1:18" ht="15" x14ac:dyDescent="0.2">
      <c r="A7" s="14">
        <v>3</v>
      </c>
      <c r="B7" s="13"/>
      <c r="C7" s="42">
        <f>SUM(Data!$B4:C4)/SUM(Data!$B4:B4)</f>
        <v>4.3739837398373984</v>
      </c>
      <c r="D7" s="42">
        <f>SUM(Data!$B4:D4)/SUM(Data!$B4:C4)</f>
        <v>1.5669144981412639</v>
      </c>
      <c r="E7" s="42">
        <f>SUM(Data!$B4:E4)/SUM(Data!$B4:D4)</f>
        <v>1.1720047449584816</v>
      </c>
      <c r="F7" s="42">
        <f>SUM(Data!$B4:F4)/SUM(Data!$B4:E4)</f>
        <v>1.0779352226720649</v>
      </c>
      <c r="G7" s="42">
        <f>SUM(Data!$B4:G4)/SUM(Data!$B4:F4)</f>
        <v>1.0309859154929577</v>
      </c>
      <c r="H7" s="42">
        <f>SUM(Data!$B4:H4)/SUM(Data!$B4:G4)</f>
        <v>1.0154826958105647</v>
      </c>
      <c r="I7" s="42">
        <f>SUM(Data!$B4:I4)/SUM(Data!$B4:H4)</f>
        <v>1.0071748878923767</v>
      </c>
      <c r="J7" s="42">
        <f>SUM(Data!$B4:J4)/SUM(Data!$B4:I4)</f>
        <v>1.0035618878005343</v>
      </c>
      <c r="K7" s="42">
        <f>SUM(Data!$B4:K4)/SUM(Data!$B4:J4)</f>
        <v>1.0017746228926354</v>
      </c>
      <c r="L7" s="42">
        <f>SUM(Data!$B4:L4)/SUM(Data!$B4:K4)</f>
        <v>1.0017714791851196</v>
      </c>
      <c r="M7" s="42">
        <f>SUM(Data!$B4:M4)/SUM(Data!$B4:L4)</f>
        <v>1</v>
      </c>
      <c r="N7" s="42">
        <f>SUM(Data!$B4:N4)/SUM(Data!$B4:M4)</f>
        <v>1</v>
      </c>
      <c r="O7" s="42"/>
      <c r="P7" s="42"/>
      <c r="Q7" s="42"/>
      <c r="R7" s="7"/>
    </row>
    <row r="8" spans="1:18" ht="15" x14ac:dyDescent="0.2">
      <c r="A8" s="14">
        <v>4</v>
      </c>
      <c r="B8" s="13"/>
      <c r="C8" s="42">
        <f>SUM(Data!$B5:C5)/SUM(Data!$B5:B5)</f>
        <v>4.5526315789473681</v>
      </c>
      <c r="D8" s="42">
        <f>SUM(Data!$B5:D5)/SUM(Data!$B5:C5)</f>
        <v>1.6416184971098267</v>
      </c>
      <c r="E8" s="42">
        <f>SUM(Data!$B5:E5)/SUM(Data!$B5:D5)</f>
        <v>1.193661971830986</v>
      </c>
      <c r="F8" s="42">
        <f>SUM(Data!$B5:F5)/SUM(Data!$B5:E5)</f>
        <v>1.0963618485742379</v>
      </c>
      <c r="G8" s="42">
        <f>SUM(Data!$B5:G5)/SUM(Data!$B5:F5)</f>
        <v>1.0367713004484305</v>
      </c>
      <c r="H8" s="42">
        <f>SUM(Data!$B5:H5)/SUM(Data!$B5:G5)</f>
        <v>1.013840830449827</v>
      </c>
      <c r="I8" s="42">
        <f>SUM(Data!$B5:I5)/SUM(Data!$B5:H5)</f>
        <v>1.007679180887372</v>
      </c>
      <c r="J8" s="42">
        <f>SUM(Data!$B5:J5)/SUM(Data!$B5:I5)</f>
        <v>1.0008467400508043</v>
      </c>
      <c r="K8" s="42">
        <f>SUM(Data!$B5:K5)/SUM(Data!$B5:J5)</f>
        <v>1.0042301184433164</v>
      </c>
      <c r="L8" s="42">
        <f>SUM(Data!$B5:L5)/SUM(Data!$B5:K5)</f>
        <v>1</v>
      </c>
      <c r="M8" s="42">
        <f>SUM(Data!$B5:M5)/SUM(Data!$B5:L5)</f>
        <v>1</v>
      </c>
      <c r="N8" s="42"/>
      <c r="O8" s="42"/>
      <c r="P8" s="42"/>
      <c r="Q8" s="42"/>
      <c r="R8" s="7"/>
    </row>
    <row r="9" spans="1:18" ht="15" x14ac:dyDescent="0.2">
      <c r="A9" s="14">
        <v>5</v>
      </c>
      <c r="B9" s="13"/>
      <c r="C9" s="42">
        <f>SUM(Data!$B6:C6)/SUM(Data!$B6:B6)</f>
        <v>5.3</v>
      </c>
      <c r="D9" s="42">
        <f>SUM(Data!$B6:D6)/SUM(Data!$B6:C6)</f>
        <v>1.6754716981132076</v>
      </c>
      <c r="E9" s="42">
        <f>SUM(Data!$B6:E6)/SUM(Data!$B6:D6)</f>
        <v>1.2263513513513513</v>
      </c>
      <c r="F9" s="42">
        <f>SUM(Data!$B6:F6)/SUM(Data!$B6:E6)</f>
        <v>1.0899908172635446</v>
      </c>
      <c r="G9" s="42">
        <f>SUM(Data!$B6:G6)/SUM(Data!$B6:F6)</f>
        <v>1.0429654591406907</v>
      </c>
      <c r="H9" s="42">
        <f>SUM(Data!$B6:H6)/SUM(Data!$B6:G6)</f>
        <v>1.0169628432956381</v>
      </c>
      <c r="I9" s="42">
        <f>SUM(Data!$B6:I6)/SUM(Data!$B6:H6)</f>
        <v>1.0079428117553615</v>
      </c>
      <c r="J9" s="42">
        <f>SUM(Data!$B6:J6)/SUM(Data!$B6:I6)</f>
        <v>1.0047281323877069</v>
      </c>
      <c r="K9" s="42">
        <f>SUM(Data!$B6:K6)/SUM(Data!$B6:J6)</f>
        <v>1.0015686274509803</v>
      </c>
      <c r="L9" s="42">
        <f>SUM(Data!$B6:L6)/SUM(Data!$B6:K6)</f>
        <v>1.0007830853563038</v>
      </c>
      <c r="M9" s="42"/>
      <c r="N9" s="42"/>
      <c r="O9" s="42"/>
      <c r="P9" s="42"/>
      <c r="Q9" s="42"/>
      <c r="R9" s="7"/>
    </row>
    <row r="10" spans="1:18" ht="15" x14ac:dyDescent="0.2">
      <c r="A10" s="14">
        <v>6</v>
      </c>
      <c r="B10" s="13"/>
      <c r="C10" s="42">
        <f>SUM(Data!$B7:C7)/SUM(Data!$B7:B7)</f>
        <v>5.447916666666667</v>
      </c>
      <c r="D10" s="42">
        <f>SUM(Data!$B7:D7)/SUM(Data!$B7:C7)</f>
        <v>1.75717017208413</v>
      </c>
      <c r="E10" s="42">
        <f>SUM(Data!$B7:E7)/SUM(Data!$B7:D7)</f>
        <v>1.2328618063112078</v>
      </c>
      <c r="F10" s="42">
        <f>SUM(Data!$B7:F7)/SUM(Data!$B7:E7)</f>
        <v>1.1209179170344219</v>
      </c>
      <c r="G10" s="42">
        <f>SUM(Data!$B7:G7)/SUM(Data!$B7:F7)</f>
        <v>1.0472440944881889</v>
      </c>
      <c r="H10" s="42">
        <f>SUM(Data!$B7:H7)/SUM(Data!$B7:G7)</f>
        <v>1.0240601503759399</v>
      </c>
      <c r="I10" s="42">
        <f>SUM(Data!$B7:I7)/SUM(Data!$B7:H7)</f>
        <v>1.0095447870778267</v>
      </c>
      <c r="J10" s="42">
        <f>SUM(Data!$B7:J7)/SUM(Data!$B7:I7)</f>
        <v>1.0043636363636363</v>
      </c>
      <c r="K10" s="42">
        <f>SUM(Data!$B7:K7)/SUM(Data!$B7:J7)</f>
        <v>1.002172338884866</v>
      </c>
      <c r="L10" s="42"/>
      <c r="M10" s="42"/>
      <c r="N10" s="42"/>
      <c r="O10" s="42"/>
      <c r="P10" s="42"/>
      <c r="Q10" s="42"/>
      <c r="R10" s="7"/>
    </row>
    <row r="11" spans="1:18" ht="15" x14ac:dyDescent="0.2">
      <c r="A11" s="14">
        <v>7</v>
      </c>
      <c r="B11" s="13"/>
      <c r="C11" s="42">
        <f>SUM(Data!$B8:C8)/SUM(Data!$B8:B8)</f>
        <v>7.08955223880597</v>
      </c>
      <c r="D11" s="42">
        <f>SUM(Data!$B8:D8)/SUM(Data!$B8:C8)</f>
        <v>1.8947368421052631</v>
      </c>
      <c r="E11" s="42">
        <f>SUM(Data!$B8:E8)/SUM(Data!$B8:D8)</f>
        <v>1.2777777777777777</v>
      </c>
      <c r="F11" s="42">
        <f>SUM(Data!$B8:F8)/SUM(Data!$B8:E8)</f>
        <v>1.1252173913043477</v>
      </c>
      <c r="G11" s="42">
        <f>SUM(Data!$B8:G8)/SUM(Data!$B8:F8)</f>
        <v>1.0525502318392581</v>
      </c>
      <c r="H11" s="42">
        <f>SUM(Data!$B8:H8)/SUM(Data!$B8:G8)</f>
        <v>1.0220264317180616</v>
      </c>
      <c r="I11" s="42">
        <f>SUM(Data!$B8:I8)/SUM(Data!$B8:H8)</f>
        <v>1.0079022988505748</v>
      </c>
      <c r="J11" s="42">
        <f>SUM(Data!$B8:J8)/SUM(Data!$B8:I8)</f>
        <v>1.0064148253741982</v>
      </c>
      <c r="K11" s="42"/>
      <c r="L11" s="42"/>
      <c r="M11" s="42"/>
      <c r="N11" s="42"/>
      <c r="O11" s="42"/>
      <c r="P11" s="42"/>
      <c r="Q11" s="42"/>
      <c r="R11" s="7"/>
    </row>
    <row r="12" spans="1:18" ht="15" x14ac:dyDescent="0.2">
      <c r="A12" s="14">
        <v>8</v>
      </c>
      <c r="B12" s="13"/>
      <c r="C12" s="42">
        <f>SUM(Data!$B9:C9)/SUM(Data!$B9:B9)</f>
        <v>7.7619047619047619</v>
      </c>
      <c r="D12" s="42">
        <f>SUM(Data!$B9:D9)/SUM(Data!$B9:C9)</f>
        <v>1.8895705521472392</v>
      </c>
      <c r="E12" s="42">
        <f>SUM(Data!$B9:E9)/SUM(Data!$B9:D9)</f>
        <v>1.2813852813852813</v>
      </c>
      <c r="F12" s="42">
        <f>SUM(Data!$B9:F9)/SUM(Data!$B9:E9)</f>
        <v>1.1106418918918919</v>
      </c>
      <c r="G12" s="42">
        <f>SUM(Data!$B9:G9)/SUM(Data!$B9:F9)</f>
        <v>1.0555133079847909</v>
      </c>
      <c r="H12" s="42">
        <f>SUM(Data!$B9:H9)/SUM(Data!$B9:G9)</f>
        <v>1.021613832853026</v>
      </c>
      <c r="I12" s="42">
        <f>SUM(Data!$B9:I9)/SUM(Data!$B9:H9)</f>
        <v>1.0105782792665727</v>
      </c>
      <c r="J12" s="42"/>
      <c r="K12" s="42"/>
      <c r="L12" s="42"/>
      <c r="M12" s="42"/>
      <c r="N12" s="42"/>
      <c r="O12" s="42"/>
      <c r="P12" s="42"/>
      <c r="Q12" s="42"/>
      <c r="R12" s="7"/>
    </row>
    <row r="13" spans="1:18" ht="15" x14ac:dyDescent="0.2">
      <c r="A13" s="14">
        <v>9</v>
      </c>
      <c r="B13" s="13"/>
      <c r="C13" s="42">
        <f>SUM(Data!$B10:C10)/SUM(Data!$B10:B10)</f>
        <v>7.35</v>
      </c>
      <c r="D13" s="42">
        <f>SUM(Data!$B10:D10)/SUM(Data!$B10:C10)</f>
        <v>1.9773242630385488</v>
      </c>
      <c r="E13" s="42">
        <f>SUM(Data!$B10:E10)/SUM(Data!$B10:D10)</f>
        <v>1.3394495412844036</v>
      </c>
      <c r="F13" s="42">
        <f>SUM(Data!$B10:F10)/SUM(Data!$B10:E10)</f>
        <v>1.1369863013698631</v>
      </c>
      <c r="G13" s="42">
        <f>SUM(Data!$B10:G10)/SUM(Data!$B10:F10)</f>
        <v>1.0602409638554218</v>
      </c>
      <c r="H13" s="42">
        <f>SUM(Data!$B10:H10)/SUM(Data!$B10:G10)</f>
        <v>1.0404829545454546</v>
      </c>
      <c r="I13" s="42"/>
      <c r="J13" s="42"/>
      <c r="K13" s="42"/>
      <c r="L13" s="42"/>
      <c r="M13" s="42"/>
      <c r="N13" s="42"/>
      <c r="O13" s="42"/>
      <c r="P13" s="42"/>
      <c r="Q13" s="42"/>
      <c r="R13" s="7"/>
    </row>
    <row r="14" spans="1:18" ht="15" x14ac:dyDescent="0.2">
      <c r="A14" s="14">
        <v>10</v>
      </c>
      <c r="B14" s="13"/>
      <c r="C14" s="42">
        <f>SUM(Data!$B11:C11)/SUM(Data!$B11:B11)</f>
        <v>10.243243243243244</v>
      </c>
      <c r="D14" s="42">
        <f>SUM(Data!$B11:D11)/SUM(Data!$B11:C11)</f>
        <v>2.129287598944591</v>
      </c>
      <c r="E14" s="42">
        <f>SUM(Data!$B11:E11)/SUM(Data!$B11:D11)</f>
        <v>1.3618339529120198</v>
      </c>
      <c r="F14" s="42">
        <f>SUM(Data!$B11:F11)/SUM(Data!$B11:E11)</f>
        <v>1.1628753412192903</v>
      </c>
      <c r="G14" s="42">
        <f>SUM(Data!$B11:G11)/SUM(Data!$B11:F11)</f>
        <v>1.0735524256651017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7"/>
    </row>
    <row r="15" spans="1:18" ht="15" x14ac:dyDescent="0.2">
      <c r="A15" s="14">
        <v>11</v>
      </c>
      <c r="B15" s="13"/>
      <c r="C15" s="42">
        <f>SUM(Data!$B12:C12)/SUM(Data!$B12:B12)</f>
        <v>13.67741935483871</v>
      </c>
      <c r="D15" s="42">
        <f>SUM(Data!$B12:D12)/SUM(Data!$B12:C12)</f>
        <v>2.0047169811320753</v>
      </c>
      <c r="E15" s="42">
        <f>SUM(Data!$B12:E12)/SUM(Data!$B12:D12)</f>
        <v>1.4588235294117646</v>
      </c>
      <c r="F15" s="42">
        <f>SUM(Data!$B12:F12)/SUM(Data!$B12:E12)</f>
        <v>1.1685483870967741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7"/>
    </row>
    <row r="16" spans="1:18" ht="15" x14ac:dyDescent="0.2">
      <c r="A16" s="14">
        <v>12</v>
      </c>
      <c r="B16" s="13"/>
      <c r="C16" s="42">
        <f>SUM(Data!$B13:C13)/SUM(Data!$B13:B13)</f>
        <v>11.333333333333334</v>
      </c>
      <c r="D16" s="42">
        <f>SUM(Data!$B13:D13)/SUM(Data!$B13:C13)</f>
        <v>2.2882352941176469</v>
      </c>
      <c r="E16" s="42">
        <f>SUM(Data!$B13:E13)/SUM(Data!$B13:D13)</f>
        <v>1.474293059125964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7"/>
    </row>
    <row r="17" spans="1:18" ht="15" x14ac:dyDescent="0.2">
      <c r="A17" s="14">
        <v>13</v>
      </c>
      <c r="B17" s="13"/>
      <c r="C17" s="42">
        <f>SUM(Data!$B14:C14)/SUM(Data!$B14:B14)</f>
        <v>9.8157894736842106</v>
      </c>
      <c r="D17" s="42">
        <f>SUM(Data!$B14:D14)/SUM(Data!$B14:C14)</f>
        <v>2.2466487935656838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7"/>
    </row>
    <row r="18" spans="1:18" ht="15" x14ac:dyDescent="0.2">
      <c r="A18" s="14">
        <v>14</v>
      </c>
      <c r="B18" s="13"/>
      <c r="C18" s="42">
        <f>SUM(Data!$B15:C15)/SUM(Data!$B15:B15)</f>
        <v>15.388888888888889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7"/>
    </row>
    <row r="19" spans="1:18" ht="15" x14ac:dyDescent="0.2">
      <c r="A19" s="14">
        <v>15</v>
      </c>
      <c r="B19" s="13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7"/>
    </row>
    <row r="20" spans="1:18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5.75" x14ac:dyDescent="0.25">
      <c r="A22" s="3" t="s">
        <v>19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5" x14ac:dyDescent="0.2">
      <c r="A24" s="1" t="s">
        <v>18</v>
      </c>
      <c r="B24" s="1" t="s">
        <v>57</v>
      </c>
      <c r="C24" s="61">
        <f>(SUM(Data!$B1:C15))/SUM(Data!$B1:B15)</f>
        <v>5.7035830618892511</v>
      </c>
      <c r="D24" s="61">
        <f>SUM(Data!$B1:D14)/SUM(Data!$B1:C14)</f>
        <v>1.7698825628066002</v>
      </c>
      <c r="E24" s="61">
        <f>SUM(Data!$B1:E13)/SUM(Data!$B1:D13)</f>
        <v>1.2680701120346947</v>
      </c>
      <c r="F24" s="61">
        <f>SUM(Data!$B1:F12)/SUM(Data!$B1:E12)</f>
        <v>1.1102576039726877</v>
      </c>
      <c r="G24" s="61">
        <f>SUM(Data!$B1:G11)/SUM(Data!$B1:F11)</f>
        <v>1.0452566096423017</v>
      </c>
      <c r="H24" s="61">
        <f>SUM(Data!$B1:H10)/SUM(Data!$B1:G10)</f>
        <v>1.0198011599005798</v>
      </c>
      <c r="I24" s="61">
        <f>SUM(Data!$B1:I9)/SUM(Data!$B1:H9)</f>
        <v>1.0073773515308004</v>
      </c>
      <c r="J24" s="61">
        <f>SUM(Data!$B1:J8)/SUM(Data!$B1:I8)</f>
        <v>1.0035823411653144</v>
      </c>
      <c r="K24" s="61">
        <f>SUM(Data!$B1:K7)/SUM(Data!$B1:J7)</f>
        <v>1.0016023665721681</v>
      </c>
      <c r="L24" s="61">
        <f>SUM(Data!$B1:L6)/SUM(Data!$B1:K6)</f>
        <v>1.0005932957579353</v>
      </c>
      <c r="M24" s="61">
        <f>SUM(Data!$B1:L5)/SUM(Data!$B1:L5)</f>
        <v>1</v>
      </c>
      <c r="N24" s="61">
        <f>SUM(Data!$B1:M4)/SUM(Data!$B1:M4)</f>
        <v>1</v>
      </c>
      <c r="O24" s="61">
        <f>SUM(Data!$B1:O3)/SUM(Data!$B1:N3)</f>
        <v>1</v>
      </c>
      <c r="P24" s="61">
        <f>SUM(Data!$B1:P2)/SUM(Data!$B1:O2)</f>
        <v>1</v>
      </c>
      <c r="Q24" s="61">
        <f>SUM(Data!$B1:Q1)/SUM(Data!$B1:P1)</f>
        <v>1</v>
      </c>
      <c r="R24" s="61"/>
    </row>
    <row r="25" spans="1:18" ht="15" x14ac:dyDescent="0.2">
      <c r="A25" s="1"/>
      <c r="B25" s="1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5"/>
      <c r="O25" s="55"/>
      <c r="P25" s="55"/>
      <c r="Q25" s="55"/>
      <c r="R25" s="55"/>
    </row>
    <row r="26" spans="1:18" ht="15" x14ac:dyDescent="0.2">
      <c r="B26" s="1" t="s">
        <v>56</v>
      </c>
      <c r="C26" s="61">
        <f ca="1">(SUM(Data!$B$1:INDIRECT("Data!"&amp;ADDRESS(15-C2,3+C2))))/SUM(Data!$B$1:INDIRECT("Data!"&amp;ADDRESS(15-C2,2+C2)))</f>
        <v>5.7035830618892511</v>
      </c>
      <c r="D26" s="61">
        <f ca="1">SUM(Data!$B$1:INDIRECT("Data!"&amp;ADDRESS(15-D2,3+D2)))/SUM(Data!$B$1:INDIRECT("Data!"&amp;ADDRESS(15-D2,2+D2)))</f>
        <v>1.7698825628066002</v>
      </c>
      <c r="E26" s="61">
        <f ca="1">SUM(Data!$B$1:INDIRECT("Data!"&amp;ADDRESS(15-E2,3+E2)))/SUM(Data!$B$1:INDIRECT("Data!"&amp;ADDRESS(15-E2,2+E2)))</f>
        <v>1.2680701120346947</v>
      </c>
      <c r="F26" s="61">
        <f ca="1">SUM(Data!$B$1:INDIRECT("Data!"&amp;ADDRESS(15-F2,3+F2)))/SUM(Data!$B$1:INDIRECT("Data!"&amp;ADDRESS(15-F2,2+F2)))</f>
        <v>1.1102576039726877</v>
      </c>
      <c r="G26" s="61">
        <f ca="1">SUM(Data!$B$1:INDIRECT("Data!"&amp;ADDRESS(15-G2,3+G2)))/SUM(Data!$B$1:INDIRECT("Data!"&amp;ADDRESS(15-G2,2+G2)))</f>
        <v>1.0452566096423017</v>
      </c>
      <c r="H26" s="61">
        <f ca="1">SUM(Data!$B$1:INDIRECT("Data!"&amp;ADDRESS(15-H2,3+H2)))/SUM(Data!$B$1:INDIRECT("Data!"&amp;ADDRESS(15-H2,2+H2)))</f>
        <v>1.0198011599005798</v>
      </c>
      <c r="I26" s="61">
        <f ca="1">SUM(Data!$B$1:INDIRECT("Data!"&amp;ADDRESS(15-I2,3+I2)))/SUM(Data!$B$1:INDIRECT("Data!"&amp;ADDRESS(15-I2,2+I2)))</f>
        <v>1.0073773515308004</v>
      </c>
      <c r="J26" s="61">
        <f ca="1">SUM(Data!$B$1:INDIRECT("Data!"&amp;ADDRESS(15-J2,3+J2)))/SUM(Data!$B$1:INDIRECT("Data!"&amp;ADDRESS(15-J2,2+J2)))</f>
        <v>1.0035823411653144</v>
      </c>
      <c r="K26" s="61">
        <f ca="1">SUM(Data!$B$1:INDIRECT("Data!"&amp;ADDRESS(15-K2,3+K2)))/SUM(Data!$B$1:INDIRECT("Data!"&amp;ADDRESS(15-K2,2+K2)))</f>
        <v>1.0016023665721681</v>
      </c>
      <c r="L26" s="61">
        <f ca="1">SUM(Data!$B$1:INDIRECT("Data!"&amp;ADDRESS(15-L2,3+L2)))/SUM(Data!$B$1:INDIRECT("Data!"&amp;ADDRESS(15-L2,2+L2)))</f>
        <v>1.0005932957579353</v>
      </c>
      <c r="M26" s="61">
        <f ca="1">SUM(Data!$B$1:INDIRECT("Data!"&amp;ADDRESS(15-M2,3+M2)))/SUM(Data!$B$1:INDIRECT("Data!"&amp;ADDRESS(15-M2,2+M2)))</f>
        <v>1</v>
      </c>
      <c r="N26" s="61">
        <f ca="1">SUM(Data!$B$1:INDIRECT("Data!"&amp;ADDRESS(15-N2,3+N2)))/SUM(Data!$B$1:INDIRECT("Data!"&amp;ADDRESS(15-N2,2+N2)))</f>
        <v>1</v>
      </c>
      <c r="O26" s="61">
        <f ca="1">SUM(Data!$B$1:INDIRECT("Data!"&amp;ADDRESS(15-O2,3+O2)))/SUM(Data!$B$1:INDIRECT("Data!"&amp;ADDRESS(15-O2,2+O2)))</f>
        <v>1</v>
      </c>
      <c r="P26" s="61">
        <f ca="1">SUM(Data!$B$1:INDIRECT("Data!"&amp;ADDRESS(15-P2,3+P2)))/SUM(Data!$B$1:INDIRECT("Data!"&amp;ADDRESS(15-P2,2+P2)))</f>
        <v>1</v>
      </c>
      <c r="Q26" s="61">
        <f ca="1">SUM(Data!$B$1:INDIRECT("Data!"&amp;ADDRESS(15-Q2,3+Q2)))/SUM(Data!$B$1:INDIRECT("Data!"&amp;ADDRESS(15-Q2,2+Q2)))</f>
        <v>1</v>
      </c>
      <c r="R26" s="60"/>
    </row>
    <row r="27" spans="1:18" ht="15" x14ac:dyDescent="0.2">
      <c r="B27" s="1"/>
    </row>
    <row r="28" spans="1:18" ht="15" x14ac:dyDescent="0.2">
      <c r="B28" s="37" t="s">
        <v>55</v>
      </c>
      <c r="C28" s="61">
        <f ca="1">(SUM(OFFSET(Data!$B$1:$Q$15,0,0,15-C2,2+C2)))/SUM(OFFSET(Data!$B$1:$Q$15,0,0,15-C2,1+C2))</f>
        <v>5.7035830618892511</v>
      </c>
      <c r="D28" s="61">
        <f ca="1">(SUM(OFFSET(Data!$B$1:$Q$15,0,0,15-D2,2+D2)))/SUM(OFFSET(Data!$B$1:$Q$15,0,0,15-D2,1+D2))</f>
        <v>1.7698825628066002</v>
      </c>
      <c r="E28" s="61">
        <f ca="1">(SUM(OFFSET(Data!$B$1:$Q$15,0,0,15-E2,2+E2)))/SUM(OFFSET(Data!$B$1:$Q$15,0,0,15-E2,1+E2))</f>
        <v>1.2680701120346947</v>
      </c>
      <c r="F28" s="61">
        <f ca="1">(SUM(OFFSET(Data!$B$1:$Q$15,0,0,15-F2,2+F2)))/SUM(OFFSET(Data!$B$1:$Q$15,0,0,15-F2,1+F2))</f>
        <v>1.1102576039726877</v>
      </c>
      <c r="G28" s="61">
        <f ca="1">(SUM(OFFSET(Data!$B$1:$Q$15,0,0,15-G2,2+G2)))/SUM(OFFSET(Data!$B$1:$Q$15,0,0,15-G2,1+G2))</f>
        <v>1.0452566096423017</v>
      </c>
      <c r="H28" s="61">
        <f ca="1">(SUM(OFFSET(Data!$B$1:$Q$15,0,0,15-H2,2+H2)))/SUM(OFFSET(Data!$B$1:$Q$15,0,0,15-H2,1+H2))</f>
        <v>1.0198011599005798</v>
      </c>
      <c r="I28" s="61">
        <f ca="1">(SUM(OFFSET(Data!$B$1:$Q$15,0,0,15-I2,2+I2)))/SUM(OFFSET(Data!$B$1:$Q$15,0,0,15-I2,1+I2))</f>
        <v>1.0073773515308004</v>
      </c>
      <c r="J28" s="61">
        <f ca="1">(SUM(OFFSET(Data!$B$1:$Q$15,0,0,15-J2,2+J2)))/SUM(OFFSET(Data!$B$1:$Q$15,0,0,15-J2,1+J2))</f>
        <v>1.0035823411653144</v>
      </c>
      <c r="K28" s="61">
        <f ca="1">(SUM(OFFSET(Data!$B$1:$Q$15,0,0,15-K2,2+K2)))/SUM(OFFSET(Data!$B$1:$Q$15,0,0,15-K2,1+K2))</f>
        <v>1.0016023665721681</v>
      </c>
      <c r="L28" s="61">
        <f ca="1">(SUM(OFFSET(Data!$B$1:$Q$15,0,0,15-L2,2+L2)))/SUM(OFFSET(Data!$B$1:$Q$15,0,0,15-L2,1+L2))</f>
        <v>1.0005932957579353</v>
      </c>
      <c r="M28" s="61">
        <f ca="1">(SUM(OFFSET(Data!$B$1:$Q$15,0,0,15-M2,2+M2)))/SUM(OFFSET(Data!$B$1:$Q$15,0,0,15-M2,1+M2))</f>
        <v>1</v>
      </c>
      <c r="N28" s="61">
        <f ca="1">(SUM(OFFSET(Data!$B$1:$Q$15,0,0,15-N2,2+N2)))/SUM(OFFSET(Data!$B$1:$Q$15,0,0,15-N2,1+N2))</f>
        <v>1</v>
      </c>
      <c r="O28" s="61">
        <f ca="1">(SUM(OFFSET(Data!$B$1:$Q$15,0,0,15-O2,2+O2)))/SUM(OFFSET(Data!$B$1:$Q$15,0,0,15-O2,1+O2))</f>
        <v>1</v>
      </c>
      <c r="P28" s="61">
        <f ca="1">(SUM(OFFSET(Data!$B$1:$Q$15,0,0,15-P2,2+P2)))/SUM(OFFSET(Data!$B$1:$Q$15,0,0,15-P2,1+P2))</f>
        <v>1</v>
      </c>
      <c r="Q28" s="61">
        <f ca="1">(SUM(OFFSET(Data!$B$1:$Q$15,0,0,15-Q2,2+Q2)))/SUM(OFFSET(Data!$B$1:$Q$15,0,0,15-Q2,1+Q2))</f>
        <v>1</v>
      </c>
      <c r="R28" s="60"/>
    </row>
    <row r="30" spans="1:18" ht="15" x14ac:dyDescent="0.2">
      <c r="A30" s="1" t="s">
        <v>17</v>
      </c>
      <c r="B30" s="1" t="s">
        <v>57</v>
      </c>
      <c r="C30" s="59">
        <f>(SUM(Data!$B10:C15))/SUM(Data!$B10:B15)</f>
        <v>10.439252336448599</v>
      </c>
      <c r="D30" s="59">
        <f>SUM(Data!$B9:D14)/SUM(Data!$B9:C14)</f>
        <v>2.0723630417007359</v>
      </c>
      <c r="E30" s="59">
        <f>SUM(Data!$B8:E13)/SUM(Data!$B8:D13)</f>
        <v>1.3619177548236212</v>
      </c>
      <c r="F30" s="59">
        <f>SUM(Data!$B7:F12)/SUM(Data!$B7:E12)</f>
        <v>1.1376541439632921</v>
      </c>
      <c r="G30" s="59">
        <f>SUM(Data!$B6:G11)/SUM(Data!$B6:F11)</f>
        <v>1.055526590198123</v>
      </c>
      <c r="H30" s="59">
        <f>SUM(Data!$B5:H10)/SUM(Data!$B5:G10)</f>
        <v>1.0235980715554427</v>
      </c>
      <c r="I30" s="59">
        <f>SUM(Data!$B4:I9)/SUM(Data!$B4:H9)</f>
        <v>1.008551438196424</v>
      </c>
      <c r="J30" s="59">
        <f>SUM(Data!$B3:J8)/SUM(Data!$B3:I8)</f>
        <v>1.0041571677618346</v>
      </c>
      <c r="K30" s="59">
        <f>SUM(Data!$B2:K7)/SUM(Data!$B2:J7)</f>
        <v>1.0018070614400889</v>
      </c>
      <c r="L30" s="59">
        <f>SUM(Data!$B1:L6)/SUM(Data!$B1:K6)</f>
        <v>1.0005932957579353</v>
      </c>
      <c r="M30" s="54"/>
      <c r="N30" s="54"/>
    </row>
    <row r="31" spans="1:18" ht="15" x14ac:dyDescent="0.2">
      <c r="O31" s="54"/>
      <c r="P31" s="54"/>
      <c r="Q31" s="54"/>
      <c r="R31" s="54"/>
    </row>
    <row r="32" spans="1:18" ht="15" x14ac:dyDescent="0.2">
      <c r="A32" s="1"/>
      <c r="B32" s="1" t="s">
        <v>56</v>
      </c>
      <c r="C32" s="59">
        <f ca="1">(SUM(INDIRECT("Data!"&amp;ADDRESS(10-C2,2)):INDIRECT("Data!"&amp;ADDRESS(15-C2,3+C2))))/SUM(INDIRECT("Data!"&amp;ADDRESS(10-C2,2)):INDIRECT("Data!"&amp;ADDRESS(15-C2,2+C2)))</f>
        <v>10.439252336448599</v>
      </c>
      <c r="D32" s="59">
        <f ca="1">(SUM(INDIRECT("Data!"&amp;ADDRESS(10-D2,2)):INDIRECT("Data!"&amp;ADDRESS(15-D2,3+D2))))/SUM(INDIRECT("Data!"&amp;ADDRESS(10-D2,2)):INDIRECT("Data!"&amp;ADDRESS(15-D2,2+D2)))</f>
        <v>2.0723630417007359</v>
      </c>
      <c r="E32" s="59">
        <f ca="1">(SUM(INDIRECT("Data!"&amp;ADDRESS(10-E2,2)):INDIRECT("Data!"&amp;ADDRESS(15-E2,3+E2))))/SUM(INDIRECT("Data!"&amp;ADDRESS(10-E2,2)):INDIRECT("Data!"&amp;ADDRESS(15-E2,2+E2)))</f>
        <v>1.3619177548236212</v>
      </c>
      <c r="F32" s="59">
        <f ca="1">(SUM(INDIRECT("Data!"&amp;ADDRESS(10-F2,2)):INDIRECT("Data!"&amp;ADDRESS(15-F2,3+F2))))/SUM(INDIRECT("Data!"&amp;ADDRESS(10-F2,2)):INDIRECT("Data!"&amp;ADDRESS(15-F2,2+F2)))</f>
        <v>1.1376541439632921</v>
      </c>
      <c r="G32" s="59">
        <f ca="1">(SUM(INDIRECT("Data!"&amp;ADDRESS(10-G2,2)):INDIRECT("Data!"&amp;ADDRESS(15-G2,3+G2))))/SUM(INDIRECT("Data!"&amp;ADDRESS(10-G2,2)):INDIRECT("Data!"&amp;ADDRESS(15-G2,2+G2)))</f>
        <v>1.055526590198123</v>
      </c>
      <c r="H32" s="59">
        <f ca="1">(SUM(INDIRECT("Data!"&amp;ADDRESS(10-H2,2)):INDIRECT("Data!"&amp;ADDRESS(15-H2,3+H2))))/SUM(INDIRECT("Data!"&amp;ADDRESS(10-H2,2)):INDIRECT("Data!"&amp;ADDRESS(15-H2,2+H2)))</f>
        <v>1.0235980715554427</v>
      </c>
      <c r="I32" s="59">
        <f ca="1">(SUM(INDIRECT("Data!"&amp;ADDRESS(10-I2,2)):INDIRECT("Data!"&amp;ADDRESS(15-I2,3+I2))))/SUM(INDIRECT("Data!"&amp;ADDRESS(10-I2,2)):INDIRECT("Data!"&amp;ADDRESS(15-I2,2+I2)))</f>
        <v>1.008551438196424</v>
      </c>
      <c r="J32" s="59">
        <f ca="1">(SUM(INDIRECT("Data!"&amp;ADDRESS(10-J2,2)):INDIRECT("Data!"&amp;ADDRESS(15-J2,3+J2))))/SUM(INDIRECT("Data!"&amp;ADDRESS(10-J2,2)):INDIRECT("Data!"&amp;ADDRESS(15-J2,2+J2)))</f>
        <v>1.0041571677618346</v>
      </c>
      <c r="K32" s="59">
        <f ca="1">(SUM(INDIRECT("Data!"&amp;ADDRESS(10-K2,2)):INDIRECT("Data!"&amp;ADDRESS(15-K2,3+K2))))/SUM(INDIRECT("Data!"&amp;ADDRESS(10-K2,2)):INDIRECT("Data!"&amp;ADDRESS(15-K2,2+K2)))</f>
        <v>1.0018070614400889</v>
      </c>
      <c r="L32" s="59">
        <f ca="1">(SUM(INDIRECT("Data!"&amp;ADDRESS(10-L2,2)):INDIRECT("Data!"&amp;ADDRESS(15-L2,3+L2))))/SUM(INDIRECT("Data!"&amp;ADDRESS(10-L2,2)):INDIRECT("Data!"&amp;ADDRESS(15-L2,2+L2)))</f>
        <v>1.0005932957579353</v>
      </c>
      <c r="M32" s="54"/>
      <c r="N32" s="55"/>
      <c r="O32" s="55"/>
      <c r="P32" s="55"/>
      <c r="Q32" s="55"/>
      <c r="R32" s="55"/>
    </row>
    <row r="34" spans="1:18" x14ac:dyDescent="0.2">
      <c r="B34" s="37" t="s">
        <v>55</v>
      </c>
      <c r="C34" s="58">
        <f ca="1">(SUM(OFFSET(Data!$B$10:$Q$15,-C2,0,,2+C2)))/SUM(OFFSET(Data!$B$10:$Q$15,-C2,0,,1+C2))</f>
        <v>10.439252336448599</v>
      </c>
      <c r="D34" s="58">
        <f ca="1">(SUM(OFFSET(Data!$B$10:$Q$15,-D2,0,,2+D2)))/SUM(OFFSET(Data!$B$10:$Q$15,-D2,0,,1+D2))</f>
        <v>2.0723630417007359</v>
      </c>
      <c r="E34" s="58">
        <f ca="1">(SUM(OFFSET(Data!$B$10:$Q$15,-E2,0,,2+E2)))/SUM(OFFSET(Data!$B$10:$Q$15,-E2,0,,1+E2))</f>
        <v>1.3619177548236212</v>
      </c>
      <c r="F34" s="58">
        <f ca="1">(SUM(OFFSET(Data!$B$10:$Q$15,-F2,0,,2+F2)))/SUM(OFFSET(Data!$B$10:$Q$15,-F2,0,,1+F2))</f>
        <v>1.1376541439632921</v>
      </c>
      <c r="G34" s="58">
        <f ca="1">(SUM(OFFSET(Data!$B$10:$Q$15,-G2,0,,2+G2)))/SUM(OFFSET(Data!$B$10:$Q$15,-G2,0,,1+G2))</f>
        <v>1.055526590198123</v>
      </c>
      <c r="H34" s="58">
        <f ca="1">(SUM(OFFSET(Data!$B$10:$Q$15,-H2,0,,2+H2)))/SUM(OFFSET(Data!$B$10:$Q$15,-H2,0,,1+H2))</f>
        <v>1.0235980715554427</v>
      </c>
      <c r="I34" s="58">
        <f ca="1">(SUM(OFFSET(Data!$B$10:$Q$15,-I2,0,,2+I2)))/SUM(OFFSET(Data!$B$10:$Q$15,-I2,0,,1+I2))</f>
        <v>1.008551438196424</v>
      </c>
      <c r="J34" s="58">
        <f ca="1">(SUM(OFFSET(Data!$B$10:$Q$15,-J2,0,,2+J2)))/SUM(OFFSET(Data!$B$10:$Q$15,-J2,0,,1+J2))</f>
        <v>1.0041571677618346</v>
      </c>
      <c r="K34" s="58">
        <f ca="1">(SUM(OFFSET(Data!$B$10:$Q$15,-K2,0,,2+K2)))/SUM(OFFSET(Data!$B$10:$Q$15,-K2,0,,1+K2))</f>
        <v>1.0018070614400889</v>
      </c>
      <c r="L34" s="58">
        <f ca="1">(SUM(OFFSET(Data!$B$10:$Q$15,-L2,0,,2+L2)))/SUM(OFFSET(Data!$B$10:$Q$15,-L2,0,,1+L2))</f>
        <v>1.0005932957579353</v>
      </c>
    </row>
    <row r="36" spans="1:18" ht="15" x14ac:dyDescent="0.2">
      <c r="A36" s="1" t="s">
        <v>16</v>
      </c>
      <c r="B36" s="1" t="s">
        <v>57</v>
      </c>
      <c r="C36" s="53">
        <f>(SUM(Data!$B13:C15))/SUM(Data!$B13:B15)</f>
        <v>11.511627906976743</v>
      </c>
      <c r="D36" s="53">
        <f>SUM(Data!$B12:D14)/SUM(Data!$B12:C14)</f>
        <v>2.1688654353562007</v>
      </c>
      <c r="E36" s="53">
        <f>SUM(Data!$B11:E13)/SUM(Data!$B11:D13)</f>
        <v>1.4316221765913757</v>
      </c>
      <c r="F36" s="53">
        <f>SUM(Data!$B10:F12)/SUM(Data!$B10:E12)</f>
        <v>1.1562589107499288</v>
      </c>
      <c r="G36" s="53">
        <f>SUM(Data!$B9:G11)/SUM(Data!$B9:F11)</f>
        <v>1.0629941341494518</v>
      </c>
      <c r="H36" s="53">
        <f>SUM(Data!$B8:H10)/SUM(Data!$B8:G10)</f>
        <v>1.0281385281385282</v>
      </c>
      <c r="I36" s="53">
        <f>SUM(Data!$B7:I9)/SUM(Data!$B7:H9)</f>
        <v>1.0093480345158197</v>
      </c>
      <c r="J36" s="53">
        <f>SUM(Data!$B6:J8)/SUM(Data!$B6:I8)</f>
        <v>1.005189028910304</v>
      </c>
      <c r="K36" s="53">
        <f>SUM(Data!$B5:K7)/SUM(Data!$B5:J7)</f>
        <v>1.0026055237102658</v>
      </c>
      <c r="L36" s="53">
        <f>SUM(Data!$B4:L6)/SUM(Data!$B4:K6)</f>
        <v>1.0008349568605621</v>
      </c>
      <c r="M36" s="53">
        <f>SUM(Data!$B3:M5)/SUM(Data!$B3:L5)</f>
        <v>1</v>
      </c>
      <c r="N36" s="53">
        <f>SUM(Data!$B2:N4)/SUM(Data!$B2:M4)</f>
        <v>1</v>
      </c>
      <c r="O36" s="53">
        <f>SUM(Data!$B1:O3)/SUM(Data!$B1:N3)</f>
        <v>1</v>
      </c>
    </row>
    <row r="37" spans="1:18" ht="15" x14ac:dyDescent="0.2">
      <c r="A37" s="1"/>
      <c r="B37" s="1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8" ht="15" x14ac:dyDescent="0.2">
      <c r="B38" s="37" t="s">
        <v>56</v>
      </c>
      <c r="C38" s="53">
        <f ca="1">(SUM(INDIRECT("Data!"&amp;ADDRESS(13-C2,2)):INDIRECT("Data!"&amp;ADDRESS(15-C2,3+C2))))/SUM(INDIRECT("Data!"&amp;ADDRESS(13-C2,2)):INDIRECT("Data!"&amp;ADDRESS(15-C2,2+C2)))</f>
        <v>11.511627906976743</v>
      </c>
      <c r="D38" s="53">
        <f ca="1">(SUM(INDIRECT("Data!"&amp;ADDRESS(13-D2,2)):INDIRECT("Data!"&amp;ADDRESS(15-D2,3+D2))))/SUM(INDIRECT("Data!"&amp;ADDRESS(13-D2,2)):INDIRECT("Data!"&amp;ADDRESS(15-D2,2+D2)))</f>
        <v>2.1688654353562007</v>
      </c>
      <c r="E38" s="53">
        <f ca="1">(SUM(INDIRECT("Data!"&amp;ADDRESS(13-E2,2)):INDIRECT("Data!"&amp;ADDRESS(15-E2,3+E2))))/SUM(INDIRECT("Data!"&amp;ADDRESS(13-E2,2)):INDIRECT("Data!"&amp;ADDRESS(15-E2,2+E2)))</f>
        <v>1.4316221765913757</v>
      </c>
      <c r="F38" s="53">
        <f ca="1">(SUM(INDIRECT("Data!"&amp;ADDRESS(13-F2,2)):INDIRECT("Data!"&amp;ADDRESS(15-F2,3+F2))))/SUM(INDIRECT("Data!"&amp;ADDRESS(13-F2,2)):INDIRECT("Data!"&amp;ADDRESS(15-F2,2+F2)))</f>
        <v>1.1562589107499288</v>
      </c>
      <c r="G38" s="53">
        <f ca="1">(SUM(INDIRECT("Data!"&amp;ADDRESS(13-G2,2)):INDIRECT("Data!"&amp;ADDRESS(15-G2,3+G2))))/SUM(INDIRECT("Data!"&amp;ADDRESS(13-G2,2)):INDIRECT("Data!"&amp;ADDRESS(15-G2,2+G2)))</f>
        <v>1.0629941341494518</v>
      </c>
      <c r="H38" s="53">
        <f ca="1">(SUM(INDIRECT("Data!"&amp;ADDRESS(13-H2,2)):INDIRECT("Data!"&amp;ADDRESS(15-H2,3+H2))))/SUM(INDIRECT("Data!"&amp;ADDRESS(13-H2,2)):INDIRECT("Data!"&amp;ADDRESS(15-H2,2+H2)))</f>
        <v>1.0281385281385282</v>
      </c>
      <c r="I38" s="53">
        <f ca="1">(SUM(INDIRECT("Data!"&amp;ADDRESS(13-I2,2)):INDIRECT("Data!"&amp;ADDRESS(15-I2,3+I2))))/SUM(INDIRECT("Data!"&amp;ADDRESS(13-I2,2)):INDIRECT("Data!"&amp;ADDRESS(15-I2,2+I2)))</f>
        <v>1.0093480345158197</v>
      </c>
      <c r="J38" s="53">
        <f ca="1">(SUM(INDIRECT("Data!"&amp;ADDRESS(13-J2,2)):INDIRECT("Data!"&amp;ADDRESS(15-J2,3+J2))))/SUM(INDIRECT("Data!"&amp;ADDRESS(13-J2,2)):INDIRECT("Data!"&amp;ADDRESS(15-J2,2+J2)))</f>
        <v>1.005189028910304</v>
      </c>
      <c r="K38" s="53">
        <f ca="1">(SUM(INDIRECT("Data!"&amp;ADDRESS(13-K2,2)):INDIRECT("Data!"&amp;ADDRESS(15-K2,3+K2))))/SUM(INDIRECT("Data!"&amp;ADDRESS(13-K2,2)):INDIRECT("Data!"&amp;ADDRESS(15-K2,2+K2)))</f>
        <v>1.0026055237102658</v>
      </c>
      <c r="L38" s="53">
        <f ca="1">(SUM(INDIRECT("Data!"&amp;ADDRESS(13-L2,2)):INDIRECT("Data!"&amp;ADDRESS(15-L2,3+L2))))/SUM(INDIRECT("Data!"&amp;ADDRESS(13-L2,2)):INDIRECT("Data!"&amp;ADDRESS(15-L2,2+L2)))</f>
        <v>1.0008349568605621</v>
      </c>
      <c r="M38" s="53">
        <f ca="1">(SUM(INDIRECT("Data!"&amp;ADDRESS(13-M2,2)):INDIRECT("Data!"&amp;ADDRESS(15-M2,3+M2))))/SUM(INDIRECT("Data!"&amp;ADDRESS(13-M2,2)):INDIRECT("Data!"&amp;ADDRESS(15-M2,2+M2)))</f>
        <v>1</v>
      </c>
      <c r="N38" s="53">
        <f ca="1">(SUM(INDIRECT("Data!"&amp;ADDRESS(13-N2,2)):INDIRECT("Data!"&amp;ADDRESS(15-N2,3+N2))))/SUM(INDIRECT("Data!"&amp;ADDRESS(13-N2,2)):INDIRECT("Data!"&amp;ADDRESS(15-N2,2+N2)))</f>
        <v>1</v>
      </c>
      <c r="O38" s="53">
        <f ca="1">(SUM(INDIRECT("Data!"&amp;ADDRESS(13-O2,2)):INDIRECT("Data!"&amp;ADDRESS(15-O2,3+O2))))/SUM(INDIRECT("Data!"&amp;ADDRESS(13-O2,2)):INDIRECT("Data!"&amp;ADDRESS(15-O2,2+O2)))</f>
        <v>1</v>
      </c>
    </row>
    <row r="39" spans="1:18" ht="15" x14ac:dyDescent="0.2">
      <c r="P39" s="54"/>
      <c r="Q39" s="55"/>
      <c r="R39" s="55"/>
    </row>
    <row r="40" spans="1:18" x14ac:dyDescent="0.2">
      <c r="B40" s="37" t="s">
        <v>55</v>
      </c>
      <c r="C40" s="57">
        <f ca="1">(SUM(OFFSET(Data!$B$13:$Q$15,-C2,0,,2+C2)))/SUM(OFFSET(Data!$B$13:$Q$15,-C2,0,,1+C2))</f>
        <v>11.511627906976743</v>
      </c>
      <c r="D40" s="57">
        <f ca="1">(SUM(OFFSET(Data!$B$13:$Q$15,-D2,0,,2+D2)))/SUM(OFFSET(Data!$B$13:$Q$15,-D2,0,,1+D2))</f>
        <v>2.1688654353562007</v>
      </c>
      <c r="E40" s="57">
        <f ca="1">(SUM(OFFSET(Data!$B$13:$Q$15,-E2,0,,2+E2)))/SUM(OFFSET(Data!$B$13:$Q$15,-E2,0,,1+E2))</f>
        <v>1.4316221765913757</v>
      </c>
      <c r="F40" s="57">
        <f ca="1">(SUM(OFFSET(Data!$B$13:$Q$15,-F2,0,,2+F2)))/SUM(OFFSET(Data!$B$13:$Q$15,-F2,0,,1+F2))</f>
        <v>1.1562589107499288</v>
      </c>
      <c r="G40" s="57">
        <f ca="1">(SUM(OFFSET(Data!$B$13:$Q$15,-G2,0,,2+G2)))/SUM(OFFSET(Data!$B$13:$Q$15,-G2,0,,1+G2))</f>
        <v>1.0629941341494518</v>
      </c>
      <c r="H40" s="57">
        <f ca="1">(SUM(OFFSET(Data!$B$13:$Q$15,-H2,0,,2+H2)))/SUM(OFFSET(Data!$B$13:$Q$15,-H2,0,,1+H2))</f>
        <v>1.0281385281385282</v>
      </c>
      <c r="I40" s="57">
        <f ca="1">(SUM(OFFSET(Data!$B$13:$Q$15,-I2,0,,2+I2)))/SUM(OFFSET(Data!$B$13:$Q$15,-I2,0,,1+I2))</f>
        <v>1.0093480345158197</v>
      </c>
      <c r="J40" s="57">
        <f ca="1">(SUM(OFFSET(Data!$B$13:$Q$15,-J2,0,,2+J2)))/SUM(OFFSET(Data!$B$13:$Q$15,-J2,0,,1+J2))</f>
        <v>1.005189028910304</v>
      </c>
      <c r="K40" s="57">
        <f ca="1">(SUM(OFFSET(Data!$B$13:$Q$15,-K2,0,,2+K2)))/SUM(OFFSET(Data!$B$13:$Q$15,-K2,0,,1+K2))</f>
        <v>1.0026055237102658</v>
      </c>
      <c r="L40" s="57">
        <f ca="1">(SUM(OFFSET(Data!$B$13:$Q$15,-L2,0,,2+L2)))/SUM(OFFSET(Data!$B$13:$Q$15,-L2,0,,1+L2))</f>
        <v>1.0008349568605621</v>
      </c>
      <c r="M40" s="57">
        <f ca="1">(SUM(OFFSET(Data!$B$13:$Q$15,-M2,0,,2+M2)))/SUM(OFFSET(Data!$B$13:$Q$15,-M2,0,,1+M2))</f>
        <v>1</v>
      </c>
      <c r="N40" s="57">
        <f ca="1">(SUM(OFFSET(Data!$B$13:$Q$15,-N2,0,,2+N2)))/SUM(OFFSET(Data!$B$13:$Q$15,-N2,0,,1+N2))</f>
        <v>1</v>
      </c>
      <c r="O40" s="57">
        <f ca="1">(SUM(OFFSET(Data!$B$13:$Q$15,-O2,0,,2+O2)))/SUM(OFFSET(Data!$B$13:$Q$15,-O2,0,,1+O2))</f>
        <v>1</v>
      </c>
      <c r="P40" s="55"/>
      <c r="Q40" s="55"/>
      <c r="R40" s="55"/>
    </row>
    <row r="41" spans="1:18" x14ac:dyDescent="0.2">
      <c r="R41" s="55"/>
    </row>
    <row r="42" spans="1:18" ht="15" x14ac:dyDescent="0.2">
      <c r="P42" s="55"/>
      <c r="Q42" s="55"/>
      <c r="R42" s="54"/>
    </row>
    <row r="43" spans="1:18" ht="15" x14ac:dyDescent="0.2">
      <c r="A43" s="6"/>
      <c r="B43" s="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4"/>
      <c r="O43" s="55"/>
      <c r="P43" s="54"/>
      <c r="Q43" s="54"/>
    </row>
    <row r="44" spans="1:18" ht="15" x14ac:dyDescent="0.2">
      <c r="A44" s="1" t="s">
        <v>14</v>
      </c>
      <c r="B44" s="1"/>
      <c r="C44" s="53">
        <f t="shared" ref="C44:O44" si="0">C36</f>
        <v>11.511627906976743</v>
      </c>
      <c r="D44" s="53">
        <f t="shared" si="0"/>
        <v>2.1688654353562007</v>
      </c>
      <c r="E44" s="53">
        <f t="shared" si="0"/>
        <v>1.4316221765913757</v>
      </c>
      <c r="F44" s="53">
        <f t="shared" si="0"/>
        <v>1.1562589107499288</v>
      </c>
      <c r="G44" s="53">
        <f t="shared" si="0"/>
        <v>1.0629941341494518</v>
      </c>
      <c r="H44" s="53">
        <f t="shared" si="0"/>
        <v>1.0281385281385282</v>
      </c>
      <c r="I44" s="53">
        <f t="shared" si="0"/>
        <v>1.0093480345158197</v>
      </c>
      <c r="J44" s="53">
        <f t="shared" si="0"/>
        <v>1.005189028910304</v>
      </c>
      <c r="K44" s="53">
        <f t="shared" si="0"/>
        <v>1.0026055237102658</v>
      </c>
      <c r="L44" s="53">
        <f t="shared" si="0"/>
        <v>1.0008349568605621</v>
      </c>
      <c r="M44" s="53">
        <f t="shared" si="0"/>
        <v>1</v>
      </c>
      <c r="N44" s="53">
        <f t="shared" si="0"/>
        <v>1</v>
      </c>
      <c r="O44" s="53">
        <f t="shared" si="0"/>
        <v>1</v>
      </c>
    </row>
    <row r="45" spans="1:18" x14ac:dyDescent="0.2">
      <c r="A45" s="37" t="s">
        <v>15</v>
      </c>
    </row>
    <row r="47" spans="1:18" ht="15.75" x14ac:dyDescent="0.25">
      <c r="A47" s="44" t="s">
        <v>14</v>
      </c>
      <c r="B47" s="44"/>
      <c r="C47" s="52">
        <f>C44</f>
        <v>11.511627906976743</v>
      </c>
      <c r="D47" s="52">
        <f>D44</f>
        <v>2.1688654353562007</v>
      </c>
      <c r="E47" s="52">
        <f>E44</f>
        <v>1.4316221765913757</v>
      </c>
      <c r="F47" s="52">
        <f>F44</f>
        <v>1.1562589107499288</v>
      </c>
      <c r="G47" s="52">
        <f>G44</f>
        <v>1.0629941341494518</v>
      </c>
      <c r="H47" s="51">
        <f>H56</f>
        <v>1.0259767128291359</v>
      </c>
      <c r="I47" s="51">
        <f>I56</f>
        <v>1.0113095338666644</v>
      </c>
      <c r="J47" s="51">
        <f>J56</f>
        <v>1.004923854574</v>
      </c>
      <c r="K47" s="51">
        <f>K56</f>
        <v>1.0021437084986644</v>
      </c>
      <c r="L47" s="51">
        <f>L56</f>
        <v>1.000933310693519</v>
      </c>
      <c r="M47" s="50">
        <f>B63</f>
        <v>1.0007196550150155</v>
      </c>
      <c r="N47" s="49"/>
      <c r="O47" s="49"/>
    </row>
    <row r="48" spans="1:18" ht="15.75" x14ac:dyDescent="0.25">
      <c r="A48" s="44" t="s">
        <v>13</v>
      </c>
      <c r="B48" s="4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39"/>
    </row>
    <row r="49" spans="1:15" ht="15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39"/>
    </row>
    <row r="50" spans="1:15" ht="15" x14ac:dyDescent="0.2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14"/>
      <c r="N50" s="14"/>
      <c r="O50" s="39"/>
    </row>
    <row r="51" spans="1:15" ht="15.75" x14ac:dyDescent="0.25">
      <c r="A51" s="44" t="s">
        <v>12</v>
      </c>
      <c r="B51" s="4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39"/>
    </row>
    <row r="52" spans="1:15" ht="15" x14ac:dyDescent="0.2">
      <c r="A52" s="14"/>
      <c r="B52" s="14"/>
      <c r="C52" s="14"/>
      <c r="D52" s="14"/>
      <c r="E52" s="14"/>
      <c r="F52" s="14"/>
      <c r="G52" s="14" t="s">
        <v>54</v>
      </c>
      <c r="H52" s="14"/>
      <c r="I52" s="14"/>
      <c r="J52" s="14"/>
      <c r="K52" s="14"/>
      <c r="L52" s="14"/>
      <c r="M52" s="14"/>
      <c r="N52" s="14"/>
      <c r="O52" s="39"/>
    </row>
    <row r="53" spans="1:15" ht="15" x14ac:dyDescent="0.2">
      <c r="A53" s="14" t="s">
        <v>9</v>
      </c>
      <c r="B53" s="14"/>
      <c r="C53" s="14"/>
      <c r="D53" s="14"/>
      <c r="E53" s="14"/>
      <c r="F53" s="14"/>
      <c r="G53" s="48">
        <f>LN(G44-1)</f>
        <v>-2.7647136656643529</v>
      </c>
      <c r="H53" s="48"/>
      <c r="I53" s="48">
        <f>LN(I44-1)</f>
        <v>-4.6725891699910251</v>
      </c>
      <c r="J53" s="48">
        <f>LN(J44-1)</f>
        <v>-5.2612087071524209</v>
      </c>
      <c r="K53" s="48">
        <f>LN(K44-1)</f>
        <v>-5.9501215835735897</v>
      </c>
      <c r="L53" s="48">
        <f>LN(L44-1)</f>
        <v>-7.0881304984455111</v>
      </c>
      <c r="M53" s="48"/>
      <c r="N53" s="14"/>
      <c r="O53" s="39"/>
    </row>
    <row r="54" spans="1:15" ht="15" x14ac:dyDescent="0.2">
      <c r="A54" s="14"/>
      <c r="B54" s="14"/>
      <c r="C54" s="14"/>
      <c r="D54" s="14"/>
      <c r="E54" s="14"/>
      <c r="F54" s="14"/>
      <c r="G54" s="14" t="s">
        <v>8</v>
      </c>
      <c r="H54" s="14"/>
      <c r="I54" s="14"/>
      <c r="J54" s="14"/>
      <c r="K54" s="14"/>
      <c r="L54" s="14"/>
      <c r="M54" s="14"/>
      <c r="N54" s="14"/>
      <c r="O54" s="39"/>
    </row>
    <row r="55" spans="1:15" ht="15" x14ac:dyDescent="0.2">
      <c r="A55" s="14" t="s">
        <v>7</v>
      </c>
      <c r="B55" s="14">
        <f>SLOPE(G53:L53,G2:L2)</f>
        <v>-0.83155440124634517</v>
      </c>
      <c r="C55" s="14"/>
      <c r="D55" s="14"/>
      <c r="E55" s="14"/>
      <c r="F55" s="14" t="s">
        <v>6</v>
      </c>
      <c r="G55" s="14">
        <f t="shared" ref="G55:L55" si="1">_xlfn.FORECAST.LINEAR(G2,$G$53:$L$53,$G$2:$L$2)</f>
        <v>-2.8190004014756145</v>
      </c>
      <c r="H55" s="14">
        <f t="shared" si="1"/>
        <v>-3.6505548027219596</v>
      </c>
      <c r="I55" s="14">
        <f t="shared" si="1"/>
        <v>-4.4821092039683048</v>
      </c>
      <c r="J55" s="14">
        <f t="shared" si="1"/>
        <v>-5.31366360521465</v>
      </c>
      <c r="K55" s="14">
        <f t="shared" si="1"/>
        <v>-6.1452180064609951</v>
      </c>
      <c r="L55" s="14">
        <f t="shared" si="1"/>
        <v>-6.9767724077073403</v>
      </c>
      <c r="M55" s="14"/>
      <c r="N55" s="14"/>
      <c r="O55" s="39"/>
    </row>
    <row r="56" spans="1:15" ht="15" x14ac:dyDescent="0.2">
      <c r="A56" s="14" t="s">
        <v>5</v>
      </c>
      <c r="B56" s="14">
        <f>INTERCEPT(G53:L53,G2:L2)</f>
        <v>0.50721720350976618</v>
      </c>
      <c r="C56" s="14"/>
      <c r="D56" s="14"/>
      <c r="E56" s="14"/>
      <c r="F56" s="14" t="s">
        <v>4</v>
      </c>
      <c r="G56" s="47">
        <f t="shared" ref="G56:L56" si="2">EXP(G55)+1</f>
        <v>1.0596655545102864</v>
      </c>
      <c r="H56" s="47">
        <f t="shared" si="2"/>
        <v>1.0259767128291359</v>
      </c>
      <c r="I56" s="47">
        <f t="shared" si="2"/>
        <v>1.0113095338666644</v>
      </c>
      <c r="J56" s="47">
        <f t="shared" si="2"/>
        <v>1.004923854574</v>
      </c>
      <c r="K56" s="47">
        <f t="shared" si="2"/>
        <v>1.0021437084986644</v>
      </c>
      <c r="L56" s="47">
        <f t="shared" si="2"/>
        <v>1.000933310693519</v>
      </c>
      <c r="M56" s="14"/>
      <c r="N56" s="14"/>
      <c r="O56" s="39"/>
    </row>
    <row r="57" spans="1:15" ht="15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39"/>
    </row>
    <row r="58" spans="1:15" ht="15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39"/>
    </row>
    <row r="59" spans="1:15" ht="15.75" x14ac:dyDescent="0.25">
      <c r="A59" s="44" t="s">
        <v>3</v>
      </c>
      <c r="B59" s="4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39"/>
    </row>
    <row r="60" spans="1:15" ht="15" x14ac:dyDescent="0.2">
      <c r="A60" s="14" t="s">
        <v>2</v>
      </c>
      <c r="B60" s="14">
        <f>EXP(B56)</f>
        <v>1.6606634704475272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39"/>
    </row>
    <row r="61" spans="1:15" ht="15" x14ac:dyDescent="0.2">
      <c r="A61" s="14" t="s">
        <v>1</v>
      </c>
      <c r="B61" s="14">
        <f>EXP(B55)</f>
        <v>0.43537201727769842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39"/>
    </row>
    <row r="62" spans="1:15" ht="15.75" x14ac:dyDescent="0.25">
      <c r="A62" s="14" t="s">
        <v>53</v>
      </c>
      <c r="B62" s="46">
        <f>B60*B61^(10)/(1-B61)</f>
        <v>7.196550150154594E-4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39"/>
    </row>
    <row r="63" spans="1:15" ht="15" x14ac:dyDescent="0.2">
      <c r="A63" s="14" t="s">
        <v>52</v>
      </c>
      <c r="B63" s="14">
        <f>1+B62</f>
        <v>1.0007196550150155</v>
      </c>
      <c r="C63" s="14" t="s">
        <v>51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39"/>
    </row>
    <row r="64" spans="1:15" ht="15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39"/>
    </row>
    <row r="65" spans="1:15" ht="15" x14ac:dyDescent="0.2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39"/>
    </row>
    <row r="66" spans="1:15" ht="15.75" x14ac:dyDescent="0.25">
      <c r="A66" s="44" t="s">
        <v>50</v>
      </c>
      <c r="B66" s="4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39"/>
    </row>
    <row r="67" spans="1:15" ht="15.75" x14ac:dyDescent="0.25">
      <c r="A67" s="14"/>
      <c r="B67" s="14"/>
      <c r="C67" s="44">
        <v>0</v>
      </c>
      <c r="D67" s="44">
        <v>1</v>
      </c>
      <c r="E67" s="44">
        <v>2</v>
      </c>
      <c r="F67" s="44">
        <v>3</v>
      </c>
      <c r="G67" s="44">
        <v>4</v>
      </c>
      <c r="H67" s="44">
        <v>5</v>
      </c>
      <c r="I67" s="44">
        <v>6</v>
      </c>
      <c r="J67" s="44">
        <v>7</v>
      </c>
      <c r="K67" s="44">
        <v>8</v>
      </c>
      <c r="L67" s="44">
        <v>9</v>
      </c>
      <c r="M67" s="44">
        <v>10</v>
      </c>
      <c r="N67" s="44" t="s">
        <v>49</v>
      </c>
      <c r="O67" s="44"/>
    </row>
    <row r="68" spans="1:15" ht="15" x14ac:dyDescent="0.2">
      <c r="A68" s="14" t="s">
        <v>48</v>
      </c>
      <c r="B68" s="14"/>
      <c r="C68" s="43">
        <f>PRODUCT(C47:$M47)</f>
        <v>45.981810359697526</v>
      </c>
      <c r="D68" s="42">
        <f>PRODUCT(D47:$M47)</f>
        <v>3.9943794857919066</v>
      </c>
      <c r="E68" s="42">
        <f>PRODUCT(E47:$M47)</f>
        <v>1.8416907848115969</v>
      </c>
      <c r="F68" s="42">
        <f>PRODUCT(F47:$M47)</f>
        <v>1.2864363341985767</v>
      </c>
      <c r="G68" s="42">
        <f>PRODUCT(G47:$M47)</f>
        <v>1.1125850120923326</v>
      </c>
      <c r="H68" s="42">
        <f>PRODUCT(H47:$M47)</f>
        <v>1.0466520711166114</v>
      </c>
      <c r="I68" s="42">
        <f>PRODUCT(I47:$M47)</f>
        <v>1.0201518787209729</v>
      </c>
      <c r="J68" s="42">
        <f>PRODUCT(J47:$M47)</f>
        <v>1.0087434603928833</v>
      </c>
      <c r="K68" s="42">
        <f>PRODUCT(K47:$M47)</f>
        <v>1.0038008907854044</v>
      </c>
      <c r="L68" s="42">
        <f>PRODUCT(L47:$M47)</f>
        <v>1.0016536373702556</v>
      </c>
      <c r="M68" s="42">
        <f>PRODUCT(M47:$M47)</f>
        <v>1.0007196550150155</v>
      </c>
      <c r="N68" s="1">
        <v>1</v>
      </c>
      <c r="O68" s="39"/>
    </row>
    <row r="69" spans="1:15" ht="15" x14ac:dyDescent="0.2">
      <c r="A69" s="14" t="s">
        <v>47</v>
      </c>
      <c r="B69" s="14"/>
      <c r="C69" s="41">
        <f>1/C68</f>
        <v>2.1747730073639886E-2</v>
      </c>
      <c r="D69" s="40">
        <f t="shared" ref="D69:N69" si="3">1/D68-1/C68</f>
        <v>0.22860404635547044</v>
      </c>
      <c r="E69" s="40">
        <f t="shared" si="3"/>
        <v>0.29262753814801012</v>
      </c>
      <c r="F69" s="40">
        <f t="shared" si="3"/>
        <v>0.23436191360187009</v>
      </c>
      <c r="G69" s="40">
        <f t="shared" si="3"/>
        <v>0.12146649359626083</v>
      </c>
      <c r="H69" s="40">
        <f t="shared" si="3"/>
        <v>5.6619614200073221E-2</v>
      </c>
      <c r="I69" s="40">
        <f t="shared" si="3"/>
        <v>2.4818861535737646E-2</v>
      </c>
      <c r="J69" s="40">
        <f t="shared" si="3"/>
        <v>1.1086127568420423E-2</v>
      </c>
      <c r="K69" s="40">
        <f t="shared" si="3"/>
        <v>4.8811762031966133E-3</v>
      </c>
      <c r="L69" s="40">
        <f t="shared" si="3"/>
        <v>2.1355913491839518E-3</v>
      </c>
      <c r="M69" s="40">
        <f t="shared" si="3"/>
        <v>9.317698840182187E-4</v>
      </c>
      <c r="N69" s="40">
        <f t="shared" si="3"/>
        <v>7.1913748411855938E-4</v>
      </c>
      <c r="O69" s="39"/>
    </row>
    <row r="70" spans="1:15" x14ac:dyDescent="0.2">
      <c r="C70" s="38" t="s">
        <v>46</v>
      </c>
      <c r="D70" s="38"/>
      <c r="E70" s="38"/>
      <c r="F70" s="38"/>
      <c r="G70" s="38"/>
    </row>
    <row r="71" spans="1:15" x14ac:dyDescent="0.2">
      <c r="C71" s="38" t="s">
        <v>45</v>
      </c>
      <c r="D71" s="38"/>
      <c r="E71" s="38"/>
      <c r="F71" s="38"/>
      <c r="G71" s="3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BBA-C100-4978-A0A6-2554271191E8}">
  <dimension ref="A1:U60"/>
  <sheetViews>
    <sheetView workbookViewId="0">
      <selection activeCell="R4" sqref="R4"/>
    </sheetView>
  </sheetViews>
  <sheetFormatPr defaultColWidth="11.42578125" defaultRowHeight="15" x14ac:dyDescent="0.25"/>
  <cols>
    <col min="3" max="3" width="6.42578125" customWidth="1"/>
    <col min="4" max="4" width="7.85546875" customWidth="1"/>
    <col min="5" max="7" width="7" bestFit="1" customWidth="1"/>
    <col min="8" max="8" width="5.7109375" bestFit="1" customWidth="1"/>
    <col min="9" max="14" width="6.42578125" customWidth="1"/>
    <col min="15" max="15" width="12.140625" bestFit="1" customWidth="1"/>
  </cols>
  <sheetData>
    <row r="1" spans="1:20" ht="15.75" x14ac:dyDescent="0.25">
      <c r="A1" s="18" t="s">
        <v>35</v>
      </c>
      <c r="B1" s="18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1"/>
      <c r="Q1" s="3"/>
      <c r="R1" s="3" t="s">
        <v>33</v>
      </c>
      <c r="S1" s="3"/>
    </row>
    <row r="2" spans="1:20" ht="15.75" x14ac:dyDescent="0.25">
      <c r="A2" s="18" t="s">
        <v>32</v>
      </c>
      <c r="B2" s="18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49</v>
      </c>
      <c r="O2" s="3"/>
      <c r="P2" s="31" t="s">
        <v>30</v>
      </c>
      <c r="Q2" s="3" t="s">
        <v>29</v>
      </c>
      <c r="R2" s="3" t="s">
        <v>28</v>
      </c>
      <c r="S2" s="3" t="s">
        <v>27</v>
      </c>
      <c r="T2" s="3" t="s">
        <v>26</v>
      </c>
    </row>
    <row r="3" spans="1:20" ht="15.75" x14ac:dyDescent="0.25">
      <c r="A3" s="16"/>
      <c r="B3" s="1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0"/>
      <c r="Q3" s="1"/>
      <c r="R3" s="1"/>
      <c r="S3" s="1"/>
    </row>
    <row r="4" spans="1:20" ht="15.75" x14ac:dyDescent="0.25">
      <c r="A4" s="14">
        <v>0</v>
      </c>
      <c r="B4" s="29"/>
      <c r="C4" s="24">
        <f>Data!B1</f>
        <v>156</v>
      </c>
      <c r="D4" s="24">
        <f>Data!C1</f>
        <v>383</v>
      </c>
      <c r="E4" s="24">
        <f>Data!D1</f>
        <v>220</v>
      </c>
      <c r="F4" s="24">
        <f>Data!E1</f>
        <v>86</v>
      </c>
      <c r="G4" s="24">
        <f>Data!F1</f>
        <v>35</v>
      </c>
      <c r="H4" s="24">
        <f>Data!G1</f>
        <v>25</v>
      </c>
      <c r="I4" s="24">
        <f>Data!H1</f>
        <v>8</v>
      </c>
      <c r="J4" s="24">
        <f>Data!I1</f>
        <v>4</v>
      </c>
      <c r="K4" s="24">
        <f>Data!J1</f>
        <v>2</v>
      </c>
      <c r="L4" s="24">
        <f>Data!K1</f>
        <v>0</v>
      </c>
      <c r="M4" s="24">
        <f>Data!L1</f>
        <v>0</v>
      </c>
      <c r="N4" s="28">
        <f>SUM($C4:M4)*(CL!M$47-1)</f>
        <v>0.66136295879922113</v>
      </c>
      <c r="O4" s="28"/>
      <c r="P4" s="27">
        <f>SUM(C4:N4)</f>
        <v>919.66136295879926</v>
      </c>
      <c r="Q4" s="26">
        <f>P4/Data!A1</f>
        <v>9.6208951036593715E-2</v>
      </c>
      <c r="R4" s="21">
        <f t="shared" ref="R4:R19" si="0">S4-P4</f>
        <v>0</v>
      </c>
      <c r="S4" s="21">
        <f t="shared" ref="S4:S19" si="1">SUM(C4:O4)</f>
        <v>919.66136295879926</v>
      </c>
      <c r="T4" s="26">
        <f>S4/Data!A1</f>
        <v>9.6208951036593715E-2</v>
      </c>
    </row>
    <row r="5" spans="1:20" ht="15.75" x14ac:dyDescent="0.25">
      <c r="A5" s="14">
        <v>1</v>
      </c>
      <c r="B5" s="29"/>
      <c r="C5" s="24">
        <f>Data!B2</f>
        <v>158</v>
      </c>
      <c r="D5" s="24">
        <f>Data!C2</f>
        <v>445</v>
      </c>
      <c r="E5" s="24">
        <f>Data!D2</f>
        <v>262</v>
      </c>
      <c r="F5" s="24">
        <f>Data!E2</f>
        <v>132</v>
      </c>
      <c r="G5" s="24">
        <f>Data!F2</f>
        <v>83</v>
      </c>
      <c r="H5" s="24">
        <f>Data!G2</f>
        <v>24</v>
      </c>
      <c r="I5" s="24">
        <f>Data!H2</f>
        <v>9</v>
      </c>
      <c r="J5" s="24">
        <f>Data!I2</f>
        <v>4</v>
      </c>
      <c r="K5" s="24">
        <f>Data!J2</f>
        <v>1</v>
      </c>
      <c r="L5" s="24">
        <f>Data!K2</f>
        <v>0</v>
      </c>
      <c r="M5" s="24">
        <f>Data!L2</f>
        <v>0</v>
      </c>
      <c r="N5" s="28">
        <f>SUM($C5:M5)*(CL!M$47-1)</f>
        <v>0.80457430678730057</v>
      </c>
      <c r="O5" s="28"/>
      <c r="P5" s="27">
        <f>SUM(C5:N5)</f>
        <v>1118.8045743067873</v>
      </c>
      <c r="Q5" s="26">
        <f>P5/Data!A2</f>
        <v>0.10443429238371953</v>
      </c>
      <c r="R5" s="21">
        <f t="shared" si="0"/>
        <v>0</v>
      </c>
      <c r="S5" s="21">
        <f t="shared" si="1"/>
        <v>1118.8045743067873</v>
      </c>
      <c r="T5" s="26">
        <f>S5/Data!A2</f>
        <v>0.10443429238371953</v>
      </c>
    </row>
    <row r="6" spans="1:20" ht="15.75" x14ac:dyDescent="0.25">
      <c r="A6" s="14">
        <v>2</v>
      </c>
      <c r="B6" s="29"/>
      <c r="C6" s="24">
        <f>Data!B3</f>
        <v>137</v>
      </c>
      <c r="D6" s="24">
        <f>Data!C3</f>
        <v>417</v>
      </c>
      <c r="E6" s="24">
        <f>Data!D3</f>
        <v>257</v>
      </c>
      <c r="F6" s="24">
        <f>Data!E3</f>
        <v>167</v>
      </c>
      <c r="G6" s="24">
        <f>Data!F3</f>
        <v>70</v>
      </c>
      <c r="H6" s="24">
        <f>Data!G3</f>
        <v>33</v>
      </c>
      <c r="I6" s="24">
        <f>Data!H3</f>
        <v>19</v>
      </c>
      <c r="J6" s="24">
        <f>Data!I3</f>
        <v>6</v>
      </c>
      <c r="K6" s="24">
        <f>Data!J3</f>
        <v>5</v>
      </c>
      <c r="L6" s="24">
        <f>Data!K3</f>
        <v>1</v>
      </c>
      <c r="M6" s="24">
        <f>Data!L3</f>
        <v>1</v>
      </c>
      <c r="N6" s="28">
        <f>SUM($C6:M6)*(CL!M$47-1)</f>
        <v>0.8009760317122232</v>
      </c>
      <c r="O6" s="28"/>
      <c r="P6" s="27">
        <f>SUM(C6:N6)</f>
        <v>1113.8009760317123</v>
      </c>
      <c r="Q6" s="26">
        <f>P6/Data!A3</f>
        <v>9.6149946135334272E-2</v>
      </c>
      <c r="R6" s="21">
        <f t="shared" si="0"/>
        <v>0</v>
      </c>
      <c r="S6" s="21">
        <f t="shared" si="1"/>
        <v>1113.8009760317123</v>
      </c>
      <c r="T6" s="26">
        <f>S6/Data!A3</f>
        <v>9.6149946135334272E-2</v>
      </c>
    </row>
    <row r="7" spans="1:20" ht="15.75" x14ac:dyDescent="0.25">
      <c r="A7" s="14">
        <v>3</v>
      </c>
      <c r="B7" s="29"/>
      <c r="C7" s="24">
        <f>Data!B4</f>
        <v>123</v>
      </c>
      <c r="D7" s="24">
        <f>Data!C4</f>
        <v>415</v>
      </c>
      <c r="E7" s="24">
        <f>Data!D4</f>
        <v>305</v>
      </c>
      <c r="F7" s="24">
        <f>Data!E4</f>
        <v>145</v>
      </c>
      <c r="G7" s="24">
        <f>Data!F4</f>
        <v>77</v>
      </c>
      <c r="H7" s="24">
        <f>Data!G4</f>
        <v>33</v>
      </c>
      <c r="I7" s="24">
        <f>Data!H4</f>
        <v>17</v>
      </c>
      <c r="J7" s="24">
        <f>Data!I4</f>
        <v>8</v>
      </c>
      <c r="K7" s="24">
        <f>Data!J4</f>
        <v>4</v>
      </c>
      <c r="L7" s="24">
        <f>Data!K4</f>
        <v>2</v>
      </c>
      <c r="M7" s="24">
        <f>Data!L4</f>
        <v>2</v>
      </c>
      <c r="N7" s="28">
        <f>SUM($C7:M7)*(CL!M$47-1)</f>
        <v>0.81392982198250174</v>
      </c>
      <c r="O7" s="28"/>
      <c r="P7" s="27">
        <f>SUM(C7:N7)</f>
        <v>1131.8139298219826</v>
      </c>
      <c r="Q7" s="26">
        <f>P7/Data!A4</f>
        <v>0.10048064007652545</v>
      </c>
      <c r="R7" s="21">
        <f t="shared" si="0"/>
        <v>0</v>
      </c>
      <c r="S7" s="21">
        <f t="shared" si="1"/>
        <v>1131.8139298219826</v>
      </c>
      <c r="T7" s="26">
        <f>S7/Data!A4</f>
        <v>0.10048064007652545</v>
      </c>
    </row>
    <row r="8" spans="1:20" ht="15.75" x14ac:dyDescent="0.25">
      <c r="A8" s="14">
        <v>4</v>
      </c>
      <c r="B8" s="29"/>
      <c r="C8" s="24">
        <f>Data!B5</f>
        <v>114</v>
      </c>
      <c r="D8" s="24">
        <f>Data!C5</f>
        <v>405</v>
      </c>
      <c r="E8" s="24">
        <f>Data!D5</f>
        <v>333</v>
      </c>
      <c r="F8" s="24">
        <f>Data!E5</f>
        <v>165</v>
      </c>
      <c r="G8" s="24">
        <f>Data!F5</f>
        <v>98</v>
      </c>
      <c r="H8" s="24">
        <f>Data!G5</f>
        <v>41</v>
      </c>
      <c r="I8" s="24">
        <f>Data!H5</f>
        <v>16</v>
      </c>
      <c r="J8" s="24">
        <f>Data!I5</f>
        <v>9</v>
      </c>
      <c r="K8" s="24">
        <f>Data!J5</f>
        <v>1</v>
      </c>
      <c r="L8" s="24">
        <f>Data!K5</f>
        <v>5</v>
      </c>
      <c r="M8" s="24">
        <f>Data!L5</f>
        <v>0</v>
      </c>
      <c r="N8" s="28">
        <f>SUM($C8:M8)*(CL!M$47-1)</f>
        <v>0.85423050282336832</v>
      </c>
      <c r="O8" s="28"/>
      <c r="P8" s="27">
        <f>SUM(C8:N8)</f>
        <v>1187.8542305028234</v>
      </c>
      <c r="Q8" s="26">
        <f>P8/Data!A5</f>
        <v>9.9451961696485541E-2</v>
      </c>
      <c r="R8" s="21">
        <f t="shared" si="0"/>
        <v>0</v>
      </c>
      <c r="S8" s="21">
        <f t="shared" si="1"/>
        <v>1187.8542305028234</v>
      </c>
      <c r="T8" s="26">
        <f>S8/Data!A5</f>
        <v>9.9451961696485541E-2</v>
      </c>
    </row>
    <row r="9" spans="1:20" ht="15.75" x14ac:dyDescent="0.25">
      <c r="A9" s="14">
        <v>5</v>
      </c>
      <c r="B9" s="29"/>
      <c r="C9" s="24">
        <f>Data!B6</f>
        <v>100</v>
      </c>
      <c r="D9" s="24">
        <f>Data!C6</f>
        <v>430</v>
      </c>
      <c r="E9" s="24">
        <f>Data!D6</f>
        <v>358</v>
      </c>
      <c r="F9" s="24">
        <f>Data!E6</f>
        <v>201</v>
      </c>
      <c r="G9" s="24">
        <f>Data!F6</f>
        <v>98</v>
      </c>
      <c r="H9" s="24">
        <f>Data!G6</f>
        <v>51</v>
      </c>
      <c r="I9" s="24">
        <f>Data!H6</f>
        <v>21</v>
      </c>
      <c r="J9" s="24">
        <f>Data!I6</f>
        <v>10</v>
      </c>
      <c r="K9" s="24">
        <f>Data!J6</f>
        <v>6</v>
      </c>
      <c r="L9" s="24">
        <f>Data!K6</f>
        <v>2</v>
      </c>
      <c r="M9" s="24">
        <f>Data!L6</f>
        <v>1</v>
      </c>
      <c r="N9" s="28">
        <f>SUM($C9:M9)*(CL!M$47-1)</f>
        <v>0.91971910918977651</v>
      </c>
      <c r="O9" s="28"/>
      <c r="P9" s="27">
        <f>SUM(C9:M9)</f>
        <v>1278</v>
      </c>
      <c r="Q9" s="26">
        <f>P9/Data!A6</f>
        <v>9.8839907192575405E-2</v>
      </c>
      <c r="R9" s="21">
        <f t="shared" si="0"/>
        <v>0.91971910918982758</v>
      </c>
      <c r="S9" s="21">
        <f t="shared" si="1"/>
        <v>1278.9197191091898</v>
      </c>
      <c r="T9" s="26">
        <f>S9/Data!A6</f>
        <v>9.8911037827470211E-2</v>
      </c>
    </row>
    <row r="10" spans="1:20" ht="15.75" x14ac:dyDescent="0.25">
      <c r="A10" s="14">
        <v>6</v>
      </c>
      <c r="B10" s="29"/>
      <c r="C10" s="24">
        <f>Data!B7</f>
        <v>96</v>
      </c>
      <c r="D10" s="24">
        <f>Data!C7</f>
        <v>427</v>
      </c>
      <c r="E10" s="24">
        <f>Data!D7</f>
        <v>396</v>
      </c>
      <c r="F10" s="24">
        <f>Data!E7</f>
        <v>214</v>
      </c>
      <c r="G10" s="24">
        <f>Data!F7</f>
        <v>137</v>
      </c>
      <c r="H10" s="24">
        <f>Data!G7</f>
        <v>60</v>
      </c>
      <c r="I10" s="24">
        <f>Data!H7</f>
        <v>32</v>
      </c>
      <c r="J10" s="24">
        <f>Data!I7</f>
        <v>13</v>
      </c>
      <c r="K10" s="24">
        <f>Data!J7</f>
        <v>6</v>
      </c>
      <c r="L10" s="24">
        <f>Data!K7</f>
        <v>3</v>
      </c>
      <c r="M10" s="28">
        <f>SUM($C10:L10)*(CL!L$47-1)</f>
        <v>1.2917019998302752</v>
      </c>
      <c r="N10" s="28">
        <f>SUM($C10:M10)*(CL!M$47-1)</f>
        <v>0.99693212060350023</v>
      </c>
      <c r="O10" s="28"/>
      <c r="P10" s="27">
        <f>SUM(C10:L10)</f>
        <v>1384</v>
      </c>
      <c r="Q10" s="26">
        <f>P10/Data!A7</f>
        <v>0.10039170172638909</v>
      </c>
      <c r="R10" s="21">
        <f t="shared" si="0"/>
        <v>2.288634120433926</v>
      </c>
      <c r="S10" s="21">
        <f t="shared" si="1"/>
        <v>1386.2886341204339</v>
      </c>
      <c r="T10" s="26">
        <f>S10/Data!A7</f>
        <v>0.10055771319602741</v>
      </c>
    </row>
    <row r="11" spans="1:20" ht="15.75" x14ac:dyDescent="0.25">
      <c r="A11" s="14">
        <v>7</v>
      </c>
      <c r="B11" s="29"/>
      <c r="C11" s="24">
        <f>Data!B8</f>
        <v>67</v>
      </c>
      <c r="D11" s="24">
        <f>Data!C8</f>
        <v>408</v>
      </c>
      <c r="E11" s="24">
        <f>Data!D8</f>
        <v>425</v>
      </c>
      <c r="F11" s="24">
        <f>Data!E8</f>
        <v>250</v>
      </c>
      <c r="G11" s="24">
        <f>Data!F8</f>
        <v>144</v>
      </c>
      <c r="H11" s="24">
        <f>Data!G8</f>
        <v>68</v>
      </c>
      <c r="I11" s="24">
        <f>Data!H8</f>
        <v>30</v>
      </c>
      <c r="J11" s="24">
        <f>Data!I8</f>
        <v>11</v>
      </c>
      <c r="K11" s="24">
        <f>Data!J8</f>
        <v>9</v>
      </c>
      <c r="L11" s="28">
        <f>SUM($C11:K11)*(CL!K$47-1)</f>
        <v>3.0269164001141462</v>
      </c>
      <c r="M11" s="28">
        <f>SUM($C11:L11)*(CL!L$47-1)</f>
        <v>1.3206597526934214</v>
      </c>
      <c r="N11" s="28">
        <f>SUM($C11:M11)*(CL!M$47-1)</f>
        <v>1.0192816361833799</v>
      </c>
      <c r="O11" s="28"/>
      <c r="P11" s="27">
        <f>SUM(C11:K11)</f>
        <v>1412</v>
      </c>
      <c r="Q11" s="26">
        <f>P11/Data!A8</f>
        <v>9.6540407493504718E-2</v>
      </c>
      <c r="R11" s="21">
        <f t="shared" si="0"/>
        <v>5.366857788991183</v>
      </c>
      <c r="S11" s="21">
        <f t="shared" si="1"/>
        <v>1417.3668577889912</v>
      </c>
      <c r="T11" s="26">
        <f>S11/Data!A8</f>
        <v>9.6907347038765981E-2</v>
      </c>
    </row>
    <row r="12" spans="1:20" ht="15.75" x14ac:dyDescent="0.25">
      <c r="A12" s="14">
        <v>8</v>
      </c>
      <c r="B12" s="29"/>
      <c r="C12" s="24">
        <f>Data!B9</f>
        <v>63</v>
      </c>
      <c r="D12" s="24">
        <f>Data!C9</f>
        <v>426</v>
      </c>
      <c r="E12" s="24">
        <f>Data!D9</f>
        <v>435</v>
      </c>
      <c r="F12" s="24">
        <f>Data!E9</f>
        <v>260</v>
      </c>
      <c r="G12" s="24">
        <f>Data!F9</f>
        <v>131</v>
      </c>
      <c r="H12" s="24">
        <f>Data!G9</f>
        <v>73</v>
      </c>
      <c r="I12" s="24">
        <f>Data!H9</f>
        <v>30</v>
      </c>
      <c r="J12" s="24">
        <f>Data!I9</f>
        <v>15</v>
      </c>
      <c r="K12" s="28">
        <f>SUM($C12:J12)*(CL!J$47-1)</f>
        <v>7.0558836045420277</v>
      </c>
      <c r="L12" s="28">
        <f>SUM($C12:K12)*(CL!K$47-1)</f>
        <v>3.0870600362347425</v>
      </c>
      <c r="M12" s="28">
        <f>SUM($C12:L12)*(CL!L$47-1)</f>
        <v>1.3469007415764029</v>
      </c>
      <c r="N12" s="28">
        <f>SUM($C12:M12)*(CL!M$47-1)</f>
        <v>1.0395343606486829</v>
      </c>
      <c r="O12" s="28"/>
      <c r="P12" s="27">
        <f>SUM(C12:J12)</f>
        <v>1433</v>
      </c>
      <c r="Q12" s="26">
        <f>P12/Data!A9</f>
        <v>0.10447652376786234</v>
      </c>
      <c r="R12" s="21">
        <f t="shared" si="0"/>
        <v>12.529378743001871</v>
      </c>
      <c r="S12" s="21">
        <f t="shared" si="1"/>
        <v>1445.5293787430019</v>
      </c>
      <c r="T12" s="26">
        <f>S12/Data!A9</f>
        <v>0.1053900101154128</v>
      </c>
    </row>
    <row r="13" spans="1:20" ht="15.75" x14ac:dyDescent="0.25">
      <c r="A13" s="14">
        <v>9</v>
      </c>
      <c r="B13" s="29"/>
      <c r="C13" s="24">
        <f>Data!B10</f>
        <v>60</v>
      </c>
      <c r="D13" s="24">
        <f>Data!C10</f>
        <v>381</v>
      </c>
      <c r="E13" s="24">
        <f>Data!D10</f>
        <v>431</v>
      </c>
      <c r="F13" s="24">
        <f>Data!E10</f>
        <v>296</v>
      </c>
      <c r="G13" s="24">
        <f>Data!F10</f>
        <v>160</v>
      </c>
      <c r="H13" s="24">
        <f>Data!G10</f>
        <v>80</v>
      </c>
      <c r="I13" s="24">
        <f>Data!H10</f>
        <v>57</v>
      </c>
      <c r="J13" s="28">
        <f>SUM($C13:I13)*(CL!I$47-1)</f>
        <v>16.568467114663413</v>
      </c>
      <c r="K13" s="28">
        <f>SUM($C13:J13)*(CL!J$47-1)</f>
        <v>7.2950276734967332</v>
      </c>
      <c r="L13" s="28">
        <f>SUM($C13:K13)*(CL!K$47-1)</f>
        <v>3.1916893271285725</v>
      </c>
      <c r="M13" s="28">
        <f>SUM($C13:L13)*(CL!L$47-1)</f>
        <v>1.392551058655237</v>
      </c>
      <c r="N13" s="28">
        <f>SUM($C13:M13)*(CL!M$47-1)</f>
        <v>1.0747671522814313</v>
      </c>
      <c r="O13" s="28"/>
      <c r="P13" s="27">
        <f>SUM(C13:I13)</f>
        <v>1465</v>
      </c>
      <c r="Q13" s="26">
        <f>P13/Data!A10</f>
        <v>9.3753999744016381E-2</v>
      </c>
      <c r="R13" s="21">
        <f t="shared" si="0"/>
        <v>29.522502326225549</v>
      </c>
      <c r="S13" s="21">
        <f t="shared" si="1"/>
        <v>1494.5225023262255</v>
      </c>
      <c r="T13" s="26">
        <f>S13/Data!A10</f>
        <v>9.5643318976463942E-2</v>
      </c>
    </row>
    <row r="14" spans="1:20" ht="15.75" x14ac:dyDescent="0.25">
      <c r="A14" s="14">
        <v>10</v>
      </c>
      <c r="B14" s="29"/>
      <c r="C14" s="24">
        <f>Data!B11</f>
        <v>37</v>
      </c>
      <c r="D14" s="24">
        <f>Data!C11</f>
        <v>342</v>
      </c>
      <c r="E14" s="24">
        <f>Data!D11</f>
        <v>428</v>
      </c>
      <c r="F14" s="24">
        <f>Data!E11</f>
        <v>292</v>
      </c>
      <c r="G14" s="24">
        <f>Data!F11</f>
        <v>179</v>
      </c>
      <c r="H14" s="24">
        <f>Data!G11</f>
        <v>94</v>
      </c>
      <c r="I14" s="28">
        <f>SUM($C14:H14)*(CL!H$47-1)</f>
        <v>35.640050001574508</v>
      </c>
      <c r="J14" s="28">
        <f>SUM($C14:I14)*(CL!I$47-1)</f>
        <v>15.919752817566041</v>
      </c>
      <c r="K14" s="28">
        <f>SUM($C14:J14)*(CL!J$47-1)</f>
        <v>7.009401446473591</v>
      </c>
      <c r="L14" s="28">
        <f>SUM($C14:K14)*(CL!K$47-1)</f>
        <v>3.0667233611117788</v>
      </c>
      <c r="M14" s="28">
        <f>SUM($C14:L14)*(CL!L$47-1)</f>
        <v>1.338027741867033</v>
      </c>
      <c r="N14" s="28">
        <f>SUM($C14:M14)*(CL!M$47-1)</f>
        <v>1.0326862033975999</v>
      </c>
      <c r="O14" s="28"/>
      <c r="P14" s="27">
        <f>SUM(C14:H14)</f>
        <v>1372</v>
      </c>
      <c r="Q14" s="26">
        <f>P14/Data!A11</f>
        <v>9.382479655337482E-2</v>
      </c>
      <c r="R14" s="21">
        <f t="shared" si="0"/>
        <v>64.006641571990713</v>
      </c>
      <c r="S14" s="21">
        <f t="shared" si="1"/>
        <v>1436.0066415719907</v>
      </c>
      <c r="T14" s="26">
        <f>S14/Data!A11</f>
        <v>9.8201917634684444E-2</v>
      </c>
    </row>
    <row r="15" spans="1:20" ht="15.75" x14ac:dyDescent="0.25">
      <c r="A15" s="14">
        <v>11</v>
      </c>
      <c r="B15" s="29"/>
      <c r="C15" s="24">
        <f>Data!B12</f>
        <v>31</v>
      </c>
      <c r="D15" s="24">
        <f>Data!C12</f>
        <v>393</v>
      </c>
      <c r="E15" s="24">
        <f>Data!D12</f>
        <v>426</v>
      </c>
      <c r="F15" s="24">
        <f>Data!E12</f>
        <v>390</v>
      </c>
      <c r="G15" s="24">
        <f>Data!F12</f>
        <v>209</v>
      </c>
      <c r="H15" s="28">
        <f>SUM($C15:G15)*(CL!G$47-1)</f>
        <v>91.278500382555606</v>
      </c>
      <c r="I15" s="28">
        <f>SUM($C15:H15)*(CL!H$47-1)</f>
        <v>40.011372281329798</v>
      </c>
      <c r="J15" s="28">
        <f>SUM($C15:I15)*(CL!I$47-1)</f>
        <v>17.872341834039055</v>
      </c>
      <c r="K15" s="28">
        <f>SUM($C15:J15)*(CL!J$47-1)</f>
        <v>7.8691183298496066</v>
      </c>
      <c r="L15" s="28">
        <f>SUM($C15:K15)*(CL!K$47-1)</f>
        <v>3.4428630173042287</v>
      </c>
      <c r="M15" s="28">
        <f>SUM($C15:L15)*(CL!L$47-1)</f>
        <v>1.502139477925081</v>
      </c>
      <c r="N15" s="28">
        <f>SUM($C15:M15)*(CL!M$47-1)</f>
        <v>1.1593471987864505</v>
      </c>
      <c r="O15" s="28"/>
      <c r="P15" s="27">
        <f>SUM(C15:G15)</f>
        <v>1449</v>
      </c>
      <c r="Q15" s="26">
        <f>P15/Data!A12</f>
        <v>8.7972800679983004E-2</v>
      </c>
      <c r="R15" s="21">
        <f t="shared" si="0"/>
        <v>163.13568252179016</v>
      </c>
      <c r="S15" s="21">
        <f t="shared" si="1"/>
        <v>1612.1356825217902</v>
      </c>
      <c r="T15" s="26">
        <f>S15/Data!A12</f>
        <v>9.7877219508335264E-2</v>
      </c>
    </row>
    <row r="16" spans="1:20" ht="15.75" x14ac:dyDescent="0.25">
      <c r="A16" s="14">
        <v>12</v>
      </c>
      <c r="B16" s="29"/>
      <c r="C16" s="24">
        <f>Data!B13</f>
        <v>30</v>
      </c>
      <c r="D16" s="24">
        <f>Data!C13</f>
        <v>310</v>
      </c>
      <c r="E16" s="24">
        <f>Data!D13</f>
        <v>438</v>
      </c>
      <c r="F16" s="24">
        <f>Data!E13</f>
        <v>369</v>
      </c>
      <c r="G16" s="28">
        <f>SUM($C16:F16)*(CL!F$47-1)</f>
        <v>179.22897063016836</v>
      </c>
      <c r="H16" s="28">
        <f>SUM($C16:G16)*(CL!G$47-1)</f>
        <v>83.544645688766138</v>
      </c>
      <c r="I16" s="28">
        <f>SUM($C16:H16)*(CL!H$47-1)</f>
        <v>36.621284385209435</v>
      </c>
      <c r="J16" s="28">
        <f>SUM($C16:I16)*(CL!I$47-1)</f>
        <v>16.358052114084273</v>
      </c>
      <c r="K16" s="28">
        <f>SUM($C16:J16)*(CL!J$47-1)</f>
        <v>7.2023828173660682</v>
      </c>
      <c r="L16" s="28">
        <f>SUM($C16:K16)*(CL!K$47-1)</f>
        <v>3.1511557456591182</v>
      </c>
      <c r="M16" s="28">
        <f>SUM($C16:L16)*(CL!L$47-1)</f>
        <v>1.3748660410983562</v>
      </c>
      <c r="N16" s="28">
        <f>SUM($C16:M16)*(CL!M$47-1)</f>
        <v>1.0611179034158198</v>
      </c>
      <c r="O16" s="28"/>
      <c r="P16" s="27">
        <f>SUM(C16:F16)</f>
        <v>1147</v>
      </c>
      <c r="Q16" s="26">
        <f>P16/Data!A13</f>
        <v>7.2111153024016092E-2</v>
      </c>
      <c r="R16" s="21">
        <f t="shared" si="0"/>
        <v>328.54247532576755</v>
      </c>
      <c r="S16" s="21">
        <f t="shared" si="1"/>
        <v>1475.5424753257676</v>
      </c>
      <c r="T16" s="26">
        <f>S16/Data!A13</f>
        <v>9.276640735104788E-2</v>
      </c>
    </row>
    <row r="17" spans="1:20" ht="15.75" x14ac:dyDescent="0.25">
      <c r="A17" s="14">
        <v>13</v>
      </c>
      <c r="B17" s="29"/>
      <c r="C17" s="24">
        <f>Data!B14</f>
        <v>38</v>
      </c>
      <c r="D17" s="24">
        <f>Data!C14</f>
        <v>335</v>
      </c>
      <c r="E17" s="24">
        <f>Data!D14</f>
        <v>465</v>
      </c>
      <c r="F17" s="28">
        <f>SUM($C17:E17)*(CL!E$47-1)</f>
        <v>361.69938398357283</v>
      </c>
      <c r="G17" s="28">
        <f>SUM($C17:F17)*(CL!F$47-1)</f>
        <v>187.46371896863366</v>
      </c>
      <c r="H17" s="28">
        <f>SUM($C17:G17)*(CL!G$47-1)</f>
        <v>87.383138594541052</v>
      </c>
      <c r="I17" s="28">
        <f>SUM($C17:H17)*(CL!H$47-1)</f>
        <v>38.303864269941577</v>
      </c>
      <c r="J17" s="28">
        <f>SUM($C17:I17)*(CL!I$47-1)</f>
        <v>17.109629506920736</v>
      </c>
      <c r="K17" s="28">
        <f>SUM($C17:J17)*(CL!J$47-1)</f>
        <v>7.5332992408090158</v>
      </c>
      <c r="L17" s="28">
        <f>SUM($C17:K17)*(CL!K$47-1)</f>
        <v>3.2959368848330777</v>
      </c>
      <c r="M17" s="28">
        <f>SUM($C17:L17)*(CL!L$47-1)</f>
        <v>1.4380348235097051</v>
      </c>
      <c r="N17" s="28">
        <f>SUM($C17:M17)*(CL!M$47-1)</f>
        <v>1.1098713993564948</v>
      </c>
      <c r="O17" s="28"/>
      <c r="P17" s="27">
        <f>SUM(C17:E17)</f>
        <v>838</v>
      </c>
      <c r="Q17" s="26">
        <f>P17/Data!A14</f>
        <v>4.9135150982116682E-2</v>
      </c>
      <c r="R17" s="21">
        <f t="shared" si="0"/>
        <v>705.33687767211836</v>
      </c>
      <c r="S17" s="21">
        <f t="shared" si="1"/>
        <v>1543.3368776721184</v>
      </c>
      <c r="T17" s="26">
        <f>S17/Data!A14</f>
        <v>9.0491754774090785E-2</v>
      </c>
    </row>
    <row r="18" spans="1:20" ht="15.75" x14ac:dyDescent="0.25">
      <c r="A18" s="14">
        <v>14</v>
      </c>
      <c r="B18" s="29"/>
      <c r="C18" s="24">
        <f>Data!B15</f>
        <v>18</v>
      </c>
      <c r="D18" s="24">
        <f>Data!C15</f>
        <v>259</v>
      </c>
      <c r="E18" s="28">
        <f>SUM($C18:D18)*(CL!D$47-1)</f>
        <v>323.77572559366757</v>
      </c>
      <c r="F18" s="28">
        <f>SUM($C18:E18)*(CL!E$47-1)</f>
        <v>259.30812632400188</v>
      </c>
      <c r="G18" s="28">
        <f>SUM($C18:F18)*(CL!F$47-1)</f>
        <v>134.39576585425812</v>
      </c>
      <c r="H18" s="28">
        <f>SUM($C18:G18)*(CL!G$47-1)</f>
        <v>62.646382450820326</v>
      </c>
      <c r="I18" s="28">
        <f>SUM($C18:H18)*(CL!H$47-1)</f>
        <v>27.460658531999417</v>
      </c>
      <c r="J18" s="28">
        <f>SUM($C18:I18)*(CL!I$47-1)</f>
        <v>12.266169548519249</v>
      </c>
      <c r="K18" s="28">
        <f>SUM($C18:J18)*(CL!J$47-1)</f>
        <v>5.4007438156458969</v>
      </c>
      <c r="L18" s="28">
        <f>SUM($C18:K18)*(CL!K$47-1)</f>
        <v>2.3629103502345163</v>
      </c>
      <c r="M18" s="28">
        <f>SUM($C18:L18)*(CL!L$47-1)</f>
        <v>1.0309503753257812</v>
      </c>
      <c r="N18" s="28">
        <f>SUM($C18:M18)*(CL!M$47-1)</f>
        <v>0.79568471988550982</v>
      </c>
      <c r="O18" s="28"/>
      <c r="P18" s="27">
        <f>SUM(C18:D18)</f>
        <v>277</v>
      </c>
      <c r="Q18" s="26">
        <f>P18/Data!A15</f>
        <v>1.6397324335523589E-2</v>
      </c>
      <c r="R18" s="21">
        <f t="shared" si="0"/>
        <v>829.44311756435809</v>
      </c>
      <c r="S18" s="21">
        <f t="shared" si="1"/>
        <v>1106.4431175643581</v>
      </c>
      <c r="T18" s="26">
        <f>S18/Data!A15</f>
        <v>6.5497135947691826E-2</v>
      </c>
    </row>
    <row r="19" spans="1:20" ht="15.75" x14ac:dyDescent="0.25">
      <c r="A19" s="14">
        <v>15</v>
      </c>
      <c r="B19" s="29"/>
      <c r="C19" s="24">
        <f>Data!B16</f>
        <v>16</v>
      </c>
      <c r="D19" s="28">
        <f>C19*(CL!C47-1)</f>
        <v>168.18604651162789</v>
      </c>
      <c r="E19" s="28">
        <f>SUM($C19:D19)*(CL!D$47-1)</f>
        <v>215.28870344235136</v>
      </c>
      <c r="F19" s="28">
        <f>SUM($C19:E19)*(CL!E$47-1)</f>
        <v>172.42216106843208</v>
      </c>
      <c r="G19" s="28">
        <f>SUM($C19:F19)*(CL!F$47-1)</f>
        <v>89.363988377610951</v>
      </c>
      <c r="H19" s="28">
        <f>SUM($C19:G19)*(CL!G$47-1)</f>
        <v>41.655557804592128</v>
      </c>
      <c r="I19" s="28">
        <f>SUM($C19:H19)*(CL!H$47-1)</f>
        <v>18.259458951677889</v>
      </c>
      <c r="J19" s="28">
        <f>SUM($C19:I19)*(CL!I$47-1)</f>
        <v>8.1561634475923466</v>
      </c>
      <c r="K19" s="28">
        <f>SUM($C19:J19)*(CL!J$47-1)</f>
        <v>3.5911250961225334</v>
      </c>
      <c r="L19" s="28">
        <f>SUM($C19:K19)*(CL!K$47-1)</f>
        <v>1.5711737027837598</v>
      </c>
      <c r="M19" s="28">
        <f>SUM($C19:L19)*(CL!L$47-1)</f>
        <v>0.68551145769290456</v>
      </c>
      <c r="N19" s="28">
        <f>SUM($C19:M19)*(CL!M$47-1)</f>
        <v>0.52907589467662142</v>
      </c>
      <c r="O19" s="28"/>
      <c r="P19" s="27">
        <f>SUM(C19)</f>
        <v>16</v>
      </c>
      <c r="Q19" s="26">
        <f>P19/Data!A16</f>
        <v>9.0176407597362344E-4</v>
      </c>
      <c r="R19" s="21">
        <f t="shared" si="0"/>
        <v>719.70896575516031</v>
      </c>
      <c r="S19" s="21">
        <f t="shared" si="1"/>
        <v>735.70896575516031</v>
      </c>
      <c r="T19" s="62">
        <f>S19/Data!A16</f>
        <v>4.1464744730607017E-2</v>
      </c>
    </row>
    <row r="20" spans="1:2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6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5">
        <f>SUM(R4:R19)</f>
        <v>2860.8008524990273</v>
      </c>
      <c r="S21" s="3"/>
    </row>
    <row r="22" spans="1:20" ht="15.75" thickTop="1" x14ac:dyDescent="0.25"/>
    <row r="24" spans="1:20" ht="15.75" x14ac:dyDescent="0.25">
      <c r="A24" s="22"/>
      <c r="Q24" s="3"/>
      <c r="R24" s="3"/>
      <c r="S24" s="3"/>
      <c r="T24" s="3"/>
    </row>
    <row r="25" spans="1:20" ht="15.75" x14ac:dyDescent="0.25"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7"/>
      <c r="Q25" s="21"/>
      <c r="R25" s="23"/>
      <c r="S25" s="21"/>
      <c r="T25" s="23"/>
    </row>
    <row r="26" spans="1:20" ht="15.75" x14ac:dyDescent="0.2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7"/>
      <c r="Q26" s="21"/>
      <c r="R26" s="23"/>
      <c r="S26" s="21"/>
      <c r="T26" s="23"/>
    </row>
    <row r="27" spans="1:20" ht="15.75" x14ac:dyDescent="0.2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7"/>
      <c r="Q27" s="21"/>
      <c r="R27" s="23"/>
      <c r="S27" s="21"/>
      <c r="T27" s="23"/>
    </row>
    <row r="28" spans="1:20" ht="15.75" x14ac:dyDescent="0.2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7"/>
      <c r="Q28" s="21"/>
      <c r="R28" s="23"/>
      <c r="S28" s="21"/>
      <c r="T28" s="23"/>
    </row>
    <row r="29" spans="1:20" ht="15.75" x14ac:dyDescent="0.2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7"/>
      <c r="Q29" s="21"/>
      <c r="R29" s="23"/>
      <c r="S29" s="21"/>
      <c r="T29" s="23"/>
    </row>
    <row r="30" spans="1:20" ht="15.75" x14ac:dyDescent="0.2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7"/>
      <c r="Q30" s="21"/>
      <c r="R30" s="23"/>
      <c r="S30" s="21"/>
      <c r="T30" s="23"/>
    </row>
    <row r="31" spans="1:20" ht="15.75" x14ac:dyDescent="0.2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7"/>
      <c r="Q31" s="21"/>
      <c r="R31" s="23"/>
      <c r="S31" s="21"/>
      <c r="T31" s="23"/>
    </row>
    <row r="32" spans="1:20" ht="15.75" x14ac:dyDescent="0.2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7"/>
      <c r="Q32" s="21"/>
      <c r="R32" s="23"/>
      <c r="S32" s="21"/>
      <c r="T32" s="23"/>
    </row>
    <row r="33" spans="1:21" ht="15.75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7"/>
      <c r="Q33" s="21"/>
      <c r="R33" s="23"/>
      <c r="S33" s="21"/>
      <c r="T33" s="23"/>
    </row>
    <row r="34" spans="1:21" ht="15.75" x14ac:dyDescent="0.25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7"/>
      <c r="Q34" s="21"/>
      <c r="R34" s="23"/>
      <c r="S34" s="21"/>
      <c r="T34" s="23"/>
    </row>
    <row r="35" spans="1:21" ht="15.75" x14ac:dyDescent="0.25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7"/>
      <c r="Q35" s="21"/>
      <c r="R35" s="23"/>
      <c r="S35" s="21"/>
      <c r="T35" s="23"/>
    </row>
    <row r="36" spans="1:21" ht="15.75" x14ac:dyDescent="0.2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7"/>
      <c r="Q36" s="21"/>
      <c r="R36" s="23"/>
      <c r="S36" s="21"/>
      <c r="T36" s="23"/>
    </row>
    <row r="37" spans="1:21" ht="15.75" x14ac:dyDescent="0.2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7"/>
      <c r="Q37" s="21"/>
      <c r="R37" s="23"/>
      <c r="S37" s="21"/>
      <c r="T37" s="23"/>
    </row>
    <row r="38" spans="1:21" ht="15.75" x14ac:dyDescent="0.2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7"/>
      <c r="Q38" s="21"/>
      <c r="R38" s="23"/>
      <c r="S38" s="21"/>
      <c r="T38" s="23"/>
    </row>
    <row r="39" spans="1:21" ht="15.75" x14ac:dyDescent="0.2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7"/>
      <c r="Q39" s="21"/>
      <c r="R39" s="23"/>
      <c r="S39" s="21"/>
      <c r="T39" s="23"/>
    </row>
    <row r="40" spans="1:21" ht="15.75" x14ac:dyDescent="0.25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7"/>
      <c r="Q40" s="21"/>
      <c r="R40" s="23"/>
      <c r="S40" s="21"/>
      <c r="T40" s="23"/>
    </row>
    <row r="41" spans="1:21" ht="15.75" x14ac:dyDescent="0.25">
      <c r="P41" s="1"/>
      <c r="Q41" s="3"/>
      <c r="R41" s="23"/>
      <c r="S41" s="3"/>
    </row>
    <row r="42" spans="1:21" ht="15.75" x14ac:dyDescent="0.25">
      <c r="A42" s="22"/>
      <c r="P42" s="1"/>
      <c r="Q42" s="21"/>
      <c r="R42" s="23"/>
      <c r="S42" s="3"/>
      <c r="T42" s="19"/>
      <c r="U42" s="19"/>
    </row>
    <row r="60" spans="3:15" x14ac:dyDescent="0.25">
      <c r="C60" t="str">
        <f t="shared" ref="C60:O60" si="2">IF(C42&gt;0,C21/C42,"")</f>
        <v/>
      </c>
      <c r="D60" t="str">
        <f t="shared" si="2"/>
        <v/>
      </c>
      <c r="E60" t="str">
        <f t="shared" si="2"/>
        <v/>
      </c>
      <c r="F60" t="str">
        <f t="shared" si="2"/>
        <v/>
      </c>
      <c r="G60" t="str">
        <f t="shared" si="2"/>
        <v/>
      </c>
      <c r="H60" t="str">
        <f t="shared" si="2"/>
        <v/>
      </c>
      <c r="I60" t="str">
        <f t="shared" si="2"/>
        <v/>
      </c>
      <c r="J60" t="str">
        <f t="shared" si="2"/>
        <v/>
      </c>
      <c r="K60" t="str">
        <f t="shared" si="2"/>
        <v/>
      </c>
      <c r="L60" t="str">
        <f t="shared" si="2"/>
        <v/>
      </c>
      <c r="M60" t="str">
        <f t="shared" si="2"/>
        <v/>
      </c>
      <c r="N60" t="str">
        <f t="shared" si="2"/>
        <v/>
      </c>
      <c r="O60" t="str">
        <f t="shared" si="2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2EDF-06EF-4257-9EFC-058F56E43488}">
  <dimension ref="A1:AA35"/>
  <sheetViews>
    <sheetView workbookViewId="0">
      <selection activeCell="R2" sqref="R2"/>
    </sheetView>
  </sheetViews>
  <sheetFormatPr defaultRowHeight="15" x14ac:dyDescent="0.25"/>
  <sheetData>
    <row r="1" spans="1:27" ht="15.75" x14ac:dyDescent="0.25">
      <c r="A1" s="22" t="s">
        <v>36</v>
      </c>
      <c r="Q1" s="3" t="s">
        <v>28</v>
      </c>
      <c r="R1" s="3" t="s">
        <v>37</v>
      </c>
      <c r="S1" s="31" t="s">
        <v>38</v>
      </c>
      <c r="T1" s="3" t="s">
        <v>37</v>
      </c>
    </row>
    <row r="2" spans="1:27" ht="15.75" x14ac:dyDescent="0.25">
      <c r="C2" s="24">
        <v>156</v>
      </c>
      <c r="D2" s="24">
        <v>383</v>
      </c>
      <c r="E2" s="24">
        <v>220</v>
      </c>
      <c r="F2" s="24">
        <v>86</v>
      </c>
      <c r="G2" s="24">
        <v>35</v>
      </c>
      <c r="H2" s="24">
        <v>25</v>
      </c>
      <c r="I2" s="24">
        <v>8</v>
      </c>
      <c r="J2" s="24">
        <v>4</v>
      </c>
      <c r="K2" s="24">
        <v>2</v>
      </c>
      <c r="L2" s="24">
        <v>0</v>
      </c>
      <c r="M2" s="24">
        <v>0</v>
      </c>
      <c r="N2" s="24">
        <v>0</v>
      </c>
      <c r="O2" s="24">
        <v>0</v>
      </c>
      <c r="P2" s="27">
        <f>SUM(C2:N2)</f>
        <v>919</v>
      </c>
      <c r="Q2" s="21">
        <f t="shared" ref="Q2:Q17" si="0">S2-P2</f>
        <v>0</v>
      </c>
      <c r="R2" s="20" t="e">
        <f>Q2/'CL IBNR'!R4</f>
        <v>#DIV/0!</v>
      </c>
      <c r="S2" s="32">
        <f t="shared" ref="S2:S17" si="1">SUM(C2:O2)</f>
        <v>919</v>
      </c>
      <c r="T2" s="20">
        <f>S2/'CL IBNR'!S4</f>
        <v>0.99928086251588144</v>
      </c>
    </row>
    <row r="3" spans="1:27" ht="15.75" x14ac:dyDescent="0.25">
      <c r="C3" s="24">
        <v>158</v>
      </c>
      <c r="D3" s="24">
        <v>445</v>
      </c>
      <c r="E3" s="24">
        <v>262</v>
      </c>
      <c r="F3" s="24">
        <v>132</v>
      </c>
      <c r="G3" s="24">
        <v>83</v>
      </c>
      <c r="H3" s="24">
        <v>24</v>
      </c>
      <c r="I3" s="24">
        <v>9</v>
      </c>
      <c r="J3" s="24">
        <v>4</v>
      </c>
      <c r="K3" s="24">
        <v>1</v>
      </c>
      <c r="L3" s="24">
        <v>0</v>
      </c>
      <c r="M3" s="24">
        <v>0</v>
      </c>
      <c r="N3" s="24">
        <v>0</v>
      </c>
      <c r="O3" s="24">
        <v>0</v>
      </c>
      <c r="P3" s="27">
        <f>SUM(C3:N3)</f>
        <v>1118</v>
      </c>
      <c r="Q3" s="21">
        <f t="shared" si="0"/>
        <v>0</v>
      </c>
      <c r="R3" s="20" t="e">
        <f>Q3/'CL IBNR'!R5</f>
        <v>#DIV/0!</v>
      </c>
      <c r="S3" s="32">
        <f t="shared" si="1"/>
        <v>1118</v>
      </c>
      <c r="T3" s="20">
        <f>S3/'CL IBNR'!S5</f>
        <v>0.99928086251588144</v>
      </c>
    </row>
    <row r="4" spans="1:27" ht="15.75" x14ac:dyDescent="0.25">
      <c r="C4" s="24">
        <v>137</v>
      </c>
      <c r="D4" s="24">
        <v>417</v>
      </c>
      <c r="E4" s="24">
        <v>257</v>
      </c>
      <c r="F4" s="24">
        <v>167</v>
      </c>
      <c r="G4" s="24">
        <v>70</v>
      </c>
      <c r="H4" s="24">
        <v>33</v>
      </c>
      <c r="I4" s="24">
        <v>19</v>
      </c>
      <c r="J4" s="24">
        <v>6</v>
      </c>
      <c r="K4" s="24">
        <v>5</v>
      </c>
      <c r="L4" s="24">
        <v>1</v>
      </c>
      <c r="M4" s="24">
        <v>1</v>
      </c>
      <c r="N4" s="24">
        <v>0</v>
      </c>
      <c r="O4" s="24">
        <v>0</v>
      </c>
      <c r="P4" s="27">
        <f>SUM(C4:N4)</f>
        <v>1113</v>
      </c>
      <c r="Q4" s="21">
        <f t="shared" si="0"/>
        <v>0</v>
      </c>
      <c r="R4" s="20" t="e">
        <f>Q4/'CL IBNR'!R6</f>
        <v>#DIV/0!</v>
      </c>
      <c r="S4" s="32">
        <f t="shared" si="1"/>
        <v>1113</v>
      </c>
      <c r="T4" s="20">
        <f>S4/'CL IBNR'!S6</f>
        <v>0.99928086251588144</v>
      </c>
    </row>
    <row r="5" spans="1:27" ht="15.75" x14ac:dyDescent="0.25">
      <c r="C5" s="24">
        <v>123</v>
      </c>
      <c r="D5" s="24">
        <v>415</v>
      </c>
      <c r="E5" s="24">
        <v>305</v>
      </c>
      <c r="F5" s="24">
        <v>145</v>
      </c>
      <c r="G5" s="24">
        <v>77</v>
      </c>
      <c r="H5" s="24">
        <v>33</v>
      </c>
      <c r="I5" s="24">
        <v>17</v>
      </c>
      <c r="J5" s="24">
        <v>8</v>
      </c>
      <c r="K5" s="24">
        <v>4</v>
      </c>
      <c r="L5" s="24">
        <v>2</v>
      </c>
      <c r="M5" s="24">
        <v>2</v>
      </c>
      <c r="N5" s="24">
        <v>0</v>
      </c>
      <c r="O5" s="24">
        <v>0</v>
      </c>
      <c r="P5" s="27">
        <f>SUM(C5:N5)</f>
        <v>1131</v>
      </c>
      <c r="Q5" s="21">
        <f t="shared" si="0"/>
        <v>0</v>
      </c>
      <c r="R5" s="20" t="e">
        <f>Q5/'CL IBNR'!R7</f>
        <v>#DIV/0!</v>
      </c>
      <c r="S5" s="32">
        <f t="shared" si="1"/>
        <v>1131</v>
      </c>
      <c r="T5" s="20">
        <f>S5/'CL IBNR'!S7</f>
        <v>0.99928086251588133</v>
      </c>
    </row>
    <row r="6" spans="1:27" ht="15.75" x14ac:dyDescent="0.25">
      <c r="C6" s="24">
        <v>114</v>
      </c>
      <c r="D6" s="24">
        <v>405</v>
      </c>
      <c r="E6" s="24">
        <v>333</v>
      </c>
      <c r="F6" s="24">
        <v>165</v>
      </c>
      <c r="G6" s="24">
        <v>98</v>
      </c>
      <c r="H6" s="24">
        <v>41</v>
      </c>
      <c r="I6" s="24">
        <v>16</v>
      </c>
      <c r="J6" s="24">
        <v>9</v>
      </c>
      <c r="K6" s="24">
        <v>1</v>
      </c>
      <c r="L6" s="24">
        <v>5</v>
      </c>
      <c r="M6" s="24">
        <v>0</v>
      </c>
      <c r="N6" s="24">
        <v>0</v>
      </c>
      <c r="O6" s="24">
        <v>0</v>
      </c>
      <c r="P6" s="27">
        <f>SUM(C6:N6)</f>
        <v>1187</v>
      </c>
      <c r="Q6" s="21">
        <f t="shared" si="0"/>
        <v>0</v>
      </c>
      <c r="R6" s="20" t="e">
        <f>Q6/'CL IBNR'!R8</f>
        <v>#DIV/0!</v>
      </c>
      <c r="S6" s="32">
        <f t="shared" si="1"/>
        <v>1187</v>
      </c>
      <c r="T6" s="20">
        <f>S6/'CL IBNR'!S8</f>
        <v>0.99928086251588144</v>
      </c>
    </row>
    <row r="7" spans="1:27" ht="15.75" x14ac:dyDescent="0.25">
      <c r="C7" s="24">
        <v>100</v>
      </c>
      <c r="D7" s="24">
        <v>430</v>
      </c>
      <c r="E7" s="24">
        <v>358</v>
      </c>
      <c r="F7" s="24">
        <v>201</v>
      </c>
      <c r="G7" s="24">
        <v>98</v>
      </c>
      <c r="H7" s="24">
        <v>51</v>
      </c>
      <c r="I7" s="24">
        <v>21</v>
      </c>
      <c r="J7" s="24">
        <v>10</v>
      </c>
      <c r="K7" s="24">
        <v>6</v>
      </c>
      <c r="L7" s="24">
        <v>2</v>
      </c>
      <c r="M7" s="24">
        <v>1</v>
      </c>
      <c r="N7" s="24">
        <v>0</v>
      </c>
      <c r="O7" s="24">
        <v>0</v>
      </c>
      <c r="P7" s="27">
        <f>SUM(C7:M7)</f>
        <v>1278</v>
      </c>
      <c r="Q7" s="21">
        <f t="shared" si="0"/>
        <v>0</v>
      </c>
      <c r="R7" s="20">
        <f>Q7/'CL IBNR'!R9</f>
        <v>0</v>
      </c>
      <c r="S7" s="32">
        <f t="shared" si="1"/>
        <v>1278</v>
      </c>
      <c r="T7" s="20">
        <f>S7/'CL IBNR'!S9</f>
        <v>0.99928086251588144</v>
      </c>
    </row>
    <row r="8" spans="1:27" ht="15.75" x14ac:dyDescent="0.25">
      <c r="C8" s="24">
        <v>96</v>
      </c>
      <c r="D8" s="24">
        <v>427</v>
      </c>
      <c r="E8" s="24">
        <v>396</v>
      </c>
      <c r="F8" s="24">
        <v>214</v>
      </c>
      <c r="G8" s="24">
        <v>137</v>
      </c>
      <c r="H8" s="24">
        <v>60</v>
      </c>
      <c r="I8" s="24">
        <v>32</v>
      </c>
      <c r="J8" s="24">
        <v>13</v>
      </c>
      <c r="K8" s="24">
        <v>6</v>
      </c>
      <c r="L8" s="24">
        <v>3</v>
      </c>
      <c r="M8" s="24">
        <v>1</v>
      </c>
      <c r="N8" s="24">
        <v>0</v>
      </c>
      <c r="O8" s="24">
        <v>0</v>
      </c>
      <c r="P8" s="27">
        <f>SUM(C8:L8)</f>
        <v>1384</v>
      </c>
      <c r="Q8" s="21">
        <f t="shared" si="0"/>
        <v>1</v>
      </c>
      <c r="R8" s="20">
        <f>Q8/'CL IBNR'!R10</f>
        <v>0.43694183839678119</v>
      </c>
      <c r="S8" s="32">
        <f t="shared" si="1"/>
        <v>1385</v>
      </c>
      <c r="T8" s="20">
        <f>S8/'CL IBNR'!S10</f>
        <v>0.99907044313231963</v>
      </c>
    </row>
    <row r="9" spans="1:27" ht="15.75" x14ac:dyDescent="0.25">
      <c r="C9" s="24">
        <v>67</v>
      </c>
      <c r="D9" s="24">
        <v>408</v>
      </c>
      <c r="E9" s="24">
        <v>425</v>
      </c>
      <c r="F9" s="24">
        <v>250</v>
      </c>
      <c r="G9" s="24">
        <v>144</v>
      </c>
      <c r="H9" s="24">
        <v>68</v>
      </c>
      <c r="I9" s="24">
        <v>30</v>
      </c>
      <c r="J9" s="24">
        <v>11</v>
      </c>
      <c r="K9" s="24">
        <v>9</v>
      </c>
      <c r="L9" s="24">
        <v>1</v>
      </c>
      <c r="M9" s="24">
        <v>0</v>
      </c>
      <c r="N9" s="24">
        <v>0</v>
      </c>
      <c r="O9" s="24">
        <v>0</v>
      </c>
      <c r="P9" s="27">
        <f>SUM(C9:K9)</f>
        <v>1412</v>
      </c>
      <c r="Q9" s="21">
        <f t="shared" si="0"/>
        <v>1</v>
      </c>
      <c r="R9" s="20">
        <f>Q9/'CL IBNR'!R11</f>
        <v>0.18632876802721685</v>
      </c>
      <c r="S9" s="32">
        <f t="shared" si="1"/>
        <v>1413</v>
      </c>
      <c r="T9" s="20">
        <f>S9/'CL IBNR'!S11</f>
        <v>0.99691903492381417</v>
      </c>
    </row>
    <row r="10" spans="1:27" ht="15.75" x14ac:dyDescent="0.25">
      <c r="C10" s="24">
        <v>63</v>
      </c>
      <c r="D10" s="24">
        <v>426</v>
      </c>
      <c r="E10" s="24">
        <v>435</v>
      </c>
      <c r="F10" s="24">
        <v>260</v>
      </c>
      <c r="G10" s="24">
        <v>131</v>
      </c>
      <c r="H10" s="24">
        <v>73</v>
      </c>
      <c r="I10" s="24">
        <v>30</v>
      </c>
      <c r="J10" s="24">
        <v>15</v>
      </c>
      <c r="K10" s="24">
        <v>6</v>
      </c>
      <c r="L10" s="24">
        <v>2</v>
      </c>
      <c r="M10" s="24">
        <v>0</v>
      </c>
      <c r="N10" s="24">
        <v>0</v>
      </c>
      <c r="O10" s="24">
        <v>0</v>
      </c>
      <c r="P10" s="27">
        <f>SUM(C10:J10)</f>
        <v>1433</v>
      </c>
      <c r="Q10" s="21">
        <f t="shared" si="0"/>
        <v>8</v>
      </c>
      <c r="R10" s="20">
        <f>Q10/'CL IBNR'!R12</f>
        <v>0.63849933536954506</v>
      </c>
      <c r="S10" s="32">
        <f t="shared" si="1"/>
        <v>1441</v>
      </c>
      <c r="T10" s="20">
        <f>S10/'CL IBNR'!S12</f>
        <v>0.99686662975543217</v>
      </c>
    </row>
    <row r="11" spans="1:27" ht="15.75" x14ac:dyDescent="0.25">
      <c r="C11" s="24">
        <v>60</v>
      </c>
      <c r="D11" s="24">
        <v>381</v>
      </c>
      <c r="E11" s="24">
        <v>431</v>
      </c>
      <c r="F11" s="24">
        <v>296</v>
      </c>
      <c r="G11" s="24">
        <v>160</v>
      </c>
      <c r="H11" s="24">
        <v>80</v>
      </c>
      <c r="I11" s="24">
        <v>57</v>
      </c>
      <c r="J11" s="24">
        <v>21</v>
      </c>
      <c r="K11" s="24">
        <v>6</v>
      </c>
      <c r="L11" s="24">
        <v>5</v>
      </c>
      <c r="M11" s="24">
        <v>2</v>
      </c>
      <c r="N11" s="24">
        <v>2</v>
      </c>
      <c r="O11" s="24">
        <v>1</v>
      </c>
      <c r="P11" s="27">
        <f>SUM(C11:I11)</f>
        <v>1465</v>
      </c>
      <c r="Q11" s="21">
        <f t="shared" si="0"/>
        <v>37</v>
      </c>
      <c r="R11" s="20">
        <f>Q11/'CL IBNR'!R13</f>
        <v>1.2532812967934635</v>
      </c>
      <c r="S11" s="32">
        <f t="shared" si="1"/>
        <v>1502</v>
      </c>
      <c r="T11" s="20">
        <f>S11/'CL IBNR'!S13</f>
        <v>1.0050032687110002</v>
      </c>
    </row>
    <row r="12" spans="1:27" ht="15.75" x14ac:dyDescent="0.25">
      <c r="C12" s="24">
        <v>37</v>
      </c>
      <c r="D12" s="24">
        <v>342</v>
      </c>
      <c r="E12" s="24">
        <v>428</v>
      </c>
      <c r="F12" s="24">
        <v>292</v>
      </c>
      <c r="G12" s="24">
        <v>179</v>
      </c>
      <c r="H12" s="24">
        <v>94</v>
      </c>
      <c r="I12" s="24">
        <v>42</v>
      </c>
      <c r="J12" s="24">
        <v>17</v>
      </c>
      <c r="K12" s="24">
        <v>16</v>
      </c>
      <c r="L12" s="24">
        <v>2</v>
      </c>
      <c r="M12" s="24">
        <v>3</v>
      </c>
      <c r="N12" s="24">
        <v>1</v>
      </c>
      <c r="O12" s="24">
        <v>0</v>
      </c>
      <c r="P12" s="27">
        <f>SUM(C12:H12)</f>
        <v>1372</v>
      </c>
      <c r="Q12" s="21">
        <f t="shared" si="0"/>
        <v>81</v>
      </c>
      <c r="R12" s="20">
        <f>Q12/'CL IBNR'!R14</f>
        <v>1.2654936739478231</v>
      </c>
      <c r="S12" s="32">
        <f t="shared" si="1"/>
        <v>1453</v>
      </c>
      <c r="T12" s="20">
        <f>S12/'CL IBNR'!S14</f>
        <v>1.0118337603295531</v>
      </c>
    </row>
    <row r="13" spans="1:27" ht="15.75" x14ac:dyDescent="0.25">
      <c r="C13" s="24">
        <v>31</v>
      </c>
      <c r="D13" s="24">
        <v>393</v>
      </c>
      <c r="E13" s="24">
        <v>426</v>
      </c>
      <c r="F13" s="24">
        <v>390</v>
      </c>
      <c r="G13" s="24">
        <v>209</v>
      </c>
      <c r="H13" s="24">
        <v>127</v>
      </c>
      <c r="I13" s="24">
        <v>60</v>
      </c>
      <c r="J13" s="24">
        <v>19</v>
      </c>
      <c r="K13" s="24">
        <v>18</v>
      </c>
      <c r="L13" s="24">
        <v>6</v>
      </c>
      <c r="M13" s="24">
        <v>0</v>
      </c>
      <c r="N13" s="24">
        <v>3</v>
      </c>
      <c r="O13" s="24">
        <v>0</v>
      </c>
      <c r="P13" s="27">
        <f>SUM(C13:G13)</f>
        <v>1449</v>
      </c>
      <c r="Q13" s="21">
        <f t="shared" si="0"/>
        <v>233</v>
      </c>
      <c r="R13" s="20">
        <f>Q13/'CL IBNR'!R15</f>
        <v>1.4282589584217911</v>
      </c>
      <c r="S13" s="32">
        <f t="shared" si="1"/>
        <v>1682</v>
      </c>
      <c r="T13" s="20">
        <f>S13/'CL IBNR'!S15</f>
        <v>1.0433364996728589</v>
      </c>
    </row>
    <row r="14" spans="1:27" ht="15.75" x14ac:dyDescent="0.25">
      <c r="C14" s="24">
        <v>30</v>
      </c>
      <c r="D14" s="24">
        <v>310</v>
      </c>
      <c r="E14" s="24">
        <v>438</v>
      </c>
      <c r="F14" s="24">
        <v>369</v>
      </c>
      <c r="G14" s="24">
        <v>206</v>
      </c>
      <c r="H14" s="24">
        <v>106</v>
      </c>
      <c r="I14" s="24">
        <v>56</v>
      </c>
      <c r="J14" s="24">
        <v>38</v>
      </c>
      <c r="K14" s="24">
        <v>15</v>
      </c>
      <c r="L14" s="24">
        <v>11</v>
      </c>
      <c r="M14" s="24">
        <v>1</v>
      </c>
      <c r="N14" s="24">
        <v>3</v>
      </c>
      <c r="O14" s="24">
        <v>1</v>
      </c>
      <c r="P14" s="27">
        <f>SUM(C14:F14)</f>
        <v>1147</v>
      </c>
      <c r="Q14" s="21">
        <f t="shared" si="0"/>
        <v>437</v>
      </c>
      <c r="R14" s="20">
        <f>Q14/'CL IBNR'!R16</f>
        <v>1.3301172080312933</v>
      </c>
      <c r="S14" s="32">
        <f t="shared" si="1"/>
        <v>1584</v>
      </c>
      <c r="T14" s="20">
        <f>S14/'CL IBNR'!S16</f>
        <v>1.0735034920972284</v>
      </c>
      <c r="U14" s="34" t="s">
        <v>59</v>
      </c>
      <c r="V14" s="34"/>
      <c r="W14" s="34"/>
      <c r="X14" s="34"/>
      <c r="Y14" s="34"/>
      <c r="Z14" s="34"/>
      <c r="AA14" s="34"/>
    </row>
    <row r="15" spans="1:27" ht="15.75" x14ac:dyDescent="0.25">
      <c r="C15" s="24">
        <v>38</v>
      </c>
      <c r="D15" s="24">
        <v>335</v>
      </c>
      <c r="E15" s="24">
        <v>465</v>
      </c>
      <c r="F15" s="24">
        <v>381</v>
      </c>
      <c r="G15" s="24">
        <v>213</v>
      </c>
      <c r="H15" s="24">
        <v>136</v>
      </c>
      <c r="I15" s="24">
        <v>73</v>
      </c>
      <c r="J15" s="24">
        <v>35</v>
      </c>
      <c r="K15" s="24">
        <v>20</v>
      </c>
      <c r="L15" s="24">
        <v>7</v>
      </c>
      <c r="M15" s="24">
        <v>3</v>
      </c>
      <c r="N15" s="24">
        <v>0</v>
      </c>
      <c r="O15" s="24">
        <v>1</v>
      </c>
      <c r="P15" s="27">
        <f>SUM(C15:E15)</f>
        <v>838</v>
      </c>
      <c r="Q15" s="21">
        <f t="shared" si="0"/>
        <v>869</v>
      </c>
      <c r="R15" s="20">
        <f>Q15/'CL IBNR'!R17</f>
        <v>1.2320353968560847</v>
      </c>
      <c r="S15" s="32">
        <f t="shared" si="1"/>
        <v>1707</v>
      </c>
      <c r="T15" s="20">
        <f>S15/'CL IBNR'!S17</f>
        <v>1.1060449761135378</v>
      </c>
      <c r="U15" s="34" t="s">
        <v>58</v>
      </c>
      <c r="V15" s="34"/>
      <c r="W15" s="34"/>
      <c r="X15" s="34"/>
      <c r="Y15" s="34"/>
      <c r="Z15" s="34"/>
      <c r="AA15" s="34"/>
    </row>
    <row r="16" spans="1:27" ht="15.75" x14ac:dyDescent="0.25">
      <c r="C16" s="24">
        <v>18</v>
      </c>
      <c r="D16" s="24">
        <v>259</v>
      </c>
      <c r="E16" s="24">
        <v>448</v>
      </c>
      <c r="F16" s="24">
        <v>392</v>
      </c>
      <c r="G16" s="24">
        <v>241</v>
      </c>
      <c r="H16" s="24">
        <v>136</v>
      </c>
      <c r="I16" s="24">
        <v>76</v>
      </c>
      <c r="J16" s="24">
        <v>30</v>
      </c>
      <c r="K16" s="24">
        <v>10</v>
      </c>
      <c r="L16" s="24">
        <v>10</v>
      </c>
      <c r="M16" s="24">
        <v>3</v>
      </c>
      <c r="N16" s="24">
        <v>2</v>
      </c>
      <c r="O16" s="24">
        <v>1</v>
      </c>
      <c r="P16" s="27">
        <f>SUM(C16:D16)</f>
        <v>277</v>
      </c>
      <c r="Q16" s="21">
        <f t="shared" si="0"/>
        <v>1349</v>
      </c>
      <c r="R16" s="20">
        <f>Q16/'CL IBNR'!R18</f>
        <v>1.6263924209309368</v>
      </c>
      <c r="S16" s="32">
        <f t="shared" si="1"/>
        <v>1626</v>
      </c>
      <c r="T16" s="20">
        <f>S16/'CL IBNR'!S18</f>
        <v>1.4695739656091458</v>
      </c>
    </row>
    <row r="17" spans="1:21" ht="15.75" x14ac:dyDescent="0.25">
      <c r="C17" s="24">
        <v>16</v>
      </c>
      <c r="D17" s="24">
        <v>319</v>
      </c>
      <c r="E17" s="24">
        <v>461</v>
      </c>
      <c r="F17" s="24">
        <v>405</v>
      </c>
      <c r="G17" s="24">
        <v>247</v>
      </c>
      <c r="H17" s="24">
        <v>165</v>
      </c>
      <c r="I17" s="24">
        <v>87</v>
      </c>
      <c r="J17" s="24">
        <v>48</v>
      </c>
      <c r="K17" s="24">
        <v>19</v>
      </c>
      <c r="L17" s="24">
        <v>4</v>
      </c>
      <c r="M17" s="24">
        <v>5</v>
      </c>
      <c r="N17" s="24">
        <v>5</v>
      </c>
      <c r="O17" s="24">
        <v>0</v>
      </c>
      <c r="P17" s="27">
        <f>SUM(C17)</f>
        <v>16</v>
      </c>
      <c r="Q17" s="21">
        <f t="shared" si="0"/>
        <v>1765</v>
      </c>
      <c r="R17" s="20">
        <f>Q17/'CL IBNR'!R19</f>
        <v>2.452380175850748</v>
      </c>
      <c r="S17" s="32">
        <f t="shared" si="1"/>
        <v>1781</v>
      </c>
      <c r="T17" s="20">
        <f>S17/'CL IBNR'!S19</f>
        <v>2.4207942038220405</v>
      </c>
    </row>
    <row r="18" spans="1:21" ht="15.75" x14ac:dyDescent="0.25">
      <c r="P18" s="1"/>
      <c r="Q18" s="3"/>
      <c r="R18" s="20"/>
      <c r="S18" s="3"/>
    </row>
    <row r="19" spans="1:21" ht="15.75" x14ac:dyDescent="0.25">
      <c r="A19" s="22" t="s">
        <v>43</v>
      </c>
      <c r="P19" s="1"/>
      <c r="Q19" s="21">
        <f>SUM(Q2:Q17)</f>
        <v>4781</v>
      </c>
      <c r="R19" s="20">
        <f>Q19/'CL IBNR'!R21</f>
        <v>1.671210352102489</v>
      </c>
      <c r="S19" s="3"/>
      <c r="T19" s="33">
        <f>AVERAGE(T2:T17)</f>
        <v>1.1324144655788886</v>
      </c>
      <c r="U19" s="33" t="s">
        <v>44</v>
      </c>
    </row>
    <row r="24" spans="1:21" x14ac:dyDescent="0.25">
      <c r="N24">
        <f>IF('CL IBNR'!N8&gt;0,N6/'CL IBNR'!N8,"")</f>
        <v>0</v>
      </c>
    </row>
    <row r="25" spans="1:21" x14ac:dyDescent="0.25">
      <c r="M25">
        <f>IF('CL IBNR'!M9&gt;0,M7/'CL IBNR'!M9,"")</f>
        <v>1</v>
      </c>
      <c r="N25">
        <f>IF('CL IBNR'!N9&gt;0,N7/'CL IBNR'!N9,"")</f>
        <v>0</v>
      </c>
    </row>
    <row r="26" spans="1:21" x14ac:dyDescent="0.25">
      <c r="L26">
        <f>IF('CL IBNR'!L10&gt;0,L8/'CL IBNR'!L10,"")</f>
        <v>1</v>
      </c>
      <c r="M26">
        <f>IF('CL IBNR'!M10&gt;0,M8/'CL IBNR'!M10,"")</f>
        <v>0.77417237112847714</v>
      </c>
      <c r="N26">
        <f>IF('CL IBNR'!N10&gt;0,N8/'CL IBNR'!N10,"")</f>
        <v>0</v>
      </c>
    </row>
    <row r="27" spans="1:21" x14ac:dyDescent="0.25">
      <c r="K27">
        <f>IF('CL IBNR'!K11&gt;0,K9/'CL IBNR'!K11,"")</f>
        <v>1</v>
      </c>
      <c r="L27">
        <f>IF('CL IBNR'!L11&gt;0,L9/'CL IBNR'!L11,"")</f>
        <v>0.33036921665966379</v>
      </c>
      <c r="M27">
        <f>IF('CL IBNR'!M11&gt;0,M9/'CL IBNR'!M11,"")</f>
        <v>0</v>
      </c>
      <c r="N27">
        <f>IF('CL IBNR'!N11&gt;0,N9/'CL IBNR'!N11,"")</f>
        <v>0</v>
      </c>
    </row>
    <row r="28" spans="1:21" x14ac:dyDescent="0.25">
      <c r="J28">
        <f>IF('CL IBNR'!J12&gt;0,J10/'CL IBNR'!J12,"")</f>
        <v>1</v>
      </c>
      <c r="K28">
        <f>IF('CL IBNR'!K12&gt;0,K10/'CL IBNR'!K12,"")</f>
        <v>0.85035416345837511</v>
      </c>
      <c r="L28">
        <f>IF('CL IBNR'!L12&gt;0,L10/'CL IBNR'!L12,"")</f>
        <v>0.64786559915413267</v>
      </c>
      <c r="M28">
        <f>IF('CL IBNR'!M12&gt;0,M10/'CL IBNR'!M12,"")</f>
        <v>0</v>
      </c>
      <c r="N28">
        <f>IF('CL IBNR'!N12&gt;0,N10/'CL IBNR'!N12,"")</f>
        <v>0</v>
      </c>
    </row>
    <row r="29" spans="1:21" x14ac:dyDescent="0.25">
      <c r="I29">
        <f>IF('CL IBNR'!I13&gt;0,I11/'CL IBNR'!I13,"")</f>
        <v>1</v>
      </c>
      <c r="J29">
        <f>IF('CL IBNR'!J13&gt;0,J11/'CL IBNR'!J13,"")</f>
        <v>1.2674678867192606</v>
      </c>
      <c r="K29">
        <f>IF('CL IBNR'!K13&gt;0,K11/'CL IBNR'!K13,"")</f>
        <v>0.82247803141286968</v>
      </c>
      <c r="L29">
        <f>IF('CL IBNR'!L13&gt;0,L11/'CL IBNR'!L13,"")</f>
        <v>1.5665685120106247</v>
      </c>
      <c r="M29">
        <f>IF('CL IBNR'!M13&gt;0,M11/'CL IBNR'!M13,"")</f>
        <v>1.4362130476791035</v>
      </c>
      <c r="N29">
        <f>IF('CL IBNR'!N13&gt;0,N11/'CL IBNR'!N13,"")</f>
        <v>1.8608681850338997</v>
      </c>
    </row>
    <row r="30" spans="1:21" x14ac:dyDescent="0.25">
      <c r="H30">
        <f>IF('CL IBNR'!H14&gt;0,H12/'CL IBNR'!H14,"")</f>
        <v>1</v>
      </c>
      <c r="I30">
        <f>IF('CL IBNR'!I14&gt;0,I12/'CL IBNR'!I14,"")</f>
        <v>1.1784495251309839</v>
      </c>
      <c r="J30">
        <f>IF('CL IBNR'!J14&gt;0,J12/'CL IBNR'!J14,"")</f>
        <v>1.0678557760797645</v>
      </c>
      <c r="K30">
        <f>IF('CL IBNR'!K14&gt;0,K12/'CL IBNR'!K14,"")</f>
        <v>2.2826485431291075</v>
      </c>
      <c r="L30">
        <f>IF('CL IBNR'!L14&gt;0,L12/'CL IBNR'!L14,"")</f>
        <v>0.65216185631916279</v>
      </c>
      <c r="M30">
        <f>IF('CL IBNR'!M14&gt;0,M12/'CL IBNR'!M14,"")</f>
        <v>2.2421059789193265</v>
      </c>
      <c r="N30">
        <f>IF('CL IBNR'!N14&gt;0,N12/'CL IBNR'!N14,"")</f>
        <v>0.96834836827483484</v>
      </c>
    </row>
    <row r="31" spans="1:21" x14ac:dyDescent="0.25">
      <c r="G31">
        <f>IF('CL IBNR'!G15&gt;0,G13/'CL IBNR'!G15,"")</f>
        <v>1</v>
      </c>
      <c r="H31">
        <f>IF('CL IBNR'!H15&gt;0,H13/'CL IBNR'!H15,"")</f>
        <v>1.3913462586231444</v>
      </c>
      <c r="I31">
        <f>IF('CL IBNR'!I15&gt;0,I13/'CL IBNR'!I15,"")</f>
        <v>1.4995736606614052</v>
      </c>
      <c r="J31">
        <f>IF('CL IBNR'!J15&gt;0,J13/'CL IBNR'!J15,"")</f>
        <v>1.0630951543134233</v>
      </c>
      <c r="K31">
        <f>IF('CL IBNR'!K15&gt;0,K13/'CL IBNR'!K15,"")</f>
        <v>2.2874227131292884</v>
      </c>
      <c r="L31">
        <f>IF('CL IBNR'!L15&gt;0,L13/'CL IBNR'!L15,"")</f>
        <v>1.7427356156324851</v>
      </c>
      <c r="M31">
        <f>IF('CL IBNR'!M15&gt;0,M13/'CL IBNR'!M15,"")</f>
        <v>0</v>
      </c>
      <c r="N31">
        <f>IF('CL IBNR'!N15&gt;0,N13/'CL IBNR'!N15,"")</f>
        <v>2.5876631289921237</v>
      </c>
    </row>
    <row r="32" spans="1:21" x14ac:dyDescent="0.25">
      <c r="F32">
        <f>IF('CL IBNR'!F16&gt;0,F14/'CL IBNR'!F16,"")</f>
        <v>1</v>
      </c>
      <c r="G32">
        <f>IF('CL IBNR'!G16&gt;0,G14/'CL IBNR'!G16,"")</f>
        <v>1.1493677572085852</v>
      </c>
      <c r="H32">
        <f>IF('CL IBNR'!H16&gt;0,H14/'CL IBNR'!H16,"")</f>
        <v>1.2687826865037903</v>
      </c>
      <c r="I32">
        <f>IF('CL IBNR'!I16&gt;0,I14/'CL IBNR'!I16,"")</f>
        <v>1.5291653730915353</v>
      </c>
      <c r="J32">
        <f>IF('CL IBNR'!J16&gt;0,J14/'CL IBNR'!J16,"")</f>
        <v>2.3230149736032462</v>
      </c>
      <c r="K32">
        <f>IF('CL IBNR'!K16&gt;0,K14/'CL IBNR'!K16,"")</f>
        <v>2.082644088819142</v>
      </c>
      <c r="L32">
        <f>IF('CL IBNR'!L16&gt;0,L14/'CL IBNR'!L16,"")</f>
        <v>3.4907827120741572</v>
      </c>
      <c r="M32">
        <f>IF('CL IBNR'!M16&gt;0,M14/'CL IBNR'!M16,"")</f>
        <v>0.72734358847143954</v>
      </c>
      <c r="N32">
        <f>IF('CL IBNR'!N16&gt;0,N14/'CL IBNR'!N16,"")</f>
        <v>2.8272070335848358</v>
      </c>
    </row>
    <row r="33" spans="3:14" x14ac:dyDescent="0.25">
      <c r="E33">
        <f>IF('CL IBNR'!E17&gt;0,E15/'CL IBNR'!E17,"")</f>
        <v>1</v>
      </c>
      <c r="F33">
        <f>IF('CL IBNR'!F17&gt;0,F15/'CL IBNR'!F17,"")</f>
        <v>1.053360931400712</v>
      </c>
      <c r="G33">
        <f>IF('CL IBNR'!G17&gt;0,G15/'CL IBNR'!G17,"")</f>
        <v>1.1362198572174869</v>
      </c>
      <c r="H33">
        <f>IF('CL IBNR'!H17&gt;0,H15/'CL IBNR'!H17,"")</f>
        <v>1.5563643305494193</v>
      </c>
      <c r="I33">
        <f>IF('CL IBNR'!I17&gt;0,I15/'CL IBNR'!I17,"")</f>
        <v>1.9058129353618698</v>
      </c>
      <c r="J33">
        <f>IF('CL IBNR'!J17&gt;0,J15/'CL IBNR'!J17,"")</f>
        <v>2.0456316710915758</v>
      </c>
      <c r="K33">
        <f>IF('CL IBNR'!K17&gt;0,K15/'CL IBNR'!K17,"")</f>
        <v>2.654879271442848</v>
      </c>
      <c r="L33">
        <f>IF('CL IBNR'!L17&gt;0,L15/'CL IBNR'!L17,"")</f>
        <v>2.1238270769722321</v>
      </c>
      <c r="M33">
        <f>IF('CL IBNR'!M17&gt;0,M15/'CL IBNR'!M17,"")</f>
        <v>2.0861803559653183</v>
      </c>
      <c r="N33">
        <f>IF('CL IBNR'!N17&gt;0,N15/'CL IBNR'!N17,"")</f>
        <v>0</v>
      </c>
    </row>
    <row r="34" spans="3:14" x14ac:dyDescent="0.25">
      <c r="D34">
        <f>IF('CL IBNR'!D18&gt;0,D16/'CL IBNR'!D18,"")</f>
        <v>1</v>
      </c>
      <c r="E34">
        <f>IF('CL IBNR'!E18&gt;0,E16/'CL IBNR'!E18,"")</f>
        <v>1.3836738352714915</v>
      </c>
      <c r="F34">
        <f>IF('CL IBNR'!F18&gt;0,F16/'CL IBNR'!F18,"")</f>
        <v>1.5117150609857921</v>
      </c>
      <c r="G34">
        <f>IF('CL IBNR'!G18&gt;0,G16/'CL IBNR'!G18,"")</f>
        <v>1.793211255340782</v>
      </c>
      <c r="H34">
        <f>IF('CL IBNR'!H18&gt;0,H16/'CL IBNR'!H18,"")</f>
        <v>2.1709154571976268</v>
      </c>
      <c r="I34">
        <f>IF('CL IBNR'!I18&gt;0,I16/'CL IBNR'!I18,"")</f>
        <v>2.7675956827997608</v>
      </c>
      <c r="J34">
        <f>IF('CL IBNR'!J18&gt;0,J16/'CL IBNR'!J18,"")</f>
        <v>2.4457512902731358</v>
      </c>
      <c r="K34">
        <f>IF('CL IBNR'!K18&gt;0,K16/'CL IBNR'!K18,"")</f>
        <v>1.8515968061714216</v>
      </c>
      <c r="L34">
        <f>IF('CL IBNR'!L18&gt;0,L16/'CL IBNR'!L18,"")</f>
        <v>4.2320691510820589</v>
      </c>
      <c r="M34">
        <f>IF('CL IBNR'!M18&gt;0,M16/'CL IBNR'!M18,"")</f>
        <v>2.9099363769589761</v>
      </c>
      <c r="N34">
        <f>IF('CL IBNR'!N18&gt;0,N16/'CL IBNR'!N18,"")</f>
        <v>2.5135583856477446</v>
      </c>
    </row>
    <row r="35" spans="3:14" x14ac:dyDescent="0.25">
      <c r="C35">
        <f>IF('CL IBNR'!C19&gt;0,C17/'CL IBNR'!C19,"")</f>
        <v>1</v>
      </c>
      <c r="D35">
        <f>IF('CL IBNR'!D19&gt;0,D17/'CL IBNR'!D19,"")</f>
        <v>1.8967090707964602</v>
      </c>
      <c r="E35">
        <f>IF('CL IBNR'!E19&gt;0,E17/'CL IBNR'!E19,"")</f>
        <v>2.1413106801650819</v>
      </c>
      <c r="F35">
        <f>IF('CL IBNR'!F19&gt;0,F17/'CL IBNR'!F19,"")</f>
        <v>2.348885998704429</v>
      </c>
      <c r="G35">
        <f>IF('CL IBNR'!G19&gt;0,G17/'CL IBNR'!G19,"")</f>
        <v>2.7639769048388043</v>
      </c>
      <c r="H35">
        <f>IF('CL IBNR'!H19&gt;0,H17/'CL IBNR'!H19,"")</f>
        <v>3.9610560678126441</v>
      </c>
      <c r="I35">
        <f>IF('CL IBNR'!I19&gt;0,I17/'CL IBNR'!I19,"")</f>
        <v>4.7646537737091847</v>
      </c>
      <c r="J35">
        <f>IF('CL IBNR'!J19&gt;0,J17/'CL IBNR'!J19,"")</f>
        <v>5.885119922917843</v>
      </c>
      <c r="K35">
        <f>IF('CL IBNR'!K19&gt;0,K17/'CL IBNR'!K19,"")</f>
        <v>5.2908209798970747</v>
      </c>
      <c r="L35">
        <f>IF('CL IBNR'!L19&gt;0,L17/'CL IBNR'!L19,"")</f>
        <v>2.5458674575019407</v>
      </c>
      <c r="M35">
        <f>IF('CL IBNR'!M19&gt;0,M17/'CL IBNR'!M19,"")</f>
        <v>7.2938241132067265</v>
      </c>
      <c r="N35">
        <f>IF('CL IBNR'!N19&gt;0,N17/'CL IBNR'!N19,"")</f>
        <v>9.450440003614359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Exposure</vt:lpstr>
      <vt:lpstr>IBNR</vt:lpstr>
      <vt:lpstr>exposure-comparison</vt:lpstr>
      <vt:lpstr>CL</vt:lpstr>
      <vt:lpstr>CL IBNR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2024-08-06T10:33:41Z</dcterms:modified>
</cp:coreProperties>
</file>