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F3CA3BC8-2D71-4813-A6AD-926434CAC0C1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Data" sheetId="1" r:id="rId1"/>
    <sheet name="Exposure based" sheetId="2" r:id="rId2"/>
    <sheet name="Exposure based IBNR" sheetId="3" r:id="rId3"/>
    <sheet name="Normaliser" sheetId="4" r:id="rId4"/>
    <sheet name="Normaliser based IBNR" sheetId="5" r:id="rId5"/>
    <sheet name="Chain Ladder" sheetId="6" r:id="rId6"/>
    <sheet name="Chain Ladder based IBNR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8" l="1"/>
  <c r="N5" i="8"/>
  <c r="N6" i="8"/>
  <c r="N7" i="8"/>
  <c r="N8" i="8"/>
  <c r="F17" i="8"/>
  <c r="C28" i="6"/>
  <c r="C26" i="6"/>
  <c r="C24" i="6"/>
  <c r="C28" i="4"/>
  <c r="C26" i="4" a="1"/>
  <c r="C26" i="4" s="1"/>
  <c r="N9" i="8"/>
  <c r="M10" i="8"/>
  <c r="N10" i="8" s="1"/>
  <c r="N49" i="8" s="1"/>
  <c r="L11" i="8"/>
  <c r="M11" i="8" s="1"/>
  <c r="K12" i="8"/>
  <c r="L12" i="8" s="1"/>
  <c r="J13" i="8"/>
  <c r="K13" i="8" s="1"/>
  <c r="I14" i="8"/>
  <c r="J14" i="8"/>
  <c r="K14" i="8"/>
  <c r="L14" i="8" s="1"/>
  <c r="H15" i="8"/>
  <c r="I15" i="8" s="1"/>
  <c r="G16" i="8"/>
  <c r="H16" i="8"/>
  <c r="I16" i="8" s="1"/>
  <c r="G17" i="8"/>
  <c r="H17" i="8"/>
  <c r="H56" i="8" s="1"/>
  <c r="E18" i="8"/>
  <c r="F18" i="8" s="1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E56" i="8"/>
  <c r="I52" i="8"/>
  <c r="J51" i="8"/>
  <c r="K50" i="8"/>
  <c r="O49" i="8"/>
  <c r="L49" i="8"/>
  <c r="O48" i="8"/>
  <c r="S40" i="8"/>
  <c r="P40" i="8"/>
  <c r="S39" i="8"/>
  <c r="P39" i="8"/>
  <c r="S38" i="8"/>
  <c r="P38" i="8"/>
  <c r="Q38" i="8" s="1"/>
  <c r="S37" i="8"/>
  <c r="P37" i="8"/>
  <c r="Q37" i="8" s="1"/>
  <c r="S36" i="8"/>
  <c r="Q36" i="8" s="1"/>
  <c r="P36" i="8"/>
  <c r="S35" i="8"/>
  <c r="P35" i="8"/>
  <c r="Q35" i="8" s="1"/>
  <c r="S34" i="8"/>
  <c r="P34" i="8"/>
  <c r="Q34" i="8" s="1"/>
  <c r="S33" i="8"/>
  <c r="Q33" i="8" s="1"/>
  <c r="P33" i="8"/>
  <c r="S32" i="8"/>
  <c r="P32" i="8"/>
  <c r="Q32" i="8" s="1"/>
  <c r="S31" i="8"/>
  <c r="P31" i="8"/>
  <c r="Q31" i="8" s="1"/>
  <c r="S30" i="8"/>
  <c r="Q30" i="8"/>
  <c r="P30" i="8"/>
  <c r="S29" i="8"/>
  <c r="P29" i="8"/>
  <c r="Q29" i="8" s="1"/>
  <c r="S28" i="8"/>
  <c r="P28" i="8"/>
  <c r="Q28" i="8" s="1"/>
  <c r="S27" i="8"/>
  <c r="P27" i="8"/>
  <c r="Q27" i="8" s="1"/>
  <c r="S26" i="8"/>
  <c r="P26" i="8"/>
  <c r="Q26" i="8" s="1"/>
  <c r="S25" i="8"/>
  <c r="P25" i="8"/>
  <c r="Q25" i="8" s="1"/>
  <c r="P19" i="8"/>
  <c r="Q19" i="8" s="1"/>
  <c r="C19" i="8"/>
  <c r="O57" i="8"/>
  <c r="E57" i="8"/>
  <c r="D18" i="8"/>
  <c r="D57" i="8" s="1"/>
  <c r="C18" i="8"/>
  <c r="P18" i="8" s="1"/>
  <c r="Q18" i="8" s="1"/>
  <c r="P17" i="8"/>
  <c r="Q17" i="8" s="1"/>
  <c r="O56" i="8"/>
  <c r="G56" i="8"/>
  <c r="E17" i="8"/>
  <c r="D17" i="8"/>
  <c r="C17" i="8"/>
  <c r="F56" i="8"/>
  <c r="P16" i="8"/>
  <c r="Q16" i="8" s="1"/>
  <c r="O55" i="8"/>
  <c r="F16" i="8"/>
  <c r="F55" i="8" s="1"/>
  <c r="E16" i="8"/>
  <c r="D16" i="8"/>
  <c r="C16" i="8"/>
  <c r="P15" i="8"/>
  <c r="Q15" i="8" s="1"/>
  <c r="O54" i="8"/>
  <c r="G15" i="8"/>
  <c r="G54" i="8" s="1"/>
  <c r="F15" i="8"/>
  <c r="E15" i="8"/>
  <c r="D15" i="8"/>
  <c r="C15" i="8"/>
  <c r="O53" i="8"/>
  <c r="K53" i="8"/>
  <c r="J53" i="8"/>
  <c r="I53" i="8"/>
  <c r="H14" i="8"/>
  <c r="H53" i="8" s="1"/>
  <c r="G14" i="8"/>
  <c r="F14" i="8"/>
  <c r="E14" i="8"/>
  <c r="D14" i="8"/>
  <c r="C14" i="8"/>
  <c r="P14" i="8" s="1"/>
  <c r="Q14" i="8" s="1"/>
  <c r="O52" i="8"/>
  <c r="J52" i="8"/>
  <c r="I13" i="8"/>
  <c r="H13" i="8"/>
  <c r="G13" i="8"/>
  <c r="P13" i="8" s="1"/>
  <c r="Q13" i="8" s="1"/>
  <c r="F13" i="8"/>
  <c r="E13" i="8"/>
  <c r="D13" i="8"/>
  <c r="C13" i="8"/>
  <c r="P12" i="8"/>
  <c r="Q12" i="8" s="1"/>
  <c r="O51" i="8"/>
  <c r="K51" i="8"/>
  <c r="J12" i="8"/>
  <c r="I12" i="8"/>
  <c r="H12" i="8"/>
  <c r="G12" i="8"/>
  <c r="F12" i="8"/>
  <c r="E12" i="8"/>
  <c r="D12" i="8"/>
  <c r="C12" i="8"/>
  <c r="P11" i="8"/>
  <c r="Q11" i="8" s="1"/>
  <c r="O50" i="8"/>
  <c r="K11" i="8"/>
  <c r="J11" i="8"/>
  <c r="I11" i="8"/>
  <c r="H11" i="8"/>
  <c r="G11" i="8"/>
  <c r="F11" i="8"/>
  <c r="E11" i="8"/>
  <c r="D11" i="8"/>
  <c r="C11" i="8"/>
  <c r="M49" i="8"/>
  <c r="L10" i="8"/>
  <c r="K10" i="8"/>
  <c r="J10" i="8"/>
  <c r="I10" i="8"/>
  <c r="H10" i="8"/>
  <c r="G10" i="8"/>
  <c r="F10" i="8"/>
  <c r="E10" i="8"/>
  <c r="D10" i="8"/>
  <c r="C10" i="8"/>
  <c r="P10" i="8" s="1"/>
  <c r="Q10" i="8" s="1"/>
  <c r="N48" i="8"/>
  <c r="M9" i="8"/>
  <c r="M48" i="8" s="1"/>
  <c r="L9" i="8"/>
  <c r="K9" i="8"/>
  <c r="J9" i="8"/>
  <c r="I9" i="8"/>
  <c r="H9" i="8"/>
  <c r="G9" i="8"/>
  <c r="P9" i="8" s="1"/>
  <c r="Q9" i="8" s="1"/>
  <c r="F9" i="8"/>
  <c r="E9" i="8"/>
  <c r="D9" i="8"/>
  <c r="C9" i="8"/>
  <c r="S9" i="8" s="1"/>
  <c r="O47" i="8"/>
  <c r="M8" i="8"/>
  <c r="L8" i="8"/>
  <c r="K8" i="8"/>
  <c r="J8" i="8"/>
  <c r="I8" i="8"/>
  <c r="H8" i="8"/>
  <c r="G8" i="8"/>
  <c r="F8" i="8"/>
  <c r="E8" i="8"/>
  <c r="D8" i="8"/>
  <c r="C8" i="8"/>
  <c r="P7" i="8"/>
  <c r="Q7" i="8" s="1"/>
  <c r="O46" i="8"/>
  <c r="M7" i="8"/>
  <c r="L7" i="8"/>
  <c r="K7" i="8"/>
  <c r="J7" i="8"/>
  <c r="I7" i="8"/>
  <c r="H7" i="8"/>
  <c r="G7" i="8"/>
  <c r="F7" i="8"/>
  <c r="E7" i="8"/>
  <c r="D7" i="8"/>
  <c r="C7" i="8"/>
  <c r="O45" i="8"/>
  <c r="M6" i="8"/>
  <c r="L6" i="8"/>
  <c r="K6" i="8"/>
  <c r="J6" i="8"/>
  <c r="I6" i="8"/>
  <c r="H6" i="8"/>
  <c r="G6" i="8"/>
  <c r="F6" i="8"/>
  <c r="E6" i="8"/>
  <c r="D6" i="8"/>
  <c r="C6" i="8"/>
  <c r="P6" i="8" s="1"/>
  <c r="Q6" i="8" s="1"/>
  <c r="O44" i="8"/>
  <c r="M5" i="8"/>
  <c r="L5" i="8"/>
  <c r="K5" i="8"/>
  <c r="J5" i="8"/>
  <c r="I5" i="8"/>
  <c r="H5" i="8"/>
  <c r="G5" i="8"/>
  <c r="P5" i="8" s="1"/>
  <c r="Q5" i="8" s="1"/>
  <c r="F5" i="8"/>
  <c r="E5" i="8"/>
  <c r="D5" i="8"/>
  <c r="C5" i="8"/>
  <c r="O43" i="8"/>
  <c r="M4" i="8"/>
  <c r="L4" i="8"/>
  <c r="K4" i="8"/>
  <c r="P4" i="8" s="1"/>
  <c r="Q4" i="8" s="1"/>
  <c r="J4" i="8"/>
  <c r="I4" i="8"/>
  <c r="H4" i="8"/>
  <c r="G4" i="8"/>
  <c r="F4" i="8"/>
  <c r="E4" i="8"/>
  <c r="D4" i="8"/>
  <c r="C4" i="8"/>
  <c r="S4" i="8" s="1"/>
  <c r="I56" i="6"/>
  <c r="M55" i="6"/>
  <c r="N56" i="6" s="1"/>
  <c r="L55" i="6"/>
  <c r="L56" i="6" s="1"/>
  <c r="K55" i="6"/>
  <c r="K56" i="6" s="1"/>
  <c r="J55" i="6"/>
  <c r="J56" i="6" s="1"/>
  <c r="I55" i="6"/>
  <c r="H55" i="6"/>
  <c r="G55" i="6"/>
  <c r="H56" i="6" s="1"/>
  <c r="F55" i="6"/>
  <c r="G56" i="6" s="1"/>
  <c r="E55" i="6"/>
  <c r="D55" i="6"/>
  <c r="E56" i="6" s="1"/>
  <c r="M34" i="6"/>
  <c r="B50" i="6"/>
  <c r="B49" i="6"/>
  <c r="B48" i="6"/>
  <c r="B47" i="6"/>
  <c r="B43" i="6"/>
  <c r="B42" i="6"/>
  <c r="I34" i="6"/>
  <c r="J34" i="6"/>
  <c r="K34" i="6"/>
  <c r="L34" i="6"/>
  <c r="H34" i="6"/>
  <c r="H42" i="6"/>
  <c r="I42" i="6"/>
  <c r="J42" i="6"/>
  <c r="K42" i="6"/>
  <c r="L42" i="6"/>
  <c r="H43" i="6"/>
  <c r="I43" i="6"/>
  <c r="J43" i="6"/>
  <c r="K43" i="6"/>
  <c r="L43" i="6"/>
  <c r="G43" i="6"/>
  <c r="G42" i="6"/>
  <c r="J40" i="6"/>
  <c r="K40" i="6"/>
  <c r="L40" i="6"/>
  <c r="I40" i="6"/>
  <c r="G40" i="6"/>
  <c r="D34" i="6"/>
  <c r="E34" i="6"/>
  <c r="F34" i="6"/>
  <c r="G34" i="6"/>
  <c r="O28" i="6"/>
  <c r="N28" i="6"/>
  <c r="M28" i="6"/>
  <c r="L28" i="6"/>
  <c r="K28" i="6"/>
  <c r="J28" i="6"/>
  <c r="I28" i="6"/>
  <c r="H28" i="6"/>
  <c r="G28" i="6"/>
  <c r="F28" i="6"/>
  <c r="E28" i="6"/>
  <c r="D28" i="6"/>
  <c r="L26" i="6"/>
  <c r="K26" i="6"/>
  <c r="J26" i="6"/>
  <c r="I26" i="6"/>
  <c r="H26" i="6"/>
  <c r="G26" i="6"/>
  <c r="F26" i="6"/>
  <c r="E26" i="6"/>
  <c r="D26" i="6"/>
  <c r="Q24" i="6"/>
  <c r="P24" i="6"/>
  <c r="O24" i="6"/>
  <c r="N24" i="6"/>
  <c r="M24" i="6"/>
  <c r="L24" i="6"/>
  <c r="K24" i="6"/>
  <c r="K31" i="6" s="1"/>
  <c r="J24" i="6"/>
  <c r="J31" i="6" s="1"/>
  <c r="I24" i="6"/>
  <c r="I31" i="6" s="1"/>
  <c r="H24" i="6"/>
  <c r="G24" i="6"/>
  <c r="F24" i="6"/>
  <c r="F31" i="6" s="1"/>
  <c r="E24" i="6"/>
  <c r="D24" i="6"/>
  <c r="D31" i="6" s="1"/>
  <c r="C18" i="6"/>
  <c r="D17" i="6"/>
  <c r="E16" i="6"/>
  <c r="D16" i="6"/>
  <c r="C16" i="6"/>
  <c r="F15" i="6"/>
  <c r="E15" i="6"/>
  <c r="D15" i="6"/>
  <c r="C15" i="6"/>
  <c r="G14" i="6"/>
  <c r="F14" i="6"/>
  <c r="E14" i="6"/>
  <c r="D14" i="6"/>
  <c r="C14" i="6"/>
  <c r="H13" i="6"/>
  <c r="G13" i="6"/>
  <c r="F13" i="6"/>
  <c r="E13" i="6"/>
  <c r="D13" i="6"/>
  <c r="C13" i="6"/>
  <c r="I12" i="6"/>
  <c r="H12" i="6"/>
  <c r="G12" i="6"/>
  <c r="F12" i="6"/>
  <c r="E12" i="6"/>
  <c r="D12" i="6"/>
  <c r="C12" i="6"/>
  <c r="J11" i="6"/>
  <c r="I11" i="6"/>
  <c r="H11" i="6"/>
  <c r="G11" i="6"/>
  <c r="F11" i="6"/>
  <c r="E11" i="6"/>
  <c r="D11" i="6"/>
  <c r="C11" i="6"/>
  <c r="K10" i="6"/>
  <c r="J10" i="6"/>
  <c r="I10" i="6"/>
  <c r="H10" i="6"/>
  <c r="G10" i="6"/>
  <c r="F10" i="6"/>
  <c r="E10" i="6"/>
  <c r="D10" i="6"/>
  <c r="C10" i="6"/>
  <c r="L9" i="6"/>
  <c r="K9" i="6"/>
  <c r="J9" i="6"/>
  <c r="I9" i="6"/>
  <c r="H9" i="6"/>
  <c r="G9" i="6"/>
  <c r="F9" i="6"/>
  <c r="E9" i="6"/>
  <c r="D9" i="6"/>
  <c r="C9" i="6"/>
  <c r="M8" i="6"/>
  <c r="L8" i="6"/>
  <c r="K8" i="6"/>
  <c r="J8" i="6"/>
  <c r="I8" i="6"/>
  <c r="H8" i="6"/>
  <c r="G8" i="6"/>
  <c r="F8" i="6"/>
  <c r="E8" i="6"/>
  <c r="D8" i="6"/>
  <c r="C8" i="6"/>
  <c r="N7" i="6"/>
  <c r="M7" i="6"/>
  <c r="L7" i="6"/>
  <c r="K7" i="6"/>
  <c r="J7" i="6"/>
  <c r="I7" i="6"/>
  <c r="H7" i="6"/>
  <c r="G7" i="6"/>
  <c r="F7" i="6"/>
  <c r="E7" i="6"/>
  <c r="D7" i="6"/>
  <c r="C7" i="6"/>
  <c r="O6" i="6"/>
  <c r="N6" i="6"/>
  <c r="M6" i="6"/>
  <c r="L6" i="6"/>
  <c r="K6" i="6"/>
  <c r="J6" i="6"/>
  <c r="I6" i="6"/>
  <c r="H6" i="6"/>
  <c r="G6" i="6"/>
  <c r="F6" i="6"/>
  <c r="E6" i="6"/>
  <c r="D6" i="6"/>
  <c r="C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Q4" i="6"/>
  <c r="P4" i="6"/>
  <c r="O4" i="6"/>
  <c r="N4" i="6"/>
  <c r="M4" i="6"/>
  <c r="L4" i="6"/>
  <c r="K4" i="6"/>
  <c r="J4" i="6"/>
  <c r="I4" i="6"/>
  <c r="H4" i="6"/>
  <c r="G4" i="6"/>
  <c r="F4" i="6"/>
  <c r="E4" i="6"/>
  <c r="C4" i="6"/>
  <c r="D4" i="6"/>
  <c r="R31" i="6"/>
  <c r="H31" i="6"/>
  <c r="G31" i="6"/>
  <c r="E31" i="6"/>
  <c r="C31" i="6"/>
  <c r="C34" i="6" s="1"/>
  <c r="Q31" i="6"/>
  <c r="P31" i="6"/>
  <c r="O31" i="6"/>
  <c r="N31" i="6"/>
  <c r="M31" i="6"/>
  <c r="L31" i="6"/>
  <c r="P8" i="8" l="1"/>
  <c r="Q8" i="8" s="1"/>
  <c r="I17" i="8"/>
  <c r="C55" i="6"/>
  <c r="D19" i="8"/>
  <c r="N11" i="8"/>
  <c r="N50" i="8" s="1"/>
  <c r="L51" i="8"/>
  <c r="M12" i="8"/>
  <c r="M51" i="8" s="1"/>
  <c r="K52" i="8"/>
  <c r="L13" i="8"/>
  <c r="L52" i="8" s="1"/>
  <c r="M14" i="8"/>
  <c r="M53" i="8" s="1"/>
  <c r="N14" i="8"/>
  <c r="N53" i="8" s="1"/>
  <c r="L53" i="8"/>
  <c r="J15" i="8"/>
  <c r="K15" i="8"/>
  <c r="K54" i="8" s="1"/>
  <c r="L15" i="8"/>
  <c r="M15" i="8"/>
  <c r="N15" i="8"/>
  <c r="N54" i="8" s="1"/>
  <c r="J16" i="8"/>
  <c r="J55" i="8" s="1"/>
  <c r="K16" i="8"/>
  <c r="K55" i="8" s="1"/>
  <c r="L16" i="8"/>
  <c r="L55" i="8" s="1"/>
  <c r="M16" i="8"/>
  <c r="M55" i="8" s="1"/>
  <c r="N16" i="8"/>
  <c r="N55" i="8" s="1"/>
  <c r="F57" i="8"/>
  <c r="G18" i="8"/>
  <c r="G57" i="8" s="1"/>
  <c r="H18" i="8"/>
  <c r="H57" i="8" s="1"/>
  <c r="Q39" i="8"/>
  <c r="Q40" i="8"/>
  <c r="S8" i="8"/>
  <c r="R8" i="8" s="1"/>
  <c r="R29" i="8" s="1"/>
  <c r="S7" i="8"/>
  <c r="T7" i="8" s="1"/>
  <c r="T30" i="8"/>
  <c r="S5" i="8"/>
  <c r="T26" i="8" s="1"/>
  <c r="R4" i="8"/>
  <c r="R25" i="8" s="1"/>
  <c r="T4" i="8"/>
  <c r="Q42" i="8"/>
  <c r="T25" i="8"/>
  <c r="T9" i="8"/>
  <c r="R9" i="8"/>
  <c r="R30" i="8" s="1"/>
  <c r="H54" i="8"/>
  <c r="C58" i="8"/>
  <c r="S6" i="8"/>
  <c r="S10" i="8"/>
  <c r="T31" i="8" s="1"/>
  <c r="S14" i="8"/>
  <c r="T35" i="8" s="1"/>
  <c r="I54" i="8"/>
  <c r="J54" i="8"/>
  <c r="G55" i="8"/>
  <c r="H55" i="8"/>
  <c r="M50" i="8"/>
  <c r="M54" i="8"/>
  <c r="I55" i="8"/>
  <c r="D58" i="8"/>
  <c r="L54" i="8"/>
  <c r="F56" i="6"/>
  <c r="M56" i="6"/>
  <c r="T29" i="8" l="1"/>
  <c r="T28" i="8"/>
  <c r="T8" i="8"/>
  <c r="R7" i="8"/>
  <c r="R28" i="8" s="1"/>
  <c r="R5" i="8"/>
  <c r="R26" i="8" s="1"/>
  <c r="T5" i="8"/>
  <c r="I56" i="8"/>
  <c r="J17" i="8"/>
  <c r="E19" i="8"/>
  <c r="C56" i="6"/>
  <c r="D56" i="6"/>
  <c r="N12" i="8"/>
  <c r="M13" i="8"/>
  <c r="I18" i="8"/>
  <c r="S15" i="8"/>
  <c r="T36" i="8" s="1"/>
  <c r="R14" i="8"/>
  <c r="R35" i="8" s="1"/>
  <c r="T14" i="8"/>
  <c r="S16" i="8"/>
  <c r="R6" i="8"/>
  <c r="R27" i="8" s="1"/>
  <c r="T6" i="8"/>
  <c r="T27" i="8"/>
  <c r="L50" i="8"/>
  <c r="S11" i="8"/>
  <c r="R10" i="8"/>
  <c r="R31" i="8" s="1"/>
  <c r="T10" i="8"/>
  <c r="K17" i="8" l="1"/>
  <c r="J56" i="8"/>
  <c r="L17" i="8"/>
  <c r="L56" i="8" s="1"/>
  <c r="E58" i="8"/>
  <c r="F19" i="8"/>
  <c r="N51" i="8"/>
  <c r="S12" i="8"/>
  <c r="M52" i="8"/>
  <c r="N13" i="8"/>
  <c r="N52" i="8" s="1"/>
  <c r="I57" i="8"/>
  <c r="J18" i="8"/>
  <c r="R15" i="8"/>
  <c r="R36" i="8" s="1"/>
  <c r="T15" i="8"/>
  <c r="O58" i="8"/>
  <c r="T11" i="8"/>
  <c r="R11" i="8"/>
  <c r="R32" i="8" s="1"/>
  <c r="T32" i="8"/>
  <c r="R16" i="8"/>
  <c r="R37" i="8" s="1"/>
  <c r="T16" i="8"/>
  <c r="T37" i="8"/>
  <c r="K56" i="8" l="1"/>
  <c r="M17" i="8"/>
  <c r="G19" i="8"/>
  <c r="F58" i="8"/>
  <c r="T33" i="8"/>
  <c r="R12" i="8"/>
  <c r="R33" i="8" s="1"/>
  <c r="T12" i="8"/>
  <c r="S13" i="8"/>
  <c r="J57" i="8"/>
  <c r="K18" i="8"/>
  <c r="K57" i="8" s="1"/>
  <c r="M56" i="8" l="1"/>
  <c r="N17" i="8"/>
  <c r="G58" i="8"/>
  <c r="H19" i="8"/>
  <c r="T13" i="8"/>
  <c r="T34" i="8"/>
  <c r="R13" i="8"/>
  <c r="R34" i="8" s="1"/>
  <c r="L18" i="8"/>
  <c r="L57" i="8" s="1"/>
  <c r="M18" i="8"/>
  <c r="M57" i="8" s="1"/>
  <c r="N18" i="8"/>
  <c r="N57" i="8" s="1"/>
  <c r="N56" i="8" l="1"/>
  <c r="S17" i="8"/>
  <c r="I19" i="8"/>
  <c r="I58" i="8" s="1"/>
  <c r="H58" i="8"/>
  <c r="J19" i="8"/>
  <c r="J58" i="8" s="1"/>
  <c r="S18" i="8"/>
  <c r="T17" i="8" l="1"/>
  <c r="R17" i="8"/>
  <c r="R38" i="8" s="1"/>
  <c r="T38" i="8"/>
  <c r="K19" i="8"/>
  <c r="K58" i="8" s="1"/>
  <c r="L19" i="8"/>
  <c r="L58" i="8" s="1"/>
  <c r="R18" i="8"/>
  <c r="T18" i="8"/>
  <c r="T39" i="8"/>
  <c r="M19" i="8" l="1"/>
  <c r="R39" i="8"/>
  <c r="M58" i="8" l="1"/>
  <c r="N19" i="8"/>
  <c r="N58" i="8" s="1"/>
  <c r="O24" i="2" a="1"/>
  <c r="O24" i="2" s="1"/>
  <c r="S19" i="8" l="1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4" i="5"/>
  <c r="O4" i="5"/>
  <c r="O5" i="5"/>
  <c r="O6" i="5"/>
  <c r="O7" i="5"/>
  <c r="O8" i="5"/>
  <c r="O47" i="5" s="1"/>
  <c r="O9" i="5"/>
  <c r="N9" i="5"/>
  <c r="N10" i="5"/>
  <c r="O10" i="5"/>
  <c r="M10" i="5"/>
  <c r="M11" i="5"/>
  <c r="N11" i="5"/>
  <c r="O11" i="5"/>
  <c r="L11" i="5"/>
  <c r="L12" i="5"/>
  <c r="M12" i="5"/>
  <c r="N12" i="5"/>
  <c r="O12" i="5"/>
  <c r="K12" i="5"/>
  <c r="K13" i="5"/>
  <c r="L13" i="5"/>
  <c r="M13" i="5"/>
  <c r="N13" i="5"/>
  <c r="O13" i="5"/>
  <c r="J13" i="5"/>
  <c r="J14" i="5"/>
  <c r="K14" i="5"/>
  <c r="L14" i="5"/>
  <c r="M14" i="5"/>
  <c r="N14" i="5"/>
  <c r="O14" i="5"/>
  <c r="O53" i="5" s="1"/>
  <c r="I14" i="5"/>
  <c r="I15" i="5"/>
  <c r="J15" i="5"/>
  <c r="K15" i="5"/>
  <c r="L15" i="5"/>
  <c r="M15" i="5"/>
  <c r="N15" i="5"/>
  <c r="O15" i="5"/>
  <c r="H15" i="5"/>
  <c r="H16" i="5"/>
  <c r="I16" i="5"/>
  <c r="J16" i="5"/>
  <c r="K16" i="5"/>
  <c r="L16" i="5"/>
  <c r="M16" i="5"/>
  <c r="N16" i="5"/>
  <c r="O16" i="5"/>
  <c r="G16" i="5"/>
  <c r="G17" i="5"/>
  <c r="H17" i="5"/>
  <c r="I17" i="5"/>
  <c r="J17" i="5"/>
  <c r="K17" i="5"/>
  <c r="L17" i="5"/>
  <c r="M17" i="5"/>
  <c r="N17" i="5"/>
  <c r="O17" i="5"/>
  <c r="F17" i="5"/>
  <c r="F18" i="5"/>
  <c r="G18" i="5"/>
  <c r="H18" i="5"/>
  <c r="I18" i="5"/>
  <c r="J18" i="5"/>
  <c r="K18" i="5"/>
  <c r="L18" i="5"/>
  <c r="M18" i="5"/>
  <c r="N18" i="5"/>
  <c r="O18" i="5"/>
  <c r="E18" i="5"/>
  <c r="N4" i="5"/>
  <c r="N5" i="5"/>
  <c r="N6" i="5"/>
  <c r="N7" i="5"/>
  <c r="N8" i="5"/>
  <c r="M4" i="5"/>
  <c r="M5" i="5"/>
  <c r="M6" i="5"/>
  <c r="M7" i="5"/>
  <c r="M8" i="5"/>
  <c r="M9" i="5"/>
  <c r="M48" i="5" s="1"/>
  <c r="L4" i="5"/>
  <c r="L5" i="5"/>
  <c r="L6" i="5"/>
  <c r="L7" i="5"/>
  <c r="L8" i="5"/>
  <c r="L9" i="5"/>
  <c r="L10" i="5"/>
  <c r="L49" i="5" s="1"/>
  <c r="K4" i="5"/>
  <c r="K5" i="5"/>
  <c r="K6" i="5"/>
  <c r="K7" i="5"/>
  <c r="K8" i="5"/>
  <c r="K9" i="5"/>
  <c r="K10" i="5"/>
  <c r="K11" i="5"/>
  <c r="J4" i="5"/>
  <c r="J5" i="5"/>
  <c r="J6" i="5"/>
  <c r="J7" i="5"/>
  <c r="J8" i="5"/>
  <c r="J9" i="5"/>
  <c r="J10" i="5"/>
  <c r="J11" i="5"/>
  <c r="J12" i="5"/>
  <c r="I4" i="5"/>
  <c r="I5" i="5"/>
  <c r="I6" i="5"/>
  <c r="I7" i="5"/>
  <c r="I8" i="5"/>
  <c r="I9" i="5"/>
  <c r="I10" i="5"/>
  <c r="I11" i="5"/>
  <c r="I12" i="5"/>
  <c r="I13" i="5"/>
  <c r="I52" i="5" s="1"/>
  <c r="H4" i="5"/>
  <c r="H5" i="5"/>
  <c r="H6" i="5"/>
  <c r="H7" i="5"/>
  <c r="H8" i="5"/>
  <c r="H9" i="5"/>
  <c r="H10" i="5"/>
  <c r="H11" i="5"/>
  <c r="H12" i="5"/>
  <c r="H13" i="5"/>
  <c r="H14" i="5"/>
  <c r="H53" i="5" s="1"/>
  <c r="G4" i="5"/>
  <c r="G5" i="5"/>
  <c r="G6" i="5"/>
  <c r="G7" i="5"/>
  <c r="G8" i="5"/>
  <c r="G9" i="5"/>
  <c r="G10" i="5"/>
  <c r="G11" i="5"/>
  <c r="G12" i="5"/>
  <c r="G13" i="5"/>
  <c r="G14" i="5"/>
  <c r="G15" i="5"/>
  <c r="G54" i="5" s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55" i="5" s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56" i="5" s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7" i="5" s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P19" i="5" s="1"/>
  <c r="C4" i="5"/>
  <c r="B5" i="5"/>
  <c r="B6" i="5"/>
  <c r="B7" i="5"/>
  <c r="B8" i="5"/>
  <c r="B9" i="5"/>
  <c r="O48" i="5" s="1"/>
  <c r="B10" i="5"/>
  <c r="B11" i="5"/>
  <c r="N50" i="5" s="1"/>
  <c r="B12" i="5"/>
  <c r="B13" i="5"/>
  <c r="B14" i="5"/>
  <c r="B15" i="5"/>
  <c r="O54" i="5" s="1"/>
  <c r="B16" i="5"/>
  <c r="B17" i="5"/>
  <c r="F56" i="5" s="1"/>
  <c r="B18" i="5"/>
  <c r="F57" i="5" s="1"/>
  <c r="B4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I57" i="5"/>
  <c r="H57" i="5"/>
  <c r="J51" i="5"/>
  <c r="K50" i="5"/>
  <c r="O49" i="5"/>
  <c r="N49" i="5"/>
  <c r="M49" i="5"/>
  <c r="S40" i="5"/>
  <c r="P40" i="5"/>
  <c r="Q40" i="5" s="1"/>
  <c r="S39" i="5"/>
  <c r="P39" i="5"/>
  <c r="Q39" i="5" s="1"/>
  <c r="S38" i="5"/>
  <c r="P38" i="5"/>
  <c r="Q38" i="5" s="1"/>
  <c r="S37" i="5"/>
  <c r="P37" i="5"/>
  <c r="Q37" i="5" s="1"/>
  <c r="S36" i="5"/>
  <c r="P36" i="5"/>
  <c r="S35" i="5"/>
  <c r="P35" i="5"/>
  <c r="Q35" i="5" s="1"/>
  <c r="S34" i="5"/>
  <c r="P34" i="5"/>
  <c r="Q34" i="5" s="1"/>
  <c r="S33" i="5"/>
  <c r="P33" i="5"/>
  <c r="S32" i="5"/>
  <c r="P32" i="5"/>
  <c r="Q32" i="5" s="1"/>
  <c r="S31" i="5"/>
  <c r="P31" i="5"/>
  <c r="Q31" i="5" s="1"/>
  <c r="S30" i="5"/>
  <c r="P30" i="5"/>
  <c r="Q30" i="5" s="1"/>
  <c r="S29" i="5"/>
  <c r="P29" i="5"/>
  <c r="Q29" i="5" s="1"/>
  <c r="S28" i="5"/>
  <c r="P28" i="5"/>
  <c r="Q28" i="5" s="1"/>
  <c r="S27" i="5"/>
  <c r="P27" i="5"/>
  <c r="Q27" i="5" s="1"/>
  <c r="S26" i="5"/>
  <c r="P26" i="5"/>
  <c r="Q26" i="5" s="1"/>
  <c r="S25" i="5"/>
  <c r="P25" i="5"/>
  <c r="G57" i="5"/>
  <c r="I56" i="5"/>
  <c r="H56" i="5"/>
  <c r="G56" i="5"/>
  <c r="J55" i="5"/>
  <c r="N54" i="5"/>
  <c r="N53" i="5"/>
  <c r="M53" i="5"/>
  <c r="L53" i="5"/>
  <c r="K53" i="5"/>
  <c r="J53" i="5"/>
  <c r="O52" i="5"/>
  <c r="N52" i="5"/>
  <c r="M52" i="5"/>
  <c r="L52" i="5"/>
  <c r="K52" i="5"/>
  <c r="J52" i="5"/>
  <c r="O51" i="5"/>
  <c r="N51" i="5"/>
  <c r="M51" i="5"/>
  <c r="L51" i="5"/>
  <c r="K51" i="5"/>
  <c r="O50" i="5"/>
  <c r="O46" i="5"/>
  <c r="O45" i="5"/>
  <c r="O44" i="5"/>
  <c r="P5" i="5"/>
  <c r="O43" i="5"/>
  <c r="P4" i="5"/>
  <c r="S4" i="5"/>
  <c r="K34" i="4"/>
  <c r="C24" i="4" a="1"/>
  <c r="C24" i="4" s="1"/>
  <c r="R4" i="4"/>
  <c r="Q4" i="4"/>
  <c r="Q5" i="4"/>
  <c r="P4" i="4"/>
  <c r="P5" i="4"/>
  <c r="P6" i="4"/>
  <c r="O4" i="4"/>
  <c r="O5" i="4"/>
  <c r="O6" i="4"/>
  <c r="O7" i="4"/>
  <c r="N4" i="4"/>
  <c r="N5" i="4"/>
  <c r="N6" i="4"/>
  <c r="N7" i="4"/>
  <c r="N8" i="4"/>
  <c r="M4" i="4"/>
  <c r="M5" i="4"/>
  <c r="M6" i="4"/>
  <c r="M7" i="4"/>
  <c r="M8" i="4"/>
  <c r="M9" i="4"/>
  <c r="L4" i="4"/>
  <c r="L5" i="4"/>
  <c r="L6" i="4"/>
  <c r="L7" i="4"/>
  <c r="L8" i="4"/>
  <c r="L9" i="4"/>
  <c r="L28" i="4" s="1"/>
  <c r="L31" i="4" s="1"/>
  <c r="L40" i="4" s="1"/>
  <c r="L10" i="4"/>
  <c r="K4" i="4"/>
  <c r="K5" i="4"/>
  <c r="K6" i="4"/>
  <c r="K26" i="4" s="1" a="1"/>
  <c r="K26" i="4" s="1"/>
  <c r="K7" i="4"/>
  <c r="K8" i="4"/>
  <c r="K9" i="4"/>
  <c r="K28" i="4" s="1"/>
  <c r="K31" i="4" s="1"/>
  <c r="K40" i="4" s="1"/>
  <c r="K10" i="4"/>
  <c r="K11" i="4"/>
  <c r="J4" i="4"/>
  <c r="J5" i="4"/>
  <c r="J6" i="4"/>
  <c r="J7" i="4"/>
  <c r="J8" i="4"/>
  <c r="J9" i="4"/>
  <c r="J10" i="4"/>
  <c r="J11" i="4"/>
  <c r="J12" i="4"/>
  <c r="I4" i="4"/>
  <c r="I5" i="4"/>
  <c r="I6" i="4"/>
  <c r="I7" i="4"/>
  <c r="I8" i="4"/>
  <c r="I9" i="4"/>
  <c r="I10" i="4"/>
  <c r="I11" i="4"/>
  <c r="I12" i="4"/>
  <c r="I13" i="4"/>
  <c r="H4" i="4"/>
  <c r="H5" i="4"/>
  <c r="H6" i="4"/>
  <c r="H7" i="4"/>
  <c r="H8" i="4"/>
  <c r="H9" i="4"/>
  <c r="H10" i="4"/>
  <c r="H11" i="4"/>
  <c r="H12" i="4"/>
  <c r="H13" i="4"/>
  <c r="H14" i="4"/>
  <c r="G4" i="4"/>
  <c r="G5" i="4"/>
  <c r="G6" i="4"/>
  <c r="G7" i="4"/>
  <c r="G8" i="4"/>
  <c r="G9" i="4"/>
  <c r="G10" i="4"/>
  <c r="G11" i="4"/>
  <c r="G12" i="4"/>
  <c r="G13" i="4"/>
  <c r="G14" i="4"/>
  <c r="G15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28" i="4"/>
  <c r="E31" i="4" s="1"/>
  <c r="E34" i="4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4" i="4"/>
  <c r="B5" i="4"/>
  <c r="B6" i="4"/>
  <c r="B7" i="4"/>
  <c r="B8" i="4"/>
  <c r="B9" i="4"/>
  <c r="B10" i="4"/>
  <c r="B11" i="4"/>
  <c r="B12" i="4"/>
  <c r="H28" i="4" s="1"/>
  <c r="H31" i="4" s="1"/>
  <c r="H34" i="4" s="1"/>
  <c r="B13" i="4"/>
  <c r="B14" i="4"/>
  <c r="B15" i="4"/>
  <c r="B16" i="4"/>
  <c r="B17" i="4"/>
  <c r="B18" i="4"/>
  <c r="B4" i="4"/>
  <c r="M26" i="4" a="1"/>
  <c r="M26" i="4" s="1"/>
  <c r="R31" i="4"/>
  <c r="Q31" i="4"/>
  <c r="G28" i="4"/>
  <c r="G31" i="4" s="1"/>
  <c r="G34" i="4" s="1"/>
  <c r="M28" i="4"/>
  <c r="M31" i="4" s="1"/>
  <c r="M40" i="4" s="1"/>
  <c r="N24" i="4" a="1"/>
  <c r="N24" i="4" s="1"/>
  <c r="R24" i="4" a="1"/>
  <c r="R24" i="4" s="1"/>
  <c r="P24" i="4" a="1"/>
  <c r="P24" i="4" s="1"/>
  <c r="G54" i="3"/>
  <c r="F55" i="3"/>
  <c r="C58" i="3"/>
  <c r="P25" i="3"/>
  <c r="P26" i="3"/>
  <c r="P27" i="3"/>
  <c r="P28" i="3"/>
  <c r="P29" i="3"/>
  <c r="P30" i="3"/>
  <c r="P31" i="3"/>
  <c r="P32" i="3"/>
  <c r="P33" i="3"/>
  <c r="P34" i="3"/>
  <c r="P35" i="3"/>
  <c r="Q35" i="3" s="1"/>
  <c r="P36" i="3"/>
  <c r="Q36" i="3" s="1"/>
  <c r="P37" i="3"/>
  <c r="Q37" i="3" s="1"/>
  <c r="P38" i="3"/>
  <c r="P39" i="3"/>
  <c r="Q39" i="3" s="1"/>
  <c r="P40" i="3"/>
  <c r="Q40" i="3" s="1"/>
  <c r="S40" i="3"/>
  <c r="S39" i="3"/>
  <c r="S38" i="3"/>
  <c r="S37" i="3"/>
  <c r="S36" i="3"/>
  <c r="S35" i="3"/>
  <c r="S34" i="3"/>
  <c r="S33" i="3"/>
  <c r="S32" i="3"/>
  <c r="Q32" i="3" s="1"/>
  <c r="S31" i="3"/>
  <c r="S30" i="3"/>
  <c r="S29" i="3"/>
  <c r="Q29" i="3" s="1"/>
  <c r="S28" i="3"/>
  <c r="Q28" i="3" s="1"/>
  <c r="S27" i="3"/>
  <c r="S26" i="3"/>
  <c r="S25" i="3"/>
  <c r="Q25" i="3" s="1"/>
  <c r="C59" i="3"/>
  <c r="D59" i="3"/>
  <c r="E59" i="3"/>
  <c r="F59" i="3"/>
  <c r="G59" i="3"/>
  <c r="H59" i="3"/>
  <c r="I59" i="3"/>
  <c r="J59" i="3"/>
  <c r="K59" i="3"/>
  <c r="L59" i="3"/>
  <c r="M59" i="3"/>
  <c r="N59" i="3"/>
  <c r="C60" i="3"/>
  <c r="D60" i="3"/>
  <c r="E60" i="3"/>
  <c r="F60" i="3"/>
  <c r="G60" i="3"/>
  <c r="H60" i="3"/>
  <c r="I60" i="3"/>
  <c r="J60" i="3"/>
  <c r="K60" i="3"/>
  <c r="L60" i="3"/>
  <c r="M60" i="3"/>
  <c r="N60" i="3"/>
  <c r="O59" i="3"/>
  <c r="O60" i="3"/>
  <c r="E4" i="3"/>
  <c r="F4" i="3"/>
  <c r="G4" i="3"/>
  <c r="H4" i="3"/>
  <c r="I4" i="3"/>
  <c r="J4" i="3"/>
  <c r="K4" i="3"/>
  <c r="L4" i="3"/>
  <c r="M4" i="3"/>
  <c r="N4" i="3"/>
  <c r="E5" i="3"/>
  <c r="F5" i="3"/>
  <c r="G5" i="3"/>
  <c r="H5" i="3"/>
  <c r="I5" i="3"/>
  <c r="J5" i="3"/>
  <c r="K5" i="3"/>
  <c r="L5" i="3"/>
  <c r="M5" i="3"/>
  <c r="N5" i="3"/>
  <c r="E6" i="3"/>
  <c r="F6" i="3"/>
  <c r="G6" i="3"/>
  <c r="H6" i="3"/>
  <c r="I6" i="3"/>
  <c r="J6" i="3"/>
  <c r="K6" i="3"/>
  <c r="L6" i="3"/>
  <c r="M6" i="3"/>
  <c r="N6" i="3"/>
  <c r="F7" i="3"/>
  <c r="G7" i="3"/>
  <c r="H7" i="3"/>
  <c r="I7" i="3"/>
  <c r="J7" i="3"/>
  <c r="K7" i="3"/>
  <c r="L7" i="3"/>
  <c r="M7" i="3"/>
  <c r="N7" i="3"/>
  <c r="F8" i="3"/>
  <c r="G8" i="3"/>
  <c r="H8" i="3"/>
  <c r="I8" i="3"/>
  <c r="J8" i="3"/>
  <c r="K8" i="3"/>
  <c r="L8" i="3"/>
  <c r="M8" i="3"/>
  <c r="N8" i="3"/>
  <c r="F9" i="3"/>
  <c r="G9" i="3"/>
  <c r="H9" i="3"/>
  <c r="I9" i="3"/>
  <c r="J9" i="3"/>
  <c r="K9" i="3"/>
  <c r="L9" i="3"/>
  <c r="M9" i="3"/>
  <c r="M48" i="3" s="1"/>
  <c r="F10" i="3"/>
  <c r="G10" i="3"/>
  <c r="H10" i="3"/>
  <c r="I10" i="3"/>
  <c r="J10" i="3"/>
  <c r="K10" i="3"/>
  <c r="L10" i="3"/>
  <c r="L49" i="3" s="1"/>
  <c r="F11" i="3"/>
  <c r="G11" i="3"/>
  <c r="H11" i="3"/>
  <c r="I11" i="3"/>
  <c r="J11" i="3"/>
  <c r="K11" i="3"/>
  <c r="K50" i="3" s="1"/>
  <c r="F12" i="3"/>
  <c r="G12" i="3"/>
  <c r="H12" i="3"/>
  <c r="I12" i="3"/>
  <c r="J12" i="3"/>
  <c r="J51" i="3" s="1"/>
  <c r="F13" i="3"/>
  <c r="G13" i="3"/>
  <c r="H13" i="3"/>
  <c r="I13" i="3"/>
  <c r="I52" i="3" s="1"/>
  <c r="F14" i="3"/>
  <c r="G14" i="3"/>
  <c r="H14" i="3"/>
  <c r="H53" i="3" s="1"/>
  <c r="F15" i="3"/>
  <c r="G15" i="3"/>
  <c r="F16" i="3"/>
  <c r="E7" i="3"/>
  <c r="E8" i="3"/>
  <c r="E9" i="3"/>
  <c r="E10" i="3"/>
  <c r="E11" i="3"/>
  <c r="E12" i="3"/>
  <c r="E13" i="3"/>
  <c r="E14" i="3"/>
  <c r="E15" i="3"/>
  <c r="E16" i="3"/>
  <c r="E17" i="3"/>
  <c r="E56" i="3" s="1"/>
  <c r="D1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8" i="3"/>
  <c r="D57" i="3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P19" i="3" s="1"/>
  <c r="C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4" i="3"/>
  <c r="C28" i="2"/>
  <c r="B5" i="2"/>
  <c r="J5" i="2" s="1"/>
  <c r="B6" i="2"/>
  <c r="G6" i="2" s="1"/>
  <c r="B7" i="2"/>
  <c r="F7" i="2" s="1"/>
  <c r="B8" i="2"/>
  <c r="L8" i="2" s="1"/>
  <c r="B9" i="2"/>
  <c r="I9" i="2" s="1"/>
  <c r="B10" i="2"/>
  <c r="H10" i="2" s="1"/>
  <c r="B11" i="2"/>
  <c r="E11" i="2" s="1"/>
  <c r="B12" i="2"/>
  <c r="G12" i="2" s="1"/>
  <c r="B13" i="2"/>
  <c r="C13" i="2" s="1"/>
  <c r="B14" i="2"/>
  <c r="C14" i="2" s="1"/>
  <c r="B15" i="2"/>
  <c r="E15" i="2" s="1"/>
  <c r="B16" i="2"/>
  <c r="D16" i="2" s="1"/>
  <c r="B17" i="2"/>
  <c r="C17" i="2" s="1"/>
  <c r="B18" i="2"/>
  <c r="C18" i="2" s="1"/>
  <c r="B19" i="2"/>
  <c r="C19" i="2" s="1"/>
  <c r="B4" i="2"/>
  <c r="D4" i="2" s="1"/>
  <c r="R19" i="8" l="1"/>
  <c r="T19" i="8"/>
  <c r="T40" i="8"/>
  <c r="T42" i="8" s="1"/>
  <c r="Q33" i="5"/>
  <c r="Q36" i="5"/>
  <c r="Q25" i="5"/>
  <c r="N55" i="5"/>
  <c r="P7" i="5"/>
  <c r="P11" i="5"/>
  <c r="S10" i="5"/>
  <c r="T31" i="5" s="1"/>
  <c r="P9" i="5"/>
  <c r="P17" i="5"/>
  <c r="P14" i="5"/>
  <c r="P12" i="5"/>
  <c r="P6" i="5"/>
  <c r="P18" i="5"/>
  <c r="P16" i="5"/>
  <c r="P15" i="5"/>
  <c r="P10" i="5"/>
  <c r="P8" i="5"/>
  <c r="R10" i="5"/>
  <c r="R31" i="5" s="1"/>
  <c r="I53" i="5"/>
  <c r="S14" i="5"/>
  <c r="R14" i="5" s="1"/>
  <c r="R35" i="5" s="1"/>
  <c r="K56" i="5"/>
  <c r="L57" i="5"/>
  <c r="K55" i="5"/>
  <c r="L56" i="5"/>
  <c r="M57" i="5"/>
  <c r="S8" i="5"/>
  <c r="L55" i="5"/>
  <c r="M56" i="5"/>
  <c r="N57" i="5"/>
  <c r="M55" i="5"/>
  <c r="N56" i="5"/>
  <c r="O57" i="5"/>
  <c r="O56" i="5"/>
  <c r="O55" i="5"/>
  <c r="J57" i="5"/>
  <c r="J56" i="5"/>
  <c r="S5" i="5"/>
  <c r="T26" i="5" s="1"/>
  <c r="S12" i="5"/>
  <c r="K57" i="5"/>
  <c r="N48" i="5"/>
  <c r="S13" i="5"/>
  <c r="T34" i="5" s="1"/>
  <c r="R4" i="5"/>
  <c r="R25" i="5" s="1"/>
  <c r="Q42" i="5"/>
  <c r="T25" i="5"/>
  <c r="P13" i="5"/>
  <c r="C58" i="5"/>
  <c r="I54" i="5"/>
  <c r="S6" i="5"/>
  <c r="T27" i="5" s="1"/>
  <c r="S7" i="5"/>
  <c r="T28" i="5" s="1"/>
  <c r="J54" i="5"/>
  <c r="G55" i="5"/>
  <c r="K54" i="5"/>
  <c r="M50" i="5"/>
  <c r="M54" i="5"/>
  <c r="I55" i="5"/>
  <c r="L50" i="5"/>
  <c r="L54" i="5"/>
  <c r="H55" i="5"/>
  <c r="I28" i="4"/>
  <c r="I31" i="4" s="1"/>
  <c r="I34" i="4" s="1"/>
  <c r="E26" i="4" a="1"/>
  <c r="E26" i="4" s="1"/>
  <c r="G26" i="4" a="1"/>
  <c r="G26" i="4" s="1"/>
  <c r="H24" i="4" a="1"/>
  <c r="H24" i="4" s="1"/>
  <c r="F28" i="4"/>
  <c r="F31" i="4" s="1"/>
  <c r="F34" i="4" s="1"/>
  <c r="O24" i="4" a="1"/>
  <c r="O24" i="4" s="1"/>
  <c r="D28" i="4"/>
  <c r="D31" i="4" s="1"/>
  <c r="D34" i="4" s="1"/>
  <c r="C31" i="4"/>
  <c r="C34" i="4" s="1"/>
  <c r="H26" i="4" a="1"/>
  <c r="H26" i="4" s="1"/>
  <c r="F26" i="4" a="1"/>
  <c r="F26" i="4" s="1"/>
  <c r="I26" i="4" a="1"/>
  <c r="I26" i="4" s="1"/>
  <c r="I24" i="4" a="1"/>
  <c r="I24" i="4" s="1"/>
  <c r="J26" i="4" a="1"/>
  <c r="J26" i="4" s="1"/>
  <c r="Q24" i="4" a="1"/>
  <c r="Q24" i="4" s="1"/>
  <c r="N28" i="4"/>
  <c r="N31" i="4" s="1"/>
  <c r="K24" i="4" a="1"/>
  <c r="K24" i="4" s="1"/>
  <c r="E24" i="4" a="1"/>
  <c r="E24" i="4" s="1"/>
  <c r="M24" i="4" a="1"/>
  <c r="M24" i="4" s="1"/>
  <c r="L26" i="4" a="1"/>
  <c r="L26" i="4" s="1"/>
  <c r="D26" i="4" a="1"/>
  <c r="D26" i="4" s="1"/>
  <c r="O28" i="4"/>
  <c r="O31" i="4" s="1"/>
  <c r="J24" i="4" a="1"/>
  <c r="J24" i="4" s="1"/>
  <c r="D24" i="4" a="1"/>
  <c r="D24" i="4" s="1"/>
  <c r="F24" i="4" a="1"/>
  <c r="F24" i="4" s="1"/>
  <c r="G24" i="4" a="1"/>
  <c r="G24" i="4" s="1"/>
  <c r="J28" i="4"/>
  <c r="J31" i="4" s="1"/>
  <c r="L24" i="4" a="1"/>
  <c r="L24" i="4" s="1"/>
  <c r="P28" i="4"/>
  <c r="P31" i="4" s="1"/>
  <c r="B13" i="3"/>
  <c r="B12" i="3"/>
  <c r="B11" i="3"/>
  <c r="B10" i="3"/>
  <c r="J8" i="2"/>
  <c r="E7" i="2"/>
  <c r="D7" i="2"/>
  <c r="B9" i="3"/>
  <c r="B8" i="3"/>
  <c r="M6" i="2"/>
  <c r="L6" i="2"/>
  <c r="B7" i="3"/>
  <c r="B6" i="3"/>
  <c r="B5" i="3"/>
  <c r="D18" i="2"/>
  <c r="B4" i="3"/>
  <c r="B19" i="3"/>
  <c r="B18" i="3"/>
  <c r="B17" i="3"/>
  <c r="B16" i="3"/>
  <c r="B15" i="3"/>
  <c r="B14" i="3"/>
  <c r="Q33" i="3"/>
  <c r="Q26" i="3"/>
  <c r="Q30" i="3"/>
  <c r="Q19" i="3"/>
  <c r="Q27" i="3"/>
  <c r="Q31" i="3"/>
  <c r="Q34" i="3"/>
  <c r="Q38" i="3"/>
  <c r="P9" i="3"/>
  <c r="Q9" i="3" s="1"/>
  <c r="P4" i="3"/>
  <c r="Q4" i="3" s="1"/>
  <c r="P7" i="3"/>
  <c r="P18" i="3"/>
  <c r="Q18" i="3" s="1"/>
  <c r="P8" i="3"/>
  <c r="P17" i="3"/>
  <c r="Q17" i="3" s="1"/>
  <c r="P15" i="3"/>
  <c r="Q15" i="3" s="1"/>
  <c r="P16" i="3"/>
  <c r="Q16" i="3" s="1"/>
  <c r="P14" i="3"/>
  <c r="Q14" i="3" s="1"/>
  <c r="P5" i="3"/>
  <c r="P13" i="3"/>
  <c r="Q13" i="3" s="1"/>
  <c r="P12" i="3"/>
  <c r="Q12" i="3" s="1"/>
  <c r="P10" i="3"/>
  <c r="Q10" i="3" s="1"/>
  <c r="P11" i="3"/>
  <c r="Q11" i="3" s="1"/>
  <c r="P6" i="3"/>
  <c r="Q6" i="3" s="1"/>
  <c r="C8" i="2"/>
  <c r="E12" i="2"/>
  <c r="E26" i="2" s="1" a="1"/>
  <c r="E26" i="2" s="1"/>
  <c r="D12" i="2"/>
  <c r="G10" i="2"/>
  <c r="K8" i="2"/>
  <c r="C5" i="2"/>
  <c r="I5" i="2"/>
  <c r="H5" i="2"/>
  <c r="G5" i="2"/>
  <c r="E17" i="2"/>
  <c r="D15" i="2"/>
  <c r="H14" i="2"/>
  <c r="F14" i="2"/>
  <c r="F5" i="2"/>
  <c r="C4" i="2"/>
  <c r="C24" i="2" s="1" a="1"/>
  <c r="C24" i="2" s="1"/>
  <c r="C31" i="2" s="1"/>
  <c r="C34" i="2" s="1"/>
  <c r="G13" i="2"/>
  <c r="L4" i="2"/>
  <c r="D17" i="2"/>
  <c r="E14" i="2"/>
  <c r="I13" i="2"/>
  <c r="H13" i="2"/>
  <c r="F13" i="2"/>
  <c r="N8" i="2"/>
  <c r="G14" i="2"/>
  <c r="D14" i="2"/>
  <c r="C9" i="2"/>
  <c r="F12" i="2"/>
  <c r="O7" i="2"/>
  <c r="E10" i="2"/>
  <c r="I8" i="2"/>
  <c r="N7" i="2"/>
  <c r="H8" i="2"/>
  <c r="P6" i="2"/>
  <c r="C7" i="2"/>
  <c r="J11" i="2"/>
  <c r="M9" i="2"/>
  <c r="G8" i="2"/>
  <c r="K6" i="2"/>
  <c r="E5" i="2"/>
  <c r="O6" i="2"/>
  <c r="F10" i="2"/>
  <c r="K11" i="2"/>
  <c r="C6" i="2"/>
  <c r="I11" i="2"/>
  <c r="L9" i="2"/>
  <c r="L28" i="2" s="1"/>
  <c r="F8" i="2"/>
  <c r="J6" i="2"/>
  <c r="D5" i="2"/>
  <c r="D24" i="2" s="1" a="1"/>
  <c r="D24" i="2" s="1"/>
  <c r="D31" i="2" s="1"/>
  <c r="D34" i="2" s="1"/>
  <c r="D19" i="3" s="1"/>
  <c r="D58" i="3" s="1"/>
  <c r="N6" i="2"/>
  <c r="H11" i="2"/>
  <c r="K9" i="2"/>
  <c r="E8" i="2"/>
  <c r="I6" i="2"/>
  <c r="M4" i="2"/>
  <c r="Q5" i="2"/>
  <c r="C10" i="2"/>
  <c r="H6" i="2"/>
  <c r="P5" i="2"/>
  <c r="F11" i="2"/>
  <c r="O5" i="2"/>
  <c r="J9" i="2"/>
  <c r="F6" i="2"/>
  <c r="F16" i="2"/>
  <c r="E13" i="2"/>
  <c r="D11" i="2"/>
  <c r="G9" i="2"/>
  <c r="K7" i="2"/>
  <c r="E6" i="2"/>
  <c r="I4" i="2"/>
  <c r="R4" i="2"/>
  <c r="R24" i="2" s="1" a="1"/>
  <c r="R24" i="2" s="1"/>
  <c r="R31" i="2" s="1"/>
  <c r="K4" i="2"/>
  <c r="H9" i="2"/>
  <c r="H26" i="2" s="1" a="1"/>
  <c r="H26" i="2" s="1"/>
  <c r="C16" i="2"/>
  <c r="E16" i="2"/>
  <c r="E28" i="2" s="1"/>
  <c r="D13" i="2"/>
  <c r="D26" i="2" s="1" a="1"/>
  <c r="D26" i="2" s="1"/>
  <c r="L10" i="2"/>
  <c r="F9" i="2"/>
  <c r="J7" i="2"/>
  <c r="D6" i="2"/>
  <c r="H4" i="2"/>
  <c r="Q4" i="2"/>
  <c r="C11" i="2"/>
  <c r="D10" i="2"/>
  <c r="D8" i="2"/>
  <c r="M7" i="2"/>
  <c r="N5" i="2"/>
  <c r="C15" i="2"/>
  <c r="C26" i="2" s="1" a="1"/>
  <c r="C26" i="2" s="1"/>
  <c r="J12" i="2"/>
  <c r="K10" i="2"/>
  <c r="E9" i="2"/>
  <c r="I7" i="2"/>
  <c r="M5" i="2"/>
  <c r="G4" i="2"/>
  <c r="P4" i="2"/>
  <c r="L7" i="2"/>
  <c r="G15" i="2"/>
  <c r="I12" i="2"/>
  <c r="J10" i="2"/>
  <c r="D9" i="2"/>
  <c r="H7" i="2"/>
  <c r="L5" i="2"/>
  <c r="L26" i="2" s="1" a="1"/>
  <c r="L26" i="2" s="1"/>
  <c r="F4" i="2"/>
  <c r="O4" i="2"/>
  <c r="O31" i="2" s="1"/>
  <c r="G11" i="2"/>
  <c r="J4" i="2"/>
  <c r="F15" i="2"/>
  <c r="H12" i="2"/>
  <c r="I10" i="2"/>
  <c r="M8" i="2"/>
  <c r="G7" i="2"/>
  <c r="K5" i="2"/>
  <c r="E4" i="2"/>
  <c r="E24" i="2" s="1" a="1"/>
  <c r="E24" i="2" s="1"/>
  <c r="E31" i="2" s="1"/>
  <c r="E34" i="2" s="1"/>
  <c r="E18" i="3" s="1"/>
  <c r="E57" i="3" s="1"/>
  <c r="N4" i="2"/>
  <c r="C12" i="2"/>
  <c r="R40" i="8" l="1"/>
  <c r="R21" i="8"/>
  <c r="R42" i="8" s="1"/>
  <c r="L19" i="5"/>
  <c r="L58" i="5" s="1"/>
  <c r="M19" i="5"/>
  <c r="M58" i="5" s="1"/>
  <c r="K19" i="5"/>
  <c r="K58" i="5" s="1"/>
  <c r="J19" i="5"/>
  <c r="J58" i="5" s="1"/>
  <c r="N19" i="5"/>
  <c r="N58" i="5" s="1"/>
  <c r="D19" i="5"/>
  <c r="O19" i="5"/>
  <c r="O58" i="5" s="1"/>
  <c r="E19" i="5"/>
  <c r="E58" i="5" s="1"/>
  <c r="F19" i="5"/>
  <c r="F58" i="5" s="1"/>
  <c r="G19" i="5"/>
  <c r="G58" i="5" s="1"/>
  <c r="H19" i="5"/>
  <c r="H58" i="5" s="1"/>
  <c r="I19" i="5"/>
  <c r="I58" i="5" s="1"/>
  <c r="R8" i="5"/>
  <c r="R29" i="5" s="1"/>
  <c r="R12" i="5"/>
  <c r="R33" i="5" s="1"/>
  <c r="T35" i="5"/>
  <c r="E57" i="5"/>
  <c r="S18" i="5"/>
  <c r="T33" i="5"/>
  <c r="S17" i="5"/>
  <c r="R17" i="5" s="1"/>
  <c r="R38" i="5" s="1"/>
  <c r="T29" i="5"/>
  <c r="R5" i="5"/>
  <c r="R26" i="5" s="1"/>
  <c r="S9" i="5"/>
  <c r="S11" i="5"/>
  <c r="R6" i="5"/>
  <c r="R27" i="5" s="1"/>
  <c r="H54" i="5"/>
  <c r="S15" i="5"/>
  <c r="R13" i="5"/>
  <c r="R34" i="5" s="1"/>
  <c r="D58" i="5"/>
  <c r="R7" i="5"/>
  <c r="R28" i="5" s="1"/>
  <c r="S16" i="5"/>
  <c r="J34" i="4"/>
  <c r="J40" i="4"/>
  <c r="J24" i="2" a="1"/>
  <c r="J24" i="2" s="1"/>
  <c r="J31" i="2" s="1"/>
  <c r="J34" i="2" s="1"/>
  <c r="E19" i="3"/>
  <c r="E58" i="3" s="1"/>
  <c r="M28" i="2"/>
  <c r="Q5" i="3"/>
  <c r="D28" i="2"/>
  <c r="Q8" i="3"/>
  <c r="I14" i="3"/>
  <c r="I53" i="3" s="1"/>
  <c r="Q7" i="3"/>
  <c r="Q42" i="3"/>
  <c r="M24" i="2" a="1"/>
  <c r="M24" i="2" s="1"/>
  <c r="M31" i="2" s="1"/>
  <c r="M40" i="2" s="1"/>
  <c r="M26" i="2" a="1"/>
  <c r="M26" i="2" s="1"/>
  <c r="I24" i="2" a="1"/>
  <c r="I24" i="2" s="1"/>
  <c r="I31" i="2" s="1"/>
  <c r="I34" i="2" s="1"/>
  <c r="H24" i="2" a="1"/>
  <c r="H24" i="2" s="1"/>
  <c r="H31" i="2" s="1"/>
  <c r="H34" i="2" s="1"/>
  <c r="K26" i="2" a="1"/>
  <c r="K26" i="2" s="1"/>
  <c r="F24" i="2" a="1"/>
  <c r="F24" i="2" s="1"/>
  <c r="F31" i="2" s="1"/>
  <c r="F34" i="2" s="1"/>
  <c r="J28" i="2"/>
  <c r="Q24" i="2" a="1"/>
  <c r="Q24" i="2" s="1"/>
  <c r="Q31" i="2" s="1"/>
  <c r="N28" i="2"/>
  <c r="F28" i="2"/>
  <c r="N24" i="2" a="1"/>
  <c r="N24" i="2" s="1"/>
  <c r="N31" i="2" s="1"/>
  <c r="J26" i="2" a="1"/>
  <c r="J26" i="2" s="1"/>
  <c r="K24" i="2" a="1"/>
  <c r="K24" i="2" s="1"/>
  <c r="K31" i="2" s="1"/>
  <c r="K40" i="2" s="1"/>
  <c r="G26" i="2" a="1"/>
  <c r="G26" i="2" s="1"/>
  <c r="P28" i="2"/>
  <c r="P24" i="2" a="1"/>
  <c r="P24" i="2" s="1"/>
  <c r="P31" i="2" s="1"/>
  <c r="I26" i="2" a="1"/>
  <c r="I26" i="2" s="1"/>
  <c r="I28" i="2"/>
  <c r="H28" i="2"/>
  <c r="F26" i="2" a="1"/>
  <c r="F26" i="2" s="1"/>
  <c r="K28" i="2"/>
  <c r="L24" i="2" a="1"/>
  <c r="L24" i="2" s="1"/>
  <c r="L31" i="2" s="1"/>
  <c r="L40" i="2" s="1"/>
  <c r="G28" i="2"/>
  <c r="G24" i="2" a="1"/>
  <c r="G24" i="2" s="1"/>
  <c r="G31" i="2" s="1"/>
  <c r="G34" i="2" s="1"/>
  <c r="O28" i="2"/>
  <c r="S19" i="5" l="1"/>
  <c r="T38" i="5"/>
  <c r="T30" i="5"/>
  <c r="R9" i="5"/>
  <c r="R30" i="5" s="1"/>
  <c r="R18" i="5"/>
  <c r="R39" i="5" s="1"/>
  <c r="T39" i="5"/>
  <c r="R16" i="5"/>
  <c r="R37" i="5" s="1"/>
  <c r="T37" i="5"/>
  <c r="T40" i="5"/>
  <c r="R15" i="5"/>
  <c r="R36" i="5" s="1"/>
  <c r="T36" i="5"/>
  <c r="R11" i="5"/>
  <c r="R32" i="5" s="1"/>
  <c r="T32" i="5"/>
  <c r="K42" i="4" a="1"/>
  <c r="K42" i="4" s="1"/>
  <c r="K43" i="4" s="1"/>
  <c r="J42" i="4" a="1"/>
  <c r="J42" i="4" s="1"/>
  <c r="J43" i="4" s="1"/>
  <c r="L42" i="4" a="1"/>
  <c r="L42" i="4" s="1"/>
  <c r="L43" i="4" s="1"/>
  <c r="L34" i="4" s="1"/>
  <c r="C42" i="4" a="1"/>
  <c r="C42" i="4" s="1"/>
  <c r="C47" i="4" s="1"/>
  <c r="M42" i="4" a="1"/>
  <c r="M42" i="4" s="1"/>
  <c r="M43" i="4" s="1"/>
  <c r="M34" i="4" s="1"/>
  <c r="C43" i="4" a="1"/>
  <c r="C43" i="4" s="1"/>
  <c r="C46" i="4" s="1"/>
  <c r="N42" i="4" a="1"/>
  <c r="N42" i="4" s="1"/>
  <c r="N43" i="4" s="1"/>
  <c r="N34" i="4" s="1"/>
  <c r="J13" i="3"/>
  <c r="J14" i="3"/>
  <c r="J53" i="3" s="1"/>
  <c r="J19" i="3"/>
  <c r="J58" i="3" s="1"/>
  <c r="J17" i="3"/>
  <c r="J56" i="3" s="1"/>
  <c r="J18" i="3"/>
  <c r="J57" i="3" s="1"/>
  <c r="J15" i="3"/>
  <c r="J54" i="3" s="1"/>
  <c r="J16" i="3"/>
  <c r="J55" i="3" s="1"/>
  <c r="H17" i="3"/>
  <c r="H56" i="3" s="1"/>
  <c r="H16" i="3"/>
  <c r="H55" i="3" s="1"/>
  <c r="H19" i="3"/>
  <c r="H58" i="3" s="1"/>
  <c r="H18" i="3"/>
  <c r="H57" i="3" s="1"/>
  <c r="H15" i="3"/>
  <c r="F17" i="3"/>
  <c r="F18" i="3"/>
  <c r="I17" i="3"/>
  <c r="I56" i="3" s="1"/>
  <c r="I18" i="3"/>
  <c r="I57" i="3" s="1"/>
  <c r="I19" i="3"/>
  <c r="I58" i="3" s="1"/>
  <c r="I16" i="3"/>
  <c r="I55" i="3" s="1"/>
  <c r="I15" i="3"/>
  <c r="I54" i="3" s="1"/>
  <c r="J40" i="2"/>
  <c r="F19" i="3"/>
  <c r="G18" i="3"/>
  <c r="G57" i="3" s="1"/>
  <c r="G17" i="3"/>
  <c r="G56" i="3" s="1"/>
  <c r="G19" i="3"/>
  <c r="G58" i="3" s="1"/>
  <c r="G16" i="3"/>
  <c r="R19" i="5" l="1"/>
  <c r="T19" i="5"/>
  <c r="R40" i="5"/>
  <c r="R21" i="5"/>
  <c r="R42" i="5" s="1"/>
  <c r="T42" i="5"/>
  <c r="C48" i="4"/>
  <c r="O34" i="4" s="1"/>
  <c r="F57" i="3"/>
  <c r="H54" i="3"/>
  <c r="F58" i="3"/>
  <c r="F56" i="3"/>
  <c r="G55" i="3"/>
  <c r="J52" i="3"/>
  <c r="L42" i="2" a="1"/>
  <c r="L42" i="2" s="1"/>
  <c r="L43" i="2" s="1"/>
  <c r="L34" i="2" s="1"/>
  <c r="J42" i="2" a="1"/>
  <c r="J42" i="2" s="1"/>
  <c r="J43" i="2" s="1"/>
  <c r="M42" i="2" a="1"/>
  <c r="M42" i="2" s="1"/>
  <c r="M43" i="2" s="1"/>
  <c r="M34" i="2" s="1"/>
  <c r="N42" i="2" a="1"/>
  <c r="N42" i="2" s="1"/>
  <c r="N43" i="2" s="1"/>
  <c r="N34" i="2" s="1"/>
  <c r="C42" i="2" a="1"/>
  <c r="C42" i="2" s="1"/>
  <c r="C47" i="2" s="1"/>
  <c r="K42" i="2" a="1"/>
  <c r="K42" i="2" s="1"/>
  <c r="K43" i="2" s="1"/>
  <c r="K34" i="2" s="1"/>
  <c r="C43" i="2" a="1"/>
  <c r="C43" i="2" s="1"/>
  <c r="N17" i="3" l="1"/>
  <c r="N56" i="3" s="1"/>
  <c r="N13" i="3"/>
  <c r="N52" i="3" s="1"/>
  <c r="N9" i="3"/>
  <c r="N16" i="3"/>
  <c r="N55" i="3" s="1"/>
  <c r="N18" i="3"/>
  <c r="N57" i="3" s="1"/>
  <c r="N15" i="3"/>
  <c r="N54" i="3" s="1"/>
  <c r="N12" i="3"/>
  <c r="N51" i="3" s="1"/>
  <c r="N19" i="3"/>
  <c r="N58" i="3" s="1"/>
  <c r="N11" i="3"/>
  <c r="N50" i="3" s="1"/>
  <c r="N14" i="3"/>
  <c r="N53" i="3" s="1"/>
  <c r="N10" i="3"/>
  <c r="N49" i="3" s="1"/>
  <c r="M16" i="3"/>
  <c r="M55" i="3" s="1"/>
  <c r="M12" i="3"/>
  <c r="M51" i="3" s="1"/>
  <c r="M11" i="3"/>
  <c r="M50" i="3" s="1"/>
  <c r="M19" i="3"/>
  <c r="M58" i="3" s="1"/>
  <c r="M10" i="3"/>
  <c r="M13" i="3"/>
  <c r="M52" i="3" s="1"/>
  <c r="M18" i="3"/>
  <c r="M57" i="3" s="1"/>
  <c r="M17" i="3"/>
  <c r="M56" i="3" s="1"/>
  <c r="M15" i="3"/>
  <c r="M54" i="3" s="1"/>
  <c r="M14" i="3"/>
  <c r="M53" i="3" s="1"/>
  <c r="L15" i="3"/>
  <c r="L54" i="3" s="1"/>
  <c r="L19" i="3"/>
  <c r="L58" i="3" s="1"/>
  <c r="L11" i="3"/>
  <c r="L18" i="3"/>
  <c r="L57" i="3" s="1"/>
  <c r="L17" i="3"/>
  <c r="L56" i="3" s="1"/>
  <c r="L13" i="3"/>
  <c r="L52" i="3" s="1"/>
  <c r="L14" i="3"/>
  <c r="L53" i="3" s="1"/>
  <c r="L12" i="3"/>
  <c r="L51" i="3" s="1"/>
  <c r="L16" i="3"/>
  <c r="L55" i="3" s="1"/>
  <c r="K15" i="3"/>
  <c r="K13" i="3"/>
  <c r="K19" i="3"/>
  <c r="K12" i="3"/>
  <c r="K17" i="3"/>
  <c r="K16" i="3"/>
  <c r="K14" i="3"/>
  <c r="K18" i="3"/>
  <c r="C46" i="2"/>
  <c r="C48" i="2" s="1"/>
  <c r="O34" i="2" s="1"/>
  <c r="M49" i="3" l="1"/>
  <c r="L50" i="3"/>
  <c r="K52" i="3"/>
  <c r="K53" i="3"/>
  <c r="K55" i="3"/>
  <c r="K56" i="3"/>
  <c r="S17" i="3"/>
  <c r="K54" i="3"/>
  <c r="S15" i="3"/>
  <c r="O16" i="3"/>
  <c r="O55" i="3" s="1"/>
  <c r="O13" i="3"/>
  <c r="O52" i="3" s="1"/>
  <c r="O19" i="3"/>
  <c r="O58" i="3" s="1"/>
  <c r="O12" i="3"/>
  <c r="O51" i="3" s="1"/>
  <c r="O17" i="3"/>
  <c r="O56" i="3" s="1"/>
  <c r="O11" i="3"/>
  <c r="O50" i="3" s="1"/>
  <c r="O18" i="3"/>
  <c r="O57" i="3" s="1"/>
  <c r="O4" i="3"/>
  <c r="O8" i="3"/>
  <c r="O5" i="3"/>
  <c r="O6" i="3"/>
  <c r="O7" i="3"/>
  <c r="O9" i="3"/>
  <c r="O48" i="3" s="1"/>
  <c r="O14" i="3"/>
  <c r="O53" i="3" s="1"/>
  <c r="O15" i="3"/>
  <c r="O54" i="3" s="1"/>
  <c r="O10" i="3"/>
  <c r="O49" i="3" s="1"/>
  <c r="K57" i="3"/>
  <c r="S18" i="3"/>
  <c r="N48" i="3"/>
  <c r="K51" i="3"/>
  <c r="S12" i="3"/>
  <c r="K58" i="3"/>
  <c r="S19" i="3"/>
  <c r="T39" i="3" l="1"/>
  <c r="R18" i="3"/>
  <c r="R39" i="3" s="1"/>
  <c r="T18" i="3"/>
  <c r="O44" i="3"/>
  <c r="S5" i="3"/>
  <c r="T15" i="3"/>
  <c r="T36" i="3"/>
  <c r="R15" i="3"/>
  <c r="R36" i="3" s="1"/>
  <c r="T12" i="3"/>
  <c r="T33" i="3"/>
  <c r="R12" i="3"/>
  <c r="R33" i="3" s="1"/>
  <c r="S13" i="3"/>
  <c r="T38" i="3"/>
  <c r="R17" i="3"/>
  <c r="R38" i="3" s="1"/>
  <c r="T17" i="3"/>
  <c r="S16" i="3"/>
  <c r="O47" i="3"/>
  <c r="S8" i="3"/>
  <c r="O43" i="3"/>
  <c r="S4" i="3"/>
  <c r="S10" i="3"/>
  <c r="O46" i="3"/>
  <c r="S7" i="3"/>
  <c r="O45" i="3"/>
  <c r="S6" i="3"/>
  <c r="S14" i="3"/>
  <c r="T19" i="3"/>
  <c r="T40" i="3"/>
  <c r="R19" i="3"/>
  <c r="S11" i="3"/>
  <c r="S9" i="3"/>
  <c r="T32" i="3" l="1"/>
  <c r="R11" i="3"/>
  <c r="R32" i="3" s="1"/>
  <c r="T11" i="3"/>
  <c r="T7" i="3"/>
  <c r="T28" i="3"/>
  <c r="R7" i="3"/>
  <c r="R28" i="3" s="1"/>
  <c r="T9" i="3"/>
  <c r="T30" i="3"/>
  <c r="R9" i="3"/>
  <c r="R30" i="3" s="1"/>
  <c r="R40" i="3"/>
  <c r="T5" i="3"/>
  <c r="T26" i="3"/>
  <c r="R5" i="3"/>
  <c r="R26" i="3" s="1"/>
  <c r="T37" i="3"/>
  <c r="T16" i="3"/>
  <c r="R16" i="3"/>
  <c r="R37" i="3" s="1"/>
  <c r="T13" i="3"/>
  <c r="T34" i="3"/>
  <c r="R13" i="3"/>
  <c r="R34" i="3" s="1"/>
  <c r="T35" i="3"/>
  <c r="R14" i="3"/>
  <c r="R35" i="3" s="1"/>
  <c r="T14" i="3"/>
  <c r="T6" i="3"/>
  <c r="T27" i="3"/>
  <c r="R6" i="3"/>
  <c r="R27" i="3" s="1"/>
  <c r="T10" i="3"/>
  <c r="T31" i="3"/>
  <c r="R10" i="3"/>
  <c r="R31" i="3" s="1"/>
  <c r="T4" i="3"/>
  <c r="T25" i="3"/>
  <c r="T42" i="3" s="1"/>
  <c r="R4" i="3"/>
  <c r="R25" i="3" s="1"/>
  <c r="T8" i="3"/>
  <c r="T29" i="3"/>
  <c r="R8" i="3"/>
  <c r="R29" i="3" s="1"/>
  <c r="R21" i="3" l="1"/>
  <c r="R4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<sst xmlns="http://schemas.openxmlformats.org/spreadsheetml/2006/main" count="142" uniqueCount="56">
  <si>
    <t>Period</t>
  </si>
  <si>
    <t>Normaliser</t>
  </si>
  <si>
    <t>of origin</t>
  </si>
  <si>
    <t>Exposure</t>
  </si>
  <si>
    <t>Number of claims notified, per 1,000 vehicle years of exposure, in development year</t>
  </si>
  <si>
    <t>16 &amp; later</t>
  </si>
  <si>
    <t>Weighted averages:</t>
  </si>
  <si>
    <t>All</t>
  </si>
  <si>
    <t>Last 6</t>
  </si>
  <si>
    <t>Last 3</t>
  </si>
  <si>
    <t xml:space="preserve">Model </t>
  </si>
  <si>
    <t>(unsmoothed)</t>
  </si>
  <si>
    <t>(smoothed)</t>
  </si>
  <si>
    <t>Smoothing of tail</t>
  </si>
  <si>
    <t>log:</t>
  </si>
  <si>
    <t>Negative exponential fit = loglinear fit:</t>
  </si>
  <si>
    <t>forecast:</t>
  </si>
  <si>
    <t>slope</t>
  </si>
  <si>
    <t>log</t>
  </si>
  <si>
    <t>intercept</t>
  </si>
  <si>
    <t>exp</t>
  </si>
  <si>
    <t>for 11 &amp; later:</t>
  </si>
  <si>
    <t>exp(interc)</t>
  </si>
  <si>
    <t>exp(slope)</t>
  </si>
  <si>
    <t>sum from 12</t>
  </si>
  <si>
    <t>Number of claims notified, actual and forecast (bold), in development year</t>
  </si>
  <si>
    <t>Number</t>
  </si>
  <si>
    <t>IBNR</t>
  </si>
  <si>
    <t>Total</t>
  </si>
  <si>
    <t>12&amp; later</t>
  </si>
  <si>
    <t>to now</t>
  </si>
  <si>
    <t>Not Freq</t>
  </si>
  <si>
    <t>Ult Freq</t>
  </si>
  <si>
    <t>origin</t>
  </si>
  <si>
    <t>Period of</t>
  </si>
  <si>
    <t>Ultimate</t>
  </si>
  <si>
    <t>True rectangle:</t>
  </si>
  <si>
    <t>A/E</t>
  </si>
  <si>
    <t>Heatmap of A/E:</t>
  </si>
  <si>
    <t>(average)</t>
  </si>
  <si>
    <t>log (y-1!):</t>
  </si>
  <si>
    <r>
      <t xml:space="preserve">sum from </t>
    </r>
    <r>
      <rPr>
        <b/>
        <u/>
        <sz val="12"/>
        <color rgb="FF000000"/>
        <rFont val="Arial"/>
        <family val="2"/>
      </rPr>
      <t>10</t>
    </r>
  </si>
  <si>
    <t>(book eq.:</t>
  </si>
  <si>
    <t>)</t>
  </si>
  <si>
    <t>Implied proportions</t>
  </si>
  <si>
    <t>11 &amp; later</t>
  </si>
  <si>
    <t>Age to ultimate \pi</t>
  </si>
  <si>
    <t>\mu(j)</t>
  </si>
  <si>
    <t>the fact that there are so few in the first development</t>
  </si>
  <si>
    <t>period will lead to a lot of instability for immature years</t>
  </si>
  <si>
    <t>Note the 0 in (13,0) biases things</t>
  </si>
  <si>
    <t>The problem here is partly due to the 0 in (13,0)</t>
  </si>
  <si>
    <t>The overshoot here is due to the highly leveraged first observation</t>
  </si>
  <si>
    <t>Note these were adjusted to exclude (13,0)</t>
  </si>
  <si>
    <t>for 16 &amp; later:</t>
  </si>
  <si>
    <t>sum from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</si>
</sst>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b/>
      <u/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3" fontId="9" fillId="0" borderId="0" xfId="0" applyNumberFormat="1" applyFont="1"/>
    <xf numFmtId="164" fontId="7" fillId="0" borderId="0" xfId="0" applyNumberFormat="1" applyFont="1"/>
    <xf numFmtId="0" fontId="7" fillId="0" borderId="1" xfId="0" applyFont="1" applyBorder="1"/>
    <xf numFmtId="164" fontId="7" fillId="2" borderId="0" xfId="0" applyNumberFormat="1" applyFont="1" applyFill="1"/>
    <xf numFmtId="164" fontId="7" fillId="3" borderId="0" xfId="0" applyNumberFormat="1" applyFont="1" applyFill="1"/>
    <xf numFmtId="164" fontId="7" fillId="4" borderId="0" xfId="0" applyNumberFormat="1" applyFont="1" applyFill="1"/>
    <xf numFmtId="0" fontId="7" fillId="5" borderId="0" xfId="0" applyFont="1" applyFill="1"/>
    <xf numFmtId="0" fontId="7" fillId="6" borderId="0" xfId="0" applyFont="1" applyFill="1"/>
    <xf numFmtId="2" fontId="7" fillId="5" borderId="0" xfId="0" applyNumberFormat="1" applyFont="1" applyFill="1"/>
    <xf numFmtId="2" fontId="7" fillId="6" borderId="0" xfId="0" applyNumberFormat="1" applyFont="1" applyFill="1"/>
    <xf numFmtId="0" fontId="4" fillId="0" borderId="2" xfId="0" applyFont="1" applyBorder="1"/>
    <xf numFmtId="0" fontId="7" fillId="0" borderId="2" xfId="0" applyFont="1" applyBorder="1"/>
    <xf numFmtId="164" fontId="4" fillId="0" borderId="0" xfId="0" applyNumberFormat="1" applyFont="1"/>
    <xf numFmtId="164" fontId="7" fillId="0" borderId="2" xfId="0" applyNumberFormat="1" applyFont="1" applyBorder="1"/>
    <xf numFmtId="164" fontId="4" fillId="0" borderId="3" xfId="0" applyNumberFormat="1" applyFont="1" applyBorder="1"/>
    <xf numFmtId="164" fontId="8" fillId="0" borderId="0" xfId="0" applyNumberFormat="1" applyFont="1"/>
    <xf numFmtId="164" fontId="2" fillId="0" borderId="0" xfId="0" applyNumberFormat="1" applyFont="1"/>
    <xf numFmtId="1" fontId="8" fillId="0" borderId="0" xfId="0" applyNumberFormat="1" applyFont="1"/>
    <xf numFmtId="165" fontId="7" fillId="0" borderId="0" xfId="1" applyNumberFormat="1" applyFont="1" applyBorder="1"/>
    <xf numFmtId="10" fontId="7" fillId="0" borderId="0" xfId="1" applyNumberFormat="1" applyFont="1" applyBorder="1"/>
    <xf numFmtId="0" fontId="2" fillId="0" borderId="0" xfId="0" applyFont="1" applyAlignment="1">
      <alignment horizontal="left"/>
    </xf>
    <xf numFmtId="164" fontId="4" fillId="0" borderId="2" xfId="0" applyNumberFormat="1" applyFont="1" applyBorder="1"/>
    <xf numFmtId="165" fontId="10" fillId="0" borderId="0" xfId="1" applyNumberFormat="1" applyFont="1" applyBorder="1"/>
    <xf numFmtId="2" fontId="7" fillId="0" borderId="0" xfId="0" applyNumberFormat="1" applyFont="1"/>
    <xf numFmtId="2" fontId="7" fillId="7" borderId="0" xfId="0" applyNumberFormat="1" applyFont="1" applyFill="1"/>
    <xf numFmtId="166" fontId="7" fillId="2" borderId="0" xfId="0" applyNumberFormat="1" applyFont="1" applyFill="1"/>
    <xf numFmtId="166" fontId="7" fillId="0" borderId="0" xfId="0" applyNumberFormat="1" applyFont="1"/>
    <xf numFmtId="166" fontId="0" fillId="0" borderId="0" xfId="0" applyNumberFormat="1"/>
    <xf numFmtId="166" fontId="7" fillId="3" borderId="0" xfId="0" applyNumberFormat="1" applyFont="1" applyFill="1"/>
    <xf numFmtId="166" fontId="7" fillId="4" borderId="0" xfId="0" applyNumberFormat="1" applyFont="1" applyFill="1"/>
    <xf numFmtId="166" fontId="7" fillId="0" borderId="1" xfId="0" applyNumberFormat="1" applyFont="1" applyBorder="1"/>
    <xf numFmtId="0" fontId="2" fillId="0" borderId="0" xfId="0" applyFont="1"/>
    <xf numFmtId="166" fontId="8" fillId="8" borderId="0" xfId="0" applyNumberFormat="1" applyFont="1" applyFill="1"/>
    <xf numFmtId="166" fontId="8" fillId="9" borderId="0" xfId="0" applyNumberFormat="1" applyFont="1" applyFill="1"/>
    <xf numFmtId="166" fontId="8" fillId="10" borderId="0" xfId="0" applyNumberFormat="1" applyFont="1" applyFill="1"/>
    <xf numFmtId="166" fontId="8" fillId="0" borderId="0" xfId="0" applyNumberFormat="1" applyFont="1"/>
    <xf numFmtId="0" fontId="11" fillId="0" borderId="0" xfId="0" applyFont="1"/>
    <xf numFmtId="0" fontId="8" fillId="0" borderId="1" xfId="0" applyFont="1" applyBorder="1"/>
    <xf numFmtId="2" fontId="8" fillId="0" borderId="0" xfId="0" applyNumberFormat="1" applyFont="1"/>
    <xf numFmtId="0" fontId="8" fillId="9" borderId="0" xfId="0" applyFont="1" applyFill="1"/>
    <xf numFmtId="0" fontId="8" fillId="11" borderId="0" xfId="0" applyFont="1" applyFill="1"/>
    <xf numFmtId="10" fontId="7" fillId="0" borderId="0" xfId="1" applyNumberFormat="1" applyFont="1"/>
    <xf numFmtId="0" fontId="0" fillId="7" borderId="0" xfId="0" applyFill="1"/>
    <xf numFmtId="10" fontId="7" fillId="7" borderId="0" xfId="1" applyNumberFormat="1" applyFont="1" applyFill="1"/>
    <xf numFmtId="0" fontId="7" fillId="7" borderId="0" xfId="0" applyFont="1" applyFill="1"/>
    <xf numFmtId="164" fontId="4" fillId="7" borderId="0" xfId="0" applyNumberFormat="1" applyFont="1" applyFill="1"/>
    <xf numFmtId="165" fontId="7" fillId="7" borderId="0" xfId="1" applyNumberFormat="1" applyFont="1" applyFill="1" applyBorder="1"/>
    <xf numFmtId="10" fontId="7" fillId="7" borderId="0" xfId="1" applyNumberFormat="1" applyFont="1" applyFill="1" applyBorder="1"/>
    <xf numFmtId="166" fontId="7" fillId="7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'Exposure based'!$A$24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based'!$C$24:$R$24</c:f>
              <c:numCache>
                <c:formatCode>0.0</c:formatCode>
                <c:ptCount val="16"/>
                <c:pt idx="0">
                  <c:v>1.4522757469950252</c:v>
                </c:pt>
                <c:pt idx="1">
                  <c:v>17.648602545597694</c:v>
                </c:pt>
                <c:pt idx="2">
                  <c:v>26.608544027898866</c:v>
                </c:pt>
                <c:pt idx="3">
                  <c:v>21.192003300701401</c:v>
                </c:pt>
                <c:pt idx="4">
                  <c:v>14.161087441671734</c:v>
                </c:pt>
                <c:pt idx="5">
                  <c:v>7.7372004598107704</c:v>
                </c:pt>
                <c:pt idx="6">
                  <c:v>3.7484178755719992</c:v>
                </c:pt>
                <c:pt idx="7">
                  <c:v>2.1943909227146219</c:v>
                </c:pt>
                <c:pt idx="8">
                  <c:v>1.1482443947543362</c:v>
                </c:pt>
                <c:pt idx="9">
                  <c:v>0.34272397011446976</c:v>
                </c:pt>
                <c:pt idx="10">
                  <c:v>0.1597954618088846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1A-2E47-AA80-FDBFCB2F818E}"/>
            </c:ext>
          </c:extLst>
        </c:ser>
        <c:ser>
          <c:idx val="2"/>
          <c:order val="1"/>
          <c:tx>
            <c:strRef>
              <c:f>'Exposure based'!$A$26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based'!$C$26:$R$26</c:f>
              <c:numCache>
                <c:formatCode>0.0</c:formatCode>
                <c:ptCount val="16"/>
                <c:pt idx="0">
                  <c:v>1.6073090263091108</c:v>
                </c:pt>
                <c:pt idx="1">
                  <c:v>17.627118644067796</c:v>
                </c:pt>
                <c:pt idx="2">
                  <c:v>26.632585751978898</c:v>
                </c:pt>
                <c:pt idx="3">
                  <c:v>21.123260437375748</c:v>
                </c:pt>
                <c:pt idx="4">
                  <c:v>13.191524445543738</c:v>
                </c:pt>
                <c:pt idx="5">
                  <c:v>7.5943165115139646</c:v>
                </c:pt>
                <c:pt idx="6">
                  <c:v>3.6056707367040897</c:v>
                </c:pt>
                <c:pt idx="7">
                  <c:v>2.564924655338249</c:v>
                </c:pt>
                <c:pt idx="8">
                  <c:v>1.2160518848804214</c:v>
                </c:pt>
                <c:pt idx="9">
                  <c:v>0.40189695362109157</c:v>
                </c:pt>
                <c:pt idx="10">
                  <c:v>0.1597954618088846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1A-2E47-AA80-FDBFCB2F818E}"/>
            </c:ext>
          </c:extLst>
        </c:ser>
        <c:ser>
          <c:idx val="4"/>
          <c:order val="2"/>
          <c:tx>
            <c:strRef>
              <c:f>'Exposure based'!$A$28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based'!$C$28:$R$28</c:f>
              <c:numCache>
                <c:formatCode>0.0</c:formatCode>
                <c:ptCount val="16"/>
                <c:pt idx="0">
                  <c:v>1.0522623640827777</c:v>
                </c:pt>
                <c:pt idx="1">
                  <c:v>17.126220243192328</c:v>
                </c:pt>
                <c:pt idx="2">
                  <c:v>27.241208519068845</c:v>
                </c:pt>
                <c:pt idx="3">
                  <c:v>19.774472953096911</c:v>
                </c:pt>
                <c:pt idx="4">
                  <c:v>13.923838282167422</c:v>
                </c:pt>
                <c:pt idx="5">
                  <c:v>7.0828529072640425</c:v>
                </c:pt>
                <c:pt idx="6">
                  <c:v>3.0236855367041828</c:v>
                </c:pt>
                <c:pt idx="7">
                  <c:v>2.9182879377431905</c:v>
                </c:pt>
                <c:pt idx="8">
                  <c:v>1.4574898785425101</c:v>
                </c:pt>
                <c:pt idx="9">
                  <c:v>0.48</c:v>
                </c:pt>
                <c:pt idx="10">
                  <c:v>0.15852885225110969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1A-2E47-AA80-FDBFCB2F8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'Exposure based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'Exposure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'Exposure based IBNR'!$Q$3:$Q$19</c:f>
              <c:numCache>
                <c:formatCode>0.00%</c:formatCode>
                <c:ptCount val="17"/>
                <c:pt idx="1">
                  <c:v>9.2644320297951582E-2</c:v>
                </c:pt>
                <c:pt idx="2">
                  <c:v>0.10174418604651163</c:v>
                </c:pt>
                <c:pt idx="3">
                  <c:v>9.1182364729458912E-2</c:v>
                </c:pt>
                <c:pt idx="4">
                  <c:v>0.11027686532144533</c:v>
                </c:pt>
                <c:pt idx="5">
                  <c:v>0.10132808657156911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08-9049-BB1C-59EFA294D5DD}"/>
            </c:ext>
          </c:extLst>
        </c:ser>
        <c:ser>
          <c:idx val="1"/>
          <c:order val="1"/>
          <c:tx>
            <c:strRef>
              <c:f>'Exposure based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'Exposure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'Exposure based IBNR'!$T$3:$T$19</c:f>
              <c:numCache>
                <c:formatCode>0.00%</c:formatCode>
                <c:ptCount val="17"/>
                <c:pt idx="1">
                  <c:v>9.2687091725423415E-2</c:v>
                </c:pt>
                <c:pt idx="2">
                  <c:v>0.10178695747398346</c:v>
                </c:pt>
                <c:pt idx="3">
                  <c:v>9.1225136156930745E-2</c:v>
                </c:pt>
                <c:pt idx="4">
                  <c:v>0.11031963674891716</c:v>
                </c:pt>
                <c:pt idx="5">
                  <c:v>0.10137085799904094</c:v>
                </c:pt>
                <c:pt idx="6">
                  <c:v>9.1523832795277052E-2</c:v>
                </c:pt>
                <c:pt idx="7">
                  <c:v>9.5293669511178208E-2</c:v>
                </c:pt>
                <c:pt idx="8">
                  <c:v>9.7176682326977556E-2</c:v>
                </c:pt>
                <c:pt idx="9">
                  <c:v>8.4435144341872617E-2</c:v>
                </c:pt>
                <c:pt idx="10">
                  <c:v>0.10498721201735624</c:v>
                </c:pt>
                <c:pt idx="11">
                  <c:v>9.5220154450587555E-2</c:v>
                </c:pt>
                <c:pt idx="12">
                  <c:v>9.4716487164467442E-2</c:v>
                </c:pt>
                <c:pt idx="13">
                  <c:v>9.8398261601542525E-2</c:v>
                </c:pt>
                <c:pt idx="14">
                  <c:v>9.1356847238587904E-2</c:v>
                </c:pt>
                <c:pt idx="15">
                  <c:v>9.5492518951464725E-2</c:v>
                </c:pt>
                <c:pt idx="16">
                  <c:v>9.75599886655662E-2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08-9049-BB1C-59EFA294D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Normaliser!$A$24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Normaliser!$C$2:$R$2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Normaliser!$C$24:$R$24</c:f>
              <c:numCache>
                <c:formatCode>0.0</c:formatCode>
                <c:ptCount val="16"/>
                <c:pt idx="0">
                  <c:v>72.413793103448285</c:v>
                </c:pt>
                <c:pt idx="1">
                  <c:v>927.58620689655163</c:v>
                </c:pt>
                <c:pt idx="2">
                  <c:v>1394.8811700182814</c:v>
                </c:pt>
                <c:pt idx="3">
                  <c:v>1103.515625</c:v>
                </c:pt>
                <c:pt idx="4">
                  <c:v>734.73684210526301</c:v>
                </c:pt>
                <c:pt idx="5">
                  <c:v>391.49888143176736</c:v>
                </c:pt>
                <c:pt idx="6">
                  <c:v>191.54228855721396</c:v>
                </c:pt>
                <c:pt idx="7">
                  <c:v>115.16853932584269</c:v>
                </c:pt>
                <c:pt idx="8">
                  <c:v>60.12658227848101</c:v>
                </c:pt>
                <c:pt idx="9">
                  <c:v>17.921146953405017</c:v>
                </c:pt>
                <c:pt idx="10">
                  <c:v>7.9365079365079367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D9-5241-8635-B88C52B3D723}"/>
            </c:ext>
          </c:extLst>
        </c:ser>
        <c:ser>
          <c:idx val="2"/>
          <c:order val="1"/>
          <c:tx>
            <c:strRef>
              <c:f>Normaliser!$A$26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Normaliser!$C$2:$R$2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Normaliser!$C$26:$R$26</c:f>
              <c:numCache>
                <c:formatCode>0.0</c:formatCode>
                <c:ptCount val="16"/>
                <c:pt idx="0">
                  <c:v>71.428571428571431</c:v>
                </c:pt>
                <c:pt idx="1">
                  <c:v>928.57142857142867</c:v>
                </c:pt>
                <c:pt idx="2">
                  <c:v>1398.2683982683982</c:v>
                </c:pt>
                <c:pt idx="3">
                  <c:v>1094.420600858369</c:v>
                </c:pt>
                <c:pt idx="4">
                  <c:v>717.48878923766813</c:v>
                </c:pt>
                <c:pt idx="5">
                  <c:v>409.69162995594718</c:v>
                </c:pt>
                <c:pt idx="6">
                  <c:v>194.69026548672565</c:v>
                </c:pt>
                <c:pt idx="7">
                  <c:v>145.45454545454544</c:v>
                </c:pt>
                <c:pt idx="8">
                  <c:v>69.124423963133637</c:v>
                </c:pt>
                <c:pt idx="9">
                  <c:v>21.834061135371179</c:v>
                </c:pt>
                <c:pt idx="10">
                  <c:v>7.9365079365079367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D9-5241-8635-B88C52B3D723}"/>
            </c:ext>
          </c:extLst>
        </c:ser>
        <c:ser>
          <c:idx val="4"/>
          <c:order val="2"/>
          <c:tx>
            <c:strRef>
              <c:f>Normaliser!$A$28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Normaliser!$C$2:$R$2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Normaliser!$C$28:$R$28</c:f>
              <c:numCache>
                <c:formatCode>0.0</c:formatCode>
                <c:ptCount val="16"/>
                <c:pt idx="0">
                  <c:v>47.61904761904762</c:v>
                </c:pt>
                <c:pt idx="1">
                  <c:v>952.38095238095241</c:v>
                </c:pt>
                <c:pt idx="2">
                  <c:v>1650</c:v>
                </c:pt>
                <c:pt idx="3">
                  <c:v>1100</c:v>
                </c:pt>
                <c:pt idx="4">
                  <c:v>697.47899159663871</c:v>
                </c:pt>
                <c:pt idx="5">
                  <c:v>328.24427480916029</c:v>
                </c:pt>
                <c:pt idx="6">
                  <c:v>146.34146341463415</c:v>
                </c:pt>
                <c:pt idx="7">
                  <c:v>173.07692307692307</c:v>
                </c:pt>
                <c:pt idx="8">
                  <c:v>93.75</c:v>
                </c:pt>
                <c:pt idx="9">
                  <c:v>29.126213592233011</c:v>
                </c:pt>
                <c:pt idx="10">
                  <c:v>8.6206896551724146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D9-5241-8635-B88C52B3D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'Normaliser based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'Normaliser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'Normaliser based IBNR'!$Q$3:$Q$19</c:f>
              <c:numCache>
                <c:formatCode>0.00%</c:formatCode>
                <c:ptCount val="17"/>
                <c:pt idx="1">
                  <c:v>9.2644320297951582E-2</c:v>
                </c:pt>
                <c:pt idx="2">
                  <c:v>0.10174418604651163</c:v>
                </c:pt>
                <c:pt idx="3">
                  <c:v>9.1182364729458912E-2</c:v>
                </c:pt>
                <c:pt idx="4">
                  <c:v>0.11027686532144533</c:v>
                </c:pt>
                <c:pt idx="5">
                  <c:v>0.10132808657156911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14-154C-B902-2529FC3336F9}"/>
            </c:ext>
          </c:extLst>
        </c:ser>
        <c:ser>
          <c:idx val="1"/>
          <c:order val="1"/>
          <c:tx>
            <c:strRef>
              <c:f>'Normaliser based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'Normaliser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'Normaliser based IBNR'!$T$3:$T$19</c:f>
              <c:numCache>
                <c:formatCode>0.00%</c:formatCode>
                <c:ptCount val="17"/>
                <c:pt idx="1">
                  <c:v>9.2690979700957465E-2</c:v>
                </c:pt>
                <c:pt idx="2">
                  <c:v>0.10179177321206564</c:v>
                </c:pt>
                <c:pt idx="3">
                  <c:v>9.1219522071275497E-2</c:v>
                </c:pt>
                <c:pt idx="4">
                  <c:v>0.1103144906232404</c:v>
                </c:pt>
                <c:pt idx="5">
                  <c:v>0.10137146948841015</c:v>
                </c:pt>
                <c:pt idx="6">
                  <c:v>9.1500610639975555E-2</c:v>
                </c:pt>
                <c:pt idx="7">
                  <c:v>9.5230846683027587E-2</c:v>
                </c:pt>
                <c:pt idx="8">
                  <c:v>9.7327134963581086E-2</c:v>
                </c:pt>
                <c:pt idx="9">
                  <c:v>8.5017029065906635E-2</c:v>
                </c:pt>
                <c:pt idx="10">
                  <c:v>0.10836659754707068</c:v>
                </c:pt>
                <c:pt idx="11">
                  <c:v>9.7129283427356869E-2</c:v>
                </c:pt>
                <c:pt idx="12">
                  <c:v>8.9990887171243122E-2</c:v>
                </c:pt>
                <c:pt idx="13">
                  <c:v>9.5783992032493284E-2</c:v>
                </c:pt>
                <c:pt idx="14">
                  <c:v>8.5241397753733697E-2</c:v>
                </c:pt>
                <c:pt idx="15">
                  <c:v>9.5081162086530016E-2</c:v>
                </c:pt>
                <c:pt idx="16">
                  <c:v>0.2912605243363805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14-154C-B902-2529FC333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'Chain Ladder based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'Chain Ladder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'Chain Ladder based IBNR'!$Q$3:$Q$19</c:f>
              <c:numCache>
                <c:formatCode>0.00%</c:formatCode>
                <c:ptCount val="17"/>
                <c:pt idx="1">
                  <c:v>9.2773186432174207E-2</c:v>
                </c:pt>
                <c:pt idx="2">
                  <c:v>0.1018857098862168</c:v>
                </c:pt>
                <c:pt idx="3">
                  <c:v>9.1309197316866028E-2</c:v>
                </c:pt>
                <c:pt idx="4">
                  <c:v>0.11043025792319858</c:v>
                </c:pt>
                <c:pt idx="5">
                  <c:v>0.10146903162640528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92-534B-B577-2F4B1A3F44B8}"/>
            </c:ext>
          </c:extLst>
        </c:ser>
        <c:ser>
          <c:idx val="1"/>
          <c:order val="1"/>
          <c:tx>
            <c:strRef>
              <c:f>'Chain Ladder based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'Chain Ladder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'Chain Ladder based IBNR'!$T$3:$T$19</c:f>
              <c:numCache>
                <c:formatCode>0.00%</c:formatCode>
                <c:ptCount val="17"/>
                <c:pt idx="1">
                  <c:v>9.2773186432174207E-2</c:v>
                </c:pt>
                <c:pt idx="2">
                  <c:v>0.1018857098862168</c:v>
                </c:pt>
                <c:pt idx="3">
                  <c:v>9.1309197316866028E-2</c:v>
                </c:pt>
                <c:pt idx="4">
                  <c:v>0.11043025792319858</c:v>
                </c:pt>
                <c:pt idx="5">
                  <c:v>0.10146903162640528</c:v>
                </c:pt>
                <c:pt idx="6">
                  <c:v>9.1545070673884343E-2</c:v>
                </c:pt>
                <c:pt idx="7">
                  <c:v>9.5333038757032917E-2</c:v>
                </c:pt>
                <c:pt idx="8">
                  <c:v>9.7226815977718276E-2</c:v>
                </c:pt>
                <c:pt idx="9">
                  <c:v>8.4199584336922553E-2</c:v>
                </c:pt>
                <c:pt idx="10">
                  <c:v>0.10503441610853555</c:v>
                </c:pt>
                <c:pt idx="11">
                  <c:v>9.5388482165810334E-2</c:v>
                </c:pt>
                <c:pt idx="12">
                  <c:v>9.4632496893869669E-2</c:v>
                </c:pt>
                <c:pt idx="13">
                  <c:v>9.9480483731164859E-2</c:v>
                </c:pt>
                <c:pt idx="14">
                  <c:v>8.5772866606746892E-2</c:v>
                </c:pt>
                <c:pt idx="15">
                  <c:v>9.2035395092272834E-2</c:v>
                </c:pt>
                <c:pt idx="16">
                  <c:v>0.17420874179038018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92-534B-B577-2F4B1A3F4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30ADD6-185F-D803-B131-7377A13A3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0C145-66CA-1013-A32E-37ACA1B36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B445E6-2CB4-B24B-97EE-872539B06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E07FF6-C2A0-A744-B684-C4BF44243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BB41BC-BFD9-1C48-BF6C-C02D2508B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selection activeCell="B12" sqref="B12:C15"/>
    </sheetView>
  </sheetViews>
  <sheetFormatPr defaultColWidth="8.85546875" defaultRowHeight="15" x14ac:dyDescent="0.25"/>
  <sheetData>
    <row r="1" spans="1:17" x14ac:dyDescent="0.25">
      <c r="A1">
        <v>2148</v>
      </c>
      <c r="B1">
        <v>4</v>
      </c>
      <c r="C1">
        <v>46</v>
      </c>
      <c r="D1">
        <v>44</v>
      </c>
      <c r="E1">
        <v>40</v>
      </c>
      <c r="F1">
        <v>35</v>
      </c>
      <c r="G1">
        <v>17</v>
      </c>
      <c r="H1">
        <v>7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2064</v>
      </c>
      <c r="B2">
        <v>3</v>
      </c>
      <c r="C2">
        <v>46</v>
      </c>
      <c r="D2">
        <v>61</v>
      </c>
      <c r="E2">
        <v>43</v>
      </c>
      <c r="F2">
        <v>28</v>
      </c>
      <c r="G2">
        <v>17</v>
      </c>
      <c r="H2">
        <v>5</v>
      </c>
      <c r="I2">
        <v>3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1996</v>
      </c>
      <c r="B3">
        <v>4</v>
      </c>
      <c r="C3">
        <v>33</v>
      </c>
      <c r="D3">
        <v>49</v>
      </c>
      <c r="E3">
        <v>46</v>
      </c>
      <c r="F3">
        <v>27</v>
      </c>
      <c r="G3">
        <v>11</v>
      </c>
      <c r="H3">
        <v>7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2131</v>
      </c>
      <c r="B4">
        <v>4</v>
      </c>
      <c r="C4">
        <v>36</v>
      </c>
      <c r="D4">
        <v>73</v>
      </c>
      <c r="E4">
        <v>47</v>
      </c>
      <c r="F4">
        <v>31</v>
      </c>
      <c r="G4">
        <v>18</v>
      </c>
      <c r="H4">
        <v>14</v>
      </c>
      <c r="I4">
        <v>8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2033</v>
      </c>
      <c r="B5">
        <v>4</v>
      </c>
      <c r="C5">
        <v>40</v>
      </c>
      <c r="D5">
        <v>49</v>
      </c>
      <c r="E5">
        <v>52</v>
      </c>
      <c r="F5">
        <v>33</v>
      </c>
      <c r="G5">
        <v>19</v>
      </c>
      <c r="H5">
        <v>7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2144</v>
      </c>
      <c r="B6">
        <v>2</v>
      </c>
      <c r="C6">
        <v>30</v>
      </c>
      <c r="D6">
        <v>58</v>
      </c>
      <c r="E6">
        <v>39</v>
      </c>
      <c r="F6">
        <v>35</v>
      </c>
      <c r="G6">
        <v>9</v>
      </c>
      <c r="H6">
        <v>12</v>
      </c>
      <c r="I6">
        <v>5</v>
      </c>
      <c r="J6">
        <v>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2073</v>
      </c>
      <c r="B7">
        <v>1</v>
      </c>
      <c r="C7">
        <v>26</v>
      </c>
      <c r="D7">
        <v>63</v>
      </c>
      <c r="E7">
        <v>43</v>
      </c>
      <c r="F7">
        <v>30</v>
      </c>
      <c r="G7">
        <v>14</v>
      </c>
      <c r="H7">
        <v>7</v>
      </c>
      <c r="I7">
        <v>8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1958</v>
      </c>
      <c r="B8">
        <v>3</v>
      </c>
      <c r="C8">
        <v>34</v>
      </c>
      <c r="D8">
        <v>43</v>
      </c>
      <c r="E8">
        <v>44</v>
      </c>
      <c r="F8">
        <v>26</v>
      </c>
      <c r="G8">
        <v>27</v>
      </c>
      <c r="H8">
        <v>6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2137</v>
      </c>
      <c r="B9">
        <v>1</v>
      </c>
      <c r="C9">
        <v>39</v>
      </c>
      <c r="D9">
        <v>49</v>
      </c>
      <c r="E9">
        <v>44</v>
      </c>
      <c r="F9">
        <v>21</v>
      </c>
      <c r="G9">
        <v>16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1858</v>
      </c>
      <c r="B10">
        <v>2</v>
      </c>
      <c r="C10">
        <v>44</v>
      </c>
      <c r="D10">
        <v>51</v>
      </c>
      <c r="E10">
        <v>46</v>
      </c>
      <c r="F10">
        <v>23</v>
      </c>
      <c r="G10">
        <v>12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2076</v>
      </c>
      <c r="B11">
        <v>3</v>
      </c>
      <c r="C11">
        <v>42</v>
      </c>
      <c r="D11">
        <v>58</v>
      </c>
      <c r="E11">
        <v>38</v>
      </c>
      <c r="F11">
        <v>26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2027</v>
      </c>
      <c r="B12">
        <v>6</v>
      </c>
      <c r="C12">
        <v>22</v>
      </c>
      <c r="D12">
        <v>61</v>
      </c>
      <c r="E12">
        <v>38</v>
      </c>
      <c r="F12">
        <v>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2016</v>
      </c>
      <c r="B13">
        <v>4</v>
      </c>
      <c r="C13">
        <v>33</v>
      </c>
      <c r="D13">
        <v>57</v>
      </c>
      <c r="E13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2014</v>
      </c>
      <c r="B14">
        <v>0</v>
      </c>
      <c r="C14">
        <v>35</v>
      </c>
      <c r="D14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1809</v>
      </c>
      <c r="B15">
        <v>1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1879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9C8B-005F-0D48-956E-E197840B02AB}">
  <dimension ref="A1:S49"/>
  <sheetViews>
    <sheetView tabSelected="1" workbookViewId="0">
      <selection activeCell="A49" sqref="A49"/>
    </sheetView>
  </sheetViews>
  <sheetFormatPr defaultColWidth="11.42578125" defaultRowHeight="15" x14ac:dyDescent="0.25"/>
  <cols>
    <col min="3" max="18" width="6.7109375" customWidth="1"/>
  </cols>
  <sheetData>
    <row r="1" spans="1:19" ht="15.75" x14ac:dyDescent="0.25">
      <c r="A1" s="1" t="s">
        <v>0</v>
      </c>
      <c r="B1" s="2" t="s">
        <v>1</v>
      </c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5.75" x14ac:dyDescent="0.25">
      <c r="A2" s="1" t="s">
        <v>2</v>
      </c>
      <c r="B2" s="2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5</v>
      </c>
    </row>
    <row r="3" spans="1:19" ht="15.75" x14ac:dyDescent="0.2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9" ht="15.75" x14ac:dyDescent="0.25">
      <c r="A4" s="7">
        <v>0</v>
      </c>
      <c r="B4" s="8">
        <f>Data!A1</f>
        <v>2148</v>
      </c>
      <c r="C4" s="9">
        <f>Data!B1/'Exposure based'!$B4*1000</f>
        <v>1.8621973929236499</v>
      </c>
      <c r="D4" s="9">
        <f>Data!C1/'Exposure based'!$B4*1000</f>
        <v>21.415270018621975</v>
      </c>
      <c r="E4" s="9">
        <f>Data!D1/'Exposure based'!$B4*1000</f>
        <v>20.484171322160147</v>
      </c>
      <c r="F4" s="9">
        <f>Data!E1/'Exposure based'!$B4*1000</f>
        <v>18.6219739292365</v>
      </c>
      <c r="G4" s="9">
        <f>Data!F1/'Exposure based'!$B4*1000</f>
        <v>16.294227188081937</v>
      </c>
      <c r="H4" s="9">
        <f>Data!G1/'Exposure based'!$B4*1000</f>
        <v>7.9143389199255125</v>
      </c>
      <c r="I4" s="9">
        <f>Data!H1/'Exposure based'!$B4*1000</f>
        <v>3.2588454376163876</v>
      </c>
      <c r="J4" s="9">
        <f>Data!I1/'Exposure based'!$B4*1000</f>
        <v>1.3966480446927374</v>
      </c>
      <c r="K4" s="9">
        <f>Data!J1/'Exposure based'!$B4*1000</f>
        <v>1.3966480446927374</v>
      </c>
      <c r="L4" s="9">
        <f>Data!K1/'Exposure based'!$B4*1000</f>
        <v>0</v>
      </c>
      <c r="M4" s="9">
        <f>Data!L1/'Exposure based'!$B4*1000</f>
        <v>0</v>
      </c>
      <c r="N4" s="9">
        <f>Data!M1/'Exposure based'!$B4*1000</f>
        <v>0</v>
      </c>
      <c r="O4" s="9">
        <f>Data!N1/'Exposure based'!$B4*1000</f>
        <v>0</v>
      </c>
      <c r="P4" s="9">
        <f>Data!O1/'Exposure based'!$B4*1000</f>
        <v>0</v>
      </c>
      <c r="Q4" s="9">
        <f>Data!P1/'Exposure based'!$B4*1000</f>
        <v>0</v>
      </c>
      <c r="R4" s="9">
        <f>Data!Q1/'Exposure based'!$B4*1000</f>
        <v>0</v>
      </c>
    </row>
    <row r="5" spans="1:19" ht="15.75" x14ac:dyDescent="0.25">
      <c r="A5" s="7">
        <v>1</v>
      </c>
      <c r="B5" s="8">
        <f>Data!A2</f>
        <v>2064</v>
      </c>
      <c r="C5" s="9">
        <f>Data!B2/'Exposure based'!$B5*1000</f>
        <v>1.4534883720930232</v>
      </c>
      <c r="D5" s="9">
        <f>Data!C2/'Exposure based'!$B5*1000</f>
        <v>22.286821705426359</v>
      </c>
      <c r="E5" s="9">
        <f>Data!D2/'Exposure based'!$B5*1000</f>
        <v>29.554263565891475</v>
      </c>
      <c r="F5" s="9">
        <f>Data!E2/'Exposure based'!$B5*1000</f>
        <v>20.833333333333332</v>
      </c>
      <c r="G5" s="9">
        <f>Data!F2/'Exposure based'!$B5*1000</f>
        <v>13.565891472868216</v>
      </c>
      <c r="H5" s="9">
        <f>Data!G2/'Exposure based'!$B5*1000</f>
        <v>8.2364341085271331</v>
      </c>
      <c r="I5" s="9">
        <f>Data!H2/'Exposure based'!$B5*1000</f>
        <v>2.4224806201550386</v>
      </c>
      <c r="J5" s="9">
        <f>Data!I2/'Exposure based'!$B5*1000</f>
        <v>1.4534883720930232</v>
      </c>
      <c r="K5" s="9">
        <f>Data!J2/'Exposure based'!$B5*1000</f>
        <v>0.48449612403100772</v>
      </c>
      <c r="L5" s="9">
        <f>Data!K2/'Exposure based'!$B5*1000</f>
        <v>0.96899224806201545</v>
      </c>
      <c r="M5" s="9">
        <f>Data!L2/'Exposure based'!$B5*1000</f>
        <v>0.48449612403100772</v>
      </c>
      <c r="N5" s="9">
        <f>Data!M2/'Exposure based'!$B5*1000</f>
        <v>0</v>
      </c>
      <c r="O5" s="9">
        <f>Data!N2/'Exposure based'!$B5*1000</f>
        <v>0</v>
      </c>
      <c r="P5" s="9">
        <f>Data!O2/'Exposure based'!$B5*1000</f>
        <v>0</v>
      </c>
      <c r="Q5" s="9">
        <f>Data!P2/'Exposure based'!$B5*1000</f>
        <v>0</v>
      </c>
      <c r="R5" s="9"/>
    </row>
    <row r="6" spans="1:19" ht="15.75" x14ac:dyDescent="0.25">
      <c r="A6" s="7">
        <v>2</v>
      </c>
      <c r="B6" s="8">
        <f>Data!A3</f>
        <v>1996</v>
      </c>
      <c r="C6" s="9">
        <f>Data!B3/'Exposure based'!$B6*1000</f>
        <v>2.0040080160320639</v>
      </c>
      <c r="D6" s="9">
        <f>Data!C3/'Exposure based'!$B6*1000</f>
        <v>16.53306613226453</v>
      </c>
      <c r="E6" s="9">
        <f>Data!D3/'Exposure based'!$B6*1000</f>
        <v>24.549098196392787</v>
      </c>
      <c r="F6" s="9">
        <f>Data!E3/'Exposure based'!$B6*1000</f>
        <v>23.046092184368735</v>
      </c>
      <c r="G6" s="9">
        <f>Data!F3/'Exposure based'!$B6*1000</f>
        <v>13.527054108216433</v>
      </c>
      <c r="H6" s="9">
        <f>Data!G3/'Exposure based'!$B6*1000</f>
        <v>5.5110220440881763</v>
      </c>
      <c r="I6" s="9">
        <f>Data!H3/'Exposure based'!$B6*1000</f>
        <v>3.5070140280561124</v>
      </c>
      <c r="J6" s="9">
        <f>Data!I3/'Exposure based'!$B6*1000</f>
        <v>1.503006012024048</v>
      </c>
      <c r="K6" s="9">
        <f>Data!J3/'Exposure based'!$B6*1000</f>
        <v>1.002004008016032</v>
      </c>
      <c r="L6" s="9">
        <f>Data!K3/'Exposure based'!$B6*1000</f>
        <v>0</v>
      </c>
      <c r="M6" s="9">
        <f>Data!L3/'Exposure based'!$B6*1000</f>
        <v>0</v>
      </c>
      <c r="N6" s="9">
        <f>Data!M3/'Exposure based'!$B6*1000</f>
        <v>0</v>
      </c>
      <c r="O6" s="9">
        <f>Data!N3/'Exposure based'!$B6*1000</f>
        <v>0</v>
      </c>
      <c r="P6" s="9">
        <f>Data!O3/'Exposure based'!$B6*1000</f>
        <v>0</v>
      </c>
      <c r="Q6" s="9"/>
      <c r="R6" s="9"/>
    </row>
    <row r="7" spans="1:19" ht="15.75" x14ac:dyDescent="0.25">
      <c r="A7" s="7">
        <v>3</v>
      </c>
      <c r="B7" s="8">
        <f>Data!A4</f>
        <v>2131</v>
      </c>
      <c r="C7" s="9">
        <f>Data!B4/'Exposure based'!$B7*1000</f>
        <v>1.8770530267480054</v>
      </c>
      <c r="D7" s="9">
        <f>Data!C4/'Exposure based'!$B7*1000</f>
        <v>16.89347724073205</v>
      </c>
      <c r="E7" s="9">
        <f>Data!D4/'Exposure based'!$B7*1000</f>
        <v>34.256217738151101</v>
      </c>
      <c r="F7" s="9">
        <f>Data!E4/'Exposure based'!$B7*1000</f>
        <v>22.055373064289068</v>
      </c>
      <c r="G7" s="9">
        <f>Data!F4/'Exposure based'!$B7*1000</f>
        <v>14.547160957297043</v>
      </c>
      <c r="H7" s="9">
        <f>Data!G4/'Exposure based'!$B7*1000</f>
        <v>8.4467386203660251</v>
      </c>
      <c r="I7" s="9">
        <f>Data!H4/'Exposure based'!$B7*1000</f>
        <v>6.5696855936180194</v>
      </c>
      <c r="J7" s="9">
        <f>Data!I4/'Exposure based'!$B7*1000</f>
        <v>3.7541060534960109</v>
      </c>
      <c r="K7" s="9">
        <f>Data!J4/'Exposure based'!$B7*1000</f>
        <v>1.4077897700610043</v>
      </c>
      <c r="L7" s="9">
        <f>Data!K4/'Exposure based'!$B7*1000</f>
        <v>0</v>
      </c>
      <c r="M7" s="9">
        <f>Data!L4/'Exposure based'!$B7*1000</f>
        <v>0.46926325668700136</v>
      </c>
      <c r="N7" s="9">
        <f>Data!M4/'Exposure based'!$B7*1000</f>
        <v>0</v>
      </c>
      <c r="O7" s="9">
        <f>Data!N4/'Exposure based'!$B7*1000</f>
        <v>0</v>
      </c>
      <c r="P7" s="9"/>
      <c r="Q7" s="9"/>
      <c r="R7" s="9"/>
    </row>
    <row r="8" spans="1:19" ht="15.75" x14ac:dyDescent="0.25">
      <c r="A8" s="7">
        <v>4</v>
      </c>
      <c r="B8" s="8">
        <f>Data!A5</f>
        <v>2033</v>
      </c>
      <c r="C8" s="9">
        <f>Data!B5/'Exposure based'!$B8*1000</f>
        <v>1.9675356615838662</v>
      </c>
      <c r="D8" s="9">
        <f>Data!C5/'Exposure based'!$B8*1000</f>
        <v>19.675356615838663</v>
      </c>
      <c r="E8" s="9">
        <f>Data!D5/'Exposure based'!$B8*1000</f>
        <v>24.102311854402362</v>
      </c>
      <c r="F8" s="9">
        <f>Data!E5/'Exposure based'!$B8*1000</f>
        <v>25.577963600590259</v>
      </c>
      <c r="G8" s="9">
        <f>Data!F5/'Exposure based'!$B8*1000</f>
        <v>16.232169208066896</v>
      </c>
      <c r="H8" s="9">
        <f>Data!G5/'Exposure based'!$B8*1000</f>
        <v>9.3457943925233646</v>
      </c>
      <c r="I8" s="9">
        <f>Data!H5/'Exposure based'!$B8*1000</f>
        <v>3.4431874077717657</v>
      </c>
      <c r="J8" s="9">
        <f>Data!I5/'Exposure based'!$B8*1000</f>
        <v>0.49188391539596654</v>
      </c>
      <c r="K8" s="9">
        <f>Data!J5/'Exposure based'!$B8*1000</f>
        <v>0.49188391539596654</v>
      </c>
      <c r="L8" s="9">
        <f>Data!K5/'Exposure based'!$B8*1000</f>
        <v>0</v>
      </c>
      <c r="M8" s="9">
        <f>Data!L5/'Exposure based'!$B8*1000</f>
        <v>0</v>
      </c>
      <c r="N8" s="9">
        <f>Data!M5/'Exposure based'!$B8*1000</f>
        <v>0</v>
      </c>
      <c r="O8" s="9"/>
      <c r="P8" s="9"/>
      <c r="Q8" s="9"/>
      <c r="R8" s="9"/>
    </row>
    <row r="9" spans="1:19" ht="15.75" x14ac:dyDescent="0.25">
      <c r="A9" s="7">
        <v>5</v>
      </c>
      <c r="B9" s="8">
        <f>Data!A6</f>
        <v>2144</v>
      </c>
      <c r="C9" s="9">
        <f>Data!B6/'Exposure based'!$B9*1000</f>
        <v>0.93283582089552242</v>
      </c>
      <c r="D9" s="9">
        <f>Data!C6/'Exposure based'!$B9*1000</f>
        <v>13.992537313432836</v>
      </c>
      <c r="E9" s="9">
        <f>Data!D6/'Exposure based'!$B9*1000</f>
        <v>27.052238805970148</v>
      </c>
      <c r="F9" s="9">
        <f>Data!E6/'Exposure based'!$B9*1000</f>
        <v>18.190298507462686</v>
      </c>
      <c r="G9" s="9">
        <f>Data!F6/'Exposure based'!$B9*1000</f>
        <v>16.32462686567164</v>
      </c>
      <c r="H9" s="9">
        <f>Data!G6/'Exposure based'!$B9*1000</f>
        <v>4.1977611940298507</v>
      </c>
      <c r="I9" s="9">
        <f>Data!H6/'Exposure based'!$B9*1000</f>
        <v>5.5970149253731343</v>
      </c>
      <c r="J9" s="9">
        <f>Data!I6/'Exposure based'!$B9*1000</f>
        <v>2.3320895522388057</v>
      </c>
      <c r="K9" s="9">
        <f>Data!J6/'Exposure based'!$B9*1000</f>
        <v>2.3320895522388057</v>
      </c>
      <c r="L9" s="9">
        <f>Data!K6/'Exposure based'!$B9*1000</f>
        <v>0.46641791044776121</v>
      </c>
      <c r="M9" s="9">
        <f>Data!L6/'Exposure based'!$B9*1000</f>
        <v>0</v>
      </c>
      <c r="N9" s="9"/>
      <c r="O9" s="9"/>
      <c r="P9" s="9"/>
      <c r="Q9" s="9"/>
      <c r="R9" s="9"/>
    </row>
    <row r="10" spans="1:19" ht="15.75" x14ac:dyDescent="0.25">
      <c r="A10" s="7">
        <v>6</v>
      </c>
      <c r="B10" s="8">
        <f>Data!A7</f>
        <v>2073</v>
      </c>
      <c r="C10" s="9">
        <f>Data!B7/'Exposure based'!$B10*1000</f>
        <v>0.482392667631452</v>
      </c>
      <c r="D10" s="9">
        <f>Data!C7/'Exposure based'!$B10*1000</f>
        <v>12.542209358417752</v>
      </c>
      <c r="E10" s="9">
        <f>Data!D7/'Exposure based'!$B10*1000</f>
        <v>30.390738060781477</v>
      </c>
      <c r="F10" s="9">
        <f>Data!E7/'Exposure based'!$B10*1000</f>
        <v>20.742884708152435</v>
      </c>
      <c r="G10" s="9">
        <f>Data!F7/'Exposure based'!$B10*1000</f>
        <v>14.471780028943559</v>
      </c>
      <c r="H10" s="9">
        <f>Data!G7/'Exposure based'!$B10*1000</f>
        <v>6.7534973468403283</v>
      </c>
      <c r="I10" s="9">
        <f>Data!H7/'Exposure based'!$B10*1000</f>
        <v>3.3767486734201642</v>
      </c>
      <c r="J10" s="9">
        <f>Data!I7/'Exposure based'!$B10*1000</f>
        <v>3.859141341051616</v>
      </c>
      <c r="K10" s="9">
        <f>Data!J7/'Exposure based'!$B10*1000</f>
        <v>1.4471780028943559</v>
      </c>
      <c r="L10" s="9">
        <f>Data!K7/'Exposure based'!$B10*1000</f>
        <v>0.964785335262904</v>
      </c>
      <c r="M10" s="9"/>
      <c r="N10" s="9"/>
      <c r="O10" s="9"/>
      <c r="P10" s="9"/>
      <c r="Q10" s="9"/>
      <c r="R10" s="9"/>
    </row>
    <row r="11" spans="1:19" ht="15.75" x14ac:dyDescent="0.25">
      <c r="A11" s="7">
        <v>7</v>
      </c>
      <c r="B11" s="8">
        <f>Data!A8</f>
        <v>1958</v>
      </c>
      <c r="C11" s="9">
        <f>Data!B8/'Exposure based'!$B11*1000</f>
        <v>1.5321756894790601</v>
      </c>
      <c r="D11" s="9">
        <f>Data!C8/'Exposure based'!$B11*1000</f>
        <v>17.364657814096017</v>
      </c>
      <c r="E11" s="9">
        <f>Data!D8/'Exposure based'!$B11*1000</f>
        <v>21.961184882533196</v>
      </c>
      <c r="F11" s="9">
        <f>Data!E8/'Exposure based'!$B11*1000</f>
        <v>22.471910112359549</v>
      </c>
      <c r="G11" s="9">
        <f>Data!F8/'Exposure based'!$B11*1000</f>
        <v>13.278855975485188</v>
      </c>
      <c r="H11" s="9">
        <f>Data!G8/'Exposure based'!$B11*1000</f>
        <v>13.789581205311542</v>
      </c>
      <c r="I11" s="9">
        <f>Data!H8/'Exposure based'!$B11*1000</f>
        <v>3.0643513789581203</v>
      </c>
      <c r="J11" s="9">
        <f>Data!I8/'Exposure based'!$B11*1000</f>
        <v>2.5536261491317669</v>
      </c>
      <c r="K11" s="9">
        <f>Data!J8/'Exposure based'!$B11*1000</f>
        <v>0.51072522982635349</v>
      </c>
      <c r="L11" s="9"/>
      <c r="M11" s="9"/>
      <c r="N11" s="9"/>
      <c r="O11" s="9"/>
      <c r="P11" s="9"/>
      <c r="Q11" s="9"/>
      <c r="R11" s="9"/>
    </row>
    <row r="12" spans="1:19" ht="15.75" x14ac:dyDescent="0.25">
      <c r="A12" s="7">
        <v>8</v>
      </c>
      <c r="B12" s="8">
        <f>Data!A9</f>
        <v>2137</v>
      </c>
      <c r="C12" s="9">
        <f>Data!B9/'Exposure based'!$B12*1000</f>
        <v>0.46794571829667764</v>
      </c>
      <c r="D12" s="9">
        <f>Data!C9/'Exposure based'!$B12*1000</f>
        <v>18.249883013570429</v>
      </c>
      <c r="E12" s="9">
        <f>Data!D9/'Exposure based'!$B12*1000</f>
        <v>22.929340196537204</v>
      </c>
      <c r="F12" s="9">
        <f>Data!E9/'Exposure based'!$B12*1000</f>
        <v>20.589611605053815</v>
      </c>
      <c r="G12" s="9">
        <f>Data!F9/'Exposure based'!$B12*1000</f>
        <v>9.8268600842302281</v>
      </c>
      <c r="H12" s="9">
        <f>Data!G9/'Exposure based'!$B12*1000</f>
        <v>7.4871314927468422</v>
      </c>
      <c r="I12" s="9">
        <f>Data!H9/'Exposure based'!$B12*1000</f>
        <v>0.93589143659335527</v>
      </c>
      <c r="J12" s="9">
        <f>Data!I9/'Exposure based'!$B12*1000</f>
        <v>2.3397285914833881</v>
      </c>
      <c r="K12" s="9"/>
      <c r="L12" s="9"/>
      <c r="M12" s="9"/>
      <c r="N12" s="9"/>
      <c r="O12" s="9"/>
      <c r="P12" s="9"/>
      <c r="Q12" s="9"/>
      <c r="R12" s="9"/>
    </row>
    <row r="13" spans="1:19" ht="15.75" x14ac:dyDescent="0.25">
      <c r="A13" s="7">
        <v>9</v>
      </c>
      <c r="B13" s="8">
        <f>Data!A10</f>
        <v>1858</v>
      </c>
      <c r="C13" s="9">
        <f>Data!B10/'Exposure based'!$B13*1000</f>
        <v>1.0764262648008611</v>
      </c>
      <c r="D13" s="9">
        <f>Data!C10/'Exposure based'!$B13*1000</f>
        <v>23.681377825618945</v>
      </c>
      <c r="E13" s="9">
        <f>Data!D10/'Exposure based'!$B13*1000</f>
        <v>27.44886975242196</v>
      </c>
      <c r="F13" s="9">
        <f>Data!E10/'Exposure based'!$B13*1000</f>
        <v>24.757804090419803</v>
      </c>
      <c r="G13" s="9">
        <f>Data!F10/'Exposure based'!$B13*1000</f>
        <v>12.378902045209902</v>
      </c>
      <c r="H13" s="9">
        <f>Data!G10/'Exposure based'!$B13*1000</f>
        <v>6.4585575888051672</v>
      </c>
      <c r="I13" s="9">
        <f>Data!H10/'Exposure based'!$B13*1000</f>
        <v>5.3821313240043063</v>
      </c>
      <c r="J13" s="9"/>
      <c r="K13" s="9"/>
      <c r="L13" s="9"/>
      <c r="M13" s="9"/>
      <c r="N13" s="9"/>
      <c r="O13" s="9"/>
      <c r="P13" s="9"/>
      <c r="Q13" s="9"/>
      <c r="R13" s="9"/>
    </row>
    <row r="14" spans="1:19" ht="15.75" x14ac:dyDescent="0.25">
      <c r="A14" s="7">
        <v>10</v>
      </c>
      <c r="B14" s="8">
        <f>Data!A11</f>
        <v>2076</v>
      </c>
      <c r="C14" s="9">
        <f>Data!B11/'Exposure based'!$B14*1000</f>
        <v>1.445086705202312</v>
      </c>
      <c r="D14" s="9">
        <f>Data!C11/'Exposure based'!$B14*1000</f>
        <v>20.23121387283237</v>
      </c>
      <c r="E14" s="9">
        <f>Data!D11/'Exposure based'!$B14*1000</f>
        <v>27.938342967244701</v>
      </c>
      <c r="F14" s="9">
        <f>Data!E11/'Exposure based'!$B14*1000</f>
        <v>18.304431599229286</v>
      </c>
      <c r="G14" s="9">
        <f>Data!F11/'Exposure based'!$B14*1000</f>
        <v>12.524084778420038</v>
      </c>
      <c r="H14" s="9">
        <f>Data!G11/'Exposure based'!$B14*1000</f>
        <v>7.2254335260115603</v>
      </c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9" ht="15.75" x14ac:dyDescent="0.25">
      <c r="A15" s="7">
        <v>11</v>
      </c>
      <c r="B15" s="8">
        <f>Data!A12</f>
        <v>2027</v>
      </c>
      <c r="C15" s="9">
        <f>Data!B12/'Exposure based'!$B15*1000</f>
        <v>2.9600394671928956</v>
      </c>
      <c r="D15" s="9">
        <f>Data!C12/'Exposure based'!$B15*1000</f>
        <v>10.853478046373951</v>
      </c>
      <c r="E15" s="9">
        <f>Data!D12/'Exposure based'!$B15*1000</f>
        <v>30.093734583127777</v>
      </c>
      <c r="F15" s="9">
        <f>Data!E12/'Exposure based'!$B15*1000</f>
        <v>18.746916625555006</v>
      </c>
      <c r="G15" s="9">
        <f>Data!F12/'Exposure based'!$B15*1000</f>
        <v>16.773556980759743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9" ht="15.75" x14ac:dyDescent="0.25">
      <c r="A16" s="7">
        <v>12</v>
      </c>
      <c r="B16" s="8">
        <f>Data!A13</f>
        <v>2016</v>
      </c>
      <c r="C16" s="9">
        <f>Data!B13/'Exposure based'!$B16*1000</f>
        <v>1.984126984126984</v>
      </c>
      <c r="D16" s="9">
        <f>Data!C13/'Exposure based'!$B16*1000</f>
        <v>16.36904761904762</v>
      </c>
      <c r="E16" s="9">
        <f>Data!D13/'Exposure based'!$B16*1000</f>
        <v>28.273809523809526</v>
      </c>
      <c r="F16" s="9">
        <f>Data!E13/'Exposure based'!$B16*1000</f>
        <v>22.321428571428573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15.75" x14ac:dyDescent="0.25">
      <c r="A17" s="7">
        <v>13</v>
      </c>
      <c r="B17" s="8">
        <f>Data!A14</f>
        <v>2014</v>
      </c>
      <c r="C17" s="9">
        <f>Data!B14/'Exposure based'!$B17*1000</f>
        <v>0</v>
      </c>
      <c r="D17" s="9">
        <f>Data!C14/'Exposure based'!$B17*1000</f>
        <v>17.37835153922542</v>
      </c>
      <c r="E17" s="9">
        <f>Data!D14/'Exposure based'!$B17*1000</f>
        <v>23.33664349553128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15.75" x14ac:dyDescent="0.25">
      <c r="A18" s="7">
        <v>14</v>
      </c>
      <c r="B18" s="8">
        <f>Data!A15</f>
        <v>1809</v>
      </c>
      <c r="C18" s="9">
        <f>Data!B15/'Exposure based'!$B18*1000</f>
        <v>0.5527915975677169</v>
      </c>
      <c r="D18" s="9">
        <f>Data!C15/'Exposure based'!$B18*1000</f>
        <v>17.689331122166941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5.75" x14ac:dyDescent="0.25">
      <c r="A19" s="7">
        <v>15</v>
      </c>
      <c r="B19" s="8">
        <f>Data!A16</f>
        <v>1879</v>
      </c>
      <c r="C19" s="9">
        <f>Data!B16/'Exposure based'!$B19*1000</f>
        <v>2.6609898882384244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5.7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x14ac:dyDescent="0.25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5.7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5.75" x14ac:dyDescent="0.25">
      <c r="A24" s="6" t="s">
        <v>7</v>
      </c>
      <c r="B24" s="6"/>
      <c r="C24" s="11" cm="1">
        <f t="array" ref="C24">SUMPRODUCT(C4:C19,$B4:$B19/SUM($B4:$B19))</f>
        <v>1.4522757469950252</v>
      </c>
      <c r="D24" s="11" cm="1">
        <f t="array" ref="D24">SUMPRODUCT(D4:D18,$B4:$B18/SUM($B4:$B18))</f>
        <v>17.648602545597694</v>
      </c>
      <c r="E24" s="11" cm="1">
        <f t="array" ref="E24">SUMPRODUCT(E4:E17,$B4:$B17/SUM($B4:$B17))</f>
        <v>26.608544027898866</v>
      </c>
      <c r="F24" s="11" cm="1">
        <f t="array" ref="F24">SUMPRODUCT(F4:F16,$B4:$B16/SUM($B4:$B16))</f>
        <v>21.192003300701401</v>
      </c>
      <c r="G24" s="11" cm="1">
        <f t="array" ref="G24">SUMPRODUCT(G4:G15,$B4:$B15/SUM($B4:$B15))</f>
        <v>14.161087441671734</v>
      </c>
      <c r="H24" s="11" cm="1">
        <f t="array" ref="H24">SUMPRODUCT(H4:H14,$B4:$B14/SUM($B4:$B14))</f>
        <v>7.7372004598107704</v>
      </c>
      <c r="I24" s="11" cm="1">
        <f t="array" ref="I24">SUMPRODUCT(I4:I13,$B4:$B13/SUM($B4:$B13))</f>
        <v>3.7484178755719992</v>
      </c>
      <c r="J24" s="11" cm="1">
        <f t="array" ref="J24">SUMPRODUCT(J4:J12,$B4:$B12/SUM($B4:$B12))</f>
        <v>2.1943909227146219</v>
      </c>
      <c r="K24" s="11" cm="1">
        <f t="array" ref="K24">SUMPRODUCT(K4:K11,$B4:$B11/SUM($B4:$B11))</f>
        <v>1.1482443947543362</v>
      </c>
      <c r="L24" s="11" cm="1">
        <f t="array" ref="L24">SUMPRODUCT(L4:L10,$B4:$B10/SUM($B4:$B10))</f>
        <v>0.34272397011446976</v>
      </c>
      <c r="M24" s="11" cm="1">
        <f t="array" ref="M24">SUMPRODUCT(M4:M9,$B4:$B9/SUM($B4:$B9))</f>
        <v>0.1597954618088846</v>
      </c>
      <c r="N24" s="11" cm="1">
        <f t="array" ref="N24">SUMPRODUCT(N4:N8,$B4:$B8/SUM($B4:$B8))</f>
        <v>0</v>
      </c>
      <c r="O24" s="11" cm="1">
        <f t="array" ref="O24">SUMPRODUCT(O4:O7,$B4:$B7/SUM($B4:$B7))</f>
        <v>0</v>
      </c>
      <c r="P24" s="11" cm="1">
        <f t="array" ref="P24">SUMPRODUCT(P4:P6,$B4:$B6/SUM($B4:$B6))</f>
        <v>0</v>
      </c>
      <c r="Q24" s="11" cm="1">
        <f t="array" ref="Q24">SUMPRODUCT(Q4:Q5,$B4:$B5/SUM($B4:$B5))</f>
        <v>0</v>
      </c>
      <c r="R24" s="11" cm="1">
        <f t="array" ref="R24">SUMPRODUCT(R4:R4,$B4:$B4/SUM($B4:$B4))</f>
        <v>0</v>
      </c>
    </row>
    <row r="25" spans="1:18" ht="15.7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8" ht="15.75" x14ac:dyDescent="0.25">
      <c r="A26" s="6" t="s">
        <v>8</v>
      </c>
      <c r="B26" s="6"/>
      <c r="C26" s="12" cm="1">
        <f t="array" ref="C26">SUMPRODUCT(C14:C19,$B14:$B19/SUM($B14:$B19))</f>
        <v>1.6073090263091108</v>
      </c>
      <c r="D26" s="12" cm="1">
        <f t="array" ref="D26">SUMPRODUCT(D13:D18,$B13:$B18/SUM($B13:$B18))</f>
        <v>17.627118644067796</v>
      </c>
      <c r="E26" s="12" cm="1">
        <f t="array" ref="E26">SUMPRODUCT(E12:E17,$B12:$B17/SUM($B12:$B17))</f>
        <v>26.632585751978898</v>
      </c>
      <c r="F26" s="12" cm="1">
        <f t="array" ref="F26">SUMPRODUCT(F11:F16,$B11:$B16/SUM($B11:$B16))</f>
        <v>21.123260437375748</v>
      </c>
      <c r="G26" s="12" cm="1">
        <f t="array" ref="G26">SUMPRODUCT(G10:G15,$B10:$B15/SUM($B10:$B15))</f>
        <v>13.191524445543738</v>
      </c>
      <c r="H26" s="12" cm="1">
        <f t="array" ref="H26">SUMPRODUCT(H9:H14,$B9:$B14/SUM($B9:$B14))</f>
        <v>7.5943165115139646</v>
      </c>
      <c r="I26" s="12" cm="1">
        <f t="array" ref="I26">SUMPRODUCT(I8:I13,$B8:$B13/SUM($B8:$B13))</f>
        <v>3.6056707367040897</v>
      </c>
      <c r="J26" s="12" cm="1">
        <f t="array" ref="J26">SUMPRODUCT(J7:J12,$B7:$B12/SUM($B7:$B12))</f>
        <v>2.564924655338249</v>
      </c>
      <c r="K26" s="12" cm="1">
        <f t="array" ref="K26">SUMPRODUCT(K6:K11,$B6:$B11/SUM($B6:$B11))</f>
        <v>1.2160518848804214</v>
      </c>
      <c r="L26" s="12" cm="1">
        <f t="array" ref="L26">SUMPRODUCT(L5:L10,$B5:$B10/SUM($B5:$B10))</f>
        <v>0.40189695362109157</v>
      </c>
      <c r="M26" s="12" cm="1">
        <f t="array" ref="M26">SUMPRODUCT(M4:M9,$B4:$B9/SUM($B4:$B9))</f>
        <v>0.1597954618088846</v>
      </c>
      <c r="N26" s="9"/>
      <c r="O26" s="9"/>
      <c r="P26" s="9"/>
      <c r="Q26" s="9"/>
      <c r="R26" s="9"/>
    </row>
    <row r="27" spans="1:18" ht="15.7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ht="15.75" x14ac:dyDescent="0.25">
      <c r="A28" s="6" t="s">
        <v>9</v>
      </c>
      <c r="B28" s="6"/>
      <c r="C28" s="13">
        <f>SUMPRODUCT(C17:C19,$B17:$B19)/SUM($B17:$B19)</f>
        <v>1.0522623640827777</v>
      </c>
      <c r="D28" s="13">
        <f>SUMPRODUCT(D16:D18,$B16:$B18)/SUM($B16:$B18)</f>
        <v>17.126220243192328</v>
      </c>
      <c r="E28" s="13">
        <f>SUMPRODUCT(E15:E17,$B15:$B17)/SUM($B15:$B17)</f>
        <v>27.241208519068845</v>
      </c>
      <c r="F28" s="13">
        <f>SUMPRODUCT(F14:F16,$B14:$B16)/SUM($B14:$B16)</f>
        <v>19.774472953096911</v>
      </c>
      <c r="G28" s="13">
        <f>SUMPRODUCT(G13:G15,$B13:$B15)/SUM($B13:$B15)</f>
        <v>13.923838282167422</v>
      </c>
      <c r="H28" s="13">
        <f>SUMPRODUCT(H12:H14,$B12:$B14)/SUM($B12:$B14)</f>
        <v>7.0828529072640425</v>
      </c>
      <c r="I28" s="13">
        <f>SUMPRODUCT(I11:I13,$B11:$B13)/SUM($B11:$B13)</f>
        <v>3.0236855367041828</v>
      </c>
      <c r="J28" s="13">
        <f>SUMPRODUCT(J10:J12,$B10:$B12)/SUM($B10:$B12)</f>
        <v>2.9182879377431905</v>
      </c>
      <c r="K28" s="13">
        <f>SUMPRODUCT(K9:K11,$B9:$B11)/SUM($B9:$B11)</f>
        <v>1.4574898785425101</v>
      </c>
      <c r="L28" s="13">
        <f>SUMPRODUCT(L8:L10,$B8:$B10)/SUM($B8:$B10)</f>
        <v>0.48</v>
      </c>
      <c r="M28" s="13">
        <f>SUMPRODUCT(M7:M9,$B7:$B9)/SUM($B7:$B9)</f>
        <v>0.15852885225110969</v>
      </c>
      <c r="N28" s="13">
        <f>SUMPRODUCT(N6:N8,$B6:$B8)/SUM($B6:$B8)</f>
        <v>0</v>
      </c>
      <c r="O28" s="13">
        <f>SUMPRODUCT(O5:O7,$B5:$B7)/SUM($B5:$B7)</f>
        <v>0</v>
      </c>
      <c r="P28" s="13">
        <f>SUMPRODUCT(P4:P6,$B4:$B6)/SUM($B4:$B6)</f>
        <v>0</v>
      </c>
    </row>
    <row r="29" spans="1:18" ht="15.7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8" ht="15.7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6"/>
    </row>
    <row r="31" spans="1:18" ht="15.75" x14ac:dyDescent="0.25">
      <c r="A31" s="6" t="s">
        <v>10</v>
      </c>
      <c r="B31" s="6"/>
      <c r="C31" s="11">
        <f>C24</f>
        <v>1.4522757469950252</v>
      </c>
      <c r="D31" s="11">
        <f t="shared" ref="D31:R31" si="0">D24</f>
        <v>17.648602545597694</v>
      </c>
      <c r="E31" s="11">
        <f t="shared" si="0"/>
        <v>26.608544027898866</v>
      </c>
      <c r="F31" s="11">
        <f t="shared" si="0"/>
        <v>21.192003300701401</v>
      </c>
      <c r="G31" s="11">
        <f t="shared" si="0"/>
        <v>14.161087441671734</v>
      </c>
      <c r="H31" s="11">
        <f t="shared" si="0"/>
        <v>7.7372004598107704</v>
      </c>
      <c r="I31" s="11">
        <f t="shared" si="0"/>
        <v>3.7484178755719992</v>
      </c>
      <c r="J31" s="11">
        <f t="shared" si="0"/>
        <v>2.1943909227146219</v>
      </c>
      <c r="K31" s="11">
        <f t="shared" si="0"/>
        <v>1.1482443947543362</v>
      </c>
      <c r="L31" s="11">
        <f t="shared" si="0"/>
        <v>0.34272397011446976</v>
      </c>
      <c r="M31" s="11">
        <f t="shared" si="0"/>
        <v>0.1597954618088846</v>
      </c>
      <c r="N31" s="11">
        <f t="shared" si="0"/>
        <v>0</v>
      </c>
      <c r="O31" s="11">
        <f t="shared" si="0"/>
        <v>0</v>
      </c>
      <c r="P31" s="11">
        <f t="shared" si="0"/>
        <v>0</v>
      </c>
      <c r="Q31" s="11">
        <f t="shared" si="0"/>
        <v>0</v>
      </c>
      <c r="R31" s="11">
        <f t="shared" si="0"/>
        <v>0</v>
      </c>
    </row>
    <row r="32" spans="1:18" ht="15.75" x14ac:dyDescent="0.25">
      <c r="A32" s="6" t="s">
        <v>11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8" ht="15.7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8" ht="15.75" x14ac:dyDescent="0.25">
      <c r="A34" s="3" t="s">
        <v>10</v>
      </c>
      <c r="B34" s="3"/>
      <c r="C34" s="11">
        <f>C31</f>
        <v>1.4522757469950252</v>
      </c>
      <c r="D34" s="11">
        <f t="shared" ref="D34:J34" si="1">D31</f>
        <v>17.648602545597694</v>
      </c>
      <c r="E34" s="11">
        <f t="shared" si="1"/>
        <v>26.608544027898866</v>
      </c>
      <c r="F34" s="11">
        <f t="shared" si="1"/>
        <v>21.192003300701401</v>
      </c>
      <c r="G34" s="11">
        <f t="shared" si="1"/>
        <v>14.161087441671734</v>
      </c>
      <c r="H34" s="11">
        <f t="shared" si="1"/>
        <v>7.7372004598107704</v>
      </c>
      <c r="I34" s="11">
        <f t="shared" si="1"/>
        <v>3.7484178755719992</v>
      </c>
      <c r="J34" s="11">
        <f t="shared" si="1"/>
        <v>2.1943909227146219</v>
      </c>
      <c r="K34" s="16">
        <f>K43</f>
        <v>0.95913831356390988</v>
      </c>
      <c r="L34" s="16">
        <f t="shared" ref="L34:N34" si="2">L43</f>
        <v>0.38729990201460279</v>
      </c>
      <c r="M34" s="16">
        <f t="shared" si="2"/>
        <v>0.15639164026630864</v>
      </c>
      <c r="N34" s="16">
        <f t="shared" si="2"/>
        <v>6.3150920044034262E-2</v>
      </c>
      <c r="O34" s="17">
        <f>C48</f>
        <v>4.2771427471827952E-2</v>
      </c>
      <c r="P34" s="9"/>
      <c r="Q34" s="9"/>
      <c r="R34" s="9"/>
    </row>
    <row r="35" spans="1:18" ht="15.75" x14ac:dyDescent="0.25">
      <c r="A35" s="3" t="s">
        <v>12</v>
      </c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8" ht="15.7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8" ht="15.7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6"/>
    </row>
    <row r="38" spans="1:18" ht="15.75" x14ac:dyDescent="0.25">
      <c r="A38" s="3" t="s">
        <v>13</v>
      </c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8" ht="15.75" x14ac:dyDescent="0.25">
      <c r="A39" s="6"/>
      <c r="B39" s="6"/>
      <c r="C39" s="6"/>
      <c r="D39" s="6"/>
      <c r="E39" s="6"/>
      <c r="F39" s="6"/>
      <c r="G39" s="6" t="s">
        <v>14</v>
      </c>
      <c r="H39" s="6"/>
      <c r="I39" s="6"/>
      <c r="K39" s="6"/>
      <c r="L39" s="6"/>
      <c r="M39" s="6"/>
      <c r="N39" s="6"/>
    </row>
    <row r="40" spans="1:18" ht="15.75" x14ac:dyDescent="0.25">
      <c r="A40" s="6" t="s">
        <v>15</v>
      </c>
      <c r="B40" s="6"/>
      <c r="C40" s="6"/>
      <c r="D40" s="6"/>
      <c r="E40" s="6"/>
      <c r="F40" s="6"/>
      <c r="G40" s="6"/>
      <c r="H40" s="6"/>
      <c r="I40" s="6"/>
      <c r="J40" s="6">
        <f>LN(J31)</f>
        <v>0.78590452406444611</v>
      </c>
      <c r="K40" s="6">
        <f t="shared" ref="K40:M40" si="3">LN(K31)</f>
        <v>0.1382341626567333</v>
      </c>
      <c r="L40" s="6">
        <f t="shared" si="3"/>
        <v>-1.0708299076556582</v>
      </c>
      <c r="M40" s="6">
        <f t="shared" si="3"/>
        <v>-1.8338606452466906</v>
      </c>
      <c r="N40" s="6"/>
    </row>
    <row r="41" spans="1:18" ht="15.75" x14ac:dyDescent="0.25">
      <c r="A41" s="6"/>
      <c r="B41" s="6"/>
      <c r="C41" s="6"/>
      <c r="D41" s="6"/>
      <c r="E41" s="6"/>
      <c r="F41" s="6"/>
      <c r="G41" s="6" t="s">
        <v>16</v>
      </c>
      <c r="H41" s="6"/>
      <c r="I41" s="6"/>
      <c r="J41" s="6"/>
      <c r="K41" s="6"/>
      <c r="L41" s="6"/>
      <c r="M41" s="6"/>
      <c r="N41" s="6"/>
    </row>
    <row r="42" spans="1:18" ht="15.75" x14ac:dyDescent="0.25">
      <c r="A42" s="6" t="s">
        <v>17</v>
      </c>
      <c r="B42" s="6"/>
      <c r="C42" s="6" cm="1">
        <f t="array" ref="C42">SLOPE(J40:M40,J2:M2-8)</f>
        <v>-0.90683595782458004</v>
      </c>
      <c r="D42" s="6"/>
      <c r="E42" s="6"/>
      <c r="F42" s="6" t="s">
        <v>18</v>
      </c>
      <c r="G42" s="6"/>
      <c r="H42" s="6"/>
      <c r="I42" s="6"/>
      <c r="J42" s="6" cm="1">
        <f t="array" ref="J42">_xlfn.FORECAST.LINEAR(J2-8,$J40:$M40,$J2:$M2-8)</f>
        <v>0.86511597019157771</v>
      </c>
      <c r="K42" s="6" cm="1">
        <f t="array" ref="K42">_xlfn.FORECAST.LINEAR(K2-8,$J40:$M40,$J2:$M2-8)</f>
        <v>-4.1719987633002331E-2</v>
      </c>
      <c r="L42" s="6" cm="1">
        <f t="array" ref="L42">_xlfn.FORECAST.LINEAR(L2-8,$J40:$M40,$J2:$M2-8)</f>
        <v>-0.94855594545758237</v>
      </c>
      <c r="M42" s="6" cm="1">
        <f t="array" ref="M42">_xlfn.FORECAST.LINEAR(M2-8,$J40:$M40,$J2:$M2-8)</f>
        <v>-1.8553919032821624</v>
      </c>
      <c r="N42" s="6" cm="1">
        <f t="array" ref="N42">_xlfn.FORECAST.LINEAR(N2-8,$J40:$M40,$J2:$M2-8)</f>
        <v>-2.7622278611067426</v>
      </c>
    </row>
    <row r="43" spans="1:18" ht="15.75" x14ac:dyDescent="0.25">
      <c r="A43" s="6" t="s">
        <v>19</v>
      </c>
      <c r="B43" s="6"/>
      <c r="C43" s="6" cm="1">
        <f t="array" ref="C43">INTERCEPT(J40:M40,J2:M2-8)</f>
        <v>-4.1719987633002331E-2</v>
      </c>
      <c r="D43" s="6"/>
      <c r="E43" s="6"/>
      <c r="F43" s="6" t="s">
        <v>20</v>
      </c>
      <c r="G43" s="6"/>
      <c r="H43" s="6"/>
      <c r="I43" s="6"/>
      <c r="J43" s="14">
        <f t="shared" ref="J43:M43" si="4">EXP(J42)</f>
        <v>2.3752815318593479</v>
      </c>
      <c r="K43" s="14">
        <f t="shared" si="4"/>
        <v>0.95913831356390988</v>
      </c>
      <c r="L43" s="14">
        <f t="shared" si="4"/>
        <v>0.38729990201460279</v>
      </c>
      <c r="M43" s="14">
        <f t="shared" si="4"/>
        <v>0.15639164026630864</v>
      </c>
      <c r="N43" s="14">
        <f t="shared" ref="N43" si="5">EXP(N42)</f>
        <v>6.3150920044034262E-2</v>
      </c>
    </row>
    <row r="44" spans="1:18" ht="15.7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8" ht="15.75" x14ac:dyDescent="0.25">
      <c r="A45" s="3" t="s">
        <v>54</v>
      </c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8" ht="15.75" x14ac:dyDescent="0.25">
      <c r="A46" s="6" t="s">
        <v>22</v>
      </c>
      <c r="B46" s="6"/>
      <c r="C46" s="6">
        <f>EXP(C43)</f>
        <v>0.95913831356390988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8" ht="15.75" x14ac:dyDescent="0.25">
      <c r="A47" s="6" t="s">
        <v>23</v>
      </c>
      <c r="B47" s="6"/>
      <c r="C47" s="6">
        <f>EXP(C42)</f>
        <v>0.40379984464961738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8" ht="15.75" x14ac:dyDescent="0.25">
      <c r="A48" s="6" t="s">
        <v>55</v>
      </c>
      <c r="B48" s="6"/>
      <c r="C48" s="15">
        <f>C46*C47^(12-8)/(1-C47)</f>
        <v>4.2771427471827952E-2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311C-41D4-844A-A840-9639066A7F31}">
  <dimension ref="A1:U60"/>
  <sheetViews>
    <sheetView topLeftCell="A33" workbookViewId="0">
      <selection activeCell="C25" sqref="C25:O40"/>
    </sheetView>
  </sheetViews>
  <sheetFormatPr defaultColWidth="11.42578125" defaultRowHeight="15" x14ac:dyDescent="0.25"/>
  <cols>
    <col min="3" max="14" width="6.42578125" customWidth="1"/>
    <col min="15" max="15" width="12.140625" bestFit="1" customWidth="1"/>
  </cols>
  <sheetData>
    <row r="1" spans="1:20" ht="15.75" x14ac:dyDescent="0.25">
      <c r="A1" s="1" t="s">
        <v>34</v>
      </c>
      <c r="B1" s="1"/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8"/>
      <c r="Q1" s="3"/>
      <c r="R1" s="3" t="s">
        <v>26</v>
      </c>
      <c r="S1" s="3"/>
    </row>
    <row r="2" spans="1:20" ht="15.75" x14ac:dyDescent="0.25">
      <c r="A2" s="1" t="s">
        <v>33</v>
      </c>
      <c r="B2" s="1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29</v>
      </c>
      <c r="P2" s="18" t="s">
        <v>30</v>
      </c>
      <c r="Q2" s="3" t="s">
        <v>31</v>
      </c>
      <c r="R2" s="3" t="s">
        <v>27</v>
      </c>
      <c r="S2" s="3" t="s">
        <v>28</v>
      </c>
      <c r="T2" s="3" t="s">
        <v>32</v>
      </c>
    </row>
    <row r="3" spans="1:20" ht="15.75" x14ac:dyDescent="0.25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9"/>
      <c r="Q3" s="6"/>
      <c r="R3" s="6"/>
      <c r="S3" s="6"/>
    </row>
    <row r="4" spans="1:20" ht="15.75" x14ac:dyDescent="0.25">
      <c r="A4" s="7">
        <f>'Exposure based'!A4</f>
        <v>0</v>
      </c>
      <c r="B4" s="23">
        <f>'Exposure based'!B4</f>
        <v>2148</v>
      </c>
      <c r="C4" s="25">
        <f>Data!B1</f>
        <v>4</v>
      </c>
      <c r="D4" s="25">
        <f>Data!C1</f>
        <v>46</v>
      </c>
      <c r="E4" s="25">
        <f>Data!D1</f>
        <v>44</v>
      </c>
      <c r="F4" s="25">
        <f>Data!E1</f>
        <v>40</v>
      </c>
      <c r="G4" s="25">
        <f>Data!F1</f>
        <v>35</v>
      </c>
      <c r="H4" s="25">
        <f>Data!G1</f>
        <v>17</v>
      </c>
      <c r="I4" s="25">
        <f>Data!H1</f>
        <v>7</v>
      </c>
      <c r="J4" s="25">
        <f>Data!I1</f>
        <v>3</v>
      </c>
      <c r="K4" s="25">
        <f>Data!J1</f>
        <v>3</v>
      </c>
      <c r="L4" s="25">
        <f>Data!K1</f>
        <v>0</v>
      </c>
      <c r="M4" s="25">
        <f>Data!L1</f>
        <v>0</v>
      </c>
      <c r="N4" s="25">
        <f>Data!M1</f>
        <v>0</v>
      </c>
      <c r="O4" s="24">
        <f>$B4*'Exposure based'!O$34/1000</f>
        <v>9.1873026209486439E-2</v>
      </c>
      <c r="P4" s="21">
        <f>SUM(C4:N4)</f>
        <v>199</v>
      </c>
      <c r="Q4" s="27">
        <f t="shared" ref="Q4:Q19" si="0">P4/B4</f>
        <v>9.2644320297951582E-2</v>
      </c>
      <c r="R4" s="20">
        <f t="shared" ref="R4:R19" si="1">S4-P4</f>
        <v>9.1873026209498221E-2</v>
      </c>
      <c r="S4" s="20">
        <f t="shared" ref="S4:S19" si="2">SUM(C4:O4)</f>
        <v>199.0918730262095</v>
      </c>
      <c r="T4" s="27">
        <f t="shared" ref="T4:T19" si="3">S4/B4</f>
        <v>9.2687091725423415E-2</v>
      </c>
    </row>
    <row r="5" spans="1:20" ht="15.75" x14ac:dyDescent="0.25">
      <c r="A5" s="7">
        <f>'Exposure based'!A5</f>
        <v>1</v>
      </c>
      <c r="B5" s="23">
        <f>'Exposure based'!B5</f>
        <v>2064</v>
      </c>
      <c r="C5" s="25">
        <f>Data!B2</f>
        <v>3</v>
      </c>
      <c r="D5" s="25">
        <f>Data!C2</f>
        <v>46</v>
      </c>
      <c r="E5" s="25">
        <f>Data!D2</f>
        <v>61</v>
      </c>
      <c r="F5" s="25">
        <f>Data!E2</f>
        <v>43</v>
      </c>
      <c r="G5" s="25">
        <f>Data!F2</f>
        <v>28</v>
      </c>
      <c r="H5" s="25">
        <f>Data!G2</f>
        <v>17</v>
      </c>
      <c r="I5" s="25">
        <f>Data!H2</f>
        <v>5</v>
      </c>
      <c r="J5" s="25">
        <f>Data!I2</f>
        <v>3</v>
      </c>
      <c r="K5" s="25">
        <f>Data!J2</f>
        <v>1</v>
      </c>
      <c r="L5" s="25">
        <f>Data!K2</f>
        <v>2</v>
      </c>
      <c r="M5" s="25">
        <f>Data!L2</f>
        <v>1</v>
      </c>
      <c r="N5" s="25">
        <f>Data!M2</f>
        <v>0</v>
      </c>
      <c r="O5" s="24">
        <f>$B5*'Exposure based'!O$34/1000</f>
        <v>8.8280226301852893E-2</v>
      </c>
      <c r="P5" s="21">
        <f>SUM(C5:N5)</f>
        <v>210</v>
      </c>
      <c r="Q5" s="27">
        <f t="shared" si="0"/>
        <v>0.10174418604651163</v>
      </c>
      <c r="R5" s="20">
        <f t="shared" si="1"/>
        <v>8.8280226301861831E-2</v>
      </c>
      <c r="S5" s="20">
        <f t="shared" si="2"/>
        <v>210.08828022630186</v>
      </c>
      <c r="T5" s="27">
        <f t="shared" si="3"/>
        <v>0.10178695747398346</v>
      </c>
    </row>
    <row r="6" spans="1:20" ht="15.75" x14ac:dyDescent="0.25">
      <c r="A6" s="7">
        <f>'Exposure based'!A6</f>
        <v>2</v>
      </c>
      <c r="B6" s="23">
        <f>'Exposure based'!B6</f>
        <v>1996</v>
      </c>
      <c r="C6" s="25">
        <f>Data!B3</f>
        <v>4</v>
      </c>
      <c r="D6" s="25">
        <f>Data!C3</f>
        <v>33</v>
      </c>
      <c r="E6" s="25">
        <f>Data!D3</f>
        <v>49</v>
      </c>
      <c r="F6" s="25">
        <f>Data!E3</f>
        <v>46</v>
      </c>
      <c r="G6" s="25">
        <f>Data!F3</f>
        <v>27</v>
      </c>
      <c r="H6" s="25">
        <f>Data!G3</f>
        <v>11</v>
      </c>
      <c r="I6" s="25">
        <f>Data!H3</f>
        <v>7</v>
      </c>
      <c r="J6" s="25">
        <f>Data!I3</f>
        <v>3</v>
      </c>
      <c r="K6" s="25">
        <f>Data!J3</f>
        <v>2</v>
      </c>
      <c r="L6" s="25">
        <f>Data!K3</f>
        <v>0</v>
      </c>
      <c r="M6" s="25">
        <f>Data!L3</f>
        <v>0</v>
      </c>
      <c r="N6" s="25">
        <f>Data!M3</f>
        <v>0</v>
      </c>
      <c r="O6" s="24">
        <f>$B6*'Exposure based'!O$34/1000</f>
        <v>8.5371769233768588E-2</v>
      </c>
      <c r="P6" s="21">
        <f>SUM(C6:N6)</f>
        <v>182</v>
      </c>
      <c r="Q6" s="27">
        <f t="shared" si="0"/>
        <v>9.1182364729458912E-2</v>
      </c>
      <c r="R6" s="20">
        <f t="shared" si="1"/>
        <v>8.5371769233773875E-2</v>
      </c>
      <c r="S6" s="20">
        <f t="shared" si="2"/>
        <v>182.08537176923377</v>
      </c>
      <c r="T6" s="27">
        <f t="shared" si="3"/>
        <v>9.1225136156930745E-2</v>
      </c>
    </row>
    <row r="7" spans="1:20" ht="15.75" x14ac:dyDescent="0.25">
      <c r="A7" s="7">
        <f>'Exposure based'!A7</f>
        <v>3</v>
      </c>
      <c r="B7" s="23">
        <f>'Exposure based'!B7</f>
        <v>2131</v>
      </c>
      <c r="C7" s="25">
        <f>Data!B4</f>
        <v>4</v>
      </c>
      <c r="D7" s="25">
        <f>Data!C4</f>
        <v>36</v>
      </c>
      <c r="E7" s="25">
        <f>Data!D4</f>
        <v>73</v>
      </c>
      <c r="F7" s="25">
        <f>Data!E4</f>
        <v>47</v>
      </c>
      <c r="G7" s="25">
        <f>Data!F4</f>
        <v>31</v>
      </c>
      <c r="H7" s="25">
        <f>Data!G4</f>
        <v>18</v>
      </c>
      <c r="I7" s="25">
        <f>Data!H4</f>
        <v>14</v>
      </c>
      <c r="J7" s="25">
        <f>Data!I4</f>
        <v>8</v>
      </c>
      <c r="K7" s="25">
        <f>Data!J4</f>
        <v>3</v>
      </c>
      <c r="L7" s="25">
        <f>Data!K4</f>
        <v>0</v>
      </c>
      <c r="M7" s="25">
        <f>Data!L4</f>
        <v>1</v>
      </c>
      <c r="N7" s="25">
        <f>Data!M4</f>
        <v>0</v>
      </c>
      <c r="O7" s="24">
        <f>$B7*'Exposure based'!O$34/1000</f>
        <v>9.1145911942465366E-2</v>
      </c>
      <c r="P7" s="21">
        <f>SUM(C7:N7)</f>
        <v>235</v>
      </c>
      <c r="Q7" s="27">
        <f t="shared" si="0"/>
        <v>0.11027686532144533</v>
      </c>
      <c r="R7" s="20">
        <f t="shared" si="1"/>
        <v>9.1145911942476232E-2</v>
      </c>
      <c r="S7" s="20">
        <f t="shared" si="2"/>
        <v>235.09114591194248</v>
      </c>
      <c r="T7" s="27">
        <f t="shared" si="3"/>
        <v>0.11031963674891716</v>
      </c>
    </row>
    <row r="8" spans="1:20" ht="15.75" x14ac:dyDescent="0.25">
      <c r="A8" s="7">
        <f>'Exposure based'!A8</f>
        <v>4</v>
      </c>
      <c r="B8" s="23">
        <f>'Exposure based'!B8</f>
        <v>2033</v>
      </c>
      <c r="C8" s="25">
        <f>Data!B5</f>
        <v>4</v>
      </c>
      <c r="D8" s="25">
        <f>Data!C5</f>
        <v>40</v>
      </c>
      <c r="E8" s="25">
        <f>Data!D5</f>
        <v>49</v>
      </c>
      <c r="F8" s="25">
        <f>Data!E5</f>
        <v>52</v>
      </c>
      <c r="G8" s="25">
        <f>Data!F5</f>
        <v>33</v>
      </c>
      <c r="H8" s="25">
        <f>Data!G5</f>
        <v>19</v>
      </c>
      <c r="I8" s="25">
        <f>Data!H5</f>
        <v>7</v>
      </c>
      <c r="J8" s="25">
        <f>Data!I5</f>
        <v>1</v>
      </c>
      <c r="K8" s="25">
        <f>Data!J5</f>
        <v>1</v>
      </c>
      <c r="L8" s="25">
        <f>Data!K5</f>
        <v>0</v>
      </c>
      <c r="M8" s="25">
        <f>Data!L5</f>
        <v>0</v>
      </c>
      <c r="N8" s="25">
        <f>Data!M5</f>
        <v>0</v>
      </c>
      <c r="O8" s="24">
        <f>$B8*'Exposure based'!O$34/1000</f>
        <v>8.6954312050226218E-2</v>
      </c>
      <c r="P8" s="21">
        <f>SUM(C8:N8)</f>
        <v>206</v>
      </c>
      <c r="Q8" s="27">
        <f t="shared" si="0"/>
        <v>0.10132808657156911</v>
      </c>
      <c r="R8" s="20">
        <f t="shared" si="1"/>
        <v>8.6954312050238514E-2</v>
      </c>
      <c r="S8" s="20">
        <f t="shared" si="2"/>
        <v>206.08695431205024</v>
      </c>
      <c r="T8" s="27">
        <f t="shared" si="3"/>
        <v>0.10137085799904094</v>
      </c>
    </row>
    <row r="9" spans="1:20" ht="15.75" x14ac:dyDescent="0.25">
      <c r="A9" s="7">
        <f>'Exposure based'!A9</f>
        <v>5</v>
      </c>
      <c r="B9" s="23">
        <f>'Exposure based'!B9</f>
        <v>2144</v>
      </c>
      <c r="C9" s="25">
        <f>Data!B6</f>
        <v>2</v>
      </c>
      <c r="D9" s="25">
        <f>Data!C6</f>
        <v>30</v>
      </c>
      <c r="E9" s="25">
        <f>Data!D6</f>
        <v>58</v>
      </c>
      <c r="F9" s="25">
        <f>Data!E6</f>
        <v>39</v>
      </c>
      <c r="G9" s="25">
        <f>Data!F6</f>
        <v>35</v>
      </c>
      <c r="H9" s="25">
        <f>Data!G6</f>
        <v>9</v>
      </c>
      <c r="I9" s="25">
        <f>Data!H6</f>
        <v>12</v>
      </c>
      <c r="J9" s="25">
        <f>Data!I6</f>
        <v>5</v>
      </c>
      <c r="K9" s="25">
        <f>Data!J6</f>
        <v>5</v>
      </c>
      <c r="L9" s="25">
        <f>Data!K6</f>
        <v>1</v>
      </c>
      <c r="M9" s="25">
        <f>Data!L6</f>
        <v>0</v>
      </c>
      <c r="N9" s="24">
        <f>$B9*'Exposure based'!N$34/1000</f>
        <v>0.13539557257440948</v>
      </c>
      <c r="O9" s="24">
        <f>$B9*'Exposure based'!O$34/1000</f>
        <v>9.1701940499599136E-2</v>
      </c>
      <c r="P9" s="21">
        <f>SUM(C9:M9)</f>
        <v>196</v>
      </c>
      <c r="Q9" s="27">
        <f t="shared" si="0"/>
        <v>9.1417910447761194E-2</v>
      </c>
      <c r="R9" s="20">
        <f t="shared" si="1"/>
        <v>0.22709751307399983</v>
      </c>
      <c r="S9" s="20">
        <f t="shared" si="2"/>
        <v>196.227097513074</v>
      </c>
      <c r="T9" s="27">
        <f t="shared" si="3"/>
        <v>9.1523832795277052E-2</v>
      </c>
    </row>
    <row r="10" spans="1:20" ht="15.75" x14ac:dyDescent="0.25">
      <c r="A10" s="7">
        <f>'Exposure based'!A10</f>
        <v>6</v>
      </c>
      <c r="B10" s="23">
        <f>'Exposure based'!B10</f>
        <v>2073</v>
      </c>
      <c r="C10" s="25">
        <f>Data!B7</f>
        <v>1</v>
      </c>
      <c r="D10" s="25">
        <f>Data!C7</f>
        <v>26</v>
      </c>
      <c r="E10" s="25">
        <f>Data!D7</f>
        <v>63</v>
      </c>
      <c r="F10" s="25">
        <f>Data!E7</f>
        <v>43</v>
      </c>
      <c r="G10" s="25">
        <f>Data!F7</f>
        <v>30</v>
      </c>
      <c r="H10" s="25">
        <f>Data!G7</f>
        <v>14</v>
      </c>
      <c r="I10" s="25">
        <f>Data!H7</f>
        <v>7</v>
      </c>
      <c r="J10" s="25">
        <f>Data!I7</f>
        <v>8</v>
      </c>
      <c r="K10" s="25">
        <f>Data!J7</f>
        <v>3</v>
      </c>
      <c r="L10" s="25">
        <f>Data!K7</f>
        <v>2</v>
      </c>
      <c r="M10" s="24">
        <f>$B10*'Exposure based'!M$34/1000</f>
        <v>0.32419987027205782</v>
      </c>
      <c r="N10" s="24">
        <f>$B10*'Exposure based'!N$34/1000</f>
        <v>0.13091185725128304</v>
      </c>
      <c r="O10" s="24">
        <f>$B10*'Exposure based'!O$34/1000</f>
        <v>8.8665169149099346E-2</v>
      </c>
      <c r="P10" s="21">
        <f>SUM(C10:L10)</f>
        <v>197</v>
      </c>
      <c r="Q10" s="27">
        <f t="shared" si="0"/>
        <v>9.5031355523396047E-2</v>
      </c>
      <c r="R10" s="20">
        <f t="shared" si="1"/>
        <v>0.54377689667242635</v>
      </c>
      <c r="S10" s="20">
        <f t="shared" si="2"/>
        <v>197.54377689667243</v>
      </c>
      <c r="T10" s="27">
        <f t="shared" si="3"/>
        <v>9.5293669511178208E-2</v>
      </c>
    </row>
    <row r="11" spans="1:20" ht="15.75" x14ac:dyDescent="0.25">
      <c r="A11" s="7">
        <f>'Exposure based'!A11</f>
        <v>7</v>
      </c>
      <c r="B11" s="23">
        <f>'Exposure based'!B11</f>
        <v>1958</v>
      </c>
      <c r="C11" s="25">
        <f>Data!B8</f>
        <v>3</v>
      </c>
      <c r="D11" s="25">
        <f>Data!C8</f>
        <v>34</v>
      </c>
      <c r="E11" s="25">
        <f>Data!D8</f>
        <v>43</v>
      </c>
      <c r="F11" s="25">
        <f>Data!E8</f>
        <v>44</v>
      </c>
      <c r="G11" s="25">
        <f>Data!F8</f>
        <v>26</v>
      </c>
      <c r="H11" s="25">
        <f>Data!G8</f>
        <v>27</v>
      </c>
      <c r="I11" s="25">
        <f>Data!H8</f>
        <v>6</v>
      </c>
      <c r="J11" s="25">
        <f>Data!I8</f>
        <v>5</v>
      </c>
      <c r="K11" s="25">
        <f>Data!J8</f>
        <v>1</v>
      </c>
      <c r="L11" s="24">
        <f>$B11*'Exposure based'!L$34/1000</f>
        <v>0.75833320814459226</v>
      </c>
      <c r="M11" s="24">
        <f>$B11*'Exposure based'!M$34/1000</f>
        <v>0.30621483164143232</v>
      </c>
      <c r="N11" s="24">
        <f>$B11*'Exposure based'!N$34/1000</f>
        <v>0.12364950144621908</v>
      </c>
      <c r="O11" s="24">
        <f>$B11*'Exposure based'!O$34/1000</f>
        <v>8.3746454989839139E-2</v>
      </c>
      <c r="P11" s="21">
        <f>SUM(C11:K11)</f>
        <v>189</v>
      </c>
      <c r="Q11" s="27">
        <f t="shared" si="0"/>
        <v>9.6527068437180799E-2</v>
      </c>
      <c r="R11" s="20">
        <f t="shared" si="1"/>
        <v>1.2719439962220633</v>
      </c>
      <c r="S11" s="20">
        <f t="shared" si="2"/>
        <v>190.27194399622206</v>
      </c>
      <c r="T11" s="27">
        <f t="shared" si="3"/>
        <v>9.7176682326977556E-2</v>
      </c>
    </row>
    <row r="12" spans="1:20" ht="15.75" x14ac:dyDescent="0.25">
      <c r="A12" s="7">
        <f>'Exposure based'!A12</f>
        <v>8</v>
      </c>
      <c r="B12" s="23">
        <f>'Exposure based'!B12</f>
        <v>2137</v>
      </c>
      <c r="C12" s="25">
        <f>Data!B9</f>
        <v>1</v>
      </c>
      <c r="D12" s="25">
        <f>Data!C9</f>
        <v>39</v>
      </c>
      <c r="E12" s="25">
        <f>Data!D9</f>
        <v>49</v>
      </c>
      <c r="F12" s="25">
        <f>Data!E9</f>
        <v>44</v>
      </c>
      <c r="G12" s="25">
        <f>Data!F9</f>
        <v>21</v>
      </c>
      <c r="H12" s="25">
        <f>Data!G9</f>
        <v>16</v>
      </c>
      <c r="I12" s="25">
        <f>Data!H9</f>
        <v>2</v>
      </c>
      <c r="J12" s="25">
        <f>Data!I9</f>
        <v>5</v>
      </c>
      <c r="K12" s="24">
        <f>$B12*'Exposure based'!K$34/1000</f>
        <v>2.0496785760860754</v>
      </c>
      <c r="L12" s="24">
        <f>$B12*'Exposure based'!L$34/1000</f>
        <v>0.82765989060520617</v>
      </c>
      <c r="M12" s="24">
        <f>$B12*'Exposure based'!M$34/1000</f>
        <v>0.33420893524910156</v>
      </c>
      <c r="N12" s="24">
        <f>$B12*'Exposure based'!N$34/1000</f>
        <v>0.13495351613410123</v>
      </c>
      <c r="O12" s="24">
        <f>$B12*'Exposure based'!O$34/1000</f>
        <v>9.1402540507296334E-2</v>
      </c>
      <c r="P12" s="21">
        <f>SUM(C12:J12)</f>
        <v>177</v>
      </c>
      <c r="Q12" s="27">
        <f t="shared" si="0"/>
        <v>8.2826392138511937E-2</v>
      </c>
      <c r="R12" s="20">
        <f t="shared" si="1"/>
        <v>3.4379034585817863</v>
      </c>
      <c r="S12" s="20">
        <f t="shared" si="2"/>
        <v>180.43790345858179</v>
      </c>
      <c r="T12" s="27">
        <f t="shared" si="3"/>
        <v>8.4435144341872617E-2</v>
      </c>
    </row>
    <row r="13" spans="1:20" ht="15.75" x14ac:dyDescent="0.25">
      <c r="A13" s="7">
        <f>'Exposure based'!A13</f>
        <v>9</v>
      </c>
      <c r="B13" s="23">
        <f>'Exposure based'!B13</f>
        <v>1858</v>
      </c>
      <c r="C13" s="25">
        <f>Data!B10</f>
        <v>2</v>
      </c>
      <c r="D13" s="25">
        <f>Data!C10</f>
        <v>44</v>
      </c>
      <c r="E13" s="25">
        <f>Data!D10</f>
        <v>51</v>
      </c>
      <c r="F13" s="25">
        <f>Data!E10</f>
        <v>46</v>
      </c>
      <c r="G13" s="25">
        <f>Data!F10</f>
        <v>23</v>
      </c>
      <c r="H13" s="25">
        <f>Data!G10</f>
        <v>12</v>
      </c>
      <c r="I13" s="25">
        <f>Data!H10</f>
        <v>10</v>
      </c>
      <c r="J13" s="24">
        <f>$B13*'Exposure based'!J$34/1000</f>
        <v>4.0771783344037678</v>
      </c>
      <c r="K13" s="24">
        <f>$B13*'Exposure based'!K$34/1000</f>
        <v>1.7820789866017446</v>
      </c>
      <c r="L13" s="24">
        <f>$B13*'Exposure based'!L$34/1000</f>
        <v>0.71960321794313198</v>
      </c>
      <c r="M13" s="24">
        <f>$B13*'Exposure based'!M$34/1000</f>
        <v>0.29057566761480141</v>
      </c>
      <c r="N13" s="24">
        <f>$B13*'Exposure based'!N$34/1000</f>
        <v>0.11733440944181565</v>
      </c>
      <c r="O13" s="24">
        <f>$B13*'Exposure based'!O$34/1000</f>
        <v>7.9469312242656326E-2</v>
      </c>
      <c r="P13" s="21">
        <f>SUM(C13:I13)</f>
        <v>188</v>
      </c>
      <c r="Q13" s="27">
        <f t="shared" si="0"/>
        <v>0.10118406889128095</v>
      </c>
      <c r="R13" s="20">
        <f t="shared" si="1"/>
        <v>7.0662399282478816</v>
      </c>
      <c r="S13" s="20">
        <f t="shared" si="2"/>
        <v>195.06623992824788</v>
      </c>
      <c r="T13" s="27">
        <f t="shared" si="3"/>
        <v>0.10498721201735624</v>
      </c>
    </row>
    <row r="14" spans="1:20" ht="15.75" x14ac:dyDescent="0.25">
      <c r="A14" s="7">
        <f>'Exposure based'!A14</f>
        <v>10</v>
      </c>
      <c r="B14" s="23">
        <f>'Exposure based'!B14</f>
        <v>2076</v>
      </c>
      <c r="C14" s="25">
        <f>Data!B11</f>
        <v>3</v>
      </c>
      <c r="D14" s="25">
        <f>Data!C11</f>
        <v>42</v>
      </c>
      <c r="E14" s="25">
        <f>Data!D11</f>
        <v>58</v>
      </c>
      <c r="F14" s="25">
        <f>Data!E11</f>
        <v>38</v>
      </c>
      <c r="G14" s="25">
        <f>Data!F11</f>
        <v>26</v>
      </c>
      <c r="H14" s="25">
        <f>Data!G11</f>
        <v>15</v>
      </c>
      <c r="I14" s="24">
        <f>$B14*'Exposure based'!I$34/1000</f>
        <v>7.7817155096874702</v>
      </c>
      <c r="J14" s="24">
        <f>$B14*'Exposure based'!J$34/1000</f>
        <v>4.5555555555555545</v>
      </c>
      <c r="K14" s="24">
        <f>$B14*'Exposure based'!K$34/1000</f>
        <v>1.9911711389586768</v>
      </c>
      <c r="L14" s="24">
        <f>$B14*'Exposure based'!L$34/1000</f>
        <v>0.80403459658231546</v>
      </c>
      <c r="M14" s="24">
        <f>$B14*'Exposure based'!M$34/1000</f>
        <v>0.32466904519285672</v>
      </c>
      <c r="N14" s="24">
        <f>$B14*'Exposure based'!N$34/1000</f>
        <v>0.13110131001141515</v>
      </c>
      <c r="O14" s="24">
        <f>$B14*'Exposure based'!O$34/1000</f>
        <v>8.879348343151483E-2</v>
      </c>
      <c r="P14" s="21">
        <f>SUM(C14:H14)</f>
        <v>182</v>
      </c>
      <c r="Q14" s="27">
        <f t="shared" si="0"/>
        <v>8.7668593448940263E-2</v>
      </c>
      <c r="R14" s="20">
        <f t="shared" si="1"/>
        <v>15.677040639419772</v>
      </c>
      <c r="S14" s="20">
        <f t="shared" si="2"/>
        <v>197.67704063941977</v>
      </c>
      <c r="T14" s="27">
        <f t="shared" si="3"/>
        <v>9.5220154450587555E-2</v>
      </c>
    </row>
    <row r="15" spans="1:20" ht="15.75" x14ac:dyDescent="0.25">
      <c r="A15" s="7">
        <f>'Exposure based'!A15</f>
        <v>11</v>
      </c>
      <c r="B15" s="23">
        <f>'Exposure based'!B15</f>
        <v>2027</v>
      </c>
      <c r="C15" s="25">
        <f>Data!B12</f>
        <v>6</v>
      </c>
      <c r="D15" s="25">
        <f>Data!C12</f>
        <v>22</v>
      </c>
      <c r="E15" s="25">
        <f>Data!D12</f>
        <v>61</v>
      </c>
      <c r="F15" s="25">
        <f>Data!E12</f>
        <v>38</v>
      </c>
      <c r="G15" s="25">
        <f>Data!F12</f>
        <v>34</v>
      </c>
      <c r="H15" s="24">
        <f>$B15*'Exposure based'!H$34/1000</f>
        <v>15.683305332036433</v>
      </c>
      <c r="I15" s="24">
        <f>$B15*'Exposure based'!I$34/1000</f>
        <v>7.5980430337844425</v>
      </c>
      <c r="J15" s="24">
        <f>$B15*'Exposure based'!J$34/1000</f>
        <v>4.4480304003425388</v>
      </c>
      <c r="K15" s="24">
        <f>$B15*'Exposure based'!K$34/1000</f>
        <v>1.9441733615940455</v>
      </c>
      <c r="L15" s="24">
        <f>$B15*'Exposure based'!L$34/1000</f>
        <v>0.78505690138359985</v>
      </c>
      <c r="M15" s="24">
        <f>$B15*'Exposure based'!M$34/1000</f>
        <v>0.31700585481980759</v>
      </c>
      <c r="N15" s="24">
        <f>$B15*'Exposure based'!N$34/1000</f>
        <v>0.12800691492925745</v>
      </c>
      <c r="O15" s="24">
        <f>$B15*'Exposure based'!O$34/1000</f>
        <v>8.6697683485395263E-2</v>
      </c>
      <c r="P15" s="21">
        <f>SUM(C15:G15)</f>
        <v>161</v>
      </c>
      <c r="Q15" s="27">
        <f t="shared" si="0"/>
        <v>7.9427725703009378E-2</v>
      </c>
      <c r="R15" s="20">
        <f t="shared" si="1"/>
        <v>30.990319482375497</v>
      </c>
      <c r="S15" s="20">
        <f t="shared" si="2"/>
        <v>191.9903194823755</v>
      </c>
      <c r="T15" s="27">
        <f t="shared" si="3"/>
        <v>9.4716487164467442E-2</v>
      </c>
    </row>
    <row r="16" spans="1:20" ht="15.75" x14ac:dyDescent="0.25">
      <c r="A16" s="7">
        <f>'Exposure based'!A16</f>
        <v>12</v>
      </c>
      <c r="B16" s="23">
        <f>'Exposure based'!B16</f>
        <v>2016</v>
      </c>
      <c r="C16" s="25">
        <f>Data!B13</f>
        <v>4</v>
      </c>
      <c r="D16" s="25">
        <f>Data!C13</f>
        <v>33</v>
      </c>
      <c r="E16" s="25">
        <f>Data!D13</f>
        <v>57</v>
      </c>
      <c r="F16" s="25">
        <f>Data!E13</f>
        <v>45</v>
      </c>
      <c r="G16" s="24">
        <f>$B16*'Exposure based'!G$34/1000</f>
        <v>28.548752282410216</v>
      </c>
      <c r="H16" s="24">
        <f>$B16*'Exposure based'!H$34/1000</f>
        <v>15.598196126978513</v>
      </c>
      <c r="I16" s="24">
        <f>$B16*'Exposure based'!I$34/1000</f>
        <v>7.5568104371531506</v>
      </c>
      <c r="J16" s="24">
        <f>$B16*'Exposure based'!J$34/1000</f>
        <v>4.4238921001926776</v>
      </c>
      <c r="K16" s="24">
        <f>$B16*'Exposure based'!K$34/1000</f>
        <v>1.9336228401448423</v>
      </c>
      <c r="L16" s="24">
        <f>$B16*'Exposure based'!L$34/1000</f>
        <v>0.78079660246143923</v>
      </c>
      <c r="M16" s="24">
        <f>$B16*'Exposure based'!M$34/1000</f>
        <v>0.3152855467768782</v>
      </c>
      <c r="N16" s="24">
        <f>$B16*'Exposure based'!N$34/1000</f>
        <v>0.12731225480877309</v>
      </c>
      <c r="O16" s="24">
        <f>$B16*'Exposure based'!O$34/1000</f>
        <v>8.6227197783205159E-2</v>
      </c>
      <c r="P16" s="21">
        <f>SUM(C16:F16)</f>
        <v>139</v>
      </c>
      <c r="Q16" s="27">
        <f t="shared" si="0"/>
        <v>6.8948412698412703E-2</v>
      </c>
      <c r="R16" s="20">
        <f t="shared" si="1"/>
        <v>59.370895388709727</v>
      </c>
      <c r="S16" s="20">
        <f t="shared" si="2"/>
        <v>198.37089538870973</v>
      </c>
      <c r="T16" s="27">
        <f t="shared" si="3"/>
        <v>9.8398261601542525E-2</v>
      </c>
    </row>
    <row r="17" spans="1:20" ht="15.75" x14ac:dyDescent="0.25">
      <c r="A17" s="7">
        <f>'Exposure based'!A17</f>
        <v>13</v>
      </c>
      <c r="B17" s="23">
        <f>'Exposure based'!B17</f>
        <v>2014</v>
      </c>
      <c r="C17" s="25">
        <f>Data!B14</f>
        <v>0</v>
      </c>
      <c r="D17" s="25">
        <f>Data!C14</f>
        <v>35</v>
      </c>
      <c r="E17" s="25">
        <f>Data!D14</f>
        <v>47</v>
      </c>
      <c r="F17" s="24">
        <f>$B17*'Exposure based'!F$34/1000</f>
        <v>42.680694647612626</v>
      </c>
      <c r="G17" s="24">
        <f>$B17*'Exposure based'!G$34/1000</f>
        <v>28.520430107526874</v>
      </c>
      <c r="H17" s="24">
        <f>$B17*'Exposure based'!H$34/1000</f>
        <v>15.582721726058891</v>
      </c>
      <c r="I17" s="24">
        <f>$B17*'Exposure based'!I$34/1000</f>
        <v>7.5493136014020061</v>
      </c>
      <c r="J17" s="24">
        <f>$B17*'Exposure based'!J$34/1000</f>
        <v>4.4195033183472487</v>
      </c>
      <c r="K17" s="24">
        <f>$B17*'Exposure based'!K$34/1000</f>
        <v>1.9317045635177144</v>
      </c>
      <c r="L17" s="24">
        <f>$B17*'Exposure based'!L$34/1000</f>
        <v>0.78002200265740995</v>
      </c>
      <c r="M17" s="24">
        <f>$B17*'Exposure based'!M$34/1000</f>
        <v>0.31497276349634556</v>
      </c>
      <c r="N17" s="24">
        <f>$B17*'Exposure based'!N$34/1000</f>
        <v>0.12718595296868501</v>
      </c>
      <c r="O17" s="24">
        <f>$B17*'Exposure based'!O$34/1000</f>
        <v>8.6141654928261507E-2</v>
      </c>
      <c r="P17" s="21">
        <f>SUM(C17:E17)</f>
        <v>82</v>
      </c>
      <c r="Q17" s="27">
        <f t="shared" si="0"/>
        <v>4.0714995034756701E-2</v>
      </c>
      <c r="R17" s="20">
        <f t="shared" si="1"/>
        <v>101.99269033851604</v>
      </c>
      <c r="S17" s="20">
        <f t="shared" si="2"/>
        <v>183.99269033851604</v>
      </c>
      <c r="T17" s="27">
        <f t="shared" si="3"/>
        <v>9.1356847238587904E-2</v>
      </c>
    </row>
    <row r="18" spans="1:20" ht="15.75" x14ac:dyDescent="0.25">
      <c r="A18" s="7">
        <f>'Exposure based'!A18</f>
        <v>14</v>
      </c>
      <c r="B18" s="23">
        <f>'Exposure based'!B18</f>
        <v>1809</v>
      </c>
      <c r="C18" s="25">
        <f>Data!B15</f>
        <v>1</v>
      </c>
      <c r="D18" s="25">
        <f>Data!C15</f>
        <v>32</v>
      </c>
      <c r="E18" s="24">
        <f>$B18*'Exposure based'!E$34/1000</f>
        <v>48.134856146469048</v>
      </c>
      <c r="F18" s="24">
        <f>$B18*'Exposure based'!F$34/1000</f>
        <v>38.336333970968838</v>
      </c>
      <c r="G18" s="24">
        <f>$B18*'Exposure based'!G$34/1000</f>
        <v>25.617407181984166</v>
      </c>
      <c r="H18" s="24">
        <f>$B18*'Exposure based'!H$34/1000</f>
        <v>13.996595631797684</v>
      </c>
      <c r="I18" s="24">
        <f>$B18*'Exposure based'!I$34/1000</f>
        <v>6.780887936909747</v>
      </c>
      <c r="J18" s="24">
        <f>$B18*'Exposure based'!J$34/1000</f>
        <v>3.9696531791907508</v>
      </c>
      <c r="K18" s="24">
        <f>$B18*'Exposure based'!K$34/1000</f>
        <v>1.7350812092371128</v>
      </c>
      <c r="L18" s="24">
        <f>$B18*'Exposure based'!L$34/1000</f>
        <v>0.70062552274441647</v>
      </c>
      <c r="M18" s="24">
        <f>$B18*'Exposure based'!M$34/1000</f>
        <v>0.28291247724175234</v>
      </c>
      <c r="N18" s="24">
        <f>$B18*'Exposure based'!N$34/1000</f>
        <v>0.11424001435965797</v>
      </c>
      <c r="O18" s="24">
        <f>$B18*'Exposure based'!O$34/1000</f>
        <v>7.7373512296536759E-2</v>
      </c>
      <c r="P18" s="21">
        <f>SUM(C18:D18)</f>
        <v>33</v>
      </c>
      <c r="Q18" s="27">
        <f t="shared" si="0"/>
        <v>1.824212271973466E-2</v>
      </c>
      <c r="R18" s="20">
        <f t="shared" si="1"/>
        <v>139.74596678319969</v>
      </c>
      <c r="S18" s="20">
        <f t="shared" si="2"/>
        <v>172.74596678319969</v>
      </c>
      <c r="T18" s="27">
        <f t="shared" si="3"/>
        <v>9.5492518951464725E-2</v>
      </c>
    </row>
    <row r="19" spans="1:20" ht="15.75" x14ac:dyDescent="0.25">
      <c r="A19" s="7">
        <f>'Exposure based'!A19</f>
        <v>15</v>
      </c>
      <c r="B19" s="23">
        <f>'Exposure based'!B19</f>
        <v>1879</v>
      </c>
      <c r="C19" s="25">
        <f>Data!B16</f>
        <v>5</v>
      </c>
      <c r="D19" s="24">
        <f>$B19*'Exposure based'!D$34/1000</f>
        <v>33.161724183178066</v>
      </c>
      <c r="E19" s="24">
        <f>$B19*'Exposure based'!E$34/1000</f>
        <v>49.997454228421972</v>
      </c>
      <c r="F19" s="24">
        <f>$B19*'Exposure based'!F$34/1000</f>
        <v>39.819774202017939</v>
      </c>
      <c r="G19" s="24">
        <f>$B19*'Exposure based'!G$34/1000</f>
        <v>26.608683302901188</v>
      </c>
      <c r="H19" s="24">
        <f>$B19*'Exposure based'!H$34/1000</f>
        <v>14.538199663984438</v>
      </c>
      <c r="I19" s="24">
        <f>$B19*'Exposure based'!I$34/1000</f>
        <v>7.0432771881997871</v>
      </c>
      <c r="J19" s="24">
        <f>$B19*'Exposure based'!J$34/1000</f>
        <v>4.1232605437807743</v>
      </c>
      <c r="K19" s="24">
        <f>$B19*'Exposure based'!K$34/1000</f>
        <v>1.8022208911865867</v>
      </c>
      <c r="L19" s="24">
        <f>$B19*'Exposure based'!L$34/1000</f>
        <v>0.72773651588543864</v>
      </c>
      <c r="M19" s="24">
        <f>$B19*'Exposure based'!M$34/1000</f>
        <v>0.29385989206039392</v>
      </c>
      <c r="N19" s="24">
        <f>$B19*'Exposure based'!N$34/1000</f>
        <v>0.11866057876274037</v>
      </c>
      <c r="O19" s="24">
        <f>$B19*'Exposure based'!O$34/1000</f>
        <v>8.0367512219564716E-2</v>
      </c>
      <c r="P19" s="21">
        <f>SUM(C19)</f>
        <v>5</v>
      </c>
      <c r="Q19" s="27">
        <f t="shared" si="0"/>
        <v>2.6609898882384245E-3</v>
      </c>
      <c r="R19" s="20">
        <f t="shared" si="1"/>
        <v>178.31521870259888</v>
      </c>
      <c r="S19" s="20">
        <f t="shared" si="2"/>
        <v>183.31521870259888</v>
      </c>
      <c r="T19" s="27">
        <f t="shared" si="3"/>
        <v>9.75599886655662E-2</v>
      </c>
    </row>
    <row r="20" spans="1:20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0" ht="16.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>
        <f>SUM(R4:R19)</f>
        <v>539.08271837335565</v>
      </c>
      <c r="S21" s="3"/>
    </row>
    <row r="22" spans="1:20" ht="15.75" thickTop="1" x14ac:dyDescent="0.25"/>
    <row r="24" spans="1:20" ht="15.75" x14ac:dyDescent="0.25">
      <c r="A24" s="28" t="s">
        <v>36</v>
      </c>
      <c r="Q24" s="3" t="s">
        <v>27</v>
      </c>
      <c r="R24" s="3" t="s">
        <v>37</v>
      </c>
      <c r="S24" s="18" t="s">
        <v>35</v>
      </c>
      <c r="T24" s="3" t="s">
        <v>37</v>
      </c>
    </row>
    <row r="25" spans="1:20" ht="15.75" x14ac:dyDescent="0.25">
      <c r="C25" s="25">
        <v>4</v>
      </c>
      <c r="D25" s="25">
        <v>46</v>
      </c>
      <c r="E25" s="25">
        <v>44</v>
      </c>
      <c r="F25" s="25">
        <v>40</v>
      </c>
      <c r="G25" s="25">
        <v>35</v>
      </c>
      <c r="H25" s="25">
        <v>17</v>
      </c>
      <c r="I25" s="25">
        <v>7</v>
      </c>
      <c r="J25" s="25">
        <v>3</v>
      </c>
      <c r="K25" s="25">
        <v>3</v>
      </c>
      <c r="L25" s="25">
        <v>0</v>
      </c>
      <c r="M25" s="25">
        <v>0</v>
      </c>
      <c r="N25" s="25">
        <v>0</v>
      </c>
      <c r="O25" s="25">
        <v>0</v>
      </c>
      <c r="P25" s="21">
        <f>SUM(C25:N25)</f>
        <v>199</v>
      </c>
      <c r="Q25" s="20">
        <f t="shared" ref="Q25:Q40" si="4">S25-P25</f>
        <v>0</v>
      </c>
      <c r="R25" s="26">
        <f>Q25/R4</f>
        <v>0</v>
      </c>
      <c r="S25" s="29">
        <f t="shared" ref="S25:S40" si="5">SUM(C25:O25)</f>
        <v>199</v>
      </c>
      <c r="T25" s="26">
        <f>S25/S4</f>
        <v>0.9995385395455223</v>
      </c>
    </row>
    <row r="26" spans="1:20" ht="15.75" x14ac:dyDescent="0.25">
      <c r="C26" s="25">
        <v>3</v>
      </c>
      <c r="D26" s="25">
        <v>46</v>
      </c>
      <c r="E26" s="25">
        <v>61</v>
      </c>
      <c r="F26" s="25">
        <v>43</v>
      </c>
      <c r="G26" s="25">
        <v>28</v>
      </c>
      <c r="H26" s="25">
        <v>17</v>
      </c>
      <c r="I26" s="25">
        <v>5</v>
      </c>
      <c r="J26" s="25">
        <v>3</v>
      </c>
      <c r="K26" s="25">
        <v>1</v>
      </c>
      <c r="L26" s="25">
        <v>2</v>
      </c>
      <c r="M26" s="25">
        <v>1</v>
      </c>
      <c r="N26" s="25">
        <v>0</v>
      </c>
      <c r="O26" s="25">
        <v>0</v>
      </c>
      <c r="P26" s="21">
        <f>SUM(C26:N26)</f>
        <v>210</v>
      </c>
      <c r="Q26" s="20">
        <f t="shared" si="4"/>
        <v>0</v>
      </c>
      <c r="R26" s="26">
        <f t="shared" ref="R26:R40" si="6">Q26/R5</f>
        <v>0</v>
      </c>
      <c r="S26" s="29">
        <f t="shared" si="5"/>
        <v>210</v>
      </c>
      <c r="T26" s="26">
        <f t="shared" ref="T26:T40" si="7">S26/S5</f>
        <v>0.99957979461678315</v>
      </c>
    </row>
    <row r="27" spans="1:20" ht="15.75" x14ac:dyDescent="0.25">
      <c r="C27" s="25">
        <v>4</v>
      </c>
      <c r="D27" s="25">
        <v>33</v>
      </c>
      <c r="E27" s="25">
        <v>49</v>
      </c>
      <c r="F27" s="25">
        <v>46</v>
      </c>
      <c r="G27" s="25">
        <v>27</v>
      </c>
      <c r="H27" s="25">
        <v>11</v>
      </c>
      <c r="I27" s="25">
        <v>7</v>
      </c>
      <c r="J27" s="25">
        <v>3</v>
      </c>
      <c r="K27" s="25">
        <v>2</v>
      </c>
      <c r="L27" s="25">
        <v>0</v>
      </c>
      <c r="M27" s="25">
        <v>0</v>
      </c>
      <c r="N27" s="25">
        <v>0</v>
      </c>
      <c r="O27" s="25">
        <v>0</v>
      </c>
      <c r="P27" s="21">
        <f>SUM(C27:N27)</f>
        <v>182</v>
      </c>
      <c r="Q27" s="20">
        <f t="shared" si="4"/>
        <v>0</v>
      </c>
      <c r="R27" s="26">
        <f t="shared" si="6"/>
        <v>0</v>
      </c>
      <c r="S27" s="29">
        <f t="shared" si="5"/>
        <v>182</v>
      </c>
      <c r="T27" s="26">
        <f t="shared" si="7"/>
        <v>0.9995311442736764</v>
      </c>
    </row>
    <row r="28" spans="1:20" ht="15.75" x14ac:dyDescent="0.25">
      <c r="C28" s="25">
        <v>4</v>
      </c>
      <c r="D28" s="25">
        <v>36</v>
      </c>
      <c r="E28" s="25">
        <v>73</v>
      </c>
      <c r="F28" s="25">
        <v>47</v>
      </c>
      <c r="G28" s="25">
        <v>31</v>
      </c>
      <c r="H28" s="25">
        <v>18</v>
      </c>
      <c r="I28" s="25">
        <v>14</v>
      </c>
      <c r="J28" s="25">
        <v>8</v>
      </c>
      <c r="K28" s="25">
        <v>3</v>
      </c>
      <c r="L28" s="25">
        <v>0</v>
      </c>
      <c r="M28" s="25">
        <v>1</v>
      </c>
      <c r="N28" s="25">
        <v>0</v>
      </c>
      <c r="O28" s="25">
        <v>0</v>
      </c>
      <c r="P28" s="21">
        <f>SUM(C28:N28)</f>
        <v>235</v>
      </c>
      <c r="Q28" s="20">
        <f t="shared" si="4"/>
        <v>0</v>
      </c>
      <c r="R28" s="26">
        <f t="shared" si="6"/>
        <v>0</v>
      </c>
      <c r="S28" s="29">
        <f t="shared" si="5"/>
        <v>235</v>
      </c>
      <c r="T28" s="26">
        <f t="shared" si="7"/>
        <v>0.99961229542869889</v>
      </c>
    </row>
    <row r="29" spans="1:20" ht="15.75" x14ac:dyDescent="0.25">
      <c r="C29" s="25">
        <v>4</v>
      </c>
      <c r="D29" s="25">
        <v>40</v>
      </c>
      <c r="E29" s="25">
        <v>49</v>
      </c>
      <c r="F29" s="25">
        <v>52</v>
      </c>
      <c r="G29" s="25">
        <v>33</v>
      </c>
      <c r="H29" s="25">
        <v>19</v>
      </c>
      <c r="I29" s="25">
        <v>7</v>
      </c>
      <c r="J29" s="25">
        <v>1</v>
      </c>
      <c r="K29" s="25">
        <v>1</v>
      </c>
      <c r="L29" s="25">
        <v>0</v>
      </c>
      <c r="M29" s="25">
        <v>0</v>
      </c>
      <c r="N29" s="25">
        <v>0</v>
      </c>
      <c r="O29" s="25">
        <v>0</v>
      </c>
      <c r="P29" s="21">
        <f>SUM(C29:N29)</f>
        <v>206</v>
      </c>
      <c r="Q29" s="20">
        <f t="shared" si="4"/>
        <v>0</v>
      </c>
      <c r="R29" s="26">
        <f t="shared" si="6"/>
        <v>0</v>
      </c>
      <c r="S29" s="29">
        <f t="shared" si="5"/>
        <v>206</v>
      </c>
      <c r="T29" s="26">
        <f t="shared" si="7"/>
        <v>0.99957806978932506</v>
      </c>
    </row>
    <row r="30" spans="1:20" ht="15.75" x14ac:dyDescent="0.25">
      <c r="C30" s="25">
        <v>2</v>
      </c>
      <c r="D30" s="25">
        <v>30</v>
      </c>
      <c r="E30" s="25">
        <v>58</v>
      </c>
      <c r="F30" s="25">
        <v>39</v>
      </c>
      <c r="G30" s="25">
        <v>35</v>
      </c>
      <c r="H30" s="25">
        <v>9</v>
      </c>
      <c r="I30" s="25">
        <v>12</v>
      </c>
      <c r="J30" s="25">
        <v>5</v>
      </c>
      <c r="K30" s="25">
        <v>5</v>
      </c>
      <c r="L30" s="25">
        <v>1</v>
      </c>
      <c r="M30" s="25">
        <v>0</v>
      </c>
      <c r="N30" s="25">
        <v>0</v>
      </c>
      <c r="O30" s="25">
        <v>0</v>
      </c>
      <c r="P30" s="21">
        <f>SUM(C30:M30)</f>
        <v>196</v>
      </c>
      <c r="Q30" s="20">
        <f t="shared" si="4"/>
        <v>0</v>
      </c>
      <c r="R30" s="26">
        <f t="shared" si="6"/>
        <v>0</v>
      </c>
      <c r="S30" s="29">
        <f t="shared" si="5"/>
        <v>196</v>
      </c>
      <c r="T30" s="26">
        <f t="shared" si="7"/>
        <v>0.99884268016011979</v>
      </c>
    </row>
    <row r="31" spans="1:20" ht="15.75" x14ac:dyDescent="0.25">
      <c r="C31" s="25">
        <v>1</v>
      </c>
      <c r="D31" s="25">
        <v>26</v>
      </c>
      <c r="E31" s="25">
        <v>63</v>
      </c>
      <c r="F31" s="25">
        <v>43</v>
      </c>
      <c r="G31" s="25">
        <v>30</v>
      </c>
      <c r="H31" s="25">
        <v>14</v>
      </c>
      <c r="I31" s="25">
        <v>7</v>
      </c>
      <c r="J31" s="25">
        <v>8</v>
      </c>
      <c r="K31" s="25">
        <v>3</v>
      </c>
      <c r="L31" s="25">
        <v>2</v>
      </c>
      <c r="M31" s="25">
        <v>0</v>
      </c>
      <c r="N31" s="25">
        <v>0</v>
      </c>
      <c r="O31" s="25">
        <v>0</v>
      </c>
      <c r="P31" s="21">
        <f>SUM(C31:L31)</f>
        <v>197</v>
      </c>
      <c r="Q31" s="20">
        <f t="shared" si="4"/>
        <v>0</v>
      </c>
      <c r="R31" s="26">
        <f t="shared" si="6"/>
        <v>0</v>
      </c>
      <c r="S31" s="29">
        <f t="shared" si="5"/>
        <v>197</v>
      </c>
      <c r="T31" s="26">
        <f t="shared" si="7"/>
        <v>0.9972473094054648</v>
      </c>
    </row>
    <row r="32" spans="1:20" ht="15.75" x14ac:dyDescent="0.25">
      <c r="C32" s="25">
        <v>3</v>
      </c>
      <c r="D32" s="25">
        <v>34</v>
      </c>
      <c r="E32" s="25">
        <v>43</v>
      </c>
      <c r="F32" s="25">
        <v>44</v>
      </c>
      <c r="G32" s="25">
        <v>26</v>
      </c>
      <c r="H32" s="25">
        <v>27</v>
      </c>
      <c r="I32" s="25">
        <v>6</v>
      </c>
      <c r="J32" s="25">
        <v>5</v>
      </c>
      <c r="K32" s="25">
        <v>1</v>
      </c>
      <c r="L32" s="25">
        <v>2</v>
      </c>
      <c r="M32" s="25">
        <v>2</v>
      </c>
      <c r="N32" s="25">
        <v>0</v>
      </c>
      <c r="O32" s="25">
        <v>1</v>
      </c>
      <c r="P32" s="21">
        <f>SUM(C32:K32)</f>
        <v>189</v>
      </c>
      <c r="Q32" s="20">
        <f t="shared" si="4"/>
        <v>5</v>
      </c>
      <c r="R32" s="26">
        <f t="shared" si="6"/>
        <v>3.9309906842211872</v>
      </c>
      <c r="S32" s="29">
        <f t="shared" si="5"/>
        <v>194</v>
      </c>
      <c r="T32" s="26">
        <f t="shared" si="7"/>
        <v>1.0195933038023302</v>
      </c>
    </row>
    <row r="33" spans="1:21" ht="15.75" x14ac:dyDescent="0.25">
      <c r="C33" s="25">
        <v>1</v>
      </c>
      <c r="D33" s="25">
        <v>39</v>
      </c>
      <c r="E33" s="25">
        <v>49</v>
      </c>
      <c r="F33" s="25">
        <v>44</v>
      </c>
      <c r="G33" s="25">
        <v>21</v>
      </c>
      <c r="H33" s="25">
        <v>16</v>
      </c>
      <c r="I33" s="25">
        <v>2</v>
      </c>
      <c r="J33" s="25">
        <v>5</v>
      </c>
      <c r="K33" s="25">
        <v>2</v>
      </c>
      <c r="L33" s="25">
        <v>0</v>
      </c>
      <c r="M33" s="25">
        <v>0</v>
      </c>
      <c r="N33" s="25">
        <v>0</v>
      </c>
      <c r="O33" s="25">
        <v>0</v>
      </c>
      <c r="P33" s="21">
        <f>SUM(C33:J33)</f>
        <v>177</v>
      </c>
      <c r="Q33" s="20">
        <f t="shared" si="4"/>
        <v>2</v>
      </c>
      <c r="R33" s="26">
        <f t="shared" si="6"/>
        <v>0.58174990196642862</v>
      </c>
      <c r="S33" s="29">
        <f t="shared" si="5"/>
        <v>179</v>
      </c>
      <c r="T33" s="26">
        <f t="shared" si="7"/>
        <v>0.99203103432804052</v>
      </c>
    </row>
    <row r="34" spans="1:21" ht="15.75" x14ac:dyDescent="0.25">
      <c r="C34" s="25">
        <v>2</v>
      </c>
      <c r="D34" s="25">
        <v>44</v>
      </c>
      <c r="E34" s="25">
        <v>51</v>
      </c>
      <c r="F34" s="25">
        <v>46</v>
      </c>
      <c r="G34" s="25">
        <v>23</v>
      </c>
      <c r="H34" s="25">
        <v>12</v>
      </c>
      <c r="I34" s="25">
        <v>10</v>
      </c>
      <c r="J34" s="25">
        <v>5</v>
      </c>
      <c r="K34" s="25">
        <v>1</v>
      </c>
      <c r="L34" s="25">
        <v>1</v>
      </c>
      <c r="M34" s="25">
        <v>1</v>
      </c>
      <c r="N34" s="25">
        <v>0</v>
      </c>
      <c r="O34" s="25">
        <v>0</v>
      </c>
      <c r="P34" s="21">
        <f>SUM(C34:I34)</f>
        <v>188</v>
      </c>
      <c r="Q34" s="20">
        <f t="shared" si="4"/>
        <v>8</v>
      </c>
      <c r="R34" s="26">
        <f t="shared" si="6"/>
        <v>1.132143839047884</v>
      </c>
      <c r="S34" s="29">
        <f t="shared" si="5"/>
        <v>196</v>
      </c>
      <c r="T34" s="26">
        <f t="shared" si="7"/>
        <v>1.0047868871215009</v>
      </c>
    </row>
    <row r="35" spans="1:21" ht="15.75" x14ac:dyDescent="0.25">
      <c r="C35" s="25">
        <v>3</v>
      </c>
      <c r="D35" s="25">
        <v>42</v>
      </c>
      <c r="E35" s="25">
        <v>58</v>
      </c>
      <c r="F35" s="25">
        <v>38</v>
      </c>
      <c r="G35" s="25">
        <v>26</v>
      </c>
      <c r="H35" s="25">
        <v>15</v>
      </c>
      <c r="I35" s="25">
        <v>10</v>
      </c>
      <c r="J35" s="25">
        <v>6</v>
      </c>
      <c r="K35" s="25">
        <v>1</v>
      </c>
      <c r="L35" s="25">
        <v>2</v>
      </c>
      <c r="M35" s="25">
        <v>1</v>
      </c>
      <c r="N35" s="25">
        <v>0</v>
      </c>
      <c r="O35" s="25">
        <v>0</v>
      </c>
      <c r="P35" s="21">
        <f>SUM(C35:H35)</f>
        <v>182</v>
      </c>
      <c r="Q35" s="20">
        <f t="shared" si="4"/>
        <v>20</v>
      </c>
      <c r="R35" s="26">
        <f t="shared" si="6"/>
        <v>1.275750982600006</v>
      </c>
      <c r="S35" s="29">
        <f t="shared" si="5"/>
        <v>202</v>
      </c>
      <c r="T35" s="26">
        <f t="shared" si="7"/>
        <v>1.0218687984532593</v>
      </c>
    </row>
    <row r="36" spans="1:21" ht="15.75" x14ac:dyDescent="0.25">
      <c r="C36" s="25">
        <v>6</v>
      </c>
      <c r="D36" s="25">
        <v>22</v>
      </c>
      <c r="E36" s="25">
        <v>61</v>
      </c>
      <c r="F36" s="25">
        <v>38</v>
      </c>
      <c r="G36" s="25">
        <v>34</v>
      </c>
      <c r="H36" s="25">
        <v>15</v>
      </c>
      <c r="I36" s="25">
        <v>8</v>
      </c>
      <c r="J36" s="25">
        <v>4</v>
      </c>
      <c r="K36" s="25">
        <v>2</v>
      </c>
      <c r="L36" s="25">
        <v>2</v>
      </c>
      <c r="M36" s="25">
        <v>1</v>
      </c>
      <c r="N36" s="25">
        <v>0</v>
      </c>
      <c r="O36" s="25">
        <v>0</v>
      </c>
      <c r="P36" s="21">
        <f>SUM(C36:G36)</f>
        <v>161</v>
      </c>
      <c r="Q36" s="20">
        <f t="shared" si="4"/>
        <v>32</v>
      </c>
      <c r="R36" s="26">
        <f t="shared" si="6"/>
        <v>1.0325805133502648</v>
      </c>
      <c r="S36" s="29">
        <f t="shared" si="5"/>
        <v>193</v>
      </c>
      <c r="T36" s="26">
        <f t="shared" si="7"/>
        <v>1.0052590178522891</v>
      </c>
    </row>
    <row r="37" spans="1:21" ht="15.75" x14ac:dyDescent="0.25">
      <c r="C37" s="25">
        <v>4</v>
      </c>
      <c r="D37" s="25">
        <v>33</v>
      </c>
      <c r="E37" s="25">
        <v>57</v>
      </c>
      <c r="F37" s="25">
        <v>45</v>
      </c>
      <c r="G37" s="25">
        <v>26</v>
      </c>
      <c r="H37" s="25">
        <v>21</v>
      </c>
      <c r="I37" s="25">
        <v>16</v>
      </c>
      <c r="J37" s="25">
        <v>3</v>
      </c>
      <c r="K37" s="25">
        <v>1</v>
      </c>
      <c r="L37" s="25">
        <v>2</v>
      </c>
      <c r="M37" s="25">
        <v>1</v>
      </c>
      <c r="N37" s="25">
        <v>1</v>
      </c>
      <c r="O37" s="25">
        <v>0</v>
      </c>
      <c r="P37" s="21">
        <f>SUM(C37:F37)</f>
        <v>139</v>
      </c>
      <c r="Q37" s="20">
        <f t="shared" si="4"/>
        <v>71</v>
      </c>
      <c r="R37" s="26">
        <f t="shared" si="6"/>
        <v>1.1958721446788509</v>
      </c>
      <c r="S37" s="29">
        <f t="shared" si="5"/>
        <v>210</v>
      </c>
      <c r="T37" s="26">
        <f t="shared" si="7"/>
        <v>1.0586230383671098</v>
      </c>
    </row>
    <row r="38" spans="1:21" ht="15.75" x14ac:dyDescent="0.25">
      <c r="C38" s="25">
        <v>0</v>
      </c>
      <c r="D38" s="25">
        <v>35</v>
      </c>
      <c r="E38" s="25">
        <v>47</v>
      </c>
      <c r="F38" s="25">
        <v>50</v>
      </c>
      <c r="G38" s="25">
        <v>34</v>
      </c>
      <c r="H38" s="25">
        <v>20</v>
      </c>
      <c r="I38" s="25">
        <v>4</v>
      </c>
      <c r="J38" s="25">
        <v>1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1">
        <f>SUM(C38:E38)</f>
        <v>82</v>
      </c>
      <c r="Q38" s="20">
        <f t="shared" si="4"/>
        <v>109</v>
      </c>
      <c r="R38" s="26">
        <f t="shared" si="6"/>
        <v>1.0687040378896422</v>
      </c>
      <c r="S38" s="29">
        <f t="shared" si="5"/>
        <v>191</v>
      </c>
      <c r="T38" s="26">
        <f t="shared" si="7"/>
        <v>1.0380847176515093</v>
      </c>
    </row>
    <row r="39" spans="1:21" ht="15.75" x14ac:dyDescent="0.25">
      <c r="C39" s="25">
        <v>1</v>
      </c>
      <c r="D39" s="25">
        <v>32</v>
      </c>
      <c r="E39" s="25">
        <v>41</v>
      </c>
      <c r="F39" s="25">
        <v>33</v>
      </c>
      <c r="G39" s="25">
        <v>16</v>
      </c>
      <c r="H39" s="25">
        <v>15</v>
      </c>
      <c r="I39" s="25">
        <v>13</v>
      </c>
      <c r="J39" s="25">
        <v>1</v>
      </c>
      <c r="K39" s="25">
        <v>5</v>
      </c>
      <c r="L39" s="25">
        <v>1</v>
      </c>
      <c r="M39" s="25">
        <v>1</v>
      </c>
      <c r="N39" s="25">
        <v>0</v>
      </c>
      <c r="O39" s="25">
        <v>0</v>
      </c>
      <c r="P39" s="21">
        <f>SUM(C39:D39)</f>
        <v>33</v>
      </c>
      <c r="Q39" s="20">
        <f t="shared" si="4"/>
        <v>126</v>
      </c>
      <c r="R39" s="26">
        <f t="shared" si="6"/>
        <v>0.90163603931035075</v>
      </c>
      <c r="S39" s="29">
        <f t="shared" si="5"/>
        <v>159</v>
      </c>
      <c r="T39" s="26">
        <f t="shared" si="7"/>
        <v>0.92042669916310571</v>
      </c>
    </row>
    <row r="40" spans="1:21" ht="15.75" x14ac:dyDescent="0.25">
      <c r="C40" s="25">
        <v>5</v>
      </c>
      <c r="D40" s="25">
        <v>31</v>
      </c>
      <c r="E40" s="25">
        <v>49</v>
      </c>
      <c r="F40" s="25">
        <v>37</v>
      </c>
      <c r="G40" s="25">
        <v>24</v>
      </c>
      <c r="H40" s="25">
        <v>19</v>
      </c>
      <c r="I40" s="25">
        <v>9</v>
      </c>
      <c r="J40" s="25">
        <v>3</v>
      </c>
      <c r="K40" s="25">
        <v>5</v>
      </c>
      <c r="L40" s="25">
        <v>2</v>
      </c>
      <c r="M40" s="25">
        <v>2</v>
      </c>
      <c r="N40" s="25">
        <v>0</v>
      </c>
      <c r="O40" s="25">
        <v>0</v>
      </c>
      <c r="P40" s="21">
        <f>SUM(C40)</f>
        <v>5</v>
      </c>
      <c r="Q40" s="20">
        <f t="shared" si="4"/>
        <v>181</v>
      </c>
      <c r="R40" s="26">
        <f t="shared" si="6"/>
        <v>1.0150563777838777</v>
      </c>
      <c r="S40" s="29">
        <f t="shared" si="5"/>
        <v>186</v>
      </c>
      <c r="T40" s="26">
        <f t="shared" si="7"/>
        <v>1.0146457087218534</v>
      </c>
    </row>
    <row r="41" spans="1:21" ht="15.75" x14ac:dyDescent="0.25">
      <c r="P41" s="6"/>
      <c r="Q41" s="3"/>
      <c r="R41" s="26"/>
      <c r="S41" s="3"/>
    </row>
    <row r="42" spans="1:21" ht="15.75" x14ac:dyDescent="0.25">
      <c r="A42" s="28" t="s">
        <v>38</v>
      </c>
      <c r="P42" s="6"/>
      <c r="Q42" s="20">
        <f>SUM(Q25:Q40)</f>
        <v>554</v>
      </c>
      <c r="R42" s="26">
        <f>Q42/R21</f>
        <v>1.0276716005136581</v>
      </c>
      <c r="S42" s="3"/>
      <c r="T42" s="30">
        <f>AVERAGE(T25:T40)</f>
        <v>1.0043280649175366</v>
      </c>
      <c r="U42" s="30" t="s">
        <v>39</v>
      </c>
    </row>
    <row r="43" spans="1:21" x14ac:dyDescent="0.25">
      <c r="O43">
        <f t="shared" ref="O43" si="8">IF(O4&gt;0,O25/O4,"")</f>
        <v>0</v>
      </c>
    </row>
    <row r="44" spans="1:21" x14ac:dyDescent="0.25">
      <c r="O44">
        <f t="shared" ref="O44" si="9">IF(O5&gt;0,O26/O5,"")</f>
        <v>0</v>
      </c>
    </row>
    <row r="45" spans="1:21" x14ac:dyDescent="0.25">
      <c r="O45">
        <f t="shared" ref="O45:O46" si="10">IF(O6&gt;0,O27/O6,"")</f>
        <v>0</v>
      </c>
    </row>
    <row r="46" spans="1:21" x14ac:dyDescent="0.25">
      <c r="O46">
        <f t="shared" si="10"/>
        <v>0</v>
      </c>
    </row>
    <row r="47" spans="1:21" x14ac:dyDescent="0.25">
      <c r="O47">
        <f t="shared" ref="O47" si="11">IF(O8&gt;0,O29/O8,"")</f>
        <v>0</v>
      </c>
    </row>
    <row r="48" spans="1:21" x14ac:dyDescent="0.25">
      <c r="M48" t="str">
        <f t="shared" ref="M48:O48" si="12">IF(M9&gt;0,M30/M9,"")</f>
        <v/>
      </c>
      <c r="N48">
        <f t="shared" si="12"/>
        <v>0</v>
      </c>
      <c r="O48">
        <f t="shared" si="12"/>
        <v>0</v>
      </c>
    </row>
    <row r="49" spans="3:15" x14ac:dyDescent="0.25">
      <c r="L49">
        <f t="shared" ref="L49:O49" si="13">IF(L10&gt;0,L31/L10,"")</f>
        <v>1</v>
      </c>
      <c r="M49">
        <f t="shared" si="13"/>
        <v>0</v>
      </c>
      <c r="N49">
        <f t="shared" si="13"/>
        <v>0</v>
      </c>
      <c r="O49">
        <f t="shared" si="13"/>
        <v>0</v>
      </c>
    </row>
    <row r="50" spans="3:15" x14ac:dyDescent="0.25">
      <c r="K50">
        <f t="shared" ref="K50:O50" si="14">IF(K11&gt;0,K32/K11,"")</f>
        <v>1</v>
      </c>
      <c r="L50">
        <f t="shared" si="14"/>
        <v>2.6373630727492259</v>
      </c>
      <c r="M50">
        <f t="shared" si="14"/>
        <v>6.5313622768669006</v>
      </c>
      <c r="N50">
        <f t="shared" si="14"/>
        <v>0</v>
      </c>
      <c r="O50">
        <f t="shared" si="14"/>
        <v>11.940803943538015</v>
      </c>
    </row>
    <row r="51" spans="3:15" x14ac:dyDescent="0.25">
      <c r="J51">
        <f t="shared" ref="J51:O51" si="15">IF(J12&gt;0,J33/J12,"")</f>
        <v>1</v>
      </c>
      <c r="K51">
        <f t="shared" si="15"/>
        <v>0.97576274803977403</v>
      </c>
      <c r="L51">
        <f t="shared" si="15"/>
        <v>0</v>
      </c>
      <c r="M51">
        <f t="shared" si="15"/>
        <v>0</v>
      </c>
      <c r="N51">
        <f t="shared" si="15"/>
        <v>0</v>
      </c>
      <c r="O51">
        <f t="shared" si="15"/>
        <v>0</v>
      </c>
    </row>
    <row r="52" spans="3:15" x14ac:dyDescent="0.25">
      <c r="I52">
        <f t="shared" ref="I52:O52" si="16">IF(I13&gt;0,I34/I13,"")</f>
        <v>1</v>
      </c>
      <c r="J52">
        <f t="shared" si="16"/>
        <v>1.2263383128987373</v>
      </c>
      <c r="K52">
        <f t="shared" si="16"/>
        <v>0.56114235537163537</v>
      </c>
      <c r="L52">
        <f t="shared" si="16"/>
        <v>1.3896547084076922</v>
      </c>
      <c r="M52">
        <f t="shared" si="16"/>
        <v>3.4414443859271779</v>
      </c>
      <c r="N52">
        <f t="shared" si="16"/>
        <v>0</v>
      </c>
      <c r="O52">
        <f t="shared" si="16"/>
        <v>0</v>
      </c>
    </row>
    <row r="53" spans="3:15" x14ac:dyDescent="0.25">
      <c r="H53">
        <f t="shared" ref="H53:O53" si="17">IF(H14&gt;0,H35/H14,"")</f>
        <v>1</v>
      </c>
      <c r="I53">
        <f t="shared" si="17"/>
        <v>1.2850636839076144</v>
      </c>
      <c r="J53">
        <f t="shared" si="17"/>
        <v>1.3170731707317076</v>
      </c>
      <c r="K53">
        <f t="shared" si="17"/>
        <v>0.50221700206189723</v>
      </c>
      <c r="L53">
        <f t="shared" si="17"/>
        <v>2.4874551524291828</v>
      </c>
      <c r="M53">
        <f t="shared" si="17"/>
        <v>3.0800595708346319</v>
      </c>
      <c r="N53">
        <f t="shared" si="17"/>
        <v>0</v>
      </c>
      <c r="O53">
        <f t="shared" si="17"/>
        <v>0</v>
      </c>
    </row>
    <row r="54" spans="3:15" x14ac:dyDescent="0.25">
      <c r="G54">
        <f t="shared" ref="G54:O54" si="18">IF(G15&gt;0,G36/G15,"")</f>
        <v>1</v>
      </c>
      <c r="H54">
        <f t="shared" si="18"/>
        <v>0.95643103812812735</v>
      </c>
      <c r="I54">
        <f t="shared" si="18"/>
        <v>1.0529026967112807</v>
      </c>
      <c r="J54">
        <f t="shared" si="18"/>
        <v>0.89927442935011492</v>
      </c>
      <c r="K54">
        <f t="shared" si="18"/>
        <v>1.02871484586137</v>
      </c>
      <c r="L54">
        <f t="shared" si="18"/>
        <v>2.5475860367256953</v>
      </c>
      <c r="M54">
        <f t="shared" si="18"/>
        <v>3.1545158702776006</v>
      </c>
      <c r="N54">
        <f t="shared" si="18"/>
        <v>0</v>
      </c>
      <c r="O54">
        <f t="shared" si="18"/>
        <v>0</v>
      </c>
    </row>
    <row r="55" spans="3:15" x14ac:dyDescent="0.25">
      <c r="F55">
        <f t="shared" ref="F55:O55" si="19">IF(F16&gt;0,F37/F16,"")</f>
        <v>1</v>
      </c>
      <c r="G55">
        <f t="shared" si="19"/>
        <v>0.91072281348069339</v>
      </c>
      <c r="H55">
        <f t="shared" si="19"/>
        <v>1.3463095238095237</v>
      </c>
      <c r="I55">
        <f t="shared" si="19"/>
        <v>2.1172954030096887</v>
      </c>
      <c r="J55">
        <f t="shared" si="19"/>
        <v>0.67813588850174222</v>
      </c>
      <c r="K55">
        <f t="shared" si="19"/>
        <v>0.51716393664707272</v>
      </c>
      <c r="L55">
        <f t="shared" si="19"/>
        <v>2.5614865557752897</v>
      </c>
      <c r="M55">
        <f t="shared" si="19"/>
        <v>3.1717280104428056</v>
      </c>
      <c r="N55">
        <f t="shared" si="19"/>
        <v>7.8547033944377995</v>
      </c>
      <c r="O55">
        <f t="shared" si="19"/>
        <v>0</v>
      </c>
    </row>
    <row r="56" spans="3:15" x14ac:dyDescent="0.25">
      <c r="E56">
        <f t="shared" ref="E56:O56" si="20">IF(E17&gt;0,E38/E17,"")</f>
        <v>1</v>
      </c>
      <c r="F56">
        <f t="shared" si="20"/>
        <v>1.1714898366303133</v>
      </c>
      <c r="G56">
        <f t="shared" si="20"/>
        <v>1.1921278841803653</v>
      </c>
      <c r="H56">
        <f t="shared" si="20"/>
        <v>1.2834728330259613</v>
      </c>
      <c r="I56">
        <f t="shared" si="20"/>
        <v>0.529849495092792</v>
      </c>
      <c r="J56">
        <f t="shared" si="20"/>
        <v>0.2262697701455664</v>
      </c>
      <c r="K56">
        <f t="shared" si="20"/>
        <v>0</v>
      </c>
      <c r="L56">
        <f t="shared" si="20"/>
        <v>0</v>
      </c>
      <c r="M56">
        <f t="shared" si="20"/>
        <v>0</v>
      </c>
      <c r="N56">
        <f t="shared" si="20"/>
        <v>0</v>
      </c>
      <c r="O56">
        <f t="shared" si="20"/>
        <v>0</v>
      </c>
    </row>
    <row r="57" spans="3:15" x14ac:dyDescent="0.25">
      <c r="D57">
        <f t="shared" ref="D57:O57" si="21">IF(D18&gt;0,D39/D18,"")</f>
        <v>1</v>
      </c>
      <c r="E57">
        <f t="shared" si="21"/>
        <v>0.85177360612113462</v>
      </c>
      <c r="F57">
        <f t="shared" si="21"/>
        <v>0.86080218377140827</v>
      </c>
      <c r="G57">
        <f t="shared" si="21"/>
        <v>0.62457530874757083</v>
      </c>
      <c r="H57">
        <f t="shared" si="21"/>
        <v>1.0716891731817104</v>
      </c>
      <c r="I57">
        <f t="shared" si="21"/>
        <v>1.9171530514814095</v>
      </c>
      <c r="J57">
        <f t="shared" si="21"/>
        <v>0.25191117582817624</v>
      </c>
      <c r="K57">
        <f t="shared" si="21"/>
        <v>2.8817094977349327</v>
      </c>
      <c r="L57">
        <f t="shared" si="21"/>
        <v>1.4272959912777732</v>
      </c>
      <c r="M57">
        <f t="shared" si="21"/>
        <v>3.534662061388997</v>
      </c>
      <c r="N57">
        <f t="shared" si="21"/>
        <v>0</v>
      </c>
      <c r="O57">
        <f t="shared" si="21"/>
        <v>0</v>
      </c>
    </row>
    <row r="58" spans="3:15" x14ac:dyDescent="0.25">
      <c r="C58">
        <f t="shared" ref="C58:O58" si="22">IF(C19&gt;0,C40/C19,"")</f>
        <v>1</v>
      </c>
      <c r="D58">
        <f t="shared" si="22"/>
        <v>0.93481267224716125</v>
      </c>
      <c r="E58">
        <f t="shared" si="22"/>
        <v>0.98004989966359224</v>
      </c>
      <c r="F58">
        <f t="shared" si="22"/>
        <v>0.92918658484318972</v>
      </c>
      <c r="G58">
        <f t="shared" si="22"/>
        <v>0.9019612029199221</v>
      </c>
      <c r="H58">
        <f t="shared" si="22"/>
        <v>1.3069018474872651</v>
      </c>
      <c r="I58">
        <f t="shared" si="22"/>
        <v>1.2778142559941388</v>
      </c>
      <c r="J58">
        <f t="shared" si="22"/>
        <v>0.72757953763678151</v>
      </c>
      <c r="K58">
        <f t="shared" si="22"/>
        <v>2.7743547000545465</v>
      </c>
      <c r="L58">
        <f t="shared" si="22"/>
        <v>2.7482474169467714</v>
      </c>
      <c r="M58">
        <f t="shared" si="22"/>
        <v>6.8059645226745031</v>
      </c>
      <c r="N58">
        <f t="shared" si="22"/>
        <v>0</v>
      </c>
      <c r="O58">
        <f t="shared" si="22"/>
        <v>0</v>
      </c>
    </row>
    <row r="59" spans="3:15" x14ac:dyDescent="0.25">
      <c r="C59" t="str">
        <f t="shared" ref="C59:O59" si="23">IF(C41&gt;0,C20/C41,"")</f>
        <v/>
      </c>
      <c r="D59" t="str">
        <f t="shared" si="23"/>
        <v/>
      </c>
      <c r="E59" t="str">
        <f t="shared" si="23"/>
        <v/>
      </c>
      <c r="F59" t="str">
        <f t="shared" si="23"/>
        <v/>
      </c>
      <c r="G59" t="str">
        <f t="shared" si="23"/>
        <v/>
      </c>
      <c r="H59" t="str">
        <f t="shared" si="23"/>
        <v/>
      </c>
      <c r="I59" t="str">
        <f t="shared" si="23"/>
        <v/>
      </c>
      <c r="J59" t="str">
        <f t="shared" si="23"/>
        <v/>
      </c>
      <c r="K59" t="str">
        <f t="shared" si="23"/>
        <v/>
      </c>
      <c r="L59" t="str">
        <f t="shared" si="23"/>
        <v/>
      </c>
      <c r="M59" t="str">
        <f t="shared" si="23"/>
        <v/>
      </c>
      <c r="N59" t="str">
        <f t="shared" si="23"/>
        <v/>
      </c>
      <c r="O59" t="str">
        <f t="shared" si="23"/>
        <v/>
      </c>
    </row>
    <row r="60" spans="3:15" x14ac:dyDescent="0.25">
      <c r="C60" t="str">
        <f t="shared" ref="C60:O60" si="24">IF(C42&gt;0,C21/C42,"")</f>
        <v/>
      </c>
      <c r="D60" t="str">
        <f t="shared" si="24"/>
        <v/>
      </c>
      <c r="E60" t="str">
        <f t="shared" si="24"/>
        <v/>
      </c>
      <c r="F60" t="str">
        <f t="shared" si="24"/>
        <v/>
      </c>
      <c r="G60" t="str">
        <f t="shared" si="24"/>
        <v/>
      </c>
      <c r="H60" t="str">
        <f t="shared" si="24"/>
        <v/>
      </c>
      <c r="I60" t="str">
        <f t="shared" si="24"/>
        <v/>
      </c>
      <c r="J60" t="str">
        <f t="shared" si="24"/>
        <v/>
      </c>
      <c r="K60" t="str">
        <f t="shared" si="24"/>
        <v/>
      </c>
      <c r="L60" t="str">
        <f t="shared" si="24"/>
        <v/>
      </c>
      <c r="M60" t="str">
        <f t="shared" si="24"/>
        <v/>
      </c>
      <c r="N60" t="str">
        <f t="shared" si="24"/>
        <v/>
      </c>
      <c r="O60" t="str">
        <f t="shared" si="24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B8B-424E-DA40-B107-B1079268E82A}">
  <dimension ref="A1:S49"/>
  <sheetViews>
    <sheetView topLeftCell="M7" workbookViewId="0">
      <selection activeCell="R38" sqref="R38"/>
    </sheetView>
  </sheetViews>
  <sheetFormatPr defaultColWidth="11.42578125" defaultRowHeight="15" x14ac:dyDescent="0.25"/>
  <cols>
    <col min="3" max="18" width="7.7109375" customWidth="1"/>
  </cols>
  <sheetData>
    <row r="1" spans="1:19" ht="15.75" x14ac:dyDescent="0.25">
      <c r="A1" s="1" t="s">
        <v>0</v>
      </c>
      <c r="B1" s="2" t="s">
        <v>1</v>
      </c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5.75" x14ac:dyDescent="0.25">
      <c r="A2" s="1" t="s">
        <v>2</v>
      </c>
      <c r="B2" s="2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5</v>
      </c>
    </row>
    <row r="3" spans="1:19" ht="15.75" x14ac:dyDescent="0.2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9" ht="15.75" x14ac:dyDescent="0.25">
      <c r="A4" s="7">
        <v>0</v>
      </c>
      <c r="B4" s="8">
        <f>Data!B1+Data!C1</f>
        <v>50</v>
      </c>
      <c r="C4" s="9">
        <f>Data!B1/Normaliser!$B4*1000</f>
        <v>80</v>
      </c>
      <c r="D4" s="9">
        <f>Data!C1/Normaliser!$B4*1000</f>
        <v>920</v>
      </c>
      <c r="E4" s="9">
        <f>Data!D1/Normaliser!$B4*1000</f>
        <v>880</v>
      </c>
      <c r="F4" s="9">
        <f>Data!E1/Normaliser!$B4*1000</f>
        <v>800</v>
      </c>
      <c r="G4" s="9">
        <f>Data!F1/Normaliser!$B4*1000</f>
        <v>700</v>
      </c>
      <c r="H4" s="9">
        <f>Data!G1/Normaliser!$B4*1000</f>
        <v>340</v>
      </c>
      <c r="I4" s="9">
        <f>Data!H1/Normaliser!$B4*1000</f>
        <v>140</v>
      </c>
      <c r="J4" s="9">
        <f>Data!I1/Normaliser!$B4*1000</f>
        <v>60</v>
      </c>
      <c r="K4" s="9">
        <f>Data!J1/Normaliser!$B4*1000</f>
        <v>60</v>
      </c>
      <c r="L4" s="9">
        <f>Data!K1/Normaliser!$B4*1000</f>
        <v>0</v>
      </c>
      <c r="M4" s="9">
        <f>Data!L1/Normaliser!$B4*1000</f>
        <v>0</v>
      </c>
      <c r="N4" s="9">
        <f>Data!M1/Normaliser!$B4*1000</f>
        <v>0</v>
      </c>
      <c r="O4" s="9">
        <f>Data!N1/Normaliser!$B4*1000</f>
        <v>0</v>
      </c>
      <c r="P4" s="9">
        <f>Data!O1/Normaliser!$B4*1000</f>
        <v>0</v>
      </c>
      <c r="Q4" s="9">
        <f>Data!P1/Normaliser!$B4*1000</f>
        <v>0</v>
      </c>
      <c r="R4" s="9">
        <f>Data!Q1/Normaliser!$B4*1000</f>
        <v>0</v>
      </c>
    </row>
    <row r="5" spans="1:19" ht="15.75" x14ac:dyDescent="0.25">
      <c r="A5" s="7">
        <v>1</v>
      </c>
      <c r="B5" s="8">
        <f>Data!B2+Data!C2</f>
        <v>49</v>
      </c>
      <c r="C5" s="9">
        <f>Data!B2/Normaliser!$B5*1000</f>
        <v>61.224489795918366</v>
      </c>
      <c r="D5" s="9">
        <f>Data!C2/Normaliser!$B5*1000</f>
        <v>938.77551020408168</v>
      </c>
      <c r="E5" s="9">
        <f>Data!D2/Normaliser!$B5*1000</f>
        <v>1244.8979591836735</v>
      </c>
      <c r="F5" s="9">
        <f>Data!E2/Normaliser!$B5*1000</f>
        <v>877.55102040816325</v>
      </c>
      <c r="G5" s="9">
        <f>Data!F2/Normaliser!$B5*1000</f>
        <v>571.42857142857144</v>
      </c>
      <c r="H5" s="9">
        <f>Data!G2/Normaliser!$B5*1000</f>
        <v>346.9387755102041</v>
      </c>
      <c r="I5" s="9">
        <f>Data!H2/Normaliser!$B5*1000</f>
        <v>102.04081632653062</v>
      </c>
      <c r="J5" s="9">
        <f>Data!I2/Normaliser!$B5*1000</f>
        <v>61.224489795918366</v>
      </c>
      <c r="K5" s="9">
        <f>Data!J2/Normaliser!$B5*1000</f>
        <v>20.408163265306122</v>
      </c>
      <c r="L5" s="9">
        <f>Data!K2/Normaliser!$B5*1000</f>
        <v>40.816326530612244</v>
      </c>
      <c r="M5" s="9">
        <f>Data!L2/Normaliser!$B5*1000</f>
        <v>20.408163265306122</v>
      </c>
      <c r="N5" s="9">
        <f>Data!M2/Normaliser!$B5*1000</f>
        <v>0</v>
      </c>
      <c r="O5" s="9">
        <f>Data!N2/Normaliser!$B5*1000</f>
        <v>0</v>
      </c>
      <c r="P5" s="9">
        <f>Data!O2/Normaliser!$B5*1000</f>
        <v>0</v>
      </c>
      <c r="Q5" s="9">
        <f>Data!P2/Normaliser!$B5*1000</f>
        <v>0</v>
      </c>
      <c r="R5" s="9"/>
    </row>
    <row r="6" spans="1:19" ht="15.75" x14ac:dyDescent="0.25">
      <c r="A6" s="7">
        <v>2</v>
      </c>
      <c r="B6" s="8">
        <f>Data!B3+Data!C3</f>
        <v>37</v>
      </c>
      <c r="C6" s="9">
        <f>Data!B3/Normaliser!$B6*1000</f>
        <v>108.10810810810811</v>
      </c>
      <c r="D6" s="9">
        <f>Data!C3/Normaliser!$B6*1000</f>
        <v>891.89189189189187</v>
      </c>
      <c r="E6" s="9">
        <f>Data!D3/Normaliser!$B6*1000</f>
        <v>1324.3243243243244</v>
      </c>
      <c r="F6" s="9">
        <f>Data!E3/Normaliser!$B6*1000</f>
        <v>1243.2432432432431</v>
      </c>
      <c r="G6" s="9">
        <f>Data!F3/Normaliser!$B6*1000</f>
        <v>729.72972972972968</v>
      </c>
      <c r="H6" s="9">
        <f>Data!G3/Normaliser!$B6*1000</f>
        <v>297.29729729729729</v>
      </c>
      <c r="I6" s="9">
        <f>Data!H3/Normaliser!$B6*1000</f>
        <v>189.18918918918919</v>
      </c>
      <c r="J6" s="9">
        <f>Data!I3/Normaliser!$B6*1000</f>
        <v>81.081081081081081</v>
      </c>
      <c r="K6" s="9">
        <f>Data!J3/Normaliser!$B6*1000</f>
        <v>54.054054054054056</v>
      </c>
      <c r="L6" s="9">
        <f>Data!K3/Normaliser!$B6*1000</f>
        <v>0</v>
      </c>
      <c r="M6" s="9">
        <f>Data!L3/Normaliser!$B6*1000</f>
        <v>0</v>
      </c>
      <c r="N6" s="9">
        <f>Data!M3/Normaliser!$B6*1000</f>
        <v>0</v>
      </c>
      <c r="O6" s="9">
        <f>Data!N3/Normaliser!$B6*1000</f>
        <v>0</v>
      </c>
      <c r="P6" s="9">
        <f>Data!O3/Normaliser!$B6*1000</f>
        <v>0</v>
      </c>
      <c r="Q6" s="9"/>
      <c r="R6" s="9"/>
    </row>
    <row r="7" spans="1:19" ht="15.75" x14ac:dyDescent="0.25">
      <c r="A7" s="7">
        <v>3</v>
      </c>
      <c r="B7" s="8">
        <f>Data!B4+Data!C4</f>
        <v>40</v>
      </c>
      <c r="C7" s="9">
        <f>Data!B4/Normaliser!$B7*1000</f>
        <v>100</v>
      </c>
      <c r="D7" s="9">
        <f>Data!C4/Normaliser!$B7*1000</f>
        <v>900</v>
      </c>
      <c r="E7" s="9">
        <f>Data!D4/Normaliser!$B7*1000</f>
        <v>1825</v>
      </c>
      <c r="F7" s="9">
        <f>Data!E4/Normaliser!$B7*1000</f>
        <v>1175</v>
      </c>
      <c r="G7" s="9">
        <f>Data!F4/Normaliser!$B7*1000</f>
        <v>775</v>
      </c>
      <c r="H7" s="9">
        <f>Data!G4/Normaliser!$B7*1000</f>
        <v>450</v>
      </c>
      <c r="I7" s="9">
        <f>Data!H4/Normaliser!$B7*1000</f>
        <v>350</v>
      </c>
      <c r="J7" s="9">
        <f>Data!I4/Normaliser!$B7*1000</f>
        <v>200</v>
      </c>
      <c r="K7" s="9">
        <f>Data!J4/Normaliser!$B7*1000</f>
        <v>75</v>
      </c>
      <c r="L7" s="9">
        <f>Data!K4/Normaliser!$B7*1000</f>
        <v>0</v>
      </c>
      <c r="M7" s="9">
        <f>Data!L4/Normaliser!$B7*1000</f>
        <v>25</v>
      </c>
      <c r="N7" s="9">
        <f>Data!M4/Normaliser!$B7*1000</f>
        <v>0</v>
      </c>
      <c r="O7" s="9">
        <f>Data!N4/Normaliser!$B7*1000</f>
        <v>0</v>
      </c>
      <c r="P7" s="9"/>
      <c r="Q7" s="9"/>
      <c r="R7" s="9"/>
    </row>
    <row r="8" spans="1:19" ht="15.75" x14ac:dyDescent="0.25">
      <c r="A8" s="7">
        <v>4</v>
      </c>
      <c r="B8" s="8">
        <f>Data!B5+Data!C5</f>
        <v>44</v>
      </c>
      <c r="C8" s="9">
        <f>Data!B5/Normaliser!$B8*1000</f>
        <v>90.909090909090907</v>
      </c>
      <c r="D8" s="9">
        <f>Data!C5/Normaliser!$B8*1000</f>
        <v>909.09090909090901</v>
      </c>
      <c r="E8" s="9">
        <f>Data!D5/Normaliser!$B8*1000</f>
        <v>1113.6363636363635</v>
      </c>
      <c r="F8" s="9">
        <f>Data!E5/Normaliser!$B8*1000</f>
        <v>1181.818181818182</v>
      </c>
      <c r="G8" s="9">
        <f>Data!F5/Normaliser!$B8*1000</f>
        <v>750</v>
      </c>
      <c r="H8" s="9">
        <f>Data!G5/Normaliser!$B8*1000</f>
        <v>431.81818181818181</v>
      </c>
      <c r="I8" s="9">
        <f>Data!H5/Normaliser!$B8*1000</f>
        <v>159.09090909090909</v>
      </c>
      <c r="J8" s="9">
        <f>Data!I5/Normaliser!$B8*1000</f>
        <v>22.727272727272727</v>
      </c>
      <c r="K8" s="9">
        <f>Data!J5/Normaliser!$B8*1000</f>
        <v>22.727272727272727</v>
      </c>
      <c r="L8" s="9">
        <f>Data!K5/Normaliser!$B8*1000</f>
        <v>0</v>
      </c>
      <c r="M8" s="9">
        <f>Data!L5/Normaliser!$B8*1000</f>
        <v>0</v>
      </c>
      <c r="N8" s="9">
        <f>Data!M5/Normaliser!$B8*1000</f>
        <v>0</v>
      </c>
      <c r="O8" s="9"/>
      <c r="P8" s="9"/>
      <c r="Q8" s="9"/>
      <c r="R8" s="9"/>
    </row>
    <row r="9" spans="1:19" ht="15.75" x14ac:dyDescent="0.25">
      <c r="A9" s="7">
        <v>5</v>
      </c>
      <c r="B9" s="8">
        <f>Data!B6+Data!C6</f>
        <v>32</v>
      </c>
      <c r="C9" s="9">
        <f>Data!B6/Normaliser!$B9*1000</f>
        <v>62.5</v>
      </c>
      <c r="D9" s="9">
        <f>Data!C6/Normaliser!$B9*1000</f>
        <v>937.5</v>
      </c>
      <c r="E9" s="9">
        <f>Data!D6/Normaliser!$B9*1000</f>
        <v>1812.5</v>
      </c>
      <c r="F9" s="9">
        <f>Data!E6/Normaliser!$B9*1000</f>
        <v>1218.75</v>
      </c>
      <c r="G9" s="9">
        <f>Data!F6/Normaliser!$B9*1000</f>
        <v>1093.75</v>
      </c>
      <c r="H9" s="9">
        <f>Data!G6/Normaliser!$B9*1000</f>
        <v>281.25</v>
      </c>
      <c r="I9" s="9">
        <f>Data!H6/Normaliser!$B9*1000</f>
        <v>375</v>
      </c>
      <c r="J9" s="9">
        <f>Data!I6/Normaliser!$B9*1000</f>
        <v>156.25</v>
      </c>
      <c r="K9" s="9">
        <f>Data!J6/Normaliser!$B9*1000</f>
        <v>156.25</v>
      </c>
      <c r="L9" s="9">
        <f>Data!K6/Normaliser!$B9*1000</f>
        <v>31.25</v>
      </c>
      <c r="M9" s="9">
        <f>Data!L6/Normaliser!$B9*1000</f>
        <v>0</v>
      </c>
      <c r="N9" s="9"/>
      <c r="O9" s="9"/>
      <c r="P9" s="9"/>
      <c r="Q9" s="9"/>
      <c r="R9" s="9"/>
    </row>
    <row r="10" spans="1:19" ht="15.75" x14ac:dyDescent="0.25">
      <c r="A10" s="7">
        <v>6</v>
      </c>
      <c r="B10" s="8">
        <f>Data!B7+Data!C7</f>
        <v>27</v>
      </c>
      <c r="C10" s="9">
        <f>Data!B7/Normaliser!$B10*1000</f>
        <v>37.037037037037038</v>
      </c>
      <c r="D10" s="9">
        <f>Data!C7/Normaliser!$B10*1000</f>
        <v>962.96296296296293</v>
      </c>
      <c r="E10" s="9">
        <f>Data!D7/Normaliser!$B10*1000</f>
        <v>2333.3333333333335</v>
      </c>
      <c r="F10" s="9">
        <f>Data!E7/Normaliser!$B10*1000</f>
        <v>1592.5925925925926</v>
      </c>
      <c r="G10" s="9">
        <f>Data!F7/Normaliser!$B10*1000</f>
        <v>1111.1111111111111</v>
      </c>
      <c r="H10" s="9">
        <f>Data!G7/Normaliser!$B10*1000</f>
        <v>518.51851851851848</v>
      </c>
      <c r="I10" s="9">
        <f>Data!H7/Normaliser!$B10*1000</f>
        <v>259.25925925925924</v>
      </c>
      <c r="J10" s="9">
        <f>Data!I7/Normaliser!$B10*1000</f>
        <v>296.2962962962963</v>
      </c>
      <c r="K10" s="9">
        <f>Data!J7/Normaliser!$B10*1000</f>
        <v>111.1111111111111</v>
      </c>
      <c r="L10" s="9">
        <f>Data!K7/Normaliser!$B10*1000</f>
        <v>74.074074074074076</v>
      </c>
      <c r="M10" s="9"/>
      <c r="N10" s="9"/>
      <c r="O10" s="9"/>
      <c r="P10" s="9"/>
      <c r="Q10" s="9"/>
      <c r="R10" s="9"/>
    </row>
    <row r="11" spans="1:19" ht="15.75" x14ac:dyDescent="0.25">
      <c r="A11" s="7">
        <v>7</v>
      </c>
      <c r="B11" s="8">
        <f>Data!B8+Data!C8</f>
        <v>37</v>
      </c>
      <c r="C11" s="9">
        <f>Data!B8/Normaliser!$B11*1000</f>
        <v>81.081081081081081</v>
      </c>
      <c r="D11" s="9">
        <f>Data!C8/Normaliser!$B11*1000</f>
        <v>918.91891891891896</v>
      </c>
      <c r="E11" s="9">
        <f>Data!D8/Normaliser!$B11*1000</f>
        <v>1162.1621621621621</v>
      </c>
      <c r="F11" s="9">
        <f>Data!E8/Normaliser!$B11*1000</f>
        <v>1189.1891891891892</v>
      </c>
      <c r="G11" s="9">
        <f>Data!F8/Normaliser!$B11*1000</f>
        <v>702.70270270270271</v>
      </c>
      <c r="H11" s="9">
        <f>Data!G8/Normaliser!$B11*1000</f>
        <v>729.72972972972968</v>
      </c>
      <c r="I11" s="9">
        <f>Data!H8/Normaliser!$B11*1000</f>
        <v>162.16216216216216</v>
      </c>
      <c r="J11" s="9">
        <f>Data!I8/Normaliser!$B11*1000</f>
        <v>135.13513513513513</v>
      </c>
      <c r="K11" s="9">
        <f>Data!J8/Normaliser!$B11*1000</f>
        <v>27.027027027027028</v>
      </c>
      <c r="L11" s="9"/>
      <c r="M11" s="9"/>
      <c r="N11" s="9"/>
      <c r="O11" s="9"/>
      <c r="P11" s="9"/>
      <c r="Q11" s="9"/>
      <c r="R11" s="9"/>
    </row>
    <row r="12" spans="1:19" ht="15.75" x14ac:dyDescent="0.25">
      <c r="A12" s="7">
        <v>8</v>
      </c>
      <c r="B12" s="8">
        <f>Data!B9+Data!C9</f>
        <v>40</v>
      </c>
      <c r="C12" s="9">
        <f>Data!B9/Normaliser!$B12*1000</f>
        <v>25</v>
      </c>
      <c r="D12" s="9">
        <f>Data!C9/Normaliser!$B12*1000</f>
        <v>975</v>
      </c>
      <c r="E12" s="9">
        <f>Data!D9/Normaliser!$B12*1000</f>
        <v>1225</v>
      </c>
      <c r="F12" s="9">
        <f>Data!E9/Normaliser!$B12*1000</f>
        <v>1100</v>
      </c>
      <c r="G12" s="9">
        <f>Data!F9/Normaliser!$B12*1000</f>
        <v>525</v>
      </c>
      <c r="H12" s="9">
        <f>Data!G9/Normaliser!$B12*1000</f>
        <v>400</v>
      </c>
      <c r="I12" s="9">
        <f>Data!H9/Normaliser!$B12*1000</f>
        <v>50</v>
      </c>
      <c r="J12" s="9">
        <f>Data!I9/Normaliser!$B12*1000</f>
        <v>125</v>
      </c>
      <c r="K12" s="9"/>
      <c r="L12" s="9"/>
      <c r="M12" s="9"/>
      <c r="N12" s="9"/>
      <c r="O12" s="9"/>
      <c r="P12" s="9"/>
      <c r="Q12" s="9"/>
      <c r="R12" s="9"/>
    </row>
    <row r="13" spans="1:19" ht="15.75" x14ac:dyDescent="0.25">
      <c r="A13" s="7">
        <v>9</v>
      </c>
      <c r="B13" s="8">
        <f>Data!B10+Data!C10</f>
        <v>46</v>
      </c>
      <c r="C13" s="9">
        <f>Data!B10/Normaliser!$B13*1000</f>
        <v>43.478260869565219</v>
      </c>
      <c r="D13" s="9">
        <f>Data!C10/Normaliser!$B13*1000</f>
        <v>956.52173913043487</v>
      </c>
      <c r="E13" s="9">
        <f>Data!D10/Normaliser!$B13*1000</f>
        <v>1108.695652173913</v>
      </c>
      <c r="F13" s="9">
        <f>Data!E10/Normaliser!$B13*1000</f>
        <v>1000</v>
      </c>
      <c r="G13" s="9">
        <f>Data!F10/Normaliser!$B13*1000</f>
        <v>500</v>
      </c>
      <c r="H13" s="9">
        <f>Data!G10/Normaliser!$B13*1000</f>
        <v>260.86956521739131</v>
      </c>
      <c r="I13" s="9">
        <f>Data!H10/Normaliser!$B13*1000</f>
        <v>217.39130434782609</v>
      </c>
      <c r="J13" s="9"/>
      <c r="K13" s="9"/>
      <c r="L13" s="9"/>
      <c r="M13" s="9"/>
      <c r="N13" s="9"/>
      <c r="O13" s="9"/>
      <c r="P13" s="9"/>
      <c r="Q13" s="9"/>
      <c r="R13" s="9"/>
    </row>
    <row r="14" spans="1:19" ht="15.75" x14ac:dyDescent="0.25">
      <c r="A14" s="7">
        <v>10</v>
      </c>
      <c r="B14" s="8">
        <f>Data!B11+Data!C11</f>
        <v>45</v>
      </c>
      <c r="C14" s="9">
        <f>Data!B11/Normaliser!$B14*1000</f>
        <v>66.666666666666671</v>
      </c>
      <c r="D14" s="9">
        <f>Data!C11/Normaliser!$B14*1000</f>
        <v>933.33333333333337</v>
      </c>
      <c r="E14" s="9">
        <f>Data!D11/Normaliser!$B14*1000</f>
        <v>1288.8888888888889</v>
      </c>
      <c r="F14" s="9">
        <f>Data!E11/Normaliser!$B14*1000</f>
        <v>844.44444444444446</v>
      </c>
      <c r="G14" s="9">
        <f>Data!F11/Normaliser!$B14*1000</f>
        <v>577.77777777777771</v>
      </c>
      <c r="H14" s="9">
        <f>Data!G11/Normaliser!$B14*1000</f>
        <v>333.33333333333331</v>
      </c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9" ht="15.75" x14ac:dyDescent="0.25">
      <c r="A15" s="7">
        <v>11</v>
      </c>
      <c r="B15" s="8">
        <f>Data!B12+Data!C12</f>
        <v>28</v>
      </c>
      <c r="C15" s="9">
        <f>Data!B12/Normaliser!$B15*1000</f>
        <v>214.28571428571428</v>
      </c>
      <c r="D15" s="9">
        <f>Data!C12/Normaliser!$B15*1000</f>
        <v>785.71428571428567</v>
      </c>
      <c r="E15" s="9">
        <f>Data!D12/Normaliser!$B15*1000</f>
        <v>2178.5714285714284</v>
      </c>
      <c r="F15" s="9">
        <f>Data!E12/Normaliser!$B15*1000</f>
        <v>1357.1428571428571</v>
      </c>
      <c r="G15" s="9">
        <f>Data!F12/Normaliser!$B15*1000</f>
        <v>1214.2857142857142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9" ht="15.75" x14ac:dyDescent="0.25">
      <c r="A16" s="7">
        <v>12</v>
      </c>
      <c r="B16" s="8">
        <f>Data!B13+Data!C13</f>
        <v>37</v>
      </c>
      <c r="C16" s="9">
        <f>Data!B13/Normaliser!$B16*1000</f>
        <v>108.10810810810811</v>
      </c>
      <c r="D16" s="9">
        <f>Data!C13/Normaliser!$B16*1000</f>
        <v>891.89189189189187</v>
      </c>
      <c r="E16" s="9">
        <f>Data!D13/Normaliser!$B16*1000</f>
        <v>1540.5405405405406</v>
      </c>
      <c r="F16" s="9">
        <f>Data!E13/Normaliser!$B16*1000</f>
        <v>1216.2162162162163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15.75" x14ac:dyDescent="0.25">
      <c r="A17" s="7">
        <v>13</v>
      </c>
      <c r="B17" s="8">
        <f>Data!B14+Data!C14</f>
        <v>35</v>
      </c>
      <c r="C17" s="9">
        <f>Data!B14/Normaliser!$B17*1000</f>
        <v>0</v>
      </c>
      <c r="D17" s="9">
        <f>Data!C14/Normaliser!$B17*1000</f>
        <v>1000</v>
      </c>
      <c r="E17" s="9">
        <f>Data!D14/Normaliser!$B17*1000</f>
        <v>1342.8571428571427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15.75" x14ac:dyDescent="0.25">
      <c r="A18" s="7">
        <v>14</v>
      </c>
      <c r="B18" s="8">
        <f>Data!B15+Data!C15</f>
        <v>33</v>
      </c>
      <c r="C18" s="9">
        <f>Data!B15/Normaliser!$B18*1000</f>
        <v>30.303030303030305</v>
      </c>
      <c r="D18" s="9">
        <f>Data!C15/Normaliser!$B18*1000</f>
        <v>969.69696969696975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5.75" x14ac:dyDescent="0.25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5.7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x14ac:dyDescent="0.25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5.7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5.75" x14ac:dyDescent="0.25">
      <c r="A24" s="6" t="s">
        <v>7</v>
      </c>
      <c r="B24" s="6"/>
      <c r="C24" s="11" cm="1">
        <f t="array" ref="C24">SUMPRODUCT(C4:C18,$B4:$B18/SUM($B4:$B18))</f>
        <v>72.413793103448285</v>
      </c>
      <c r="D24" s="11" cm="1">
        <f t="array" ref="D24">SUMPRODUCT(D4:D18,$B4:$B18/SUM($B4:$B18))</f>
        <v>927.58620689655163</v>
      </c>
      <c r="E24" s="11" cm="1">
        <f t="array" ref="E24">SUMPRODUCT(E4:E17,$B4:$B17/SUM($B4:$B17))</f>
        <v>1394.8811700182814</v>
      </c>
      <c r="F24" s="11" cm="1">
        <f t="array" ref="F24">SUMPRODUCT(F4:F16,$B4:$B16/SUM($B4:$B16))</f>
        <v>1103.515625</v>
      </c>
      <c r="G24" s="11" cm="1">
        <f t="array" ref="G24">SUMPRODUCT(G4:G15,$B4:$B15/SUM($B4:$B15))</f>
        <v>734.73684210526301</v>
      </c>
      <c r="H24" s="11" cm="1">
        <f t="array" ref="H24">SUMPRODUCT(H4:H14,$B4:$B14/SUM($B4:$B14))</f>
        <v>391.49888143176736</v>
      </c>
      <c r="I24" s="11" cm="1">
        <f t="array" ref="I24">SUMPRODUCT(I4:I13,$B4:$B13/SUM($B4:$B13))</f>
        <v>191.54228855721396</v>
      </c>
      <c r="J24" s="11" cm="1">
        <f t="array" ref="J24">SUMPRODUCT(J4:J12,$B4:$B12/SUM($B4:$B12))</f>
        <v>115.16853932584269</v>
      </c>
      <c r="K24" s="11" cm="1">
        <f t="array" ref="K24">SUMPRODUCT(K4:K11,$B4:$B11/SUM($B4:$B11))</f>
        <v>60.12658227848101</v>
      </c>
      <c r="L24" s="11" cm="1">
        <f t="array" ref="L24">SUMPRODUCT(L4:L10,$B4:$B10/SUM($B4:$B10))</f>
        <v>17.921146953405017</v>
      </c>
      <c r="M24" s="11" cm="1">
        <f t="array" ref="M24">SUMPRODUCT(M4:M9,$B4:$B9/SUM($B4:$B9))</f>
        <v>7.9365079365079367</v>
      </c>
      <c r="N24" s="11" cm="1">
        <f t="array" ref="N24">SUMPRODUCT(N4:N8,$B4:$B8/SUM($B4:$B8))</f>
        <v>0</v>
      </c>
      <c r="O24" s="11" cm="1">
        <f t="array" ref="O24">SUMPRODUCT(O4:O7,$B4:$B7/SUM($B4:$B7))</f>
        <v>0</v>
      </c>
      <c r="P24" s="11" cm="1">
        <f t="array" ref="P24">SUMPRODUCT(P4:P6,$B4:$B6/SUM($B4:$B6))</f>
        <v>0</v>
      </c>
      <c r="Q24" s="11" cm="1">
        <f t="array" ref="Q24">SUMPRODUCT(Q4:Q5,$B4:$B5/SUM($B4:$B5))</f>
        <v>0</v>
      </c>
      <c r="R24" s="11" cm="1">
        <f t="array" ref="R24">SUMPRODUCT(R4:R4,$B4:$B4/SUM($B4:$B4))</f>
        <v>0</v>
      </c>
    </row>
    <row r="25" spans="1:18" ht="15.7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8" ht="15.75" x14ac:dyDescent="0.25">
      <c r="A26" s="6" t="s">
        <v>8</v>
      </c>
      <c r="B26" s="6"/>
      <c r="C26" s="12" cm="1">
        <f t="array" ref="C26">SUMPRODUCT(C13:C18,$B13:$B18/SUM($B13:$B18))</f>
        <v>71.428571428571431</v>
      </c>
      <c r="D26" s="12" cm="1">
        <f t="array" ref="D26">SUMPRODUCT(D13:D18,$B13:$B18/SUM($B13:$B18))</f>
        <v>928.57142857142867</v>
      </c>
      <c r="E26" s="12" cm="1">
        <f t="array" ref="E26">SUMPRODUCT(E12:E17,$B12:$B17/SUM($B12:$B17))</f>
        <v>1398.2683982683982</v>
      </c>
      <c r="F26" s="12" cm="1">
        <f t="array" ref="F26">SUMPRODUCT(F11:F16,$B11:$B16/SUM($B11:$B16))</f>
        <v>1094.420600858369</v>
      </c>
      <c r="G26" s="12" cm="1">
        <f t="array" ref="G26">SUMPRODUCT(G10:G15,$B10:$B15/SUM($B10:$B15))</f>
        <v>717.48878923766813</v>
      </c>
      <c r="H26" s="12" cm="1">
        <f t="array" ref="H26">SUMPRODUCT(H9:H14,$B9:$B14/SUM($B9:$B14))</f>
        <v>409.69162995594718</v>
      </c>
      <c r="I26" s="12" cm="1">
        <f t="array" ref="I26">SUMPRODUCT(I8:I13,$B8:$B13/SUM($B8:$B13))</f>
        <v>194.69026548672565</v>
      </c>
      <c r="J26" s="12" cm="1">
        <f t="array" ref="J26">SUMPRODUCT(J7:J12,$B7:$B12/SUM($B7:$B12))</f>
        <v>145.45454545454544</v>
      </c>
      <c r="K26" s="12" cm="1">
        <f t="array" ref="K26">SUMPRODUCT(K6:K11,$B6:$B11/SUM($B6:$B11))</f>
        <v>69.124423963133637</v>
      </c>
      <c r="L26" s="12" cm="1">
        <f t="array" ref="L26">SUMPRODUCT(L5:L10,$B5:$B10/SUM($B5:$B10))</f>
        <v>21.834061135371179</v>
      </c>
      <c r="M26" s="12" cm="1">
        <f t="array" ref="M26">SUMPRODUCT(M4:M9,$B4:$B9/SUM($B4:$B9))</f>
        <v>7.9365079365079367</v>
      </c>
      <c r="N26" s="9"/>
      <c r="O26" s="9"/>
      <c r="P26" s="9"/>
      <c r="Q26" s="9"/>
      <c r="R26" s="9"/>
    </row>
    <row r="27" spans="1:18" ht="15.7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ht="15.75" x14ac:dyDescent="0.25">
      <c r="A28" s="6" t="s">
        <v>9</v>
      </c>
      <c r="B28" s="6"/>
      <c r="C28" s="13">
        <f>SUMPRODUCT(C16:C18,$B16:$B18)/SUM($B16:$B18)</f>
        <v>47.61904761904762</v>
      </c>
      <c r="D28" s="13">
        <f>SUMPRODUCT(D16:D18,$B16:$B18)/SUM($B16:$B18)</f>
        <v>952.38095238095241</v>
      </c>
      <c r="E28" s="13">
        <f>SUMPRODUCT(E15:E17,$B15:$B17)/SUM($B15:$B17)</f>
        <v>1650</v>
      </c>
      <c r="F28" s="13">
        <f>SUMPRODUCT(F14:F16,$B14:$B16)/SUM($B14:$B16)</f>
        <v>1100</v>
      </c>
      <c r="G28" s="13">
        <f>SUMPRODUCT(G13:G15,$B13:$B15)/SUM($B13:$B15)</f>
        <v>697.47899159663871</v>
      </c>
      <c r="H28" s="13">
        <f>SUMPRODUCT(H12:H14,$B12:$B14)/SUM($B12:$B14)</f>
        <v>328.24427480916029</v>
      </c>
      <c r="I28" s="13">
        <f>SUMPRODUCT(I11:I13,$B11:$B13)/SUM($B11:$B13)</f>
        <v>146.34146341463415</v>
      </c>
      <c r="J28" s="13">
        <f>SUMPRODUCT(J10:J12,$B10:$B12)/SUM($B10:$B12)</f>
        <v>173.07692307692307</v>
      </c>
      <c r="K28" s="13">
        <f>SUMPRODUCT(K9:K11,$B9:$B11)/SUM($B9:$B11)</f>
        <v>93.75</v>
      </c>
      <c r="L28" s="13">
        <f>SUMPRODUCT(L8:L10,$B8:$B10)/SUM($B8:$B10)</f>
        <v>29.126213592233011</v>
      </c>
      <c r="M28" s="13">
        <f>SUMPRODUCT(M7:M9,$B7:$B9)/SUM($B7:$B9)</f>
        <v>8.6206896551724146</v>
      </c>
      <c r="N28" s="13">
        <f>SUMPRODUCT(N6:N8,$B6:$B8)/SUM($B6:$B8)</f>
        <v>0</v>
      </c>
      <c r="O28" s="13">
        <f>SUMPRODUCT(O5:O7,$B5:$B7)/SUM($B5:$B7)</f>
        <v>0</v>
      </c>
      <c r="P28" s="13">
        <f>SUMPRODUCT(P4:P6,$B4:$B6)/SUM($B4:$B6)</f>
        <v>0</v>
      </c>
    </row>
    <row r="29" spans="1:18" ht="15.75" x14ac:dyDescent="0.25">
      <c r="A29" s="6"/>
      <c r="B29" s="6"/>
      <c r="C29" s="52" t="s">
        <v>50</v>
      </c>
      <c r="D29" s="52"/>
      <c r="E29" s="52"/>
      <c r="F29" s="52"/>
      <c r="G29" s="6"/>
      <c r="H29" s="6"/>
      <c r="I29" s="6"/>
      <c r="J29" s="6"/>
      <c r="K29" s="6"/>
      <c r="L29" s="6"/>
      <c r="M29" s="6"/>
      <c r="N29" s="6"/>
    </row>
    <row r="30" spans="1:18" ht="15.7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6"/>
    </row>
    <row r="31" spans="1:18" ht="15.75" x14ac:dyDescent="0.25">
      <c r="A31" s="6" t="s">
        <v>10</v>
      </c>
      <c r="B31" s="6"/>
      <c r="C31" s="13">
        <f>C28</f>
        <v>47.61904761904762</v>
      </c>
      <c r="D31" s="13">
        <f t="shared" ref="D31:R31" si="0">D28</f>
        <v>952.38095238095241</v>
      </c>
      <c r="E31" s="13">
        <f t="shared" si="0"/>
        <v>1650</v>
      </c>
      <c r="F31" s="13">
        <f t="shared" si="0"/>
        <v>1100</v>
      </c>
      <c r="G31" s="13">
        <f t="shared" si="0"/>
        <v>697.47899159663871</v>
      </c>
      <c r="H31" s="13">
        <f t="shared" si="0"/>
        <v>328.24427480916029</v>
      </c>
      <c r="I31" s="13">
        <f t="shared" si="0"/>
        <v>146.34146341463415</v>
      </c>
      <c r="J31" s="13">
        <f t="shared" si="0"/>
        <v>173.07692307692307</v>
      </c>
      <c r="K31" s="13">
        <f t="shared" si="0"/>
        <v>93.75</v>
      </c>
      <c r="L31" s="13">
        <f t="shared" si="0"/>
        <v>29.126213592233011</v>
      </c>
      <c r="M31" s="13">
        <f t="shared" si="0"/>
        <v>8.6206896551724146</v>
      </c>
      <c r="N31" s="13">
        <f t="shared" si="0"/>
        <v>0</v>
      </c>
      <c r="O31" s="13">
        <f t="shared" si="0"/>
        <v>0</v>
      </c>
      <c r="P31" s="13">
        <f t="shared" si="0"/>
        <v>0</v>
      </c>
      <c r="Q31" s="13">
        <f t="shared" si="0"/>
        <v>0</v>
      </c>
      <c r="R31" s="13">
        <f t="shared" si="0"/>
        <v>0</v>
      </c>
    </row>
    <row r="32" spans="1:18" ht="15.75" x14ac:dyDescent="0.25">
      <c r="A32" s="6" t="s">
        <v>11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8" ht="15.7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8" ht="15.75" x14ac:dyDescent="0.25">
      <c r="A34" s="3" t="s">
        <v>10</v>
      </c>
      <c r="B34" s="3"/>
      <c r="C34" s="13">
        <f>C31</f>
        <v>47.61904761904762</v>
      </c>
      <c r="D34" s="13">
        <f t="shared" ref="D34:J34" si="1">D31</f>
        <v>952.38095238095241</v>
      </c>
      <c r="E34" s="13">
        <f t="shared" si="1"/>
        <v>1650</v>
      </c>
      <c r="F34" s="13">
        <f t="shared" si="1"/>
        <v>1100</v>
      </c>
      <c r="G34" s="13">
        <f t="shared" si="1"/>
        <v>697.47899159663871</v>
      </c>
      <c r="H34" s="13">
        <f t="shared" si="1"/>
        <v>328.24427480916029</v>
      </c>
      <c r="I34" s="13">
        <f t="shared" si="1"/>
        <v>146.34146341463415</v>
      </c>
      <c r="J34" s="13">
        <f t="shared" si="1"/>
        <v>173.07692307692307</v>
      </c>
      <c r="K34" s="16">
        <f>K43</f>
        <v>74.696122205743904</v>
      </c>
      <c r="L34" s="16">
        <f t="shared" ref="L34:N34" si="2">L43</f>
        <v>27.022167717495563</v>
      </c>
      <c r="M34" s="16">
        <f t="shared" si="2"/>
        <v>9.7755750444607337</v>
      </c>
      <c r="N34" s="16">
        <f t="shared" si="2"/>
        <v>3.5364249252295079</v>
      </c>
      <c r="O34" s="17">
        <f>C48</f>
        <v>2.0044879531325535</v>
      </c>
      <c r="P34" s="9"/>
      <c r="Q34" s="9"/>
      <c r="R34" s="9"/>
    </row>
    <row r="35" spans="1:18" ht="15.75" x14ac:dyDescent="0.25">
      <c r="A35" s="3" t="s">
        <v>12</v>
      </c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8" ht="15.7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8" ht="15.7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6"/>
    </row>
    <row r="38" spans="1:18" ht="15.75" x14ac:dyDescent="0.25">
      <c r="A38" s="3" t="s">
        <v>13</v>
      </c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8" ht="15.75" x14ac:dyDescent="0.25">
      <c r="A39" s="6"/>
      <c r="B39" s="6"/>
      <c r="C39" s="6"/>
      <c r="D39" s="6"/>
      <c r="E39" s="6"/>
      <c r="F39" s="6"/>
      <c r="G39" s="6" t="s">
        <v>14</v>
      </c>
      <c r="H39" s="6"/>
      <c r="I39" s="6"/>
      <c r="K39" s="6"/>
      <c r="L39" s="6"/>
      <c r="M39" s="6"/>
      <c r="N39" s="6"/>
    </row>
    <row r="40" spans="1:18" ht="15.75" x14ac:dyDescent="0.25">
      <c r="A40" s="6" t="s">
        <v>15</v>
      </c>
      <c r="B40" s="6"/>
      <c r="C40" s="6"/>
      <c r="D40" s="6"/>
      <c r="E40" s="6"/>
      <c r="F40" s="6"/>
      <c r="G40" s="6"/>
      <c r="H40" s="6"/>
      <c r="I40" s="6"/>
      <c r="J40" s="6">
        <f>LN(J31)</f>
        <v>5.1537361377369288</v>
      </c>
      <c r="K40" s="6">
        <f t="shared" ref="K40:M40" si="3">LN(K31)</f>
        <v>4.5406316648505198</v>
      </c>
      <c r="L40" s="6">
        <f t="shared" si="3"/>
        <v>3.371638579420611</v>
      </c>
      <c r="M40" s="6">
        <f t="shared" si="3"/>
        <v>2.1541650878757723</v>
      </c>
      <c r="N40" s="6"/>
    </row>
    <row r="41" spans="1:18" ht="15.75" x14ac:dyDescent="0.25">
      <c r="A41" s="6"/>
      <c r="B41" s="6"/>
      <c r="C41" s="6"/>
      <c r="D41" s="6"/>
      <c r="E41" s="6"/>
      <c r="F41" s="6"/>
      <c r="G41" s="6" t="s">
        <v>16</v>
      </c>
      <c r="H41" s="6"/>
      <c r="I41" s="6"/>
      <c r="J41" s="6"/>
      <c r="K41" s="6"/>
      <c r="L41" s="6"/>
      <c r="M41" s="6"/>
      <c r="N41" s="6"/>
    </row>
    <row r="42" spans="1:18" ht="15.75" x14ac:dyDescent="0.25">
      <c r="A42" s="6" t="s">
        <v>17</v>
      </c>
      <c r="B42" s="6"/>
      <c r="C42" s="6" cm="1">
        <f t="array" ref="C42">SLOPE(J40:M40,J2:M2-8)</f>
        <v>-1.0167706235013378</v>
      </c>
      <c r="D42" s="6"/>
      <c r="E42" s="6"/>
      <c r="F42" s="6" t="s">
        <v>18</v>
      </c>
      <c r="G42" s="6"/>
      <c r="H42" s="6"/>
      <c r="I42" s="6"/>
      <c r="J42" s="6" cm="1">
        <f t="array" ref="J42">_xlfn.FORECAST.LINEAR(J2-8,$J40:$M40,$J2:$M2-8)</f>
        <v>5.3301988027229639</v>
      </c>
      <c r="K42" s="6" cm="1">
        <f t="array" ref="K42">_xlfn.FORECAST.LINEAR(K2-8,$J40:$M40,$J2:$M2-8)</f>
        <v>4.313428179221626</v>
      </c>
      <c r="L42" s="6" cm="1">
        <f t="array" ref="L42">_xlfn.FORECAST.LINEAR(L2-8,$J40:$M40,$J2:$M2-8)</f>
        <v>3.2966575557202882</v>
      </c>
      <c r="M42" s="6" cm="1">
        <f t="array" ref="M42">_xlfn.FORECAST.LINEAR(M2-8,$J40:$M40,$J2:$M2-8)</f>
        <v>2.2798869322189503</v>
      </c>
      <c r="N42" s="6" cm="1">
        <f t="array" ref="N42">_xlfn.FORECAST.LINEAR(N2-8,$J40:$M40,$J2:$M2-8)</f>
        <v>1.2631163087176125</v>
      </c>
    </row>
    <row r="43" spans="1:18" ht="15.75" x14ac:dyDescent="0.25">
      <c r="A43" s="6" t="s">
        <v>19</v>
      </c>
      <c r="B43" s="6"/>
      <c r="C43" s="6" cm="1">
        <f t="array" ref="C43">INTERCEPT(J40:M40,J2:M2-8)</f>
        <v>4.313428179221626</v>
      </c>
      <c r="D43" s="6"/>
      <c r="E43" s="6"/>
      <c r="F43" s="6" t="s">
        <v>20</v>
      </c>
      <c r="G43" s="6"/>
      <c r="H43" s="6"/>
      <c r="I43" s="6"/>
      <c r="J43" s="14">
        <f t="shared" ref="J43:N43" si="4">EXP(J42)</f>
        <v>206.47901866743877</v>
      </c>
      <c r="K43" s="14">
        <f t="shared" si="4"/>
        <v>74.696122205743904</v>
      </c>
      <c r="L43" s="14">
        <f t="shared" si="4"/>
        <v>27.022167717495563</v>
      </c>
      <c r="M43" s="14">
        <f t="shared" si="4"/>
        <v>9.7755750444607337</v>
      </c>
      <c r="N43" s="14">
        <f t="shared" si="4"/>
        <v>3.5364249252295079</v>
      </c>
    </row>
    <row r="44" spans="1:18" ht="15.7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8" ht="15.75" x14ac:dyDescent="0.25">
      <c r="A45" s="3" t="s">
        <v>21</v>
      </c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8" ht="15.75" x14ac:dyDescent="0.25">
      <c r="A46" s="6" t="s">
        <v>22</v>
      </c>
      <c r="B46" s="6"/>
      <c r="C46" s="6">
        <f>EXP(C43)</f>
        <v>74.696122205743904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8" ht="15.75" x14ac:dyDescent="0.25">
      <c r="A47" s="6" t="s">
        <v>23</v>
      </c>
      <c r="B47" s="6"/>
      <c r="C47" s="6">
        <f>EXP(C42)</f>
        <v>0.36176131932344996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8" ht="15.75" x14ac:dyDescent="0.25">
      <c r="A48" s="6" t="s">
        <v>24</v>
      </c>
      <c r="B48" s="6"/>
      <c r="C48" s="15">
        <f>C46*C47^(12-8)/(1-C47)</f>
        <v>2.0044879531325535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4205-35F8-8C46-AF63-05F424A59801}">
  <dimension ref="A1:X60"/>
  <sheetViews>
    <sheetView topLeftCell="N1" workbookViewId="0">
      <selection activeCell="L16" sqref="L16"/>
    </sheetView>
  </sheetViews>
  <sheetFormatPr defaultColWidth="11.42578125" defaultRowHeight="15" x14ac:dyDescent="0.25"/>
  <cols>
    <col min="3" max="14" width="6.42578125" customWidth="1"/>
    <col min="15" max="15" width="12.140625" bestFit="1" customWidth="1"/>
  </cols>
  <sheetData>
    <row r="1" spans="1:20" ht="15.75" x14ac:dyDescent="0.25">
      <c r="A1" s="1" t="s">
        <v>34</v>
      </c>
      <c r="B1" s="1"/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8"/>
      <c r="Q1" s="3"/>
      <c r="R1" s="3" t="s">
        <v>26</v>
      </c>
      <c r="S1" s="3"/>
    </row>
    <row r="2" spans="1:20" ht="15.75" x14ac:dyDescent="0.25">
      <c r="A2" s="1" t="s">
        <v>33</v>
      </c>
      <c r="B2" s="1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29</v>
      </c>
      <c r="P2" s="18" t="s">
        <v>30</v>
      </c>
      <c r="Q2" s="3" t="s">
        <v>31</v>
      </c>
      <c r="R2" s="3" t="s">
        <v>27</v>
      </c>
      <c r="S2" s="3" t="s">
        <v>28</v>
      </c>
      <c r="T2" s="3" t="s">
        <v>32</v>
      </c>
    </row>
    <row r="3" spans="1:20" ht="15.75" x14ac:dyDescent="0.25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9"/>
      <c r="Q3" s="6"/>
      <c r="R3" s="6"/>
      <c r="S3" s="6"/>
    </row>
    <row r="4" spans="1:20" ht="15.75" x14ac:dyDescent="0.25">
      <c r="A4" s="7">
        <v>0</v>
      </c>
      <c r="B4" s="23">
        <f>Normaliser!B4</f>
        <v>50</v>
      </c>
      <c r="C4" s="25">
        <f>Data!B1</f>
        <v>4</v>
      </c>
      <c r="D4" s="25">
        <f>Data!C1</f>
        <v>46</v>
      </c>
      <c r="E4" s="25">
        <f>Data!D1</f>
        <v>44</v>
      </c>
      <c r="F4" s="25">
        <f>Data!E1</f>
        <v>40</v>
      </c>
      <c r="G4" s="25">
        <f>Data!F1</f>
        <v>35</v>
      </c>
      <c r="H4" s="25">
        <f>Data!G1</f>
        <v>17</v>
      </c>
      <c r="I4" s="25">
        <f>Data!H1</f>
        <v>7</v>
      </c>
      <c r="J4" s="25">
        <f>Data!I1</f>
        <v>3</v>
      </c>
      <c r="K4" s="25">
        <f>Data!J1</f>
        <v>3</v>
      </c>
      <c r="L4" s="25">
        <f>Data!K1</f>
        <v>0</v>
      </c>
      <c r="M4" s="25">
        <f>Data!L1</f>
        <v>0</v>
      </c>
      <c r="N4" s="25">
        <f>Data!M1</f>
        <v>0</v>
      </c>
      <c r="O4" s="24">
        <f>$B4*Normaliser!O$34/1000</f>
        <v>0.10022439765662768</v>
      </c>
      <c r="P4" s="21">
        <f>SUM(C4:N4)</f>
        <v>199</v>
      </c>
      <c r="Q4" s="27">
        <f>P4/Data!A1</f>
        <v>9.2644320297951582E-2</v>
      </c>
      <c r="R4" s="20">
        <f t="shared" ref="R4:R18" si="0">S4-P4</f>
        <v>0.10022439765663194</v>
      </c>
      <c r="S4" s="20">
        <f t="shared" ref="S4:S18" si="1">SUM(C4:O4)</f>
        <v>199.10022439765663</v>
      </c>
      <c r="T4" s="27">
        <f>S4/Data!A1</f>
        <v>9.2690979700957465E-2</v>
      </c>
    </row>
    <row r="5" spans="1:20" ht="15.75" x14ac:dyDescent="0.25">
      <c r="A5" s="7">
        <v>1</v>
      </c>
      <c r="B5" s="23">
        <f>Normaliser!B5</f>
        <v>49</v>
      </c>
      <c r="C5" s="25">
        <f>Data!B2</f>
        <v>3</v>
      </c>
      <c r="D5" s="25">
        <f>Data!C2</f>
        <v>46</v>
      </c>
      <c r="E5" s="25">
        <f>Data!D2</f>
        <v>61</v>
      </c>
      <c r="F5" s="25">
        <f>Data!E2</f>
        <v>43</v>
      </c>
      <c r="G5" s="25">
        <f>Data!F2</f>
        <v>28</v>
      </c>
      <c r="H5" s="25">
        <f>Data!G2</f>
        <v>17</v>
      </c>
      <c r="I5" s="25">
        <f>Data!H2</f>
        <v>5</v>
      </c>
      <c r="J5" s="25">
        <f>Data!I2</f>
        <v>3</v>
      </c>
      <c r="K5" s="25">
        <f>Data!J2</f>
        <v>1</v>
      </c>
      <c r="L5" s="25">
        <f>Data!K2</f>
        <v>2</v>
      </c>
      <c r="M5" s="25">
        <f>Data!L2</f>
        <v>1</v>
      </c>
      <c r="N5" s="25">
        <f>Data!M2</f>
        <v>0</v>
      </c>
      <c r="O5" s="24">
        <f>$B5*Normaliser!O$34/1000</f>
        <v>9.8219909703495117E-2</v>
      </c>
      <c r="P5" s="21">
        <f>SUM(C5:N5)</f>
        <v>210</v>
      </c>
      <c r="Q5" s="27">
        <f>P5/Data!A2</f>
        <v>0.10174418604651163</v>
      </c>
      <c r="R5" s="20">
        <f t="shared" si="0"/>
        <v>9.8219909703487929E-2</v>
      </c>
      <c r="S5" s="20">
        <f t="shared" si="1"/>
        <v>210.09821990970349</v>
      </c>
      <c r="T5" s="27">
        <f>S5/Data!A2</f>
        <v>0.10179177321206564</v>
      </c>
    </row>
    <row r="6" spans="1:20" ht="15.75" x14ac:dyDescent="0.25">
      <c r="A6" s="7">
        <v>2</v>
      </c>
      <c r="B6" s="23">
        <f>Normaliser!B6</f>
        <v>37</v>
      </c>
      <c r="C6" s="25">
        <f>Data!B3</f>
        <v>4</v>
      </c>
      <c r="D6" s="25">
        <f>Data!C3</f>
        <v>33</v>
      </c>
      <c r="E6" s="25">
        <f>Data!D3</f>
        <v>49</v>
      </c>
      <c r="F6" s="25">
        <f>Data!E3</f>
        <v>46</v>
      </c>
      <c r="G6" s="25">
        <f>Data!F3</f>
        <v>27</v>
      </c>
      <c r="H6" s="25">
        <f>Data!G3</f>
        <v>11</v>
      </c>
      <c r="I6" s="25">
        <f>Data!H3</f>
        <v>7</v>
      </c>
      <c r="J6" s="25">
        <f>Data!I3</f>
        <v>3</v>
      </c>
      <c r="K6" s="25">
        <f>Data!J3</f>
        <v>2</v>
      </c>
      <c r="L6" s="25">
        <f>Data!K3</f>
        <v>0</v>
      </c>
      <c r="M6" s="25">
        <f>Data!L3</f>
        <v>0</v>
      </c>
      <c r="N6" s="25">
        <f>Data!M3</f>
        <v>0</v>
      </c>
      <c r="O6" s="24">
        <f>$B6*Normaliser!O$34/1000</f>
        <v>7.4166054265904474E-2</v>
      </c>
      <c r="P6" s="21">
        <f>SUM(C6:N6)</f>
        <v>182</v>
      </c>
      <c r="Q6" s="27">
        <f>P6/Data!A3</f>
        <v>9.1182364729458912E-2</v>
      </c>
      <c r="R6" s="20">
        <f t="shared" si="0"/>
        <v>7.4166054265901948E-2</v>
      </c>
      <c r="S6" s="20">
        <f t="shared" si="1"/>
        <v>182.0741660542659</v>
      </c>
      <c r="T6" s="27">
        <f>S6/Data!A3</f>
        <v>9.1219522071275497E-2</v>
      </c>
    </row>
    <row r="7" spans="1:20" ht="15.75" x14ac:dyDescent="0.25">
      <c r="A7" s="7">
        <v>3</v>
      </c>
      <c r="B7" s="23">
        <f>Normaliser!B7</f>
        <v>40</v>
      </c>
      <c r="C7" s="25">
        <f>Data!B4</f>
        <v>4</v>
      </c>
      <c r="D7" s="25">
        <f>Data!C4</f>
        <v>36</v>
      </c>
      <c r="E7" s="25">
        <f>Data!D4</f>
        <v>73</v>
      </c>
      <c r="F7" s="25">
        <f>Data!E4</f>
        <v>47</v>
      </c>
      <c r="G7" s="25">
        <f>Data!F4</f>
        <v>31</v>
      </c>
      <c r="H7" s="25">
        <f>Data!G4</f>
        <v>18</v>
      </c>
      <c r="I7" s="25">
        <f>Data!H4</f>
        <v>14</v>
      </c>
      <c r="J7" s="25">
        <f>Data!I4</f>
        <v>8</v>
      </c>
      <c r="K7" s="25">
        <f>Data!J4</f>
        <v>3</v>
      </c>
      <c r="L7" s="25">
        <f>Data!K4</f>
        <v>0</v>
      </c>
      <c r="M7" s="25">
        <f>Data!L4</f>
        <v>1</v>
      </c>
      <c r="N7" s="25">
        <f>Data!M4</f>
        <v>0</v>
      </c>
      <c r="O7" s="24">
        <f>$B7*Normaliser!O$34/1000</f>
        <v>8.0179518125302135E-2</v>
      </c>
      <c r="P7" s="21">
        <f>SUM(C7:N7)</f>
        <v>235</v>
      </c>
      <c r="Q7" s="27">
        <f>P7/Data!A4</f>
        <v>0.11027686532144533</v>
      </c>
      <c r="R7" s="20">
        <f t="shared" si="0"/>
        <v>8.0179518125305549E-2</v>
      </c>
      <c r="S7" s="20">
        <f t="shared" si="1"/>
        <v>235.08017951812531</v>
      </c>
      <c r="T7" s="27">
        <f>S7/Data!A4</f>
        <v>0.1103144906232404</v>
      </c>
    </row>
    <row r="8" spans="1:20" ht="15.75" x14ac:dyDescent="0.25">
      <c r="A8" s="7">
        <v>4</v>
      </c>
      <c r="B8" s="23">
        <f>Normaliser!B8</f>
        <v>44</v>
      </c>
      <c r="C8" s="25">
        <f>Data!B5</f>
        <v>4</v>
      </c>
      <c r="D8" s="25">
        <f>Data!C5</f>
        <v>40</v>
      </c>
      <c r="E8" s="25">
        <f>Data!D5</f>
        <v>49</v>
      </c>
      <c r="F8" s="25">
        <f>Data!E5</f>
        <v>52</v>
      </c>
      <c r="G8" s="25">
        <f>Data!F5</f>
        <v>33</v>
      </c>
      <c r="H8" s="25">
        <f>Data!G5</f>
        <v>19</v>
      </c>
      <c r="I8" s="25">
        <f>Data!H5</f>
        <v>7</v>
      </c>
      <c r="J8" s="25">
        <f>Data!I5</f>
        <v>1</v>
      </c>
      <c r="K8" s="25">
        <f>Data!J5</f>
        <v>1</v>
      </c>
      <c r="L8" s="25">
        <f>Data!K5</f>
        <v>0</v>
      </c>
      <c r="M8" s="25">
        <f>Data!L5</f>
        <v>0</v>
      </c>
      <c r="N8" s="25">
        <f>Data!M5</f>
        <v>0</v>
      </c>
      <c r="O8" s="24">
        <f>$B8*Normaliser!O$34/1000</f>
        <v>8.8197469937832354E-2</v>
      </c>
      <c r="P8" s="21">
        <f>SUM(C8:N8)</f>
        <v>206</v>
      </c>
      <c r="Q8" s="27">
        <f>P8/Data!A5</f>
        <v>0.10132808657156911</v>
      </c>
      <c r="R8" s="20">
        <f t="shared" si="0"/>
        <v>8.8197469937824735E-2</v>
      </c>
      <c r="S8" s="20">
        <f t="shared" si="1"/>
        <v>206.08819746993782</v>
      </c>
      <c r="T8" s="27">
        <f>S8/Data!A5</f>
        <v>0.10137146948841015</v>
      </c>
    </row>
    <row r="9" spans="1:20" ht="15.75" x14ac:dyDescent="0.25">
      <c r="A9" s="7">
        <v>5</v>
      </c>
      <c r="B9" s="23">
        <f>Normaliser!B9</f>
        <v>32</v>
      </c>
      <c r="C9" s="25">
        <f>Data!B6</f>
        <v>2</v>
      </c>
      <c r="D9" s="25">
        <f>Data!C6</f>
        <v>30</v>
      </c>
      <c r="E9" s="25">
        <f>Data!D6</f>
        <v>58</v>
      </c>
      <c r="F9" s="25">
        <f>Data!E6</f>
        <v>39</v>
      </c>
      <c r="G9" s="25">
        <f>Data!F6</f>
        <v>35</v>
      </c>
      <c r="H9" s="25">
        <f>Data!G6</f>
        <v>9</v>
      </c>
      <c r="I9" s="25">
        <f>Data!H6</f>
        <v>12</v>
      </c>
      <c r="J9" s="25">
        <f>Data!I6</f>
        <v>5</v>
      </c>
      <c r="K9" s="25">
        <f>Data!J6</f>
        <v>5</v>
      </c>
      <c r="L9" s="25">
        <f>Data!K6</f>
        <v>1</v>
      </c>
      <c r="M9" s="25">
        <f>Data!L6</f>
        <v>0</v>
      </c>
      <c r="N9" s="24">
        <f>$B9*Normaliser!N$34/1000</f>
        <v>0.11316559760734425</v>
      </c>
      <c r="O9" s="24">
        <f>$B9*Normaliser!O$34/1000</f>
        <v>6.4143614500241711E-2</v>
      </c>
      <c r="P9" s="21">
        <f>SUM(C9:M9)</f>
        <v>196</v>
      </c>
      <c r="Q9" s="27">
        <f>P9/Data!A6</f>
        <v>9.1417910447761194E-2</v>
      </c>
      <c r="R9" s="20">
        <f t="shared" si="0"/>
        <v>0.17730921210758765</v>
      </c>
      <c r="S9" s="20">
        <f t="shared" si="1"/>
        <v>196.17730921210759</v>
      </c>
      <c r="T9" s="27">
        <f>S9/Data!A6</f>
        <v>9.1500610639975555E-2</v>
      </c>
    </row>
    <row r="10" spans="1:20" ht="15.75" x14ac:dyDescent="0.25">
      <c r="A10" s="7">
        <v>6</v>
      </c>
      <c r="B10" s="23">
        <f>Normaliser!B10</f>
        <v>27</v>
      </c>
      <c r="C10" s="25">
        <f>Data!B7</f>
        <v>1</v>
      </c>
      <c r="D10" s="25">
        <f>Data!C7</f>
        <v>26</v>
      </c>
      <c r="E10" s="25">
        <f>Data!D7</f>
        <v>63</v>
      </c>
      <c r="F10" s="25">
        <f>Data!E7</f>
        <v>43</v>
      </c>
      <c r="G10" s="25">
        <f>Data!F7</f>
        <v>30</v>
      </c>
      <c r="H10" s="25">
        <f>Data!G7</f>
        <v>14</v>
      </c>
      <c r="I10" s="25">
        <f>Data!H7</f>
        <v>7</v>
      </c>
      <c r="J10" s="25">
        <f>Data!I7</f>
        <v>8</v>
      </c>
      <c r="K10" s="25">
        <f>Data!J7</f>
        <v>3</v>
      </c>
      <c r="L10" s="25">
        <f>Data!K7</f>
        <v>2</v>
      </c>
      <c r="M10" s="24">
        <f>$B10*Normaliser!M$34/1000</f>
        <v>0.26394052620043984</v>
      </c>
      <c r="N10" s="24">
        <f>$B10*Normaliser!N$34/1000</f>
        <v>9.5483472981196707E-2</v>
      </c>
      <c r="O10" s="24">
        <f>$B10*Normaliser!O$34/1000</f>
        <v>5.412117473457894E-2</v>
      </c>
      <c r="P10" s="21">
        <f>SUM(C10:L10)</f>
        <v>197</v>
      </c>
      <c r="Q10" s="27">
        <f>P10/Data!A7</f>
        <v>9.5031355523396047E-2</v>
      </c>
      <c r="R10" s="20">
        <f t="shared" si="0"/>
        <v>0.41354517391619083</v>
      </c>
      <c r="S10" s="20">
        <f t="shared" si="1"/>
        <v>197.41354517391619</v>
      </c>
      <c r="T10" s="27">
        <f>S10/Data!A7</f>
        <v>9.5230846683027587E-2</v>
      </c>
    </row>
    <row r="11" spans="1:20" ht="15.75" x14ac:dyDescent="0.25">
      <c r="A11" s="7">
        <v>7</v>
      </c>
      <c r="B11" s="23">
        <f>Normaliser!B11</f>
        <v>37</v>
      </c>
      <c r="C11" s="25">
        <f>Data!B8</f>
        <v>3</v>
      </c>
      <c r="D11" s="25">
        <f>Data!C8</f>
        <v>34</v>
      </c>
      <c r="E11" s="25">
        <f>Data!D8</f>
        <v>43</v>
      </c>
      <c r="F11" s="25">
        <f>Data!E8</f>
        <v>44</v>
      </c>
      <c r="G11" s="25">
        <f>Data!F8</f>
        <v>26</v>
      </c>
      <c r="H11" s="25">
        <f>Data!G8</f>
        <v>27</v>
      </c>
      <c r="I11" s="25">
        <f>Data!H8</f>
        <v>6</v>
      </c>
      <c r="J11" s="25">
        <f>Data!I8</f>
        <v>5</v>
      </c>
      <c r="K11" s="25">
        <f>Data!J8</f>
        <v>1</v>
      </c>
      <c r="L11" s="24">
        <f>$B11*Normaliser!L$34/1000</f>
        <v>0.99982020554733586</v>
      </c>
      <c r="M11" s="24">
        <f>$B11*Normaliser!M$34/1000</f>
        <v>0.36169627664504711</v>
      </c>
      <c r="N11" s="24">
        <f>$B11*Normaliser!N$34/1000</f>
        <v>0.13084772223349178</v>
      </c>
      <c r="O11" s="24">
        <f>$B11*Normaliser!O$34/1000</f>
        <v>7.4166054265904474E-2</v>
      </c>
      <c r="P11" s="21">
        <f>SUM(C11:K11)</f>
        <v>189</v>
      </c>
      <c r="Q11" s="27">
        <f>P11/Data!A8</f>
        <v>9.6527068437180799E-2</v>
      </c>
      <c r="R11" s="20">
        <f t="shared" si="0"/>
        <v>1.5665302586917562</v>
      </c>
      <c r="S11" s="20">
        <f t="shared" si="1"/>
        <v>190.56653025869176</v>
      </c>
      <c r="T11" s="27">
        <f>S11/Data!A8</f>
        <v>9.7327134963581086E-2</v>
      </c>
    </row>
    <row r="12" spans="1:20" ht="15.75" x14ac:dyDescent="0.25">
      <c r="A12" s="7">
        <v>8</v>
      </c>
      <c r="B12" s="23">
        <f>Normaliser!B12</f>
        <v>40</v>
      </c>
      <c r="C12" s="25">
        <f>Data!B9</f>
        <v>1</v>
      </c>
      <c r="D12" s="25">
        <f>Data!C9</f>
        <v>39</v>
      </c>
      <c r="E12" s="25">
        <f>Data!D9</f>
        <v>49</v>
      </c>
      <c r="F12" s="25">
        <f>Data!E9</f>
        <v>44</v>
      </c>
      <c r="G12" s="25">
        <f>Data!F9</f>
        <v>21</v>
      </c>
      <c r="H12" s="25">
        <f>Data!G9</f>
        <v>16</v>
      </c>
      <c r="I12" s="25">
        <f>Data!H9</f>
        <v>2</v>
      </c>
      <c r="J12" s="25">
        <f>Data!I9</f>
        <v>5</v>
      </c>
      <c r="K12" s="24">
        <f>$B12*Normaliser!K$34/1000</f>
        <v>2.9878448882297564</v>
      </c>
      <c r="L12" s="24">
        <f>$B12*Normaliser!L$34/1000</f>
        <v>1.0808867086998226</v>
      </c>
      <c r="M12" s="24">
        <f>$B12*Normaliser!M$34/1000</f>
        <v>0.39102300177842936</v>
      </c>
      <c r="N12" s="24">
        <f>$B12*Normaliser!N$34/1000</f>
        <v>0.14145699700918032</v>
      </c>
      <c r="O12" s="24">
        <f>$B12*Normaliser!O$34/1000</f>
        <v>8.0179518125302135E-2</v>
      </c>
      <c r="P12" s="21">
        <f>SUM(C12:J12)</f>
        <v>177</v>
      </c>
      <c r="Q12" s="27">
        <f>P12/Data!A9</f>
        <v>8.2826392138511937E-2</v>
      </c>
      <c r="R12" s="20">
        <f t="shared" si="0"/>
        <v>4.6813911138424942</v>
      </c>
      <c r="S12" s="20">
        <f t="shared" si="1"/>
        <v>181.68139111384249</v>
      </c>
      <c r="T12" s="27">
        <f>S12/Data!A9</f>
        <v>8.5017029065906635E-2</v>
      </c>
    </row>
    <row r="13" spans="1:20" ht="15.75" x14ac:dyDescent="0.25">
      <c r="A13" s="7">
        <v>9</v>
      </c>
      <c r="B13" s="23">
        <f>Normaliser!B13</f>
        <v>46</v>
      </c>
      <c r="C13" s="25">
        <f>Data!B10</f>
        <v>2</v>
      </c>
      <c r="D13" s="25">
        <f>Data!C10</f>
        <v>44</v>
      </c>
      <c r="E13" s="25">
        <f>Data!D10</f>
        <v>51</v>
      </c>
      <c r="F13" s="25">
        <f>Data!E10</f>
        <v>46</v>
      </c>
      <c r="G13" s="25">
        <f>Data!F10</f>
        <v>23</v>
      </c>
      <c r="H13" s="25">
        <f>Data!G10</f>
        <v>12</v>
      </c>
      <c r="I13" s="25">
        <f>Data!H10</f>
        <v>10</v>
      </c>
      <c r="J13" s="24">
        <f>$B13*Normaliser!J$34/1000</f>
        <v>7.9615384615384608</v>
      </c>
      <c r="K13" s="24">
        <f>$B13*Normaliser!K$34/1000</f>
        <v>3.4360216214642194</v>
      </c>
      <c r="L13" s="24">
        <f>$B13*Normaliser!L$34/1000</f>
        <v>1.2430197150047959</v>
      </c>
      <c r="M13" s="24">
        <f>$B13*Normaliser!M$34/1000</f>
        <v>0.44967645204519374</v>
      </c>
      <c r="N13" s="24">
        <f>$B13*Normaliser!N$34/1000</f>
        <v>0.16267554656055735</v>
      </c>
      <c r="O13" s="24">
        <f>$B13*Normaliser!O$34/1000</f>
        <v>9.2206445844097457E-2</v>
      </c>
      <c r="P13" s="21">
        <f>SUM(C13:I13)</f>
        <v>188</v>
      </c>
      <c r="Q13" s="27">
        <f>P13/Data!A10</f>
        <v>0.10118406889128095</v>
      </c>
      <c r="R13" s="20">
        <f t="shared" si="0"/>
        <v>13.345138242457324</v>
      </c>
      <c r="S13" s="20">
        <f t="shared" si="1"/>
        <v>201.34513824245732</v>
      </c>
      <c r="T13" s="27">
        <f>S13/Data!A10</f>
        <v>0.10836659754707068</v>
      </c>
    </row>
    <row r="14" spans="1:20" ht="15.75" x14ac:dyDescent="0.25">
      <c r="A14" s="7">
        <v>10</v>
      </c>
      <c r="B14" s="23">
        <f>Normaliser!B14</f>
        <v>45</v>
      </c>
      <c r="C14" s="25">
        <f>Data!B11</f>
        <v>3</v>
      </c>
      <c r="D14" s="25">
        <f>Data!C11</f>
        <v>42</v>
      </c>
      <c r="E14" s="25">
        <f>Data!D11</f>
        <v>58</v>
      </c>
      <c r="F14" s="25">
        <f>Data!E11</f>
        <v>38</v>
      </c>
      <c r="G14" s="25">
        <f>Data!F11</f>
        <v>26</v>
      </c>
      <c r="H14" s="25">
        <f>Data!G11</f>
        <v>15</v>
      </c>
      <c r="I14" s="24">
        <f>$B14*Normaliser!I$34/1000</f>
        <v>6.5853658536585362</v>
      </c>
      <c r="J14" s="24">
        <f>$B14*Normaliser!J$34/1000</f>
        <v>7.7884615384615383</v>
      </c>
      <c r="K14" s="24">
        <f>$B14*Normaliser!K$34/1000</f>
        <v>3.3613254992584758</v>
      </c>
      <c r="L14" s="24">
        <f>$B14*Normaliser!L$34/1000</f>
        <v>1.2159975472873001</v>
      </c>
      <c r="M14" s="24">
        <f>$B14*Normaliser!M$34/1000</f>
        <v>0.43990087700073305</v>
      </c>
      <c r="N14" s="24">
        <f>$B14*Normaliser!N$34/1000</f>
        <v>0.15913912163532784</v>
      </c>
      <c r="O14" s="24">
        <f>$B14*Normaliser!O$34/1000</f>
        <v>9.0201957890964912E-2</v>
      </c>
      <c r="P14" s="21">
        <f>SUM(C14:H14)</f>
        <v>182</v>
      </c>
      <c r="Q14" s="27">
        <f>P14/Data!A11</f>
        <v>8.7668593448940263E-2</v>
      </c>
      <c r="R14" s="20">
        <f t="shared" si="0"/>
        <v>19.640392395192862</v>
      </c>
      <c r="S14" s="20">
        <f t="shared" si="1"/>
        <v>201.64039239519286</v>
      </c>
      <c r="T14" s="27">
        <f>S14/Data!A11</f>
        <v>9.7129283427356869E-2</v>
      </c>
    </row>
    <row r="15" spans="1:20" ht="15.75" x14ac:dyDescent="0.25">
      <c r="A15" s="7">
        <v>11</v>
      </c>
      <c r="B15" s="23">
        <f>Normaliser!B15</f>
        <v>28</v>
      </c>
      <c r="C15" s="25">
        <f>Data!B12</f>
        <v>6</v>
      </c>
      <c r="D15" s="25">
        <f>Data!C12</f>
        <v>22</v>
      </c>
      <c r="E15" s="25">
        <f>Data!D12</f>
        <v>61</v>
      </c>
      <c r="F15" s="25">
        <f>Data!E12</f>
        <v>38</v>
      </c>
      <c r="G15" s="25">
        <f>Data!F12</f>
        <v>34</v>
      </c>
      <c r="H15" s="24">
        <f>$B15*Normaliser!H$34/1000</f>
        <v>9.1908396946564874</v>
      </c>
      <c r="I15" s="24">
        <f>$B15*Normaliser!I$34/1000</f>
        <v>4.0975609756097562</v>
      </c>
      <c r="J15" s="24">
        <f>$B15*Normaliser!J$34/1000</f>
        <v>4.8461538461538458</v>
      </c>
      <c r="K15" s="24">
        <f>$B15*Normaliser!K$34/1000</f>
        <v>2.0914914217608294</v>
      </c>
      <c r="L15" s="24">
        <f>$B15*Normaliser!L$34/1000</f>
        <v>0.75662069608987581</v>
      </c>
      <c r="M15" s="24">
        <f>$B15*Normaliser!M$34/1000</f>
        <v>0.27371610124490053</v>
      </c>
      <c r="N15" s="24">
        <f>$B15*Normaliser!N$34/1000</f>
        <v>9.9019897906426221E-2</v>
      </c>
      <c r="O15" s="24">
        <f>$B15*Normaliser!O$34/1000</f>
        <v>5.6125662687711499E-2</v>
      </c>
      <c r="P15" s="21">
        <f>SUM(C15:G15)</f>
        <v>161</v>
      </c>
      <c r="Q15" s="27">
        <f>P15/Data!A12</f>
        <v>7.9427725703009378E-2</v>
      </c>
      <c r="R15" s="20">
        <f t="shared" si="0"/>
        <v>21.411528296109822</v>
      </c>
      <c r="S15" s="20">
        <f t="shared" si="1"/>
        <v>182.41152829610982</v>
      </c>
      <c r="T15" s="27">
        <f>S15/Data!A12</f>
        <v>8.9990887171243122E-2</v>
      </c>
    </row>
    <row r="16" spans="1:20" ht="15.75" x14ac:dyDescent="0.25">
      <c r="A16" s="7">
        <v>12</v>
      </c>
      <c r="B16" s="23">
        <f>Normaliser!B16</f>
        <v>37</v>
      </c>
      <c r="C16" s="25">
        <f>Data!B13</f>
        <v>4</v>
      </c>
      <c r="D16" s="25">
        <f>Data!C13</f>
        <v>33</v>
      </c>
      <c r="E16" s="25">
        <f>Data!D13</f>
        <v>57</v>
      </c>
      <c r="F16" s="25">
        <f>Data!E13</f>
        <v>45</v>
      </c>
      <c r="G16" s="24">
        <f>$B16*Normaliser!G$34/1000</f>
        <v>25.806722689075631</v>
      </c>
      <c r="H16" s="24">
        <f>$B16*Normaliser!H$34/1000</f>
        <v>12.14503816793893</v>
      </c>
      <c r="I16" s="24">
        <f>$B16*Normaliser!I$34/1000</f>
        <v>5.4146341463414638</v>
      </c>
      <c r="J16" s="24">
        <f>$B16*Normaliser!J$34/1000</f>
        <v>6.4038461538461533</v>
      </c>
      <c r="K16" s="24">
        <f>$B16*Normaliser!K$34/1000</f>
        <v>2.7637565216125246</v>
      </c>
      <c r="L16" s="24">
        <f>$B16*Normaliser!L$34/1000</f>
        <v>0.99982020554733586</v>
      </c>
      <c r="M16" s="24">
        <f>$B16*Normaliser!M$34/1000</f>
        <v>0.36169627664504711</v>
      </c>
      <c r="N16" s="24">
        <f>$B16*Normaliser!N$34/1000</f>
        <v>0.13084772223349178</v>
      </c>
      <c r="O16" s="24">
        <f>$B16*Normaliser!O$34/1000</f>
        <v>7.4166054265904474E-2</v>
      </c>
      <c r="P16" s="21">
        <f>SUM(C16:F16)</f>
        <v>139</v>
      </c>
      <c r="Q16" s="27">
        <f>P16/Data!A13</f>
        <v>6.8948412698412703E-2</v>
      </c>
      <c r="R16" s="20">
        <f t="shared" si="0"/>
        <v>54.100527937506456</v>
      </c>
      <c r="S16" s="20">
        <f t="shared" si="1"/>
        <v>193.10052793750646</v>
      </c>
      <c r="T16" s="27">
        <f>S16/Data!A13</f>
        <v>9.5783992032493284E-2</v>
      </c>
    </row>
    <row r="17" spans="1:20" ht="15.75" x14ac:dyDescent="0.25">
      <c r="A17" s="7">
        <v>13</v>
      </c>
      <c r="B17" s="23">
        <f>Normaliser!B17</f>
        <v>35</v>
      </c>
      <c r="C17" s="25">
        <f>Data!B14</f>
        <v>0</v>
      </c>
      <c r="D17" s="25">
        <f>Data!C14</f>
        <v>35</v>
      </c>
      <c r="E17" s="25">
        <f>Data!D14</f>
        <v>47</v>
      </c>
      <c r="F17" s="24">
        <f>$B17*Normaliser!F$34/1000</f>
        <v>38.5</v>
      </c>
      <c r="G17" s="24">
        <f>$B17*Normaliser!G$34/1000</f>
        <v>24.411764705882351</v>
      </c>
      <c r="H17" s="24">
        <f>$B17*Normaliser!H$34/1000</f>
        <v>11.48854961832061</v>
      </c>
      <c r="I17" s="24">
        <f>$B17*Normaliser!I$34/1000</f>
        <v>5.1219512195121952</v>
      </c>
      <c r="J17" s="24">
        <f>$B17*Normaliser!J$34/1000</f>
        <v>6.0576923076923075</v>
      </c>
      <c r="K17" s="24">
        <f>$B17*Normaliser!K$34/1000</f>
        <v>2.6143642772010365</v>
      </c>
      <c r="L17" s="24">
        <f>$B17*Normaliser!L$34/1000</f>
        <v>0.94577587011234465</v>
      </c>
      <c r="M17" s="24">
        <f>$B17*Normaliser!M$34/1000</f>
        <v>0.34214512655612567</v>
      </c>
      <c r="N17" s="24">
        <f>$B17*Normaliser!N$34/1000</f>
        <v>0.12377487238303277</v>
      </c>
      <c r="O17" s="24">
        <f>$B17*Normaliser!O$34/1000</f>
        <v>7.0157078359639372E-2</v>
      </c>
      <c r="P17" s="21">
        <f>SUM(C17:E17)</f>
        <v>82</v>
      </c>
      <c r="Q17" s="27">
        <f>P17/Data!A14</f>
        <v>4.0714995034756701E-2</v>
      </c>
      <c r="R17" s="20">
        <f t="shared" si="0"/>
        <v>89.676175076019661</v>
      </c>
      <c r="S17" s="20">
        <f t="shared" si="1"/>
        <v>171.67617507601966</v>
      </c>
      <c r="T17" s="27">
        <f>S17/Data!A14</f>
        <v>8.5241397753733697E-2</v>
      </c>
    </row>
    <row r="18" spans="1:20" ht="15.75" x14ac:dyDescent="0.25">
      <c r="A18" s="7">
        <v>14</v>
      </c>
      <c r="B18" s="23">
        <f>Normaliser!B18</f>
        <v>33</v>
      </c>
      <c r="C18" s="25">
        <f>Data!B15</f>
        <v>1</v>
      </c>
      <c r="D18" s="25">
        <f>Data!C15</f>
        <v>32</v>
      </c>
      <c r="E18" s="24">
        <f>$B18*Normaliser!E$34/1000</f>
        <v>54.45</v>
      </c>
      <c r="F18" s="24">
        <f>$B18*Normaliser!F$34/1000</f>
        <v>36.299999999999997</v>
      </c>
      <c r="G18" s="24">
        <f>$B18*Normaliser!G$34/1000</f>
        <v>23.016806722689079</v>
      </c>
      <c r="H18" s="24">
        <f>$B18*Normaliser!H$34/1000</f>
        <v>10.83206106870229</v>
      </c>
      <c r="I18" s="24">
        <f>$B18*Normaliser!I$34/1000</f>
        <v>4.8292682926829267</v>
      </c>
      <c r="J18" s="24">
        <f>$B18*Normaliser!J$34/1000</f>
        <v>5.7115384615384608</v>
      </c>
      <c r="K18" s="24">
        <f>$B18*Normaliser!K$34/1000</f>
        <v>2.4649720327895488</v>
      </c>
      <c r="L18" s="24">
        <f>$B18*Normaliser!L$34/1000</f>
        <v>0.89173153467735355</v>
      </c>
      <c r="M18" s="24">
        <f>$B18*Normaliser!M$34/1000</f>
        <v>0.32259397646720417</v>
      </c>
      <c r="N18" s="24">
        <f>$B18*Normaliser!N$34/1000</f>
        <v>0.11670202253257377</v>
      </c>
      <c r="O18" s="24">
        <f>$B18*Normaliser!O$34/1000</f>
        <v>6.6148102453374269E-2</v>
      </c>
      <c r="P18" s="21">
        <f>SUM(C18:D18)</f>
        <v>33</v>
      </c>
      <c r="Q18" s="27">
        <f>P18/Data!A15</f>
        <v>1.824212271973466E-2</v>
      </c>
      <c r="R18" s="20">
        <f t="shared" si="0"/>
        <v>139.00182221453281</v>
      </c>
      <c r="S18" s="20">
        <f t="shared" si="1"/>
        <v>172.00182221453281</v>
      </c>
      <c r="T18" s="27">
        <f>S18/Data!A15</f>
        <v>9.5081162086530016E-2</v>
      </c>
    </row>
    <row r="19" spans="1:20" ht="15.75" x14ac:dyDescent="0.25">
      <c r="A19" s="7">
        <v>15</v>
      </c>
      <c r="B19" s="23"/>
      <c r="C19" s="25">
        <f>Data!B16</f>
        <v>5</v>
      </c>
      <c r="D19" s="24">
        <f>$C19*Normaliser!D34/Normaliser!$C34</f>
        <v>100.00000000000001</v>
      </c>
      <c r="E19" s="24">
        <f>$C19*Normaliser!E34/Normaliser!$C34</f>
        <v>173.25</v>
      </c>
      <c r="F19" s="24">
        <f>$C19*Normaliser!F34/Normaliser!$C34</f>
        <v>115.5</v>
      </c>
      <c r="G19" s="24">
        <f>$C19*Normaliser!G34/Normaliser!$C34</f>
        <v>73.235294117647058</v>
      </c>
      <c r="H19" s="24">
        <f>$C19*Normaliser!H34/Normaliser!$C34</f>
        <v>34.465648854961827</v>
      </c>
      <c r="I19" s="24">
        <f>$C19*Normaliser!I34/Normaliser!$C34</f>
        <v>15.365853658536587</v>
      </c>
      <c r="J19" s="24">
        <f>$C19*Normaliser!J34/Normaliser!$C34</f>
        <v>18.173076923076923</v>
      </c>
      <c r="K19" s="24">
        <f>$C19*Normaliser!K34/Normaliser!$C34</f>
        <v>7.8430928316031094</v>
      </c>
      <c r="L19" s="24">
        <f>$C19*Normaliser!L34/Normaliser!$C34</f>
        <v>2.837327610337034</v>
      </c>
      <c r="M19" s="24">
        <f>$C19*Normaliser!M34/Normaliser!$C34</f>
        <v>1.0264353796683772</v>
      </c>
      <c r="N19" s="24">
        <f>$C19*Normaliser!N34/Normaliser!$C34</f>
        <v>0.37132461714909837</v>
      </c>
      <c r="O19" s="24">
        <f>$C19*Normaliser!O34/Normaliser!$C34</f>
        <v>0.2104712350789181</v>
      </c>
      <c r="P19" s="21">
        <f>SUM(C19)</f>
        <v>5</v>
      </c>
      <c r="Q19" s="27">
        <f>P19/Data!A16</f>
        <v>2.6609898882384245E-3</v>
      </c>
      <c r="R19" s="53">
        <f>S19-P19</f>
        <v>542.27852522805892</v>
      </c>
      <c r="S19" s="20">
        <f>SUM(C19:O19)</f>
        <v>547.27852522805892</v>
      </c>
      <c r="T19" s="27">
        <f>S19/Data!A16</f>
        <v>0.2912605243363805</v>
      </c>
    </row>
    <row r="20" spans="1:20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0" ht="16.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>
        <f>SUM(R4:R19)</f>
        <v>886.73387249812504</v>
      </c>
      <c r="S21" s="3"/>
    </row>
    <row r="22" spans="1:20" ht="15.75" thickTop="1" x14ac:dyDescent="0.25"/>
    <row r="24" spans="1:20" ht="15.75" x14ac:dyDescent="0.25">
      <c r="A24" s="28" t="s">
        <v>36</v>
      </c>
      <c r="Q24" s="3" t="s">
        <v>27</v>
      </c>
      <c r="R24" s="3" t="s">
        <v>37</v>
      </c>
      <c r="S24" s="18" t="s">
        <v>35</v>
      </c>
      <c r="T24" s="3" t="s">
        <v>37</v>
      </c>
    </row>
    <row r="25" spans="1:20" ht="15.75" x14ac:dyDescent="0.25">
      <c r="C25" s="25">
        <v>4</v>
      </c>
      <c r="D25" s="25">
        <v>46</v>
      </c>
      <c r="E25" s="25">
        <v>44</v>
      </c>
      <c r="F25" s="25">
        <v>40</v>
      </c>
      <c r="G25" s="25">
        <v>35</v>
      </c>
      <c r="H25" s="25">
        <v>17</v>
      </c>
      <c r="I25" s="25">
        <v>7</v>
      </c>
      <c r="J25" s="25">
        <v>3</v>
      </c>
      <c r="K25" s="25">
        <v>3</v>
      </c>
      <c r="L25" s="25">
        <v>0</v>
      </c>
      <c r="M25" s="25">
        <v>0</v>
      </c>
      <c r="N25" s="25">
        <v>0</v>
      </c>
      <c r="O25" s="25">
        <v>0</v>
      </c>
      <c r="P25" s="21">
        <f>SUM(C25:N25)</f>
        <v>199</v>
      </c>
      <c r="Q25" s="20">
        <f t="shared" ref="Q25:Q40" si="2">S25-P25</f>
        <v>0</v>
      </c>
      <c r="R25" s="26">
        <f>Q25/R4</f>
        <v>0</v>
      </c>
      <c r="S25" s="29">
        <f t="shared" ref="S25:S40" si="3">SUM(C25:O25)</f>
        <v>199</v>
      </c>
      <c r="T25" s="26">
        <f>S25/S4</f>
        <v>0.99949661333652517</v>
      </c>
    </row>
    <row r="26" spans="1:20" ht="15.75" x14ac:dyDescent="0.25">
      <c r="C26" s="25">
        <v>3</v>
      </c>
      <c r="D26" s="25">
        <v>46</v>
      </c>
      <c r="E26" s="25">
        <v>61</v>
      </c>
      <c r="F26" s="25">
        <v>43</v>
      </c>
      <c r="G26" s="25">
        <v>28</v>
      </c>
      <c r="H26" s="25">
        <v>17</v>
      </c>
      <c r="I26" s="25">
        <v>5</v>
      </c>
      <c r="J26" s="25">
        <v>3</v>
      </c>
      <c r="K26" s="25">
        <v>1</v>
      </c>
      <c r="L26" s="25">
        <v>2</v>
      </c>
      <c r="M26" s="25">
        <v>1</v>
      </c>
      <c r="N26" s="25">
        <v>0</v>
      </c>
      <c r="O26" s="25">
        <v>0</v>
      </c>
      <c r="P26" s="21">
        <f>SUM(C26:N26)</f>
        <v>210</v>
      </c>
      <c r="Q26" s="20">
        <f t="shared" si="2"/>
        <v>0</v>
      </c>
      <c r="R26" s="26">
        <f t="shared" ref="R26:R40" si="4">Q26/R5</f>
        <v>0</v>
      </c>
      <c r="S26" s="29">
        <f t="shared" si="3"/>
        <v>210</v>
      </c>
      <c r="T26" s="26">
        <f t="shared" ref="T26:T40" si="5">S26/S5</f>
        <v>0.9995325047982524</v>
      </c>
    </row>
    <row r="27" spans="1:20" ht="15.75" x14ac:dyDescent="0.25">
      <c r="C27" s="25">
        <v>4</v>
      </c>
      <c r="D27" s="25">
        <v>33</v>
      </c>
      <c r="E27" s="25">
        <v>49</v>
      </c>
      <c r="F27" s="25">
        <v>46</v>
      </c>
      <c r="G27" s="25">
        <v>27</v>
      </c>
      <c r="H27" s="25">
        <v>11</v>
      </c>
      <c r="I27" s="25">
        <v>7</v>
      </c>
      <c r="J27" s="25">
        <v>3</v>
      </c>
      <c r="K27" s="25">
        <v>2</v>
      </c>
      <c r="L27" s="25">
        <v>0</v>
      </c>
      <c r="M27" s="25">
        <v>0</v>
      </c>
      <c r="N27" s="25">
        <v>0</v>
      </c>
      <c r="O27" s="25">
        <v>0</v>
      </c>
      <c r="P27" s="21">
        <f>SUM(C27:N27)</f>
        <v>182</v>
      </c>
      <c r="Q27" s="20">
        <f t="shared" si="2"/>
        <v>0</v>
      </c>
      <c r="R27" s="26">
        <f t="shared" si="4"/>
        <v>0</v>
      </c>
      <c r="S27" s="29">
        <f t="shared" si="3"/>
        <v>182</v>
      </c>
      <c r="T27" s="26">
        <f t="shared" si="5"/>
        <v>0.99959266020065807</v>
      </c>
    </row>
    <row r="28" spans="1:20" ht="15.75" x14ac:dyDescent="0.25">
      <c r="C28" s="25">
        <v>4</v>
      </c>
      <c r="D28" s="25">
        <v>36</v>
      </c>
      <c r="E28" s="25">
        <v>73</v>
      </c>
      <c r="F28" s="25">
        <v>47</v>
      </c>
      <c r="G28" s="25">
        <v>31</v>
      </c>
      <c r="H28" s="25">
        <v>18</v>
      </c>
      <c r="I28" s="25">
        <v>14</v>
      </c>
      <c r="J28" s="25">
        <v>8</v>
      </c>
      <c r="K28" s="25">
        <v>3</v>
      </c>
      <c r="L28" s="25">
        <v>0</v>
      </c>
      <c r="M28" s="25">
        <v>1</v>
      </c>
      <c r="N28" s="25">
        <v>0</v>
      </c>
      <c r="O28" s="25">
        <v>0</v>
      </c>
      <c r="P28" s="21">
        <f>SUM(C28:N28)</f>
        <v>235</v>
      </c>
      <c r="Q28" s="20">
        <f t="shared" si="2"/>
        <v>0</v>
      </c>
      <c r="R28" s="26">
        <f t="shared" si="4"/>
        <v>0</v>
      </c>
      <c r="S28" s="29">
        <f t="shared" si="3"/>
        <v>235</v>
      </c>
      <c r="T28" s="26">
        <f t="shared" si="5"/>
        <v>0.99965892693169767</v>
      </c>
    </row>
    <row r="29" spans="1:20" ht="15.75" x14ac:dyDescent="0.25">
      <c r="C29" s="25">
        <v>4</v>
      </c>
      <c r="D29" s="25">
        <v>40</v>
      </c>
      <c r="E29" s="25">
        <v>49</v>
      </c>
      <c r="F29" s="25">
        <v>52</v>
      </c>
      <c r="G29" s="25">
        <v>33</v>
      </c>
      <c r="H29" s="25">
        <v>19</v>
      </c>
      <c r="I29" s="25">
        <v>7</v>
      </c>
      <c r="J29" s="25">
        <v>1</v>
      </c>
      <c r="K29" s="25">
        <v>1</v>
      </c>
      <c r="L29" s="25">
        <v>0</v>
      </c>
      <c r="M29" s="25">
        <v>0</v>
      </c>
      <c r="N29" s="25">
        <v>0</v>
      </c>
      <c r="O29" s="25">
        <v>0</v>
      </c>
      <c r="P29" s="21">
        <f>SUM(C29:N29)</f>
        <v>206</v>
      </c>
      <c r="Q29" s="20">
        <f t="shared" si="2"/>
        <v>0</v>
      </c>
      <c r="R29" s="26">
        <f t="shared" si="4"/>
        <v>0</v>
      </c>
      <c r="S29" s="29">
        <f t="shared" si="3"/>
        <v>206</v>
      </c>
      <c r="T29" s="26">
        <f t="shared" si="5"/>
        <v>0.99957204017007961</v>
      </c>
    </row>
    <row r="30" spans="1:20" ht="15.75" x14ac:dyDescent="0.25">
      <c r="C30" s="25">
        <v>2</v>
      </c>
      <c r="D30" s="25">
        <v>30</v>
      </c>
      <c r="E30" s="25">
        <v>58</v>
      </c>
      <c r="F30" s="25">
        <v>39</v>
      </c>
      <c r="G30" s="25">
        <v>35</v>
      </c>
      <c r="H30" s="25">
        <v>9</v>
      </c>
      <c r="I30" s="25">
        <v>12</v>
      </c>
      <c r="J30" s="25">
        <v>5</v>
      </c>
      <c r="K30" s="25">
        <v>5</v>
      </c>
      <c r="L30" s="25">
        <v>1</v>
      </c>
      <c r="M30" s="25">
        <v>0</v>
      </c>
      <c r="N30" s="25">
        <v>0</v>
      </c>
      <c r="O30" s="25">
        <v>0</v>
      </c>
      <c r="P30" s="21">
        <f>SUM(C30:M30)</f>
        <v>196</v>
      </c>
      <c r="Q30" s="20">
        <f t="shared" si="2"/>
        <v>0</v>
      </c>
      <c r="R30" s="26">
        <f t="shared" si="4"/>
        <v>0</v>
      </c>
      <c r="S30" s="29">
        <f t="shared" si="3"/>
        <v>196</v>
      </c>
      <c r="T30" s="26">
        <f t="shared" si="5"/>
        <v>0.99909617879448087</v>
      </c>
    </row>
    <row r="31" spans="1:20" ht="15.75" x14ac:dyDescent="0.25">
      <c r="C31" s="25">
        <v>1</v>
      </c>
      <c r="D31" s="25">
        <v>26</v>
      </c>
      <c r="E31" s="25">
        <v>63</v>
      </c>
      <c r="F31" s="25">
        <v>43</v>
      </c>
      <c r="G31" s="25">
        <v>30</v>
      </c>
      <c r="H31" s="25">
        <v>14</v>
      </c>
      <c r="I31" s="25">
        <v>7</v>
      </c>
      <c r="J31" s="25">
        <v>8</v>
      </c>
      <c r="K31" s="25">
        <v>3</v>
      </c>
      <c r="L31" s="25">
        <v>2</v>
      </c>
      <c r="M31" s="25">
        <v>0</v>
      </c>
      <c r="N31" s="25">
        <v>0</v>
      </c>
      <c r="O31" s="25">
        <v>0</v>
      </c>
      <c r="P31" s="21">
        <f>SUM(C31:L31)</f>
        <v>197</v>
      </c>
      <c r="Q31" s="20">
        <f t="shared" si="2"/>
        <v>0</v>
      </c>
      <c r="R31" s="26">
        <f t="shared" si="4"/>
        <v>0</v>
      </c>
      <c r="S31" s="29">
        <f t="shared" si="3"/>
        <v>197</v>
      </c>
      <c r="T31" s="26">
        <f t="shared" si="5"/>
        <v>0.99790518338773626</v>
      </c>
    </row>
    <row r="32" spans="1:20" ht="15.75" x14ac:dyDescent="0.25">
      <c r="C32" s="25">
        <v>3</v>
      </c>
      <c r="D32" s="25">
        <v>34</v>
      </c>
      <c r="E32" s="25">
        <v>43</v>
      </c>
      <c r="F32" s="25">
        <v>44</v>
      </c>
      <c r="G32" s="25">
        <v>26</v>
      </c>
      <c r="H32" s="25">
        <v>27</v>
      </c>
      <c r="I32" s="25">
        <v>6</v>
      </c>
      <c r="J32" s="25">
        <v>5</v>
      </c>
      <c r="K32" s="25">
        <v>1</v>
      </c>
      <c r="L32" s="25">
        <v>2</v>
      </c>
      <c r="M32" s="25">
        <v>2</v>
      </c>
      <c r="N32" s="25">
        <v>0</v>
      </c>
      <c r="O32" s="25">
        <v>1</v>
      </c>
      <c r="P32" s="21">
        <f>SUM(C32:K32)</f>
        <v>189</v>
      </c>
      <c r="Q32" s="20">
        <f t="shared" si="2"/>
        <v>5</v>
      </c>
      <c r="R32" s="26">
        <f t="shared" si="4"/>
        <v>3.1917672654313169</v>
      </c>
      <c r="S32" s="29">
        <f t="shared" si="3"/>
        <v>194</v>
      </c>
      <c r="T32" s="26">
        <f t="shared" si="5"/>
        <v>1.0180171708885466</v>
      </c>
    </row>
    <row r="33" spans="1:24" ht="15.75" x14ac:dyDescent="0.25">
      <c r="C33" s="25">
        <v>1</v>
      </c>
      <c r="D33" s="25">
        <v>39</v>
      </c>
      <c r="E33" s="25">
        <v>49</v>
      </c>
      <c r="F33" s="25">
        <v>44</v>
      </c>
      <c r="G33" s="25">
        <v>21</v>
      </c>
      <c r="H33" s="25">
        <v>16</v>
      </c>
      <c r="I33" s="25">
        <v>2</v>
      </c>
      <c r="J33" s="25">
        <v>5</v>
      </c>
      <c r="K33" s="25">
        <v>2</v>
      </c>
      <c r="L33" s="25">
        <v>0</v>
      </c>
      <c r="M33" s="25">
        <v>0</v>
      </c>
      <c r="N33" s="25">
        <v>0</v>
      </c>
      <c r="O33" s="25">
        <v>0</v>
      </c>
      <c r="P33" s="21">
        <f>SUM(C33:J33)</f>
        <v>177</v>
      </c>
      <c r="Q33" s="20">
        <f t="shared" si="2"/>
        <v>2</v>
      </c>
      <c r="R33" s="26">
        <f t="shared" si="4"/>
        <v>0.42722343665885171</v>
      </c>
      <c r="S33" s="29">
        <f t="shared" si="3"/>
        <v>179</v>
      </c>
      <c r="T33" s="26">
        <f t="shared" si="5"/>
        <v>0.98524124514126865</v>
      </c>
    </row>
    <row r="34" spans="1:24" ht="15.75" x14ac:dyDescent="0.25">
      <c r="C34" s="25">
        <v>2</v>
      </c>
      <c r="D34" s="25">
        <v>44</v>
      </c>
      <c r="E34" s="25">
        <v>51</v>
      </c>
      <c r="F34" s="25">
        <v>46</v>
      </c>
      <c r="G34" s="25">
        <v>23</v>
      </c>
      <c r="H34" s="25">
        <v>12</v>
      </c>
      <c r="I34" s="25">
        <v>10</v>
      </c>
      <c r="J34" s="25">
        <v>5</v>
      </c>
      <c r="K34" s="25">
        <v>1</v>
      </c>
      <c r="L34" s="25">
        <v>1</v>
      </c>
      <c r="M34" s="25">
        <v>1</v>
      </c>
      <c r="N34" s="25">
        <v>0</v>
      </c>
      <c r="O34" s="25">
        <v>0</v>
      </c>
      <c r="P34" s="21">
        <f>SUM(C34:I34)</f>
        <v>188</v>
      </c>
      <c r="Q34" s="20">
        <f t="shared" si="2"/>
        <v>8</v>
      </c>
      <c r="R34" s="26">
        <f t="shared" si="4"/>
        <v>0.59946924899947007</v>
      </c>
      <c r="S34" s="29">
        <f t="shared" si="3"/>
        <v>196</v>
      </c>
      <c r="T34" s="26">
        <f t="shared" si="5"/>
        <v>0.97345285667627701</v>
      </c>
    </row>
    <row r="35" spans="1:24" ht="15.75" x14ac:dyDescent="0.25">
      <c r="C35" s="25">
        <v>3</v>
      </c>
      <c r="D35" s="25">
        <v>42</v>
      </c>
      <c r="E35" s="25">
        <v>58</v>
      </c>
      <c r="F35" s="25">
        <v>38</v>
      </c>
      <c r="G35" s="25">
        <v>26</v>
      </c>
      <c r="H35" s="25">
        <v>15</v>
      </c>
      <c r="I35" s="25">
        <v>10</v>
      </c>
      <c r="J35" s="25">
        <v>6</v>
      </c>
      <c r="K35" s="25">
        <v>1</v>
      </c>
      <c r="L35" s="25">
        <v>2</v>
      </c>
      <c r="M35" s="25">
        <v>1</v>
      </c>
      <c r="N35" s="25">
        <v>0</v>
      </c>
      <c r="O35" s="25">
        <v>0</v>
      </c>
      <c r="P35" s="21">
        <f>SUM(C35:H35)</f>
        <v>182</v>
      </c>
      <c r="Q35" s="20">
        <f t="shared" si="2"/>
        <v>20</v>
      </c>
      <c r="R35" s="26">
        <f t="shared" si="4"/>
        <v>1.0183095936970767</v>
      </c>
      <c r="S35" s="29">
        <f t="shared" si="3"/>
        <v>202</v>
      </c>
      <c r="T35" s="26">
        <f t="shared" si="5"/>
        <v>1.0017834105584478</v>
      </c>
    </row>
    <row r="36" spans="1:24" ht="15.75" x14ac:dyDescent="0.25">
      <c r="C36" s="25">
        <v>6</v>
      </c>
      <c r="D36" s="25">
        <v>22</v>
      </c>
      <c r="E36" s="25">
        <v>61</v>
      </c>
      <c r="F36" s="25">
        <v>38</v>
      </c>
      <c r="G36" s="25">
        <v>34</v>
      </c>
      <c r="H36" s="25">
        <v>15</v>
      </c>
      <c r="I36" s="25">
        <v>8</v>
      </c>
      <c r="J36" s="25">
        <v>4</v>
      </c>
      <c r="K36" s="25">
        <v>2</v>
      </c>
      <c r="L36" s="25">
        <v>2</v>
      </c>
      <c r="M36" s="25">
        <v>1</v>
      </c>
      <c r="N36" s="25">
        <v>0</v>
      </c>
      <c r="O36" s="25">
        <v>0</v>
      </c>
      <c r="P36" s="21">
        <f>SUM(C36:G36)</f>
        <v>161</v>
      </c>
      <c r="Q36" s="20">
        <f t="shared" si="2"/>
        <v>32</v>
      </c>
      <c r="R36" s="26">
        <f>Q36/R15</f>
        <v>1.49452199569584</v>
      </c>
      <c r="S36" s="29">
        <f t="shared" si="3"/>
        <v>193</v>
      </c>
      <c r="T36" s="26">
        <f t="shared" si="5"/>
        <v>1.0580471629331554</v>
      </c>
    </row>
    <row r="37" spans="1:24" ht="15.75" x14ac:dyDescent="0.25">
      <c r="C37" s="25">
        <v>4</v>
      </c>
      <c r="D37" s="25">
        <v>33</v>
      </c>
      <c r="E37" s="25">
        <v>57</v>
      </c>
      <c r="F37" s="25">
        <v>45</v>
      </c>
      <c r="G37" s="25">
        <v>26</v>
      </c>
      <c r="H37" s="25">
        <v>21</v>
      </c>
      <c r="I37" s="25">
        <v>16</v>
      </c>
      <c r="J37" s="25">
        <v>3</v>
      </c>
      <c r="K37" s="25">
        <v>1</v>
      </c>
      <c r="L37" s="25">
        <v>2</v>
      </c>
      <c r="M37" s="25">
        <v>1</v>
      </c>
      <c r="N37" s="25">
        <v>1</v>
      </c>
      <c r="O37" s="25">
        <v>0</v>
      </c>
      <c r="P37" s="21">
        <f>SUM(C37:F37)</f>
        <v>139</v>
      </c>
      <c r="Q37" s="20">
        <f t="shared" si="2"/>
        <v>71</v>
      </c>
      <c r="R37" s="26">
        <f t="shared" si="4"/>
        <v>1.3123716663544347</v>
      </c>
      <c r="S37" s="29">
        <f t="shared" si="3"/>
        <v>210</v>
      </c>
      <c r="T37" s="26">
        <f t="shared" si="5"/>
        <v>1.087516446707814</v>
      </c>
    </row>
    <row r="38" spans="1:24" ht="15.75" x14ac:dyDescent="0.25">
      <c r="C38" s="25">
        <v>0</v>
      </c>
      <c r="D38" s="25">
        <v>35</v>
      </c>
      <c r="E38" s="25">
        <v>47</v>
      </c>
      <c r="F38" s="25">
        <v>50</v>
      </c>
      <c r="G38" s="25">
        <v>34</v>
      </c>
      <c r="H38" s="25">
        <v>20</v>
      </c>
      <c r="I38" s="25">
        <v>4</v>
      </c>
      <c r="J38" s="25">
        <v>1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1">
        <f>SUM(C38:E38)</f>
        <v>82</v>
      </c>
      <c r="Q38" s="20">
        <f t="shared" si="2"/>
        <v>109</v>
      </c>
      <c r="R38" s="26">
        <f t="shared" si="4"/>
        <v>1.2154844908092843</v>
      </c>
      <c r="S38" s="29">
        <f t="shared" si="3"/>
        <v>191</v>
      </c>
      <c r="T38" s="54">
        <f t="shared" si="5"/>
        <v>1.1125597358831159</v>
      </c>
      <c r="U38" s="50" t="s">
        <v>51</v>
      </c>
      <c r="V38" s="50"/>
      <c r="W38" s="50"/>
      <c r="X38" s="50"/>
    </row>
    <row r="39" spans="1:24" ht="15.75" x14ac:dyDescent="0.25">
      <c r="C39" s="25">
        <v>1</v>
      </c>
      <c r="D39" s="25">
        <v>32</v>
      </c>
      <c r="E39" s="25">
        <v>41</v>
      </c>
      <c r="F39" s="25">
        <v>33</v>
      </c>
      <c r="G39" s="25">
        <v>16</v>
      </c>
      <c r="H39" s="25">
        <v>15</v>
      </c>
      <c r="I39" s="25">
        <v>13</v>
      </c>
      <c r="J39" s="25">
        <v>1</v>
      </c>
      <c r="K39" s="25">
        <v>5</v>
      </c>
      <c r="L39" s="25">
        <v>1</v>
      </c>
      <c r="M39" s="25">
        <v>1</v>
      </c>
      <c r="N39" s="25">
        <v>0</v>
      </c>
      <c r="O39" s="25">
        <v>0</v>
      </c>
      <c r="P39" s="21">
        <f>SUM(C39:D39)</f>
        <v>33</v>
      </c>
      <c r="Q39" s="20">
        <f t="shared" si="2"/>
        <v>126</v>
      </c>
      <c r="R39" s="26">
        <f t="shared" si="4"/>
        <v>0.90646293690692747</v>
      </c>
      <c r="S39" s="29">
        <f t="shared" si="3"/>
        <v>159</v>
      </c>
      <c r="T39" s="26">
        <f t="shared" si="5"/>
        <v>0.92440881121412766</v>
      </c>
      <c r="U39" s="50" t="s">
        <v>51</v>
      </c>
      <c r="V39" s="50"/>
      <c r="W39" s="50"/>
      <c r="X39" s="50"/>
    </row>
    <row r="40" spans="1:24" ht="15.75" x14ac:dyDescent="0.25">
      <c r="C40" s="25">
        <v>5</v>
      </c>
      <c r="D40" s="25">
        <v>31</v>
      </c>
      <c r="E40" s="25">
        <v>49</v>
      </c>
      <c r="F40" s="25">
        <v>37</v>
      </c>
      <c r="G40" s="25">
        <v>24</v>
      </c>
      <c r="H40" s="25">
        <v>19</v>
      </c>
      <c r="I40" s="25">
        <v>9</v>
      </c>
      <c r="J40" s="25">
        <v>3</v>
      </c>
      <c r="K40" s="25">
        <v>5</v>
      </c>
      <c r="L40" s="25">
        <v>2</v>
      </c>
      <c r="M40" s="25">
        <v>2</v>
      </c>
      <c r="N40" s="25">
        <v>0</v>
      </c>
      <c r="O40" s="25">
        <v>0</v>
      </c>
      <c r="P40" s="21">
        <f>SUM(C40)</f>
        <v>5</v>
      </c>
      <c r="Q40" s="20">
        <f t="shared" si="2"/>
        <v>181</v>
      </c>
      <c r="R40" s="26">
        <f t="shared" si="4"/>
        <v>0.3337768168560229</v>
      </c>
      <c r="S40" s="29">
        <f t="shared" si="3"/>
        <v>186</v>
      </c>
      <c r="T40" s="54">
        <f t="shared" si="5"/>
        <v>0.3398635090285903</v>
      </c>
      <c r="U40" s="50" t="s">
        <v>51</v>
      </c>
      <c r="V40" s="50"/>
      <c r="W40" s="50"/>
      <c r="X40" s="50"/>
    </row>
    <row r="41" spans="1:24" ht="15.75" x14ac:dyDescent="0.25">
      <c r="P41" s="6"/>
      <c r="Q41" s="3"/>
      <c r="R41" s="26"/>
      <c r="S41" s="3"/>
    </row>
    <row r="42" spans="1:24" ht="15.75" x14ac:dyDescent="0.25">
      <c r="A42" s="28" t="s">
        <v>38</v>
      </c>
      <c r="P42" s="6"/>
      <c r="Q42" s="20">
        <f>SUM(Q25:Q40)</f>
        <v>554</v>
      </c>
      <c r="R42" s="26">
        <f>Q42/R21</f>
        <v>0.62476467538029168</v>
      </c>
      <c r="S42" s="3"/>
      <c r="T42" s="30">
        <f>AVERAGE(T25:T40)</f>
        <v>0.9684840285406735</v>
      </c>
      <c r="U42" s="30" t="s">
        <v>39</v>
      </c>
    </row>
    <row r="43" spans="1:24" x14ac:dyDescent="0.25">
      <c r="O43">
        <f t="shared" ref="O43:O47" si="6">IF(O4&gt;0,O25/O4,"")</f>
        <v>0</v>
      </c>
    </row>
    <row r="44" spans="1:24" x14ac:dyDescent="0.25">
      <c r="O44">
        <f t="shared" si="6"/>
        <v>0</v>
      </c>
    </row>
    <row r="45" spans="1:24" x14ac:dyDescent="0.25">
      <c r="O45">
        <f t="shared" si="6"/>
        <v>0</v>
      </c>
    </row>
    <row r="46" spans="1:24" x14ac:dyDescent="0.25">
      <c r="O46">
        <f t="shared" si="6"/>
        <v>0</v>
      </c>
    </row>
    <row r="47" spans="1:24" x14ac:dyDescent="0.25">
      <c r="O47">
        <f t="shared" si="6"/>
        <v>0</v>
      </c>
    </row>
    <row r="48" spans="1:24" x14ac:dyDescent="0.25">
      <c r="M48" t="str">
        <f t="shared" ref="M48:O48" si="7">IF(M9&gt;0,M30/M9,"")</f>
        <v/>
      </c>
      <c r="N48">
        <f t="shared" si="7"/>
        <v>0</v>
      </c>
      <c r="O48">
        <f t="shared" si="7"/>
        <v>0</v>
      </c>
    </row>
    <row r="49" spans="3:15" x14ac:dyDescent="0.25">
      <c r="L49">
        <f t="shared" ref="L49:O49" si="8">IF(L10&gt;0,L31/L10,"")</f>
        <v>1</v>
      </c>
      <c r="M49">
        <f t="shared" si="8"/>
        <v>0</v>
      </c>
      <c r="N49">
        <f t="shared" si="8"/>
        <v>0</v>
      </c>
      <c r="O49">
        <f t="shared" si="8"/>
        <v>0</v>
      </c>
    </row>
    <row r="50" spans="3:15" x14ac:dyDescent="0.25">
      <c r="K50">
        <f t="shared" ref="K50:O50" si="9">IF(K11&gt;0,K32/K11,"")</f>
        <v>1</v>
      </c>
      <c r="L50">
        <f t="shared" si="9"/>
        <v>2.0003596535690447</v>
      </c>
      <c r="M50">
        <f t="shared" si="9"/>
        <v>5.5295012117658944</v>
      </c>
      <c r="N50">
        <f t="shared" si="9"/>
        <v>0</v>
      </c>
      <c r="O50">
        <f t="shared" si="9"/>
        <v>13.483257399871126</v>
      </c>
    </row>
    <row r="51" spans="3:15" x14ac:dyDescent="0.25">
      <c r="J51">
        <f t="shared" ref="J51:O51" si="10">IF(J12&gt;0,J33/J12,"")</f>
        <v>1</v>
      </c>
      <c r="K51">
        <f t="shared" si="10"/>
        <v>0.66937879134179668</v>
      </c>
      <c r="L51">
        <f t="shared" si="10"/>
        <v>0</v>
      </c>
      <c r="M51">
        <f t="shared" si="10"/>
        <v>0</v>
      </c>
      <c r="N51">
        <f t="shared" si="10"/>
        <v>0</v>
      </c>
      <c r="O51">
        <f t="shared" si="10"/>
        <v>0</v>
      </c>
    </row>
    <row r="52" spans="3:15" x14ac:dyDescent="0.25">
      <c r="I52">
        <f t="shared" ref="I52:O52" si="11">IF(I13&gt;0,I34/I13,"")</f>
        <v>1</v>
      </c>
      <c r="J52">
        <f t="shared" si="11"/>
        <v>0.6280193236714976</v>
      </c>
      <c r="K52">
        <f t="shared" si="11"/>
        <v>0.29103425710512904</v>
      </c>
      <c r="L52">
        <f t="shared" si="11"/>
        <v>0.80449246937015939</v>
      </c>
      <c r="M52">
        <f t="shared" si="11"/>
        <v>2.223821139514544</v>
      </c>
      <c r="N52">
        <f t="shared" si="11"/>
        <v>0</v>
      </c>
      <c r="O52">
        <f t="shared" si="11"/>
        <v>0</v>
      </c>
    </row>
    <row r="53" spans="3:15" x14ac:dyDescent="0.25">
      <c r="H53">
        <f t="shared" ref="H53:O53" si="12">IF(H14&gt;0,H35/H14,"")</f>
        <v>1</v>
      </c>
      <c r="I53">
        <f t="shared" si="12"/>
        <v>1.5185185185185186</v>
      </c>
      <c r="J53">
        <f t="shared" si="12"/>
        <v>0.77037037037037037</v>
      </c>
      <c r="K53">
        <f t="shared" si="12"/>
        <v>0.29750168504079855</v>
      </c>
      <c r="L53">
        <f t="shared" si="12"/>
        <v>1.644740159601215</v>
      </c>
      <c r="M53">
        <f t="shared" si="12"/>
        <v>2.2732393870593115</v>
      </c>
      <c r="N53">
        <f t="shared" si="12"/>
        <v>0</v>
      </c>
      <c r="O53">
        <f t="shared" si="12"/>
        <v>0</v>
      </c>
    </row>
    <row r="54" spans="3:15" x14ac:dyDescent="0.25">
      <c r="G54">
        <f t="shared" ref="G54:O54" si="13">IF(G15&gt;0,G36/G15,"")</f>
        <v>1</v>
      </c>
      <c r="H54">
        <f t="shared" si="13"/>
        <v>1.632059800664452</v>
      </c>
      <c r="I54">
        <f t="shared" si="13"/>
        <v>1.9523809523809523</v>
      </c>
      <c r="J54">
        <f t="shared" si="13"/>
        <v>0.82539682539682546</v>
      </c>
      <c r="K54">
        <f t="shared" si="13"/>
        <v>0.95625541620256682</v>
      </c>
      <c r="L54">
        <f t="shared" si="13"/>
        <v>2.6433323993590951</v>
      </c>
      <c r="M54">
        <f t="shared" si="13"/>
        <v>3.6534204434881796</v>
      </c>
      <c r="N54">
        <f t="shared" si="13"/>
        <v>0</v>
      </c>
      <c r="O54">
        <f t="shared" si="13"/>
        <v>0</v>
      </c>
    </row>
    <row r="55" spans="3:15" x14ac:dyDescent="0.25">
      <c r="F55">
        <f t="shared" ref="F55:O55" si="14">IF(F16&gt;0,F37/F16,"")</f>
        <v>1</v>
      </c>
      <c r="G55">
        <f t="shared" si="14"/>
        <v>1.0074894171279714</v>
      </c>
      <c r="H55">
        <f t="shared" si="14"/>
        <v>1.7291011942174734</v>
      </c>
      <c r="I55">
        <f t="shared" si="14"/>
        <v>2.954954954954955</v>
      </c>
      <c r="J55">
        <f t="shared" si="14"/>
        <v>0.46846846846846851</v>
      </c>
      <c r="K55">
        <f t="shared" si="14"/>
        <v>0.36182637369826848</v>
      </c>
      <c r="L55">
        <f t="shared" si="14"/>
        <v>2.0003596535690447</v>
      </c>
      <c r="M55">
        <f t="shared" si="14"/>
        <v>2.7647506058829472</v>
      </c>
      <c r="N55">
        <f t="shared" si="14"/>
        <v>7.6424715916379933</v>
      </c>
      <c r="O55">
        <f t="shared" si="14"/>
        <v>0</v>
      </c>
    </row>
    <row r="56" spans="3:15" x14ac:dyDescent="0.25">
      <c r="E56">
        <f t="shared" ref="E56:O56" si="15">IF(E17&gt;0,E38/E17,"")</f>
        <v>1</v>
      </c>
      <c r="F56">
        <f t="shared" si="15"/>
        <v>1.2987012987012987</v>
      </c>
      <c r="G56">
        <f t="shared" si="15"/>
        <v>1.3927710843373495</v>
      </c>
      <c r="H56">
        <f t="shared" si="15"/>
        <v>1.7408637873754154</v>
      </c>
      <c r="I56">
        <f t="shared" si="15"/>
        <v>0.78095238095238095</v>
      </c>
      <c r="J56">
        <f t="shared" si="15"/>
        <v>0.16507936507936508</v>
      </c>
      <c r="K56">
        <f t="shared" si="15"/>
        <v>0</v>
      </c>
      <c r="L56">
        <f t="shared" si="15"/>
        <v>0</v>
      </c>
      <c r="M56">
        <f t="shared" si="15"/>
        <v>0</v>
      </c>
      <c r="N56">
        <f t="shared" si="15"/>
        <v>0</v>
      </c>
      <c r="O56">
        <f t="shared" si="15"/>
        <v>0</v>
      </c>
    </row>
    <row r="57" spans="3:15" x14ac:dyDescent="0.25">
      <c r="D57">
        <f t="shared" ref="D57:O57" si="16">IF(D18&gt;0,D39/D18,"")</f>
        <v>1</v>
      </c>
      <c r="E57">
        <f t="shared" si="16"/>
        <v>0.7529843893480257</v>
      </c>
      <c r="F57">
        <f t="shared" si="16"/>
        <v>0.90909090909090917</v>
      </c>
      <c r="G57">
        <f t="shared" si="16"/>
        <v>0.69514421321650222</v>
      </c>
      <c r="H57">
        <f t="shared" si="16"/>
        <v>1.3847780126849896</v>
      </c>
      <c r="I57">
        <f t="shared" si="16"/>
        <v>2.691919191919192</v>
      </c>
      <c r="J57">
        <f t="shared" si="16"/>
        <v>0.17508417508417512</v>
      </c>
      <c r="K57">
        <f t="shared" si="16"/>
        <v>2.0284205798236266</v>
      </c>
      <c r="L57">
        <f t="shared" si="16"/>
        <v>1.1214137451826465</v>
      </c>
      <c r="M57">
        <f t="shared" si="16"/>
        <v>3.0998718914445162</v>
      </c>
      <c r="N57">
        <f t="shared" si="16"/>
        <v>0</v>
      </c>
      <c r="O57">
        <f t="shared" si="16"/>
        <v>0</v>
      </c>
    </row>
    <row r="58" spans="3:15" x14ac:dyDescent="0.25">
      <c r="C58">
        <f t="shared" ref="C58:O58" si="17">IF(C19&gt;0,C40/C19,"")</f>
        <v>1</v>
      </c>
      <c r="D58">
        <f t="shared" si="17"/>
        <v>0.30999999999999994</v>
      </c>
      <c r="E58">
        <f t="shared" si="17"/>
        <v>0.28282828282828282</v>
      </c>
      <c r="F58">
        <f t="shared" si="17"/>
        <v>0.32034632034632032</v>
      </c>
      <c r="G58">
        <f t="shared" si="17"/>
        <v>0.32771084337349399</v>
      </c>
      <c r="H58">
        <f t="shared" si="17"/>
        <v>0.55127353266888157</v>
      </c>
      <c r="I58">
        <f t="shared" si="17"/>
        <v>0.58571428571428563</v>
      </c>
      <c r="J58">
        <f t="shared" si="17"/>
        <v>0.16507936507936508</v>
      </c>
      <c r="K58">
        <f t="shared" si="17"/>
        <v>0.63750361080171125</v>
      </c>
      <c r="L58">
        <f t="shared" si="17"/>
        <v>0.70488863982909211</v>
      </c>
      <c r="M58">
        <f t="shared" si="17"/>
        <v>1.9484909031936954</v>
      </c>
      <c r="N58">
        <f t="shared" si="17"/>
        <v>0</v>
      </c>
      <c r="O58">
        <f t="shared" si="17"/>
        <v>0</v>
      </c>
    </row>
    <row r="59" spans="3:15" x14ac:dyDescent="0.25">
      <c r="C59" t="str">
        <f t="shared" ref="C59:O60" si="18">IF(C41&gt;0,C20/C41,"")</f>
        <v/>
      </c>
      <c r="D59" t="str">
        <f t="shared" si="18"/>
        <v/>
      </c>
      <c r="E59" t="str">
        <f t="shared" si="18"/>
        <v/>
      </c>
      <c r="F59" t="str">
        <f t="shared" si="18"/>
        <v/>
      </c>
      <c r="G59" t="str">
        <f t="shared" si="18"/>
        <v/>
      </c>
      <c r="H59" t="str">
        <f t="shared" si="18"/>
        <v/>
      </c>
      <c r="I59" t="str">
        <f t="shared" si="18"/>
        <v/>
      </c>
      <c r="J59" t="str">
        <f t="shared" si="18"/>
        <v/>
      </c>
      <c r="K59" t="str">
        <f t="shared" si="18"/>
        <v/>
      </c>
      <c r="L59" t="str">
        <f t="shared" si="18"/>
        <v/>
      </c>
      <c r="M59" t="str">
        <f t="shared" si="18"/>
        <v/>
      </c>
      <c r="N59" t="str">
        <f t="shared" si="18"/>
        <v/>
      </c>
      <c r="O59" t="str">
        <f t="shared" si="18"/>
        <v/>
      </c>
    </row>
    <row r="60" spans="3:15" x14ac:dyDescent="0.25">
      <c r="C60" t="str">
        <f t="shared" si="18"/>
        <v/>
      </c>
      <c r="D60" t="str">
        <f t="shared" si="18"/>
        <v/>
      </c>
      <c r="E60" t="str">
        <f t="shared" si="18"/>
        <v/>
      </c>
      <c r="F60" t="str">
        <f t="shared" si="18"/>
        <v/>
      </c>
      <c r="G60" t="str">
        <f t="shared" si="18"/>
        <v/>
      </c>
      <c r="H60" t="str">
        <f t="shared" si="18"/>
        <v/>
      </c>
      <c r="I60" t="str">
        <f t="shared" si="18"/>
        <v/>
      </c>
      <c r="J60" t="str">
        <f t="shared" si="18"/>
        <v/>
      </c>
      <c r="K60" t="str">
        <f t="shared" si="18"/>
        <v/>
      </c>
      <c r="L60" t="str">
        <f t="shared" si="18"/>
        <v/>
      </c>
      <c r="M60" t="str">
        <f t="shared" si="18"/>
        <v/>
      </c>
      <c r="N60" t="str">
        <f t="shared" si="18"/>
        <v/>
      </c>
      <c r="O60" t="str">
        <f t="shared" si="18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37C8-0EA2-1D47-B018-0C79D3C27FF5}">
  <dimension ref="A1:R58"/>
  <sheetViews>
    <sheetView topLeftCell="J1" zoomScale="110" zoomScaleNormal="110" workbookViewId="0">
      <selection activeCell="C29" sqref="C29:F29"/>
    </sheetView>
  </sheetViews>
  <sheetFormatPr defaultColWidth="11.42578125" defaultRowHeight="15" x14ac:dyDescent="0.25"/>
  <cols>
    <col min="3" max="18" width="9.140625" customWidth="1"/>
  </cols>
  <sheetData>
    <row r="1" spans="1:18" ht="15.75" x14ac:dyDescent="0.25">
      <c r="A1" s="1" t="s">
        <v>0</v>
      </c>
      <c r="B1" s="2"/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5.75" x14ac:dyDescent="0.25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5.75" x14ac:dyDescent="0.2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8" ht="15.75" x14ac:dyDescent="0.25">
      <c r="A4" s="7">
        <v>0</v>
      </c>
      <c r="B4" s="8"/>
      <c r="C4" s="31">
        <f>SUM(Data!$B1:C1)/SUM(Data!$B1:B1)</f>
        <v>12.5</v>
      </c>
      <c r="D4" s="31">
        <f>SUM(Data!$B1:D1)/SUM(Data!$B1:C1)</f>
        <v>1.88</v>
      </c>
      <c r="E4" s="31">
        <f>SUM(Data!$B1:E1)/SUM(Data!$B1:D1)</f>
        <v>1.425531914893617</v>
      </c>
      <c r="F4" s="31">
        <f>SUM(Data!$B1:F1)/SUM(Data!$B1:E1)</f>
        <v>1.2611940298507462</v>
      </c>
      <c r="G4" s="31">
        <f>SUM(Data!$B1:G1)/SUM(Data!$B1:F1)</f>
        <v>1.1005917159763314</v>
      </c>
      <c r="H4" s="31">
        <f>SUM(Data!$B1:H1)/SUM(Data!$B1:G1)</f>
        <v>1.0376344086021505</v>
      </c>
      <c r="I4" s="31">
        <f>SUM(Data!$B1:I1)/SUM(Data!$B1:H1)</f>
        <v>1.0155440414507773</v>
      </c>
      <c r="J4" s="31">
        <f>SUM(Data!$B1:J1)/SUM(Data!$B1:I1)</f>
        <v>1.0153061224489797</v>
      </c>
      <c r="K4" s="31">
        <f>SUM(Data!$B1:K1)/SUM(Data!$B1:J1)</f>
        <v>1</v>
      </c>
      <c r="L4" s="31">
        <f>SUM(Data!$B1:L1)/SUM(Data!$B1:K1)</f>
        <v>1</v>
      </c>
      <c r="M4" s="31">
        <f>SUM(Data!$B1:M1)/SUM(Data!$B1:L1)</f>
        <v>1</v>
      </c>
      <c r="N4" s="31">
        <f>SUM(Data!$B1:N1)/SUM(Data!$B1:M1)</f>
        <v>1</v>
      </c>
      <c r="O4" s="31">
        <f>SUM(Data!$B1:O1)/SUM(Data!$B1:N1)</f>
        <v>1</v>
      </c>
      <c r="P4" s="31">
        <f>SUM(Data!$B1:P1)/SUM(Data!$B1:O1)</f>
        <v>1</v>
      </c>
      <c r="Q4" s="31">
        <f>SUM(Data!$B1:Q1)/SUM(Data!$B1:P1)</f>
        <v>1</v>
      </c>
      <c r="R4" s="9"/>
    </row>
    <row r="5" spans="1:18" ht="15.75" x14ac:dyDescent="0.25">
      <c r="A5" s="7">
        <v>1</v>
      </c>
      <c r="B5" s="8"/>
      <c r="C5" s="31">
        <f>SUM(Data!$B2:C2)/SUM(Data!$B2:B2)</f>
        <v>16.333333333333332</v>
      </c>
      <c r="D5" s="31">
        <f>SUM(Data!$B2:D2)/SUM(Data!$B2:C2)</f>
        <v>2.2448979591836733</v>
      </c>
      <c r="E5" s="31">
        <f>SUM(Data!$B2:E2)/SUM(Data!$B2:D2)</f>
        <v>1.3909090909090909</v>
      </c>
      <c r="F5" s="31">
        <f>SUM(Data!$B2:F2)/SUM(Data!$B2:E2)</f>
        <v>1.1830065359477124</v>
      </c>
      <c r="G5" s="31">
        <f>SUM(Data!$B2:G2)/SUM(Data!$B2:F2)</f>
        <v>1.0939226519337018</v>
      </c>
      <c r="H5" s="31">
        <f>SUM(Data!$B2:H2)/SUM(Data!$B2:G2)</f>
        <v>1.0252525252525253</v>
      </c>
      <c r="I5" s="31">
        <f>SUM(Data!$B2:I2)/SUM(Data!$B2:H2)</f>
        <v>1.0147783251231528</v>
      </c>
      <c r="J5" s="31">
        <f>SUM(Data!$B2:J2)/SUM(Data!$B2:I2)</f>
        <v>1.0048543689320388</v>
      </c>
      <c r="K5" s="31">
        <f>SUM(Data!$B2:K2)/SUM(Data!$B2:J2)</f>
        <v>1.0096618357487923</v>
      </c>
      <c r="L5" s="31">
        <f>SUM(Data!$B2:L2)/SUM(Data!$B2:K2)</f>
        <v>1.0047846889952152</v>
      </c>
      <c r="M5" s="31">
        <f>SUM(Data!$B2:M2)/SUM(Data!$B2:L2)</f>
        <v>1</v>
      </c>
      <c r="N5" s="31">
        <f>SUM(Data!$B2:N2)/SUM(Data!$B2:M2)</f>
        <v>1</v>
      </c>
      <c r="O5" s="31">
        <f>SUM(Data!$B2:O2)/SUM(Data!$B2:N2)</f>
        <v>1</v>
      </c>
      <c r="P5" s="31">
        <f>SUM(Data!$B2:P2)/SUM(Data!$B2:O2)</f>
        <v>1</v>
      </c>
      <c r="Q5" s="31"/>
      <c r="R5" s="9"/>
    </row>
    <row r="6" spans="1:18" ht="15.75" x14ac:dyDescent="0.25">
      <c r="A6" s="7">
        <v>2</v>
      </c>
      <c r="B6" s="8"/>
      <c r="C6" s="31">
        <f>SUM(Data!$B3:C3)/SUM(Data!$B3:B3)</f>
        <v>9.25</v>
      </c>
      <c r="D6" s="31">
        <f>SUM(Data!$B3:D3)/SUM(Data!$B3:C3)</f>
        <v>2.3243243243243241</v>
      </c>
      <c r="E6" s="31">
        <f>SUM(Data!$B3:E3)/SUM(Data!$B3:D3)</f>
        <v>1.5348837209302326</v>
      </c>
      <c r="F6" s="31">
        <f>SUM(Data!$B3:F3)/SUM(Data!$B3:E3)</f>
        <v>1.2045454545454546</v>
      </c>
      <c r="G6" s="31">
        <f>SUM(Data!$B3:G3)/SUM(Data!$B3:F3)</f>
        <v>1.0691823899371069</v>
      </c>
      <c r="H6" s="31">
        <f>SUM(Data!$B3:H3)/SUM(Data!$B3:G3)</f>
        <v>1.0411764705882354</v>
      </c>
      <c r="I6" s="31">
        <f>SUM(Data!$B3:I3)/SUM(Data!$B3:H3)</f>
        <v>1.0169491525423728</v>
      </c>
      <c r="J6" s="31">
        <f>SUM(Data!$B3:J3)/SUM(Data!$B3:I3)</f>
        <v>1.0111111111111111</v>
      </c>
      <c r="K6" s="31">
        <f>SUM(Data!$B3:K3)/SUM(Data!$B3:J3)</f>
        <v>1</v>
      </c>
      <c r="L6" s="31">
        <f>SUM(Data!$B3:L3)/SUM(Data!$B3:K3)</f>
        <v>1</v>
      </c>
      <c r="M6" s="31">
        <f>SUM(Data!$B3:M3)/SUM(Data!$B3:L3)</f>
        <v>1</v>
      </c>
      <c r="N6" s="31">
        <f>SUM(Data!$B3:N3)/SUM(Data!$B3:M3)</f>
        <v>1</v>
      </c>
      <c r="O6" s="31">
        <f>SUM(Data!$B3:O3)/SUM(Data!$B3:N3)</f>
        <v>1</v>
      </c>
      <c r="P6" s="31"/>
      <c r="Q6" s="31"/>
      <c r="R6" s="9"/>
    </row>
    <row r="7" spans="1:18" ht="15.75" x14ac:dyDescent="0.25">
      <c r="A7" s="7">
        <v>3</v>
      </c>
      <c r="B7" s="8"/>
      <c r="C7" s="31">
        <f>SUM(Data!$B4:C4)/SUM(Data!$B4:B4)</f>
        <v>10</v>
      </c>
      <c r="D7" s="31">
        <f>SUM(Data!$B4:D4)/SUM(Data!$B4:C4)</f>
        <v>2.8250000000000002</v>
      </c>
      <c r="E7" s="31">
        <f>SUM(Data!$B4:E4)/SUM(Data!$B4:D4)</f>
        <v>1.415929203539823</v>
      </c>
      <c r="F7" s="31">
        <f>SUM(Data!$B4:F4)/SUM(Data!$B4:E4)</f>
        <v>1.1937500000000001</v>
      </c>
      <c r="G7" s="31">
        <f>SUM(Data!$B4:G4)/SUM(Data!$B4:F4)</f>
        <v>1.0942408376963351</v>
      </c>
      <c r="H7" s="31">
        <f>SUM(Data!$B4:H4)/SUM(Data!$B4:G4)</f>
        <v>1.0669856459330143</v>
      </c>
      <c r="I7" s="31">
        <f>SUM(Data!$B4:I4)/SUM(Data!$B4:H4)</f>
        <v>1.0358744394618835</v>
      </c>
      <c r="J7" s="31">
        <f>SUM(Data!$B4:J4)/SUM(Data!$B4:I4)</f>
        <v>1.0129870129870129</v>
      </c>
      <c r="K7" s="31">
        <f>SUM(Data!$B4:K4)/SUM(Data!$B4:J4)</f>
        <v>1</v>
      </c>
      <c r="L7" s="31">
        <f>SUM(Data!$B4:L4)/SUM(Data!$B4:K4)</f>
        <v>1.0042735042735043</v>
      </c>
      <c r="M7" s="31">
        <f>SUM(Data!$B4:M4)/SUM(Data!$B4:L4)</f>
        <v>1</v>
      </c>
      <c r="N7" s="31">
        <f>SUM(Data!$B4:N4)/SUM(Data!$B4:M4)</f>
        <v>1</v>
      </c>
      <c r="O7" s="31"/>
      <c r="P7" s="31"/>
      <c r="Q7" s="31"/>
      <c r="R7" s="9"/>
    </row>
    <row r="8" spans="1:18" ht="15.75" x14ac:dyDescent="0.25">
      <c r="A8" s="7">
        <v>4</v>
      </c>
      <c r="B8" s="8"/>
      <c r="C8" s="31">
        <f>SUM(Data!$B5:C5)/SUM(Data!$B5:B5)</f>
        <v>11</v>
      </c>
      <c r="D8" s="31">
        <f>SUM(Data!$B5:D5)/SUM(Data!$B5:C5)</f>
        <v>2.1136363636363638</v>
      </c>
      <c r="E8" s="31">
        <f>SUM(Data!$B5:E5)/SUM(Data!$B5:D5)</f>
        <v>1.5591397849462365</v>
      </c>
      <c r="F8" s="31">
        <f>SUM(Data!$B5:F5)/SUM(Data!$B5:E5)</f>
        <v>1.2275862068965517</v>
      </c>
      <c r="G8" s="31">
        <f>SUM(Data!$B5:G5)/SUM(Data!$B5:F5)</f>
        <v>1.1067415730337078</v>
      </c>
      <c r="H8" s="31">
        <f>SUM(Data!$B5:H5)/SUM(Data!$B5:G5)</f>
        <v>1.0355329949238579</v>
      </c>
      <c r="I8" s="31">
        <f>SUM(Data!$B5:I5)/SUM(Data!$B5:H5)</f>
        <v>1.0049019607843137</v>
      </c>
      <c r="J8" s="31">
        <f>SUM(Data!$B5:J5)/SUM(Data!$B5:I5)</f>
        <v>1.0048780487804878</v>
      </c>
      <c r="K8" s="31">
        <f>SUM(Data!$B5:K5)/SUM(Data!$B5:J5)</f>
        <v>1</v>
      </c>
      <c r="L8" s="31">
        <f>SUM(Data!$B5:L5)/SUM(Data!$B5:K5)</f>
        <v>1</v>
      </c>
      <c r="M8" s="31">
        <f>SUM(Data!$B5:M5)/SUM(Data!$B5:L5)</f>
        <v>1</v>
      </c>
      <c r="N8" s="31"/>
      <c r="O8" s="31"/>
      <c r="P8" s="31"/>
      <c r="Q8" s="31"/>
      <c r="R8" s="9"/>
    </row>
    <row r="9" spans="1:18" ht="15.75" x14ac:dyDescent="0.25">
      <c r="A9" s="7">
        <v>5</v>
      </c>
      <c r="B9" s="8"/>
      <c r="C9" s="31">
        <f>SUM(Data!$B6:C6)/SUM(Data!$B6:B6)</f>
        <v>16</v>
      </c>
      <c r="D9" s="31">
        <f>SUM(Data!$B6:D6)/SUM(Data!$B6:C6)</f>
        <v>2.8125</v>
      </c>
      <c r="E9" s="31">
        <f>SUM(Data!$B6:E6)/SUM(Data!$B6:D6)</f>
        <v>1.4333333333333333</v>
      </c>
      <c r="F9" s="31">
        <f>SUM(Data!$B6:F6)/SUM(Data!$B6:E6)</f>
        <v>1.2713178294573644</v>
      </c>
      <c r="G9" s="31">
        <f>SUM(Data!$B6:G6)/SUM(Data!$B6:F6)</f>
        <v>1.0548780487804879</v>
      </c>
      <c r="H9" s="31">
        <f>SUM(Data!$B6:H6)/SUM(Data!$B6:G6)</f>
        <v>1.0693641618497109</v>
      </c>
      <c r="I9" s="31">
        <f>SUM(Data!$B6:I6)/SUM(Data!$B6:H6)</f>
        <v>1.027027027027027</v>
      </c>
      <c r="J9" s="31">
        <f>SUM(Data!$B6:J6)/SUM(Data!$B6:I6)</f>
        <v>1.0263157894736843</v>
      </c>
      <c r="K9" s="31">
        <f>SUM(Data!$B6:K6)/SUM(Data!$B6:J6)</f>
        <v>1.0051282051282051</v>
      </c>
      <c r="L9" s="31">
        <f>SUM(Data!$B6:L6)/SUM(Data!$B6:K6)</f>
        <v>1</v>
      </c>
      <c r="M9" s="31"/>
      <c r="N9" s="31"/>
      <c r="O9" s="31"/>
      <c r="P9" s="31"/>
      <c r="Q9" s="31"/>
      <c r="R9" s="9"/>
    </row>
    <row r="10" spans="1:18" ht="15.75" x14ac:dyDescent="0.25">
      <c r="A10" s="7">
        <v>6</v>
      </c>
      <c r="B10" s="8"/>
      <c r="C10" s="31">
        <f>SUM(Data!$B7:C7)/SUM(Data!$B7:B7)</f>
        <v>27</v>
      </c>
      <c r="D10" s="31">
        <f>SUM(Data!$B7:D7)/SUM(Data!$B7:C7)</f>
        <v>3.3333333333333335</v>
      </c>
      <c r="E10" s="31">
        <f>SUM(Data!$B7:E7)/SUM(Data!$B7:D7)</f>
        <v>1.4777777777777779</v>
      </c>
      <c r="F10" s="31">
        <f>SUM(Data!$B7:F7)/SUM(Data!$B7:E7)</f>
        <v>1.2255639097744362</v>
      </c>
      <c r="G10" s="31">
        <f>SUM(Data!$B7:G7)/SUM(Data!$B7:F7)</f>
        <v>1.0858895705521472</v>
      </c>
      <c r="H10" s="31">
        <f>SUM(Data!$B7:H7)/SUM(Data!$B7:G7)</f>
        <v>1.03954802259887</v>
      </c>
      <c r="I10" s="31">
        <f>SUM(Data!$B7:I7)/SUM(Data!$B7:H7)</f>
        <v>1.0434782608695652</v>
      </c>
      <c r="J10" s="31">
        <f>SUM(Data!$B7:J7)/SUM(Data!$B7:I7)</f>
        <v>1.015625</v>
      </c>
      <c r="K10" s="31">
        <f>SUM(Data!$B7:K7)/SUM(Data!$B7:J7)</f>
        <v>1.0102564102564102</v>
      </c>
      <c r="L10" s="31"/>
      <c r="M10" s="31"/>
      <c r="N10" s="31"/>
      <c r="O10" s="31"/>
      <c r="P10" s="31"/>
      <c r="Q10" s="31"/>
      <c r="R10" s="9"/>
    </row>
    <row r="11" spans="1:18" ht="15.75" x14ac:dyDescent="0.25">
      <c r="A11" s="7">
        <v>7</v>
      </c>
      <c r="B11" s="8"/>
      <c r="C11" s="31">
        <f>SUM(Data!$B8:C8)/SUM(Data!$B8:B8)</f>
        <v>12.333333333333334</v>
      </c>
      <c r="D11" s="31">
        <f>SUM(Data!$B8:D8)/SUM(Data!$B8:C8)</f>
        <v>2.1621621621621623</v>
      </c>
      <c r="E11" s="31">
        <f>SUM(Data!$B8:E8)/SUM(Data!$B8:D8)</f>
        <v>1.55</v>
      </c>
      <c r="F11" s="31">
        <f>SUM(Data!$B8:F8)/SUM(Data!$B8:E8)</f>
        <v>1.2096774193548387</v>
      </c>
      <c r="G11" s="31">
        <f>SUM(Data!$B8:G8)/SUM(Data!$B8:F8)</f>
        <v>1.18</v>
      </c>
      <c r="H11" s="31">
        <f>SUM(Data!$B8:H8)/SUM(Data!$B8:G8)</f>
        <v>1.0338983050847457</v>
      </c>
      <c r="I11" s="31">
        <f>SUM(Data!$B8:I8)/SUM(Data!$B8:H8)</f>
        <v>1.0273224043715847</v>
      </c>
      <c r="J11" s="31">
        <f>SUM(Data!$B8:J8)/SUM(Data!$B8:I8)</f>
        <v>1.0053191489361701</v>
      </c>
      <c r="K11" s="31"/>
      <c r="L11" s="31"/>
      <c r="M11" s="31"/>
      <c r="N11" s="31"/>
      <c r="O11" s="31"/>
      <c r="P11" s="31"/>
      <c r="Q11" s="31"/>
      <c r="R11" s="9"/>
    </row>
    <row r="12" spans="1:18" ht="15.75" x14ac:dyDescent="0.25">
      <c r="A12" s="7">
        <v>8</v>
      </c>
      <c r="B12" s="8"/>
      <c r="C12" s="31">
        <f>SUM(Data!$B9:C9)/SUM(Data!$B9:B9)</f>
        <v>40</v>
      </c>
      <c r="D12" s="31">
        <f>SUM(Data!$B9:D9)/SUM(Data!$B9:C9)</f>
        <v>2.2250000000000001</v>
      </c>
      <c r="E12" s="31">
        <f>SUM(Data!$B9:E9)/SUM(Data!$B9:D9)</f>
        <v>1.4943820224719102</v>
      </c>
      <c r="F12" s="31">
        <f>SUM(Data!$B9:F9)/SUM(Data!$B9:E9)</f>
        <v>1.1578947368421053</v>
      </c>
      <c r="G12" s="31">
        <f>SUM(Data!$B9:G9)/SUM(Data!$B9:F9)</f>
        <v>1.1038961038961039</v>
      </c>
      <c r="H12" s="31">
        <f>SUM(Data!$B9:H9)/SUM(Data!$B9:G9)</f>
        <v>1.0117647058823529</v>
      </c>
      <c r="I12" s="31">
        <f>SUM(Data!$B9:I9)/SUM(Data!$B9:H9)</f>
        <v>1.0290697674418605</v>
      </c>
      <c r="J12" s="31"/>
      <c r="K12" s="31"/>
      <c r="L12" s="31"/>
      <c r="M12" s="31"/>
      <c r="N12" s="31"/>
      <c r="O12" s="31"/>
      <c r="P12" s="31"/>
      <c r="Q12" s="31"/>
      <c r="R12" s="9"/>
    </row>
    <row r="13" spans="1:18" ht="15.75" x14ac:dyDescent="0.25">
      <c r="A13" s="7">
        <v>9</v>
      </c>
      <c r="B13" s="8"/>
      <c r="C13" s="31">
        <f>SUM(Data!$B10:C10)/SUM(Data!$B10:B10)</f>
        <v>23</v>
      </c>
      <c r="D13" s="31">
        <f>SUM(Data!$B10:D10)/SUM(Data!$B10:C10)</f>
        <v>2.1086956521739131</v>
      </c>
      <c r="E13" s="31">
        <f>SUM(Data!$B10:E10)/SUM(Data!$B10:D10)</f>
        <v>1.4742268041237114</v>
      </c>
      <c r="F13" s="31">
        <f>SUM(Data!$B10:F10)/SUM(Data!$B10:E10)</f>
        <v>1.1608391608391608</v>
      </c>
      <c r="G13" s="31">
        <f>SUM(Data!$B10:G10)/SUM(Data!$B10:F10)</f>
        <v>1.072289156626506</v>
      </c>
      <c r="H13" s="31">
        <f>SUM(Data!$B10:H10)/SUM(Data!$B10:G10)</f>
        <v>1.0561797752808988</v>
      </c>
      <c r="I13" s="31"/>
      <c r="J13" s="31"/>
      <c r="K13" s="31"/>
      <c r="L13" s="31"/>
      <c r="M13" s="31"/>
      <c r="N13" s="31"/>
      <c r="O13" s="31"/>
      <c r="P13" s="31"/>
      <c r="Q13" s="31"/>
      <c r="R13" s="9"/>
    </row>
    <row r="14" spans="1:18" ht="15.75" x14ac:dyDescent="0.25">
      <c r="A14" s="7">
        <v>10</v>
      </c>
      <c r="B14" s="8"/>
      <c r="C14" s="31">
        <f>SUM(Data!$B11:C11)/SUM(Data!$B11:B11)</f>
        <v>15</v>
      </c>
      <c r="D14" s="31">
        <f>SUM(Data!$B11:D11)/SUM(Data!$B11:C11)</f>
        <v>2.2888888888888888</v>
      </c>
      <c r="E14" s="31">
        <f>SUM(Data!$B11:E11)/SUM(Data!$B11:D11)</f>
        <v>1.3689320388349515</v>
      </c>
      <c r="F14" s="31">
        <f>SUM(Data!$B11:F11)/SUM(Data!$B11:E11)</f>
        <v>1.1843971631205674</v>
      </c>
      <c r="G14" s="31">
        <f>SUM(Data!$B11:G11)/SUM(Data!$B11:F11)</f>
        <v>1.0898203592814371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9"/>
    </row>
    <row r="15" spans="1:18" ht="15.75" x14ac:dyDescent="0.25">
      <c r="A15" s="7">
        <v>11</v>
      </c>
      <c r="B15" s="8"/>
      <c r="C15" s="31">
        <f>SUM(Data!$B12:C12)/SUM(Data!$B12:B12)</f>
        <v>4.666666666666667</v>
      </c>
      <c r="D15" s="31">
        <f>SUM(Data!$B12:D12)/SUM(Data!$B12:C12)</f>
        <v>3.1785714285714284</v>
      </c>
      <c r="E15" s="31">
        <f>SUM(Data!$B12:E12)/SUM(Data!$B12:D12)</f>
        <v>1.4269662921348314</v>
      </c>
      <c r="F15" s="31">
        <f>SUM(Data!$B12:F12)/SUM(Data!$B12:E12)</f>
        <v>1.2677165354330708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9"/>
    </row>
    <row r="16" spans="1:18" ht="15.75" x14ac:dyDescent="0.25">
      <c r="A16" s="7">
        <v>12</v>
      </c>
      <c r="B16" s="8"/>
      <c r="C16" s="31">
        <f>SUM(Data!$B13:C13)/SUM(Data!$B13:B13)</f>
        <v>9.25</v>
      </c>
      <c r="D16" s="31">
        <f>SUM(Data!$B13:D13)/SUM(Data!$B13:C13)</f>
        <v>2.5405405405405403</v>
      </c>
      <c r="E16" s="31">
        <f>SUM(Data!$B13:E13)/SUM(Data!$B13:D13)</f>
        <v>1.4787234042553192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9"/>
    </row>
    <row r="17" spans="1:18" ht="15.75" x14ac:dyDescent="0.25">
      <c r="A17" s="7">
        <v>13</v>
      </c>
      <c r="B17" s="8"/>
      <c r="C17" s="31"/>
      <c r="D17" s="31">
        <f>SUM(Data!$B14:D14)/SUM(Data!$B14:C14)</f>
        <v>2.342857142857143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9"/>
    </row>
    <row r="18" spans="1:18" ht="15.75" x14ac:dyDescent="0.25">
      <c r="A18" s="7">
        <v>14</v>
      </c>
      <c r="B18" s="8"/>
      <c r="C18" s="31">
        <f>SUM(Data!$B15:C15)/SUM(Data!$B15:B15)</f>
        <v>33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9"/>
    </row>
    <row r="19" spans="1:18" ht="15.75" x14ac:dyDescent="0.25">
      <c r="A19" s="7">
        <v>15</v>
      </c>
      <c r="B19" s="8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9"/>
    </row>
    <row r="20" spans="1:18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5.7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x14ac:dyDescent="0.25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5.7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5.75" x14ac:dyDescent="0.25">
      <c r="A24" s="6" t="s">
        <v>7</v>
      </c>
      <c r="B24" s="6"/>
      <c r="C24" s="33">
        <f>(SUM(Data!$B1:C15)-Data!C14)/SUM(Data!$B1:B15)</f>
        <v>12.976190476190476</v>
      </c>
      <c r="D24" s="33">
        <f>SUM(Data!$B1:D14)/SUM(Data!$B1:C14)</f>
        <v>2.3948811700182815</v>
      </c>
      <c r="E24" s="33">
        <f>SUM(Data!$B1:E13)/SUM(Data!$B1:D13)</f>
        <v>1.4600977198697069</v>
      </c>
      <c r="F24" s="33">
        <f>SUM(Data!$B1:F12)/SUM(Data!$B1:E12)</f>
        <v>1.2110036275695284</v>
      </c>
      <c r="G24" s="33">
        <f>SUM(Data!$B1:G11)/SUM(Data!$B1:F11)</f>
        <v>1.0950054288816504</v>
      </c>
      <c r="H24" s="33">
        <f>SUM(Data!$B1:H10)/SUM(Data!$B1:H10)</f>
        <v>1</v>
      </c>
      <c r="I24" s="33">
        <f>SUM(Data!$B1:I9)/SUM(Data!$B1:H9)</f>
        <v>1.0237819025522041</v>
      </c>
      <c r="J24" s="33">
        <f>SUM(Data!$B1:J8)/SUM(Data!$B1:I8)</f>
        <v>1.0119647355163728</v>
      </c>
      <c r="K24" s="33">
        <f>SUM(Data!$B1:K7)/SUM(Data!$B1:J7)</f>
        <v>1.0035260930888577</v>
      </c>
      <c r="L24" s="33">
        <f>SUM(Data!$B1:L6)/SUM(Data!$B1:K6)</f>
        <v>1.0016313213703099</v>
      </c>
      <c r="M24" s="33">
        <f>SUM(Data!$B1:L5)/SUM(Data!$B1:L5)</f>
        <v>1</v>
      </c>
      <c r="N24" s="33">
        <f>SUM(Data!$B1:M4)/SUM(Data!$B1:M4)</f>
        <v>1</v>
      </c>
      <c r="O24" s="33">
        <f>SUM(Data!$B1:O3)/SUM(Data!$B1:N3)</f>
        <v>1</v>
      </c>
      <c r="P24" s="33">
        <f>SUM(Data!$B1:P2)/SUM(Data!$B1:O2)</f>
        <v>1</v>
      </c>
      <c r="Q24" s="33">
        <f>SUM(Data!$B1:Q1)/SUM(Data!$B1:P1)</f>
        <v>1</v>
      </c>
      <c r="R24" s="33"/>
    </row>
    <row r="25" spans="1:18" ht="15.75" x14ac:dyDescent="0.25">
      <c r="A25" s="6"/>
      <c r="B25" s="6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5"/>
      <c r="O25" s="35"/>
      <c r="P25" s="35"/>
      <c r="Q25" s="35"/>
      <c r="R25" s="35"/>
    </row>
    <row r="26" spans="1:18" ht="15.75" x14ac:dyDescent="0.25">
      <c r="A26" s="6" t="s">
        <v>8</v>
      </c>
      <c r="B26" s="6"/>
      <c r="C26" s="36">
        <f>(SUM(Data!$B9:C15)-Data!C14)/SUM(Data!$B9:B15)</f>
        <v>13.470588235294118</v>
      </c>
      <c r="D26" s="36">
        <f>SUM(Data!$B9:D14)/SUM(Data!$B9:C14)</f>
        <v>2.3982683982683981</v>
      </c>
      <c r="E26" s="36">
        <f>SUM(Data!$B8:E13)/SUM(Data!$B8:D13)</f>
        <v>1.4619565217391304</v>
      </c>
      <c r="F26" s="36">
        <f>SUM(Data!$B7:F12)/SUM(Data!$B7:E12)</f>
        <v>1.1997503121098627</v>
      </c>
      <c r="G26" s="36">
        <f>SUM(Data!$B6:G11)/SUM(Data!$B6:F11)</f>
        <v>1.0964730290456433</v>
      </c>
      <c r="H26" s="36">
        <f>SUM(Data!$B5:H10)/SUM(Data!$B5:G10)</f>
        <v>1.041044776119403</v>
      </c>
      <c r="I26" s="36">
        <f>SUM(Data!$B4:I9)/SUM(Data!$B4:H9)</f>
        <v>1.0278019113814074</v>
      </c>
      <c r="J26" s="36">
        <f>SUM(Data!$B3:J8)/SUM(Data!$B3:I8)</f>
        <v>1.0126475548060707</v>
      </c>
      <c r="K26" s="36">
        <f>SUM(Data!$B2:K7)/SUM(Data!$B2:J7)</f>
        <v>1.0041017227235438</v>
      </c>
      <c r="L26" s="36">
        <f>SUM(Data!$B1:L6)/SUM(Data!$B1:K6)</f>
        <v>1.0016313213703099</v>
      </c>
      <c r="M26" s="34"/>
      <c r="N26" s="34"/>
      <c r="O26" s="34"/>
      <c r="P26" s="34"/>
      <c r="Q26" s="34"/>
      <c r="R26" s="34"/>
    </row>
    <row r="27" spans="1:18" ht="15.75" x14ac:dyDescent="0.25">
      <c r="A27" s="6"/>
      <c r="B27" s="6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5"/>
      <c r="O27" s="35"/>
      <c r="P27" s="35"/>
      <c r="Q27" s="35"/>
      <c r="R27" s="35"/>
    </row>
    <row r="28" spans="1:18" ht="15.75" x14ac:dyDescent="0.25">
      <c r="A28" s="6" t="s">
        <v>9</v>
      </c>
      <c r="B28" s="6"/>
      <c r="C28" s="37">
        <f>(SUM(Data!$B12:C15)-Data!C14)/SUM(Data!$B12:B15)</f>
        <v>8.9090909090909083</v>
      </c>
      <c r="D28" s="37">
        <f>SUM(Data!$B12:D14)/SUM(Data!$B12:C14)</f>
        <v>2.65</v>
      </c>
      <c r="E28" s="37">
        <f>SUM(Data!$B11:E13)/SUM(Data!$B11:D13)</f>
        <v>1.4230769230769231</v>
      </c>
      <c r="F28" s="37">
        <f>SUM(Data!$B10:F12)/SUM(Data!$B10:E12)</f>
        <v>1.2019464720194648</v>
      </c>
      <c r="G28" s="37">
        <f>SUM(Data!$B9:G11)/SUM(Data!$B9:F11)</f>
        <v>1.0882956878850103</v>
      </c>
      <c r="H28" s="37">
        <f>SUM(Data!$B8:H10)/SUM(Data!$B8:G10)</f>
        <v>1.0342857142857143</v>
      </c>
      <c r="I28" s="37">
        <f>SUM(Data!$B7:I9)/SUM(Data!$B7:H9)</f>
        <v>1.033395176252319</v>
      </c>
      <c r="J28" s="37">
        <f>SUM(Data!$B6:J8)/SUM(Data!$B6:I8)</f>
        <v>1.0157894736842106</v>
      </c>
      <c r="K28" s="37">
        <f>SUM(Data!$B5:K7)/SUM(Data!$B5:J7)</f>
        <v>1.0050335570469799</v>
      </c>
      <c r="L28" s="37">
        <f>SUM(Data!$B4:L6)/SUM(Data!$B4:K6)</f>
        <v>1.0015723270440251</v>
      </c>
      <c r="M28" s="37">
        <f>SUM(Data!$B3:M5)/SUM(Data!$B3:L5)</f>
        <v>1</v>
      </c>
      <c r="N28" s="37">
        <f>SUM(Data!$B2:N4)/SUM(Data!$B2:M4)</f>
        <v>1</v>
      </c>
      <c r="O28" s="37">
        <f>SUM(Data!$B1:O3)/SUM(Data!$B1:N3)</f>
        <v>1</v>
      </c>
      <c r="P28" s="34"/>
      <c r="Q28" s="35"/>
      <c r="R28" s="35"/>
    </row>
    <row r="29" spans="1:18" ht="15.75" x14ac:dyDescent="0.25">
      <c r="A29" s="6"/>
      <c r="B29" s="6"/>
      <c r="C29" s="56" t="s">
        <v>53</v>
      </c>
      <c r="D29" s="56"/>
      <c r="E29" s="56"/>
      <c r="F29" s="56"/>
      <c r="G29" s="34"/>
      <c r="H29" s="34"/>
      <c r="I29" s="34"/>
      <c r="J29" s="34"/>
      <c r="K29" s="34"/>
      <c r="L29" s="34"/>
      <c r="M29" s="34"/>
      <c r="N29" s="34"/>
      <c r="O29" s="35"/>
      <c r="P29" s="35"/>
      <c r="Q29" s="35"/>
      <c r="R29" s="35"/>
    </row>
    <row r="30" spans="1:18" ht="15.75" x14ac:dyDescent="0.25">
      <c r="A30" s="10"/>
      <c r="B30" s="10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4"/>
      <c r="O30" s="35"/>
      <c r="P30" s="35"/>
      <c r="Q30" s="35"/>
      <c r="R30" s="35"/>
    </row>
    <row r="31" spans="1:18" ht="15.75" x14ac:dyDescent="0.25">
      <c r="A31" s="6" t="s">
        <v>10</v>
      </c>
      <c r="B31" s="6"/>
      <c r="C31" s="33">
        <f>C24</f>
        <v>12.976190476190476</v>
      </c>
      <c r="D31" s="33">
        <f t="shared" ref="D31:R31" si="0">D24</f>
        <v>2.3948811700182815</v>
      </c>
      <c r="E31" s="33">
        <f t="shared" si="0"/>
        <v>1.4600977198697069</v>
      </c>
      <c r="F31" s="33">
        <f t="shared" si="0"/>
        <v>1.2110036275695284</v>
      </c>
      <c r="G31" s="33">
        <f t="shared" si="0"/>
        <v>1.0950054288816504</v>
      </c>
      <c r="H31" s="33">
        <f t="shared" si="0"/>
        <v>1</v>
      </c>
      <c r="I31" s="33">
        <f t="shared" si="0"/>
        <v>1.0237819025522041</v>
      </c>
      <c r="J31" s="33">
        <f t="shared" si="0"/>
        <v>1.0119647355163728</v>
      </c>
      <c r="K31" s="33">
        <f t="shared" si="0"/>
        <v>1.0035260930888577</v>
      </c>
      <c r="L31" s="33">
        <f t="shared" si="0"/>
        <v>1.0016313213703099</v>
      </c>
      <c r="M31" s="33">
        <f t="shared" si="0"/>
        <v>1</v>
      </c>
      <c r="N31" s="33">
        <f t="shared" si="0"/>
        <v>1</v>
      </c>
      <c r="O31" s="33">
        <f t="shared" si="0"/>
        <v>1</v>
      </c>
      <c r="P31" s="33">
        <f t="shared" si="0"/>
        <v>1</v>
      </c>
      <c r="Q31" s="33">
        <f t="shared" si="0"/>
        <v>1</v>
      </c>
      <c r="R31" s="33">
        <f t="shared" si="0"/>
        <v>0</v>
      </c>
    </row>
    <row r="32" spans="1:18" x14ac:dyDescent="0.25">
      <c r="A32" t="s">
        <v>11</v>
      </c>
    </row>
    <row r="34" spans="1:15" ht="15.75" x14ac:dyDescent="0.25">
      <c r="A34" s="39" t="s">
        <v>10</v>
      </c>
      <c r="B34" s="39"/>
      <c r="C34" s="40">
        <f>C31</f>
        <v>12.976190476190476</v>
      </c>
      <c r="D34" s="40">
        <f t="shared" ref="D34:G34" si="1">D31</f>
        <v>2.3948811700182815</v>
      </c>
      <c r="E34" s="40">
        <f t="shared" si="1"/>
        <v>1.4600977198697069</v>
      </c>
      <c r="F34" s="40">
        <f t="shared" si="1"/>
        <v>1.2110036275695284</v>
      </c>
      <c r="G34" s="40">
        <f t="shared" si="1"/>
        <v>1.0950054288816504</v>
      </c>
      <c r="H34" s="41">
        <f>H43</f>
        <v>1.0481716607406639</v>
      </c>
      <c r="I34" s="41">
        <f t="shared" ref="I34:L34" si="2">I43</f>
        <v>1.021123526939161</v>
      </c>
      <c r="J34" s="41">
        <f t="shared" si="2"/>
        <v>1.0092627778135288</v>
      </c>
      <c r="K34" s="41">
        <f t="shared" si="2"/>
        <v>1.0040617768552533</v>
      </c>
      <c r="L34" s="41">
        <f t="shared" si="2"/>
        <v>1.0017811105430787</v>
      </c>
      <c r="M34" s="42">
        <f>B50</f>
        <v>1.0013909771673879</v>
      </c>
      <c r="N34" s="43"/>
      <c r="O34" s="43"/>
    </row>
    <row r="35" spans="1:15" ht="15.75" x14ac:dyDescent="0.25">
      <c r="A35" s="39" t="s">
        <v>12</v>
      </c>
      <c r="B35" s="3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44"/>
    </row>
    <row r="36" spans="1:15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44"/>
    </row>
    <row r="37" spans="1:15" ht="15.75" x14ac:dyDescent="0.2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7"/>
      <c r="N37" s="7"/>
      <c r="O37" s="44"/>
    </row>
    <row r="38" spans="1:15" ht="15.75" x14ac:dyDescent="0.25">
      <c r="A38" s="39" t="s">
        <v>13</v>
      </c>
      <c r="B38" s="3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44"/>
    </row>
    <row r="39" spans="1:15" ht="15.75" x14ac:dyDescent="0.25">
      <c r="A39" s="7"/>
      <c r="B39" s="7"/>
      <c r="C39" s="7"/>
      <c r="D39" s="7"/>
      <c r="E39" s="7"/>
      <c r="F39" s="7"/>
      <c r="G39" s="7" t="s">
        <v>40</v>
      </c>
      <c r="H39" s="7"/>
      <c r="I39" s="7"/>
      <c r="J39" s="7"/>
      <c r="K39" s="7"/>
      <c r="L39" s="7"/>
      <c r="M39" s="7"/>
      <c r="N39" s="7"/>
      <c r="O39" s="44"/>
    </row>
    <row r="40" spans="1:15" ht="15.75" x14ac:dyDescent="0.25">
      <c r="A40" s="7" t="s">
        <v>15</v>
      </c>
      <c r="B40" s="7"/>
      <c r="C40" s="7"/>
      <c r="D40" s="7"/>
      <c r="E40" s="7"/>
      <c r="F40" s="7"/>
      <c r="G40" s="46">
        <f>LN(G31-1)</f>
        <v>-2.3538212428917378</v>
      </c>
      <c r="H40" s="46"/>
      <c r="I40" s="46">
        <f>LN(I31-1)</f>
        <v>-3.738830384519332</v>
      </c>
      <c r="J40" s="46">
        <f t="shared" ref="J40:L40" si="3">LN(J31-1)</f>
        <v>-4.4257916626406422</v>
      </c>
      <c r="K40" s="46">
        <f t="shared" si="3"/>
        <v>-5.6475647946579421</v>
      </c>
      <c r="L40" s="46">
        <f t="shared" si="3"/>
        <v>-6.4183649359362693</v>
      </c>
      <c r="M40" s="46"/>
      <c r="N40" s="7"/>
      <c r="O40" s="44"/>
    </row>
    <row r="41" spans="1:15" ht="15.75" x14ac:dyDescent="0.25">
      <c r="A41" s="7"/>
      <c r="B41" s="7"/>
      <c r="C41" s="7"/>
      <c r="D41" s="7"/>
      <c r="E41" s="7"/>
      <c r="F41" s="7"/>
      <c r="G41" s="7" t="s">
        <v>16</v>
      </c>
      <c r="H41" s="7"/>
      <c r="I41" s="7"/>
      <c r="J41" s="7"/>
      <c r="K41" s="7"/>
      <c r="L41" s="7"/>
      <c r="M41" s="7"/>
      <c r="N41" s="7"/>
      <c r="O41" s="44"/>
    </row>
    <row r="42" spans="1:15" ht="15.75" x14ac:dyDescent="0.25">
      <c r="A42" s="7" t="s">
        <v>17</v>
      </c>
      <c r="B42" s="7">
        <f>SLOPE(G40:L40,G2:L2)</f>
        <v>-0.82438345658548107</v>
      </c>
      <c r="C42" s="7"/>
      <c r="D42" s="7"/>
      <c r="E42" s="7"/>
      <c r="F42" s="7" t="s">
        <v>18</v>
      </c>
      <c r="G42" s="7">
        <f>_xlfn.FORECAST.LINEAR(G2,$G$40:$L$40,$G$2:$L$2)</f>
        <v>-2.2086009256898365</v>
      </c>
      <c r="H42" s="7">
        <f t="shared" ref="H42:L42" si="4">_xlfn.FORECAST.LINEAR(H2,$G$40:$L$40,$G$2:$L$2)</f>
        <v>-3.032984382275318</v>
      </c>
      <c r="I42" s="7">
        <f t="shared" si="4"/>
        <v>-3.8573678388607986</v>
      </c>
      <c r="J42" s="7">
        <f t="shared" si="4"/>
        <v>-4.6817512954462792</v>
      </c>
      <c r="K42" s="7">
        <f t="shared" si="4"/>
        <v>-5.5061347520317607</v>
      </c>
      <c r="L42" s="7">
        <f t="shared" si="4"/>
        <v>-6.3305182086172422</v>
      </c>
      <c r="M42" s="7"/>
      <c r="N42" s="7"/>
      <c r="O42" s="44"/>
    </row>
    <row r="43" spans="1:15" ht="15.75" x14ac:dyDescent="0.25">
      <c r="A43" s="7" t="s">
        <v>19</v>
      </c>
      <c r="B43" s="7">
        <f>INTERCEPT(G40:L40,G2:L2)</f>
        <v>1.0889329006520878</v>
      </c>
      <c r="C43" s="7"/>
      <c r="D43" s="7"/>
      <c r="E43" s="7"/>
      <c r="F43" s="7" t="s">
        <v>20</v>
      </c>
      <c r="G43" s="47">
        <f>EXP(G42)+1</f>
        <v>1.1098542352892597</v>
      </c>
      <c r="H43" s="47">
        <f t="shared" ref="H43:L43" si="5">EXP(H42)+1</f>
        <v>1.0481716607406639</v>
      </c>
      <c r="I43" s="47">
        <f t="shared" si="5"/>
        <v>1.021123526939161</v>
      </c>
      <c r="J43" s="47">
        <f t="shared" si="5"/>
        <v>1.0092627778135288</v>
      </c>
      <c r="K43" s="47">
        <f t="shared" si="5"/>
        <v>1.0040617768552533</v>
      </c>
      <c r="L43" s="47">
        <f t="shared" si="5"/>
        <v>1.0017811105430787</v>
      </c>
      <c r="M43" s="7"/>
      <c r="N43" s="7"/>
      <c r="O43" s="44"/>
    </row>
    <row r="44" spans="1:15" ht="15.7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44"/>
    </row>
    <row r="45" spans="1:15" ht="15.7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44"/>
    </row>
    <row r="46" spans="1:15" ht="15.75" x14ac:dyDescent="0.25">
      <c r="A46" s="39" t="s">
        <v>21</v>
      </c>
      <c r="B46" s="3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44"/>
    </row>
    <row r="47" spans="1:15" ht="15.75" x14ac:dyDescent="0.25">
      <c r="A47" s="7" t="s">
        <v>22</v>
      </c>
      <c r="B47" s="7">
        <f>EXP(B43)</f>
        <v>2.9711019194419959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44"/>
    </row>
    <row r="48" spans="1:15" ht="15.75" x14ac:dyDescent="0.25">
      <c r="A48" s="7" t="s">
        <v>23</v>
      </c>
      <c r="B48" s="7">
        <f>EXP(B42)</f>
        <v>0.43850526667289524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44"/>
    </row>
    <row r="49" spans="1:15" ht="15.75" x14ac:dyDescent="0.25">
      <c r="A49" s="7" t="s">
        <v>41</v>
      </c>
      <c r="B49" s="48">
        <f>B47*B48^(10)/(1-B48)</f>
        <v>1.390977167387969E-3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44"/>
    </row>
    <row r="50" spans="1:15" ht="15.75" x14ac:dyDescent="0.25">
      <c r="A50" s="7" t="s">
        <v>42</v>
      </c>
      <c r="B50" s="7">
        <f>1+B49</f>
        <v>1.0013909771673879</v>
      </c>
      <c r="C50" s="7" t="s">
        <v>43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44"/>
    </row>
    <row r="51" spans="1:15" ht="15.7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44"/>
    </row>
    <row r="52" spans="1:15" ht="15.75" x14ac:dyDescent="0.2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4"/>
    </row>
    <row r="53" spans="1:15" ht="15.75" x14ac:dyDescent="0.25">
      <c r="A53" s="39" t="s">
        <v>44</v>
      </c>
      <c r="B53" s="3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44"/>
    </row>
    <row r="54" spans="1:15" ht="15.75" x14ac:dyDescent="0.25">
      <c r="A54" s="7"/>
      <c r="B54" s="7"/>
      <c r="C54" s="39">
        <v>0</v>
      </c>
      <c r="D54" s="39">
        <v>1</v>
      </c>
      <c r="E54" s="39">
        <v>2</v>
      </c>
      <c r="F54" s="39">
        <v>3</v>
      </c>
      <c r="G54" s="39">
        <v>4</v>
      </c>
      <c r="H54" s="39">
        <v>5</v>
      </c>
      <c r="I54" s="39">
        <v>6</v>
      </c>
      <c r="J54" s="39">
        <v>7</v>
      </c>
      <c r="K54" s="39">
        <v>8</v>
      </c>
      <c r="L54" s="39">
        <v>9</v>
      </c>
      <c r="M54" s="39">
        <v>10</v>
      </c>
      <c r="N54" s="39" t="s">
        <v>45</v>
      </c>
      <c r="O54" s="39"/>
    </row>
    <row r="55" spans="1:15" ht="15.75" x14ac:dyDescent="0.25">
      <c r="A55" s="7" t="s">
        <v>46</v>
      </c>
      <c r="B55" s="7"/>
      <c r="C55" s="32">
        <f>PRODUCT(C34:$M34)</f>
        <v>65.467645164824859</v>
      </c>
      <c r="D55" s="31">
        <f>PRODUCT(D34:$M34)</f>
        <v>5.0452130218764113</v>
      </c>
      <c r="E55" s="31">
        <f>PRODUCT(E34:$M34)</f>
        <v>2.106665284707173</v>
      </c>
      <c r="F55" s="31">
        <f>PRODUCT(F34:$M34)</f>
        <v>1.4428248575685489</v>
      </c>
      <c r="G55" s="31">
        <f>PRODUCT(G34:$M34)</f>
        <v>1.1914290136886572</v>
      </c>
      <c r="H55" s="31">
        <f>PRODUCT(H34:$M34)</f>
        <v>1.088057631737485</v>
      </c>
      <c r="I55" s="31">
        <f>PRODUCT(I34:$M34)</f>
        <v>1.0380528996258458</v>
      </c>
      <c r="J55" s="31">
        <f>PRODUCT(J34:$M34)</f>
        <v>1.0165791623051046</v>
      </c>
      <c r="K55" s="31">
        <f>PRODUCT(K34:$M34)</f>
        <v>1.0072492364252505</v>
      </c>
      <c r="L55" s="31">
        <f>PRODUCT(L34:$M34)</f>
        <v>1.0031745651945647</v>
      </c>
      <c r="M55" s="31">
        <f>PRODUCT(M34:$M34)</f>
        <v>1.0013909771673879</v>
      </c>
      <c r="N55" s="6">
        <v>1</v>
      </c>
      <c r="O55" s="44"/>
    </row>
    <row r="56" spans="1:15" ht="15.75" x14ac:dyDescent="0.25">
      <c r="A56" s="7" t="s">
        <v>47</v>
      </c>
      <c r="B56" s="7"/>
      <c r="C56" s="51">
        <f>1/C55</f>
        <v>1.5274720779743128E-2</v>
      </c>
      <c r="D56" s="49">
        <f>1/D55-1/C55</f>
        <v>0.18293296552882843</v>
      </c>
      <c r="E56" s="49">
        <f t="shared" ref="E56:N56" si="6">1/E55-1/D55</f>
        <v>0.27647616938471686</v>
      </c>
      <c r="F56" s="49">
        <f t="shared" si="6"/>
        <v>0.21840095966344297</v>
      </c>
      <c r="G56" s="49">
        <f t="shared" si="6"/>
        <v>0.14624341025362697</v>
      </c>
      <c r="H56" s="49">
        <f t="shared" si="6"/>
        <v>7.9740738046586324E-2</v>
      </c>
      <c r="I56" s="49">
        <f t="shared" si="6"/>
        <v>4.4273078314556513E-2</v>
      </c>
      <c r="J56" s="49">
        <f t="shared" si="6"/>
        <v>2.0349181575210928E-2</v>
      </c>
      <c r="K56" s="49">
        <f t="shared" si="6"/>
        <v>9.1117132408319312E-3</v>
      </c>
      <c r="L56" s="49">
        <f t="shared" si="6"/>
        <v>4.032543990470927E-3</v>
      </c>
      <c r="M56" s="49">
        <f t="shared" si="6"/>
        <v>1.7754741845287247E-3</v>
      </c>
      <c r="N56" s="49">
        <f t="shared" si="6"/>
        <v>1.3890450374562935E-3</v>
      </c>
      <c r="O56" s="44"/>
    </row>
    <row r="57" spans="1:15" x14ac:dyDescent="0.25">
      <c r="C57" s="50" t="s">
        <v>48</v>
      </c>
      <c r="D57" s="50"/>
      <c r="E57" s="50"/>
      <c r="F57" s="50"/>
      <c r="G57" s="50"/>
    </row>
    <row r="58" spans="1:15" x14ac:dyDescent="0.25">
      <c r="C58" s="50" t="s">
        <v>49</v>
      </c>
      <c r="D58" s="50"/>
      <c r="E58" s="50"/>
      <c r="F58" s="50"/>
      <c r="G58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84A6-CB12-044B-A44B-3688D7A69BF3}">
  <dimension ref="A1:Y60"/>
  <sheetViews>
    <sheetView topLeftCell="M1" workbookViewId="0">
      <selection activeCell="J20" sqref="J20"/>
    </sheetView>
  </sheetViews>
  <sheetFormatPr defaultColWidth="11.42578125" defaultRowHeight="15" x14ac:dyDescent="0.25"/>
  <cols>
    <col min="3" max="14" width="6.42578125" customWidth="1"/>
    <col min="15" max="15" width="12.140625" bestFit="1" customWidth="1"/>
  </cols>
  <sheetData>
    <row r="1" spans="1:20" ht="15.75" x14ac:dyDescent="0.25">
      <c r="A1" s="1" t="s">
        <v>34</v>
      </c>
      <c r="B1" s="1"/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8"/>
      <c r="Q1" s="3"/>
      <c r="R1" s="3" t="s">
        <v>26</v>
      </c>
      <c r="S1" s="3"/>
    </row>
    <row r="2" spans="1:20" ht="15.75" x14ac:dyDescent="0.25">
      <c r="A2" s="1" t="s">
        <v>33</v>
      </c>
      <c r="B2" s="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45</v>
      </c>
      <c r="O2" s="3"/>
      <c r="P2" s="18" t="s">
        <v>30</v>
      </c>
      <c r="Q2" s="3" t="s">
        <v>31</v>
      </c>
      <c r="R2" s="3" t="s">
        <v>27</v>
      </c>
      <c r="S2" s="3" t="s">
        <v>28</v>
      </c>
      <c r="T2" s="3" t="s">
        <v>32</v>
      </c>
    </row>
    <row r="3" spans="1:20" ht="15.75" x14ac:dyDescent="0.25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9"/>
      <c r="Q3" s="6"/>
      <c r="R3" s="6"/>
      <c r="S3" s="6"/>
    </row>
    <row r="4" spans="1:20" ht="15.75" x14ac:dyDescent="0.25">
      <c r="A4" s="7">
        <v>0</v>
      </c>
      <c r="B4" s="23"/>
      <c r="C4" s="25">
        <f>Data!B1</f>
        <v>4</v>
      </c>
      <c r="D4" s="25">
        <f>Data!C1</f>
        <v>46</v>
      </c>
      <c r="E4" s="25">
        <f>Data!D1</f>
        <v>44</v>
      </c>
      <c r="F4" s="25">
        <f>Data!E1</f>
        <v>40</v>
      </c>
      <c r="G4" s="25">
        <f>Data!F1</f>
        <v>35</v>
      </c>
      <c r="H4" s="25">
        <f>Data!G1</f>
        <v>17</v>
      </c>
      <c r="I4" s="25">
        <f>Data!H1</f>
        <v>7</v>
      </c>
      <c r="J4" s="25">
        <f>Data!I1</f>
        <v>3</v>
      </c>
      <c r="K4" s="25">
        <f>Data!J1</f>
        <v>3</v>
      </c>
      <c r="L4" s="25">
        <f>Data!K1</f>
        <v>0</v>
      </c>
      <c r="M4" s="25">
        <f>Data!L1</f>
        <v>0</v>
      </c>
      <c r="N4" s="24">
        <f>SUM($C4:M4)*('Chain Ladder'!M$34-1)</f>
        <v>0.27680445631019146</v>
      </c>
      <c r="O4" s="24"/>
      <c r="P4" s="21">
        <f>SUM(C4:N4)</f>
        <v>199.2768044563102</v>
      </c>
      <c r="Q4" s="27">
        <f>P4/Data!A1</f>
        <v>9.2773186432174207E-2</v>
      </c>
      <c r="R4" s="20">
        <f t="shared" ref="R4:R18" si="0">S4-P4</f>
        <v>0</v>
      </c>
      <c r="S4" s="20">
        <f t="shared" ref="S4:S18" si="1">SUM(C4:O4)</f>
        <v>199.2768044563102</v>
      </c>
      <c r="T4" s="27">
        <f>S4/Data!A1</f>
        <v>9.2773186432174207E-2</v>
      </c>
    </row>
    <row r="5" spans="1:20" ht="15.75" x14ac:dyDescent="0.25">
      <c r="A5" s="7">
        <v>1</v>
      </c>
      <c r="B5" s="23"/>
      <c r="C5" s="25">
        <f>Data!B2</f>
        <v>3</v>
      </c>
      <c r="D5" s="25">
        <f>Data!C2</f>
        <v>46</v>
      </c>
      <c r="E5" s="25">
        <f>Data!D2</f>
        <v>61</v>
      </c>
      <c r="F5" s="25">
        <f>Data!E2</f>
        <v>43</v>
      </c>
      <c r="G5" s="25">
        <f>Data!F2</f>
        <v>28</v>
      </c>
      <c r="H5" s="25">
        <f>Data!G2</f>
        <v>17</v>
      </c>
      <c r="I5" s="25">
        <f>Data!H2</f>
        <v>5</v>
      </c>
      <c r="J5" s="25">
        <f>Data!I2</f>
        <v>3</v>
      </c>
      <c r="K5" s="25">
        <f>Data!J2</f>
        <v>1</v>
      </c>
      <c r="L5" s="25">
        <f>Data!K2</f>
        <v>2</v>
      </c>
      <c r="M5" s="25">
        <f>Data!L2</f>
        <v>1</v>
      </c>
      <c r="N5" s="24">
        <f>SUM($C5:M5)*('Chain Ladder'!M$34-1)</f>
        <v>0.29210520515145832</v>
      </c>
      <c r="O5" s="24"/>
      <c r="P5" s="21">
        <f>SUM(C5:N5)</f>
        <v>210.29210520515147</v>
      </c>
      <c r="Q5" s="27">
        <f>P5/Data!A2</f>
        <v>0.1018857098862168</v>
      </c>
      <c r="R5" s="20">
        <f t="shared" si="0"/>
        <v>0</v>
      </c>
      <c r="S5" s="20">
        <f t="shared" si="1"/>
        <v>210.29210520515147</v>
      </c>
      <c r="T5" s="27">
        <f>S5/Data!A2</f>
        <v>0.1018857098862168</v>
      </c>
    </row>
    <row r="6" spans="1:20" ht="15.75" x14ac:dyDescent="0.25">
      <c r="A6" s="7">
        <v>2</v>
      </c>
      <c r="B6" s="23"/>
      <c r="C6" s="25">
        <f>Data!B3</f>
        <v>4</v>
      </c>
      <c r="D6" s="25">
        <f>Data!C3</f>
        <v>33</v>
      </c>
      <c r="E6" s="25">
        <f>Data!D3</f>
        <v>49</v>
      </c>
      <c r="F6" s="25">
        <f>Data!E3</f>
        <v>46</v>
      </c>
      <c r="G6" s="25">
        <f>Data!F3</f>
        <v>27</v>
      </c>
      <c r="H6" s="25">
        <f>Data!G3</f>
        <v>11</v>
      </c>
      <c r="I6" s="25">
        <f>Data!H3</f>
        <v>7</v>
      </c>
      <c r="J6" s="25">
        <f>Data!I3</f>
        <v>3</v>
      </c>
      <c r="K6" s="25">
        <f>Data!J3</f>
        <v>2</v>
      </c>
      <c r="L6" s="25">
        <f>Data!K3</f>
        <v>0</v>
      </c>
      <c r="M6" s="25">
        <f>Data!L3</f>
        <v>0</v>
      </c>
      <c r="N6" s="24">
        <f>SUM($C6:M6)*('Chain Ladder'!M$34-1)</f>
        <v>0.25315784446459721</v>
      </c>
      <c r="O6" s="24"/>
      <c r="P6" s="21">
        <f>SUM(C6:N6)</f>
        <v>182.2531578444646</v>
      </c>
      <c r="Q6" s="27">
        <f>P6/Data!A3</f>
        <v>9.1309197316866028E-2</v>
      </c>
      <c r="R6" s="20">
        <f t="shared" si="0"/>
        <v>0</v>
      </c>
      <c r="S6" s="20">
        <f t="shared" si="1"/>
        <v>182.2531578444646</v>
      </c>
      <c r="T6" s="27">
        <f>S6/Data!A3</f>
        <v>9.1309197316866028E-2</v>
      </c>
    </row>
    <row r="7" spans="1:20" ht="15.75" x14ac:dyDescent="0.25">
      <c r="A7" s="7">
        <v>3</v>
      </c>
      <c r="B7" s="23"/>
      <c r="C7" s="25">
        <f>Data!B4</f>
        <v>4</v>
      </c>
      <c r="D7" s="25">
        <f>Data!C4</f>
        <v>36</v>
      </c>
      <c r="E7" s="25">
        <f>Data!D4</f>
        <v>73</v>
      </c>
      <c r="F7" s="25">
        <f>Data!E4</f>
        <v>47</v>
      </c>
      <c r="G7" s="25">
        <f>Data!F4</f>
        <v>31</v>
      </c>
      <c r="H7" s="25">
        <f>Data!G4</f>
        <v>18</v>
      </c>
      <c r="I7" s="25">
        <f>Data!H4</f>
        <v>14</v>
      </c>
      <c r="J7" s="25">
        <f>Data!I4</f>
        <v>8</v>
      </c>
      <c r="K7" s="25">
        <f>Data!J4</f>
        <v>3</v>
      </c>
      <c r="L7" s="25">
        <f>Data!K4</f>
        <v>0</v>
      </c>
      <c r="M7" s="25">
        <f>Data!L4</f>
        <v>1</v>
      </c>
      <c r="N7" s="24">
        <f>SUM($C7:M7)*('Chain Ladder'!M$34-1)</f>
        <v>0.32687963433615574</v>
      </c>
      <c r="O7" s="24"/>
      <c r="P7" s="21">
        <f>SUM(C7:N7)</f>
        <v>235.32687963433617</v>
      </c>
      <c r="Q7" s="27">
        <f>P7/Data!A4</f>
        <v>0.11043025792319858</v>
      </c>
      <c r="R7" s="20">
        <f t="shared" si="0"/>
        <v>0</v>
      </c>
      <c r="S7" s="20">
        <f t="shared" si="1"/>
        <v>235.32687963433617</v>
      </c>
      <c r="T7" s="27">
        <f>S7/Data!A4</f>
        <v>0.11043025792319858</v>
      </c>
    </row>
    <row r="8" spans="1:20" ht="15.75" x14ac:dyDescent="0.25">
      <c r="A8" s="7">
        <v>4</v>
      </c>
      <c r="B8" s="23"/>
      <c r="C8" s="25">
        <f>Data!B5</f>
        <v>4</v>
      </c>
      <c r="D8" s="25">
        <f>Data!C5</f>
        <v>40</v>
      </c>
      <c r="E8" s="25">
        <f>Data!D5</f>
        <v>49</v>
      </c>
      <c r="F8" s="25">
        <f>Data!E5</f>
        <v>52</v>
      </c>
      <c r="G8" s="25">
        <f>Data!F5</f>
        <v>33</v>
      </c>
      <c r="H8" s="25">
        <f>Data!G5</f>
        <v>19</v>
      </c>
      <c r="I8" s="25">
        <f>Data!H5</f>
        <v>7</v>
      </c>
      <c r="J8" s="25">
        <f>Data!I5</f>
        <v>1</v>
      </c>
      <c r="K8" s="25">
        <f>Data!J5</f>
        <v>1</v>
      </c>
      <c r="L8" s="25">
        <f>Data!K5</f>
        <v>0</v>
      </c>
      <c r="M8" s="25">
        <f>Data!L5</f>
        <v>0</v>
      </c>
      <c r="N8" s="24">
        <f>SUM($C8:M8)*('Chain Ladder'!M$34-1)</f>
        <v>0.28654129648190674</v>
      </c>
      <c r="O8" s="24"/>
      <c r="P8" s="21">
        <f>SUM(C8:N8)</f>
        <v>206.28654129648191</v>
      </c>
      <c r="Q8" s="27">
        <f>P8/Data!A5</f>
        <v>0.10146903162640528</v>
      </c>
      <c r="R8" s="20">
        <f t="shared" si="0"/>
        <v>0</v>
      </c>
      <c r="S8" s="20">
        <f t="shared" si="1"/>
        <v>206.28654129648191</v>
      </c>
      <c r="T8" s="27">
        <f>S8/Data!A5</f>
        <v>0.10146903162640528</v>
      </c>
    </row>
    <row r="9" spans="1:20" ht="15.75" x14ac:dyDescent="0.25">
      <c r="A9" s="7">
        <v>5</v>
      </c>
      <c r="B9" s="23"/>
      <c r="C9" s="25">
        <f>Data!B6</f>
        <v>2</v>
      </c>
      <c r="D9" s="25">
        <f>Data!C6</f>
        <v>30</v>
      </c>
      <c r="E9" s="25">
        <f>Data!D6</f>
        <v>58</v>
      </c>
      <c r="F9" s="25">
        <f>Data!E6</f>
        <v>39</v>
      </c>
      <c r="G9" s="25">
        <f>Data!F6</f>
        <v>35</v>
      </c>
      <c r="H9" s="25">
        <f>Data!G6</f>
        <v>9</v>
      </c>
      <c r="I9" s="25">
        <f>Data!H6</f>
        <v>12</v>
      </c>
      <c r="J9" s="25">
        <f>Data!I6</f>
        <v>5</v>
      </c>
      <c r="K9" s="25">
        <f>Data!J6</f>
        <v>5</v>
      </c>
      <c r="L9" s="25">
        <f>Data!K6</f>
        <v>1</v>
      </c>
      <c r="M9" s="25">
        <f>Data!L6</f>
        <v>0</v>
      </c>
      <c r="N9" s="24">
        <f>SUM($C9:M9)*('Chain Ladder'!M$34-1)</f>
        <v>0.27263152480802777</v>
      </c>
      <c r="O9" s="24"/>
      <c r="P9" s="21">
        <f>SUM(C9:M9)</f>
        <v>196</v>
      </c>
      <c r="Q9" s="27">
        <f>P9/Data!A6</f>
        <v>9.1417910447761194E-2</v>
      </c>
      <c r="R9" s="20">
        <f t="shared" si="0"/>
        <v>0.27263152480801978</v>
      </c>
      <c r="S9" s="20">
        <f t="shared" si="1"/>
        <v>196.27263152480802</v>
      </c>
      <c r="T9" s="27">
        <f>S9/Data!A6</f>
        <v>9.1545070673884343E-2</v>
      </c>
    </row>
    <row r="10" spans="1:20" ht="15.75" x14ac:dyDescent="0.25">
      <c r="A10" s="7">
        <v>6</v>
      </c>
      <c r="B10" s="23"/>
      <c r="C10" s="25">
        <f>Data!B7</f>
        <v>1</v>
      </c>
      <c r="D10" s="25">
        <f>Data!C7</f>
        <v>26</v>
      </c>
      <c r="E10" s="25">
        <f>Data!D7</f>
        <v>63</v>
      </c>
      <c r="F10" s="25">
        <f>Data!E7</f>
        <v>43</v>
      </c>
      <c r="G10" s="25">
        <f>Data!F7</f>
        <v>30</v>
      </c>
      <c r="H10" s="25">
        <f>Data!G7</f>
        <v>14</v>
      </c>
      <c r="I10" s="25">
        <f>Data!H7</f>
        <v>7</v>
      </c>
      <c r="J10" s="25">
        <f>Data!I7</f>
        <v>8</v>
      </c>
      <c r="K10" s="25">
        <f>Data!J7</f>
        <v>3</v>
      </c>
      <c r="L10" s="25">
        <f>Data!K7</f>
        <v>2</v>
      </c>
      <c r="M10" s="24">
        <f>SUM($C10:L10)*('Chain Ladder'!L$34-1)</f>
        <v>0.35087877698650849</v>
      </c>
      <c r="N10" s="24">
        <f>SUM($C10:M10)*('Chain Ladder'!M$34-1)</f>
        <v>0.27451056634272492</v>
      </c>
      <c r="O10" s="24"/>
      <c r="P10" s="21">
        <f>SUM(C10:L10)</f>
        <v>197</v>
      </c>
      <c r="Q10" s="27">
        <f>P10/Data!A7</f>
        <v>9.5031355523396047E-2</v>
      </c>
      <c r="R10" s="20">
        <f t="shared" si="0"/>
        <v>0.62538934332923191</v>
      </c>
      <c r="S10" s="20">
        <f t="shared" si="1"/>
        <v>197.62538934332923</v>
      </c>
      <c r="T10" s="27">
        <f>S10/Data!A7</f>
        <v>9.5333038757032917E-2</v>
      </c>
    </row>
    <row r="11" spans="1:20" ht="15.75" x14ac:dyDescent="0.25">
      <c r="A11" s="7">
        <v>7</v>
      </c>
      <c r="B11" s="23"/>
      <c r="C11" s="25">
        <f>Data!B8</f>
        <v>3</v>
      </c>
      <c r="D11" s="25">
        <f>Data!C8</f>
        <v>34</v>
      </c>
      <c r="E11" s="25">
        <f>Data!D8</f>
        <v>43</v>
      </c>
      <c r="F11" s="25">
        <f>Data!E8</f>
        <v>44</v>
      </c>
      <c r="G11" s="25">
        <f>Data!F8</f>
        <v>26</v>
      </c>
      <c r="H11" s="25">
        <f>Data!G8</f>
        <v>27</v>
      </c>
      <c r="I11" s="25">
        <f>Data!H8</f>
        <v>6</v>
      </c>
      <c r="J11" s="25">
        <f>Data!I8</f>
        <v>5</v>
      </c>
      <c r="K11" s="25">
        <f>Data!J8</f>
        <v>1</v>
      </c>
      <c r="L11" s="24">
        <f>SUM($C11:K11)*('Chain Ladder'!K$34-1)</f>
        <v>0.76767582564287928</v>
      </c>
      <c r="M11" s="24">
        <f>SUM($C11:L11)*('Chain Ladder'!L$34-1)</f>
        <v>0.33799720814859791</v>
      </c>
      <c r="N11" s="24">
        <f>SUM($C11:M11)*('Chain Ladder'!M$34-1)</f>
        <v>0.26443265058091292</v>
      </c>
      <c r="O11" s="24"/>
      <c r="P11" s="21">
        <f>SUM(C11:K11)</f>
        <v>189</v>
      </c>
      <c r="Q11" s="27">
        <f>P11/Data!A8</f>
        <v>9.6527068437180799E-2</v>
      </c>
      <c r="R11" s="20">
        <f t="shared" si="0"/>
        <v>1.3701056843723904</v>
      </c>
      <c r="S11" s="20">
        <f t="shared" si="1"/>
        <v>190.37010568437239</v>
      </c>
      <c r="T11" s="27">
        <f>S11/Data!A8</f>
        <v>9.7226815977718276E-2</v>
      </c>
    </row>
    <row r="12" spans="1:20" ht="15.75" x14ac:dyDescent="0.25">
      <c r="A12" s="7">
        <v>8</v>
      </c>
      <c r="B12" s="23"/>
      <c r="C12" s="25">
        <f>Data!B9</f>
        <v>1</v>
      </c>
      <c r="D12" s="25">
        <f>Data!C9</f>
        <v>39</v>
      </c>
      <c r="E12" s="25">
        <f>Data!D9</f>
        <v>49</v>
      </c>
      <c r="F12" s="25">
        <f>Data!E9</f>
        <v>44</v>
      </c>
      <c r="G12" s="25">
        <f>Data!F9</f>
        <v>21</v>
      </c>
      <c r="H12" s="25">
        <f>Data!G9</f>
        <v>16</v>
      </c>
      <c r="I12" s="25">
        <f>Data!H9</f>
        <v>2</v>
      </c>
      <c r="J12" s="25">
        <f>Data!I9</f>
        <v>5</v>
      </c>
      <c r="K12" s="24">
        <f>SUM($C12:J12)*('Chain Ladder'!J$34-1)</f>
        <v>1.6395116729945975</v>
      </c>
      <c r="L12" s="24">
        <f>SUM($C12:K12)*('Chain Ladder'!K$34-1)</f>
        <v>0.7255938339471264</v>
      </c>
      <c r="M12" s="24">
        <f>SUM($C12:L12)*('Chain Ladder'!L$34-1)</f>
        <v>0.31946908047884148</v>
      </c>
      <c r="N12" s="24">
        <f>SUM($C12:M12)*('Chain Ladder'!M$34-1)</f>
        <v>0.24993714058290953</v>
      </c>
      <c r="O12" s="24"/>
      <c r="P12" s="21">
        <f>SUM(C12:J12)</f>
        <v>177</v>
      </c>
      <c r="Q12" s="27">
        <f>P12/Data!A9</f>
        <v>8.2826392138511937E-2</v>
      </c>
      <c r="R12" s="20">
        <f t="shared" si="0"/>
        <v>2.9345117280034856</v>
      </c>
      <c r="S12" s="20">
        <f t="shared" si="1"/>
        <v>179.93451172800349</v>
      </c>
      <c r="T12" s="27">
        <f>S12/Data!A9</f>
        <v>8.4199584336922553E-2</v>
      </c>
    </row>
    <row r="13" spans="1:20" ht="15.75" x14ac:dyDescent="0.25">
      <c r="A13" s="7">
        <v>9</v>
      </c>
      <c r="B13" s="23"/>
      <c r="C13" s="25">
        <f>Data!B10</f>
        <v>2</v>
      </c>
      <c r="D13" s="25">
        <f>Data!C10</f>
        <v>44</v>
      </c>
      <c r="E13" s="25">
        <f>Data!D10</f>
        <v>51</v>
      </c>
      <c r="F13" s="25">
        <f>Data!E10</f>
        <v>46</v>
      </c>
      <c r="G13" s="25">
        <f>Data!F10</f>
        <v>23</v>
      </c>
      <c r="H13" s="25">
        <f>Data!G10</f>
        <v>12</v>
      </c>
      <c r="I13" s="25">
        <f>Data!H10</f>
        <v>10</v>
      </c>
      <c r="J13" s="24">
        <f>SUM($C13:I13)*('Chain Ladder'!I$34-1)</f>
        <v>3.9712230645622633</v>
      </c>
      <c r="K13" s="24">
        <f>SUM($C13:J13)*('Chain Ladder'!J$34-1)</f>
        <v>1.7781867858384155</v>
      </c>
      <c r="L13" s="24">
        <f>SUM($C13:K13)*('Chain Ladder'!K$34-1)</f>
        <v>0.78696686864934884</v>
      </c>
      <c r="M13" s="24">
        <f>SUM($C13:L13)*('Chain Ladder'!L$34-1)</f>
        <v>0.34649079158663432</v>
      </c>
      <c r="N13" s="24">
        <f>SUM($C13:M13)*('Chain Ladder'!M$34-1)</f>
        <v>0.27107761902237615</v>
      </c>
      <c r="O13" s="24"/>
      <c r="P13" s="21">
        <f>SUM(C13:I13)</f>
        <v>188</v>
      </c>
      <c r="Q13" s="27">
        <f>P13/Data!A10</f>
        <v>0.10118406889128095</v>
      </c>
      <c r="R13" s="20">
        <f t="shared" si="0"/>
        <v>7.1539451296590357</v>
      </c>
      <c r="S13" s="20">
        <f t="shared" si="1"/>
        <v>195.15394512965904</v>
      </c>
      <c r="T13" s="27">
        <f>S13/Data!A10</f>
        <v>0.10503441610853555</v>
      </c>
    </row>
    <row r="14" spans="1:20" ht="15.75" x14ac:dyDescent="0.25">
      <c r="A14" s="7">
        <v>10</v>
      </c>
      <c r="B14" s="23"/>
      <c r="C14" s="25">
        <f>Data!B11</f>
        <v>3</v>
      </c>
      <c r="D14" s="25">
        <f>Data!C11</f>
        <v>42</v>
      </c>
      <c r="E14" s="25">
        <f>Data!D11</f>
        <v>58</v>
      </c>
      <c r="F14" s="25">
        <f>Data!E11</f>
        <v>38</v>
      </c>
      <c r="G14" s="25">
        <f>Data!F11</f>
        <v>26</v>
      </c>
      <c r="H14" s="25">
        <f>Data!G11</f>
        <v>15</v>
      </c>
      <c r="I14" s="24">
        <f>SUM($C14:H14)*('Chain Ladder'!H$34-1)</f>
        <v>8.7672422548008342</v>
      </c>
      <c r="J14" s="24">
        <f>SUM($C14:I14)*('Chain Ladder'!I$34-1)</f>
        <v>4.0296769808787332</v>
      </c>
      <c r="K14" s="24">
        <f>SUM($C14:J14)*('Chain Ladder'!J$34-1)</f>
        <v>1.8043605816400143</v>
      </c>
      <c r="L14" s="24">
        <f>SUM($C14:K14)*('Chain Ladder'!K$34-1)</f>
        <v>0.79855052807517235</v>
      </c>
      <c r="M14" s="24">
        <f>SUM($C14:L14)*('Chain Ladder'!L$34-1)</f>
        <v>0.35159091903013395</v>
      </c>
      <c r="N14" s="24">
        <f>SUM($C14:M14)*('Chain Ladder'!M$34-1)</f>
        <v>0.27506771179732048</v>
      </c>
      <c r="O14" s="24"/>
      <c r="P14" s="21">
        <f>SUM(C14:H14)</f>
        <v>182</v>
      </c>
      <c r="Q14" s="27">
        <f>P14/Data!A11</f>
        <v>8.7668593448940263E-2</v>
      </c>
      <c r="R14" s="20">
        <f t="shared" si="0"/>
        <v>16.026488976222254</v>
      </c>
      <c r="S14" s="20">
        <f t="shared" si="1"/>
        <v>198.02648897622225</v>
      </c>
      <c r="T14" s="27">
        <f>S14/Data!A11</f>
        <v>9.5388482165810334E-2</v>
      </c>
    </row>
    <row r="15" spans="1:20" ht="15.75" x14ac:dyDescent="0.25">
      <c r="A15" s="7">
        <v>11</v>
      </c>
      <c r="B15" s="23"/>
      <c r="C15" s="25">
        <f>Data!B12</f>
        <v>6</v>
      </c>
      <c r="D15" s="25">
        <f>Data!C12</f>
        <v>22</v>
      </c>
      <c r="E15" s="25">
        <f>Data!D12</f>
        <v>61</v>
      </c>
      <c r="F15" s="25">
        <f>Data!E12</f>
        <v>38</v>
      </c>
      <c r="G15" s="25">
        <f>Data!F12</f>
        <v>34</v>
      </c>
      <c r="H15" s="24">
        <f>SUM($C15:G15)*('Chain Ladder'!G$34-1)</f>
        <v>15.295874049945718</v>
      </c>
      <c r="I15" s="24">
        <f>SUM($C15:H15)*('Chain Ladder'!H$34-1)</f>
        <v>8.4924650347128026</v>
      </c>
      <c r="J15" s="24">
        <f>SUM($C15:I15)*('Chain Ladder'!I$34-1)</f>
        <v>3.9033814586975972</v>
      </c>
      <c r="K15" s="24">
        <f>SUM($C15:J15)*('Chain Ladder'!J$34-1)</f>
        <v>1.7478094826455755</v>
      </c>
      <c r="L15" s="24">
        <f>SUM($C15:K15)*('Chain Ladder'!K$34-1)</f>
        <v>0.77352287538493525</v>
      </c>
      <c r="M15" s="24">
        <f>SUM($C15:L15)*('Chain Ladder'!L$34-1)</f>
        <v>0.34057158449692942</v>
      </c>
      <c r="N15" s="24">
        <f>SUM($C15:M15)*('Chain Ladder'!M$34-1)</f>
        <v>0.26644671799025921</v>
      </c>
      <c r="O15" s="24"/>
      <c r="P15" s="21">
        <f>SUM(C15:G15)</f>
        <v>161</v>
      </c>
      <c r="Q15" s="27">
        <f>P15/Data!A12</f>
        <v>7.9427725703009378E-2</v>
      </c>
      <c r="R15" s="20">
        <f t="shared" si="0"/>
        <v>30.820071203873823</v>
      </c>
      <c r="S15" s="20">
        <f t="shared" si="1"/>
        <v>191.82007120387382</v>
      </c>
      <c r="T15" s="27">
        <f>S15/Data!A12</f>
        <v>9.4632496893869669E-2</v>
      </c>
    </row>
    <row r="16" spans="1:20" ht="15.75" x14ac:dyDescent="0.25">
      <c r="A16" s="7">
        <v>12</v>
      </c>
      <c r="B16" s="23"/>
      <c r="C16" s="25">
        <f>Data!B13</f>
        <v>4</v>
      </c>
      <c r="D16" s="25">
        <f>Data!C13</f>
        <v>33</v>
      </c>
      <c r="E16" s="25">
        <f>Data!D13</f>
        <v>57</v>
      </c>
      <c r="F16" s="25">
        <f>Data!E13</f>
        <v>45</v>
      </c>
      <c r="G16" s="24">
        <f>SUM($C16:F16)*('Chain Ladder'!F$34-1)</f>
        <v>29.329504232164446</v>
      </c>
      <c r="H16" s="24">
        <f>SUM($C16:G16)*('Chain Ladder'!G$34-1)</f>
        <v>15.992216743012374</v>
      </c>
      <c r="I16" s="24">
        <f>SUM($C16:H16)*('Chain Ladder'!H$34-1)</f>
        <v>8.8790834099515354</v>
      </c>
      <c r="J16" s="24">
        <f>SUM($C16:I16)*('Chain Ladder'!I$34-1)</f>
        <v>4.0810823960968285</v>
      </c>
      <c r="K16" s="24">
        <f>SUM($C16:J16)*('Chain Ladder'!J$34-1)</f>
        <v>1.8273782838882333</v>
      </c>
      <c r="L16" s="24">
        <f>SUM($C16:K16)*('Chain Ladder'!K$34-1)</f>
        <v>0.80873740450797804</v>
      </c>
      <c r="M16" s="24">
        <f>SUM($C16:L16)*('Chain Ladder'!L$34-1)</f>
        <v>0.3560760619498809</v>
      </c>
      <c r="N16" s="24">
        <f>SUM($C16:M16)*('Chain Ladder'!M$34-1)</f>
        <v>0.27857667045706624</v>
      </c>
      <c r="O16" s="24"/>
      <c r="P16" s="21">
        <f>SUM(C16:F16)</f>
        <v>139</v>
      </c>
      <c r="Q16" s="27">
        <f>P16/Data!A13</f>
        <v>6.8948412698412703E-2</v>
      </c>
      <c r="R16" s="20">
        <f t="shared" si="0"/>
        <v>61.552655202028348</v>
      </c>
      <c r="S16" s="20">
        <f t="shared" si="1"/>
        <v>200.55265520202835</v>
      </c>
      <c r="T16" s="27">
        <f>S16/Data!A13</f>
        <v>9.9480483731164859E-2</v>
      </c>
    </row>
    <row r="17" spans="1:20" ht="15.75" x14ac:dyDescent="0.25">
      <c r="A17" s="7">
        <v>13</v>
      </c>
      <c r="B17" s="23"/>
      <c r="C17" s="25">
        <f>Data!B14</f>
        <v>0</v>
      </c>
      <c r="D17" s="25">
        <f>Data!C14</f>
        <v>35</v>
      </c>
      <c r="E17" s="25">
        <f>Data!D14</f>
        <v>47</v>
      </c>
      <c r="F17" s="24">
        <f>SUM($C17:E17)*('Chain Ladder'!E$34-1)</f>
        <v>37.728013029315967</v>
      </c>
      <c r="G17" s="24">
        <f>SUM($C17:F17)*('Chain Ladder'!F$34-1)</f>
        <v>25.263045070877432</v>
      </c>
      <c r="H17" s="24">
        <f>SUM($C17:G17)*('Chain Ladder'!G$34-1)</f>
        <v>13.774937658813169</v>
      </c>
      <c r="I17" s="24">
        <f>SUM($C17:H17)*('Chain Ladder'!H$34-1)</f>
        <v>7.6480216848565528</v>
      </c>
      <c r="J17" s="24">
        <f>SUM($C17:I17)*('Chain Ladder'!I$34-1)</f>
        <v>3.5152509805294474</v>
      </c>
      <c r="K17" s="24">
        <f>SUM($C17:J17)*('Chain Ladder'!J$34-1)</f>
        <v>1.5740170574306438</v>
      </c>
      <c r="L17" s="24">
        <f>SUM($C17:K17)*('Chain Ladder'!K$34-1)</f>
        <v>0.69660807556997406</v>
      </c>
      <c r="M17" s="24">
        <f>SUM($C17:L17)*('Chain Ladder'!L$34-1)</f>
        <v>0.30670704593210696</v>
      </c>
      <c r="N17" s="24">
        <f>SUM($C17:M17)*('Chain Ladder'!M$34-1)</f>
        <v>0.23995274266292871</v>
      </c>
      <c r="O17" s="24"/>
      <c r="P17" s="21">
        <f>SUM(C17:E17)</f>
        <v>82</v>
      </c>
      <c r="Q17" s="27">
        <f>P17/Data!A14</f>
        <v>4.0714995034756701E-2</v>
      </c>
      <c r="R17" s="20">
        <f t="shared" si="0"/>
        <v>90.746553345988247</v>
      </c>
      <c r="S17" s="20">
        <f t="shared" si="1"/>
        <v>172.74655334598825</v>
      </c>
      <c r="T17" s="27">
        <f>S17/Data!A14</f>
        <v>8.5772866606746892E-2</v>
      </c>
    </row>
    <row r="18" spans="1:20" ht="15.75" x14ac:dyDescent="0.25">
      <c r="A18" s="7">
        <v>14</v>
      </c>
      <c r="B18" s="23"/>
      <c r="C18" s="25">
        <f>Data!B15</f>
        <v>1</v>
      </c>
      <c r="D18" s="25">
        <f>Data!C15</f>
        <v>32</v>
      </c>
      <c r="E18" s="24">
        <f>SUM($C18:D18)*('Chain Ladder'!D$34-1)</f>
        <v>46.031078610603288</v>
      </c>
      <c r="F18" s="24">
        <f>SUM($C18:E18)*('Chain Ladder'!E$34-1)</f>
        <v>36.362019067582139</v>
      </c>
      <c r="G18" s="24">
        <f>SUM($C18:F18)*('Chain Ladder'!F$34-1)</f>
        <v>24.348362206582049</v>
      </c>
      <c r="H18" s="24">
        <f>SUM($C18:G18)*('Chain Ladder'!G$34-1)</f>
        <v>13.276197328900281</v>
      </c>
      <c r="I18" s="24">
        <f>SUM($C18:H18)*('Chain Ladder'!H$34-1)</f>
        <v>7.3711146706280086</v>
      </c>
      <c r="J18" s="24">
        <f>SUM($C18:I18)*('Chain Ladder'!I$34-1)</f>
        <v>3.3879765436368654</v>
      </c>
      <c r="K18" s="24">
        <f>SUM($C18:J18)*('Chain Ladder'!J$34-1)</f>
        <v>1.5170276317101419</v>
      </c>
      <c r="L18" s="24">
        <f>SUM($C18:K18)*('Chain Ladder'!K$34-1)</f>
        <v>0.67138643391648378</v>
      </c>
      <c r="M18" s="24">
        <f>SUM($C18:L18)*('Chain Ladder'!L$34-1)</f>
        <v>0.29560230070105187</v>
      </c>
      <c r="N18" s="24">
        <f>SUM($C18:M18)*('Chain Ladder'!M$34-1)</f>
        <v>0.23126492766126555</v>
      </c>
      <c r="O18" s="24"/>
      <c r="P18" s="21">
        <f>SUM(C18:D18)</f>
        <v>33</v>
      </c>
      <c r="Q18" s="27">
        <f>P18/Data!A15</f>
        <v>1.824212271973466E-2</v>
      </c>
      <c r="R18" s="20">
        <f t="shared" si="0"/>
        <v>133.49202972192157</v>
      </c>
      <c r="S18" s="20">
        <f t="shared" si="1"/>
        <v>166.49202972192157</v>
      </c>
      <c r="T18" s="27">
        <f>S18/Data!A15</f>
        <v>9.2035395092272834E-2</v>
      </c>
    </row>
    <row r="19" spans="1:20" ht="15.75" x14ac:dyDescent="0.25">
      <c r="A19" s="7">
        <v>15</v>
      </c>
      <c r="B19" s="23"/>
      <c r="C19" s="25">
        <f>Data!B16</f>
        <v>5</v>
      </c>
      <c r="D19" s="24">
        <f>C19*('Chain Ladder'!C34-1)</f>
        <v>59.88095238095238</v>
      </c>
      <c r="E19" s="24">
        <f>SUM($C19:D19)*('Chain Ladder'!D$34-1)</f>
        <v>90.501218769043263</v>
      </c>
      <c r="F19" s="24">
        <f>SUM($C19:E19)*('Chain Ladder'!E$34-1)</f>
        <v>71.490982654517566</v>
      </c>
      <c r="G19" s="24">
        <f>SUM($C19:F19)*('Chain Ladder'!F$34-1)</f>
        <v>47.871058450891837</v>
      </c>
      <c r="H19" s="24">
        <f>SUM($C19:G19)*('Chain Ladder'!G$34-1)</f>
        <v>26.102191718075954</v>
      </c>
      <c r="I19" s="24">
        <f>SUM($C19:H19)*('Chain Ladder'!H$34-1)</f>
        <v>14.492270907259254</v>
      </c>
      <c r="J19" s="24">
        <f>SUM($C19:I19)*('Chain Ladder'!I$34-1)</f>
        <v>6.6610649938026407</v>
      </c>
      <c r="K19" s="24">
        <f>SUM($C19:J19)*('Chain Ladder'!J$34-1)</f>
        <v>2.982612046471961</v>
      </c>
      <c r="L19" s="24">
        <f>SUM($C19:K19)*('Chain Ladder'!K$34-1)</f>
        <v>1.3200057953985707</v>
      </c>
      <c r="M19" s="24">
        <f>SUM($C19:L19)*('Chain Ladder'!L$34-1)</f>
        <v>0.58118056956014896</v>
      </c>
      <c r="N19" s="24">
        <f>SUM($C19:M19)*('Chain Ladder'!M$34-1)</f>
        <v>0.45468753815075669</v>
      </c>
      <c r="O19" s="24"/>
      <c r="P19" s="21">
        <f>SUM(C19)</f>
        <v>5</v>
      </c>
      <c r="Q19" s="27">
        <f>P19/Data!A16</f>
        <v>2.6609898882384245E-3</v>
      </c>
      <c r="R19" s="20">
        <f>S19-P19</f>
        <v>322.33822582412438</v>
      </c>
      <c r="S19" s="20">
        <f>SUM(C19:O19)</f>
        <v>327.33822582412438</v>
      </c>
      <c r="T19" s="55">
        <f>S19/Data!A16</f>
        <v>0.17420874179038018</v>
      </c>
    </row>
    <row r="20" spans="1:20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0" ht="16.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>
        <f>SUM(R4:R19)</f>
        <v>667.33260768433081</v>
      </c>
      <c r="S21" s="3"/>
    </row>
    <row r="22" spans="1:20" ht="15.75" thickTop="1" x14ac:dyDescent="0.25"/>
    <row r="24" spans="1:20" ht="15.75" x14ac:dyDescent="0.25">
      <c r="A24" s="28" t="s">
        <v>36</v>
      </c>
      <c r="Q24" s="3" t="s">
        <v>27</v>
      </c>
      <c r="R24" s="3" t="s">
        <v>37</v>
      </c>
      <c r="S24" s="18" t="s">
        <v>35</v>
      </c>
      <c r="T24" s="3" t="s">
        <v>37</v>
      </c>
    </row>
    <row r="25" spans="1:20" ht="15.75" x14ac:dyDescent="0.25">
      <c r="C25" s="25">
        <v>4</v>
      </c>
      <c r="D25" s="25">
        <v>46</v>
      </c>
      <c r="E25" s="25">
        <v>44</v>
      </c>
      <c r="F25" s="25">
        <v>40</v>
      </c>
      <c r="G25" s="25">
        <v>35</v>
      </c>
      <c r="H25" s="25">
        <v>17</v>
      </c>
      <c r="I25" s="25">
        <v>7</v>
      </c>
      <c r="J25" s="25">
        <v>3</v>
      </c>
      <c r="K25" s="25">
        <v>3</v>
      </c>
      <c r="L25" s="25">
        <v>0</v>
      </c>
      <c r="M25" s="25">
        <v>0</v>
      </c>
      <c r="N25" s="25">
        <v>0</v>
      </c>
      <c r="O25" s="25"/>
      <c r="P25" s="21">
        <f>SUM(C25:N25)</f>
        <v>199</v>
      </c>
      <c r="Q25" s="20">
        <f t="shared" ref="Q25:Q40" si="2">S25-P25</f>
        <v>0</v>
      </c>
      <c r="R25" s="26" t="e">
        <f>Q25/R4</f>
        <v>#DIV/0!</v>
      </c>
      <c r="S25" s="29">
        <f t="shared" ref="S25:S40" si="3">SUM(C25:O25)</f>
        <v>199</v>
      </c>
      <c r="T25" s="26">
        <f>S25/S4</f>
        <v>0.9986109549625436</v>
      </c>
    </row>
    <row r="26" spans="1:20" ht="15.75" x14ac:dyDescent="0.25">
      <c r="C26" s="25">
        <v>3</v>
      </c>
      <c r="D26" s="25">
        <v>46</v>
      </c>
      <c r="E26" s="25">
        <v>61</v>
      </c>
      <c r="F26" s="25">
        <v>43</v>
      </c>
      <c r="G26" s="25">
        <v>28</v>
      </c>
      <c r="H26" s="25">
        <v>17</v>
      </c>
      <c r="I26" s="25">
        <v>5</v>
      </c>
      <c r="J26" s="25">
        <v>3</v>
      </c>
      <c r="K26" s="25">
        <v>1</v>
      </c>
      <c r="L26" s="25">
        <v>2</v>
      </c>
      <c r="M26" s="25">
        <v>1</v>
      </c>
      <c r="N26" s="25">
        <v>0</v>
      </c>
      <c r="O26" s="25"/>
      <c r="P26" s="21">
        <f>SUM(C26:N26)</f>
        <v>210</v>
      </c>
      <c r="Q26" s="20">
        <f t="shared" si="2"/>
        <v>0</v>
      </c>
      <c r="R26" s="26" t="e">
        <f t="shared" ref="R26:R40" si="4">Q26/R5</f>
        <v>#DIV/0!</v>
      </c>
      <c r="S26" s="29">
        <f t="shared" si="3"/>
        <v>210</v>
      </c>
      <c r="T26" s="26">
        <f t="shared" ref="T26:T40" si="5">S26/S5</f>
        <v>0.9986109549625436</v>
      </c>
    </row>
    <row r="27" spans="1:20" ht="15.75" x14ac:dyDescent="0.25">
      <c r="C27" s="25">
        <v>4</v>
      </c>
      <c r="D27" s="25">
        <v>33</v>
      </c>
      <c r="E27" s="25">
        <v>49</v>
      </c>
      <c r="F27" s="25">
        <v>46</v>
      </c>
      <c r="G27" s="25">
        <v>27</v>
      </c>
      <c r="H27" s="25">
        <v>11</v>
      </c>
      <c r="I27" s="25">
        <v>7</v>
      </c>
      <c r="J27" s="25">
        <v>3</v>
      </c>
      <c r="K27" s="25">
        <v>2</v>
      </c>
      <c r="L27" s="25">
        <v>0</v>
      </c>
      <c r="M27" s="25">
        <v>0</v>
      </c>
      <c r="N27" s="25">
        <v>0</v>
      </c>
      <c r="O27" s="25"/>
      <c r="P27" s="21">
        <f>SUM(C27:N27)</f>
        <v>182</v>
      </c>
      <c r="Q27" s="20">
        <f t="shared" si="2"/>
        <v>0</v>
      </c>
      <c r="R27" s="26" t="e">
        <f t="shared" si="4"/>
        <v>#DIV/0!</v>
      </c>
      <c r="S27" s="29">
        <f t="shared" si="3"/>
        <v>182</v>
      </c>
      <c r="T27" s="26">
        <f t="shared" si="5"/>
        <v>0.99861095496254371</v>
      </c>
    </row>
    <row r="28" spans="1:20" ht="15.75" x14ac:dyDescent="0.25">
      <c r="C28" s="25">
        <v>4</v>
      </c>
      <c r="D28" s="25">
        <v>36</v>
      </c>
      <c r="E28" s="25">
        <v>73</v>
      </c>
      <c r="F28" s="25">
        <v>47</v>
      </c>
      <c r="G28" s="25">
        <v>31</v>
      </c>
      <c r="H28" s="25">
        <v>18</v>
      </c>
      <c r="I28" s="25">
        <v>14</v>
      </c>
      <c r="J28" s="25">
        <v>8</v>
      </c>
      <c r="K28" s="25">
        <v>3</v>
      </c>
      <c r="L28" s="25">
        <v>0</v>
      </c>
      <c r="M28" s="25">
        <v>1</v>
      </c>
      <c r="N28" s="25">
        <v>0</v>
      </c>
      <c r="O28" s="25"/>
      <c r="P28" s="21">
        <f>SUM(C28:N28)</f>
        <v>235</v>
      </c>
      <c r="Q28" s="20">
        <f t="shared" si="2"/>
        <v>0</v>
      </c>
      <c r="R28" s="26" t="e">
        <f t="shared" si="4"/>
        <v>#DIV/0!</v>
      </c>
      <c r="S28" s="29">
        <f t="shared" si="3"/>
        <v>235</v>
      </c>
      <c r="T28" s="26">
        <f t="shared" si="5"/>
        <v>0.9986109549625436</v>
      </c>
    </row>
    <row r="29" spans="1:20" ht="15.75" x14ac:dyDescent="0.25">
      <c r="C29" s="25">
        <v>4</v>
      </c>
      <c r="D29" s="25">
        <v>40</v>
      </c>
      <c r="E29" s="25">
        <v>49</v>
      </c>
      <c r="F29" s="25">
        <v>52</v>
      </c>
      <c r="G29" s="25">
        <v>33</v>
      </c>
      <c r="H29" s="25">
        <v>19</v>
      </c>
      <c r="I29" s="25">
        <v>7</v>
      </c>
      <c r="J29" s="25">
        <v>1</v>
      </c>
      <c r="K29" s="25">
        <v>1</v>
      </c>
      <c r="L29" s="25">
        <v>0</v>
      </c>
      <c r="M29" s="25">
        <v>0</v>
      </c>
      <c r="N29" s="25">
        <v>0</v>
      </c>
      <c r="O29" s="25"/>
      <c r="P29" s="21">
        <f>SUM(C29:N29)</f>
        <v>206</v>
      </c>
      <c r="Q29" s="20">
        <f t="shared" si="2"/>
        <v>0</v>
      </c>
      <c r="R29" s="26" t="e">
        <f t="shared" si="4"/>
        <v>#DIV/0!</v>
      </c>
      <c r="S29" s="29">
        <f t="shared" si="3"/>
        <v>206</v>
      </c>
      <c r="T29" s="26">
        <f t="shared" si="5"/>
        <v>0.9986109549625436</v>
      </c>
    </row>
    <row r="30" spans="1:20" ht="15.75" x14ac:dyDescent="0.25">
      <c r="C30" s="25">
        <v>2</v>
      </c>
      <c r="D30" s="25">
        <v>30</v>
      </c>
      <c r="E30" s="25">
        <v>58</v>
      </c>
      <c r="F30" s="25">
        <v>39</v>
      </c>
      <c r="G30" s="25">
        <v>35</v>
      </c>
      <c r="H30" s="25">
        <v>9</v>
      </c>
      <c r="I30" s="25">
        <v>12</v>
      </c>
      <c r="J30" s="25">
        <v>5</v>
      </c>
      <c r="K30" s="25">
        <v>5</v>
      </c>
      <c r="L30" s="25">
        <v>1</v>
      </c>
      <c r="M30" s="25">
        <v>0</v>
      </c>
      <c r="N30" s="25">
        <v>0</v>
      </c>
      <c r="O30" s="25"/>
      <c r="P30" s="21">
        <f>SUM(C30:M30)</f>
        <v>196</v>
      </c>
      <c r="Q30" s="20">
        <f t="shared" si="2"/>
        <v>0</v>
      </c>
      <c r="R30" s="26">
        <f t="shared" si="4"/>
        <v>0</v>
      </c>
      <c r="S30" s="29">
        <f t="shared" si="3"/>
        <v>196</v>
      </c>
      <c r="T30" s="26">
        <f t="shared" si="5"/>
        <v>0.99861095496254371</v>
      </c>
    </row>
    <row r="31" spans="1:20" ht="15.75" x14ac:dyDescent="0.25">
      <c r="C31" s="25">
        <v>1</v>
      </c>
      <c r="D31" s="25">
        <v>26</v>
      </c>
      <c r="E31" s="25">
        <v>63</v>
      </c>
      <c r="F31" s="25">
        <v>43</v>
      </c>
      <c r="G31" s="25">
        <v>30</v>
      </c>
      <c r="H31" s="25">
        <v>14</v>
      </c>
      <c r="I31" s="25">
        <v>7</v>
      </c>
      <c r="J31" s="25">
        <v>8</v>
      </c>
      <c r="K31" s="25">
        <v>3</v>
      </c>
      <c r="L31" s="25">
        <v>2</v>
      </c>
      <c r="M31" s="25">
        <v>0</v>
      </c>
      <c r="N31" s="25">
        <v>0</v>
      </c>
      <c r="O31" s="25"/>
      <c r="P31" s="21">
        <f>SUM(C31:L31)</f>
        <v>197</v>
      </c>
      <c r="Q31" s="20">
        <f t="shared" si="2"/>
        <v>0</v>
      </c>
      <c r="R31" s="26">
        <f t="shared" si="4"/>
        <v>0</v>
      </c>
      <c r="S31" s="29">
        <f t="shared" si="3"/>
        <v>197</v>
      </c>
      <c r="T31" s="26">
        <f t="shared" si="5"/>
        <v>0.99683548077801498</v>
      </c>
    </row>
    <row r="32" spans="1:20" ht="15.75" x14ac:dyDescent="0.25">
      <c r="C32" s="25">
        <v>3</v>
      </c>
      <c r="D32" s="25">
        <v>34</v>
      </c>
      <c r="E32" s="25">
        <v>43</v>
      </c>
      <c r="F32" s="25">
        <v>44</v>
      </c>
      <c r="G32" s="25">
        <v>26</v>
      </c>
      <c r="H32" s="25">
        <v>27</v>
      </c>
      <c r="I32" s="25">
        <v>6</v>
      </c>
      <c r="J32" s="25">
        <v>5</v>
      </c>
      <c r="K32" s="25">
        <v>1</v>
      </c>
      <c r="L32" s="25">
        <v>2</v>
      </c>
      <c r="M32" s="25">
        <v>2</v>
      </c>
      <c r="N32" s="25">
        <v>1</v>
      </c>
      <c r="O32" s="25"/>
      <c r="P32" s="21">
        <f>SUM(C32:K32)</f>
        <v>189</v>
      </c>
      <c r="Q32" s="20">
        <f t="shared" si="2"/>
        <v>5</v>
      </c>
      <c r="R32" s="26">
        <f t="shared" si="4"/>
        <v>3.6493535185136969</v>
      </c>
      <c r="S32" s="29">
        <f t="shared" si="3"/>
        <v>194</v>
      </c>
      <c r="T32" s="26">
        <f t="shared" si="5"/>
        <v>1.0190675647448864</v>
      </c>
    </row>
    <row r="33" spans="1:25" ht="15.75" x14ac:dyDescent="0.25">
      <c r="C33" s="25">
        <v>1</v>
      </c>
      <c r="D33" s="25">
        <v>39</v>
      </c>
      <c r="E33" s="25">
        <v>49</v>
      </c>
      <c r="F33" s="25">
        <v>44</v>
      </c>
      <c r="G33" s="25">
        <v>21</v>
      </c>
      <c r="H33" s="25">
        <v>16</v>
      </c>
      <c r="I33" s="25">
        <v>2</v>
      </c>
      <c r="J33" s="25">
        <v>5</v>
      </c>
      <c r="K33" s="25">
        <v>2</v>
      </c>
      <c r="L33" s="25">
        <v>0</v>
      </c>
      <c r="M33" s="25">
        <v>0</v>
      </c>
      <c r="N33" s="25">
        <v>0</v>
      </c>
      <c r="O33" s="25"/>
      <c r="P33" s="21">
        <f>SUM(C33:J33)</f>
        <v>177</v>
      </c>
      <c r="Q33" s="20">
        <f t="shared" si="2"/>
        <v>2</v>
      </c>
      <c r="R33" s="26">
        <f t="shared" si="4"/>
        <v>0.68154438808827433</v>
      </c>
      <c r="S33" s="29">
        <f t="shared" si="3"/>
        <v>179</v>
      </c>
      <c r="T33" s="26">
        <f t="shared" si="5"/>
        <v>0.99480637861503673</v>
      </c>
    </row>
    <row r="34" spans="1:25" ht="15.75" x14ac:dyDescent="0.25">
      <c r="C34" s="25">
        <v>2</v>
      </c>
      <c r="D34" s="25">
        <v>44</v>
      </c>
      <c r="E34" s="25">
        <v>51</v>
      </c>
      <c r="F34" s="25">
        <v>46</v>
      </c>
      <c r="G34" s="25">
        <v>23</v>
      </c>
      <c r="H34" s="25">
        <v>12</v>
      </c>
      <c r="I34" s="25">
        <v>10</v>
      </c>
      <c r="J34" s="25">
        <v>5</v>
      </c>
      <c r="K34" s="25">
        <v>1</v>
      </c>
      <c r="L34" s="25">
        <v>1</v>
      </c>
      <c r="M34" s="25">
        <v>1</v>
      </c>
      <c r="N34" s="25">
        <v>0</v>
      </c>
      <c r="O34" s="25"/>
      <c r="P34" s="21">
        <f>SUM(C34:I34)</f>
        <v>188</v>
      </c>
      <c r="Q34" s="20">
        <f t="shared" si="2"/>
        <v>8</v>
      </c>
      <c r="R34" s="26">
        <f t="shared" si="4"/>
        <v>1.1182640983411187</v>
      </c>
      <c r="S34" s="29">
        <f t="shared" si="3"/>
        <v>196</v>
      </c>
      <c r="T34" s="26">
        <f t="shared" si="5"/>
        <v>1.004335320353267</v>
      </c>
    </row>
    <row r="35" spans="1:25" ht="15.75" x14ac:dyDescent="0.25">
      <c r="C35" s="25">
        <v>3</v>
      </c>
      <c r="D35" s="25">
        <v>42</v>
      </c>
      <c r="E35" s="25">
        <v>58</v>
      </c>
      <c r="F35" s="25">
        <v>38</v>
      </c>
      <c r="G35" s="25">
        <v>26</v>
      </c>
      <c r="H35" s="25">
        <v>15</v>
      </c>
      <c r="I35" s="25">
        <v>10</v>
      </c>
      <c r="J35" s="25">
        <v>6</v>
      </c>
      <c r="K35" s="25">
        <v>1</v>
      </c>
      <c r="L35" s="25">
        <v>2</v>
      </c>
      <c r="M35" s="25">
        <v>1</v>
      </c>
      <c r="N35" s="25">
        <v>0</v>
      </c>
      <c r="O35" s="25"/>
      <c r="P35" s="21">
        <f>SUM(C35:H35)</f>
        <v>182</v>
      </c>
      <c r="Q35" s="20">
        <f t="shared" si="2"/>
        <v>20</v>
      </c>
      <c r="R35" s="26">
        <f t="shared" si="4"/>
        <v>1.2479339691727276</v>
      </c>
      <c r="S35" s="29">
        <f t="shared" si="3"/>
        <v>202</v>
      </c>
      <c r="T35" s="26">
        <f t="shared" si="5"/>
        <v>1.020065553069796</v>
      </c>
    </row>
    <row r="36" spans="1:25" ht="15.75" x14ac:dyDescent="0.25">
      <c r="C36" s="25">
        <v>6</v>
      </c>
      <c r="D36" s="25">
        <v>22</v>
      </c>
      <c r="E36" s="25">
        <v>61</v>
      </c>
      <c r="F36" s="25">
        <v>38</v>
      </c>
      <c r="G36" s="25">
        <v>34</v>
      </c>
      <c r="H36" s="25">
        <v>15</v>
      </c>
      <c r="I36" s="25">
        <v>8</v>
      </c>
      <c r="J36" s="25">
        <v>4</v>
      </c>
      <c r="K36" s="25">
        <v>2</v>
      </c>
      <c r="L36" s="25">
        <v>2</v>
      </c>
      <c r="M36" s="25">
        <v>1</v>
      </c>
      <c r="N36" s="25">
        <v>0</v>
      </c>
      <c r="O36" s="25"/>
      <c r="P36" s="21">
        <f>SUM(C36:G36)</f>
        <v>161</v>
      </c>
      <c r="Q36" s="20">
        <f t="shared" si="2"/>
        <v>32</v>
      </c>
      <c r="R36" s="26">
        <f>Q36/R15</f>
        <v>1.0382844279729591</v>
      </c>
      <c r="S36" s="29">
        <f t="shared" si="3"/>
        <v>193</v>
      </c>
      <c r="T36" s="26">
        <f t="shared" si="5"/>
        <v>1.0061512269739077</v>
      </c>
    </row>
    <row r="37" spans="1:25" ht="15.75" x14ac:dyDescent="0.25">
      <c r="C37" s="25">
        <v>4</v>
      </c>
      <c r="D37" s="25">
        <v>33</v>
      </c>
      <c r="E37" s="25">
        <v>57</v>
      </c>
      <c r="F37" s="25">
        <v>45</v>
      </c>
      <c r="G37" s="25">
        <v>26</v>
      </c>
      <c r="H37" s="25">
        <v>21</v>
      </c>
      <c r="I37" s="25">
        <v>16</v>
      </c>
      <c r="J37" s="25">
        <v>3</v>
      </c>
      <c r="K37" s="25">
        <v>1</v>
      </c>
      <c r="L37" s="25">
        <v>2</v>
      </c>
      <c r="M37" s="25">
        <v>1</v>
      </c>
      <c r="N37" s="25">
        <v>1</v>
      </c>
      <c r="O37" s="25"/>
      <c r="P37" s="21">
        <f>SUM(C37:F37)</f>
        <v>139</v>
      </c>
      <c r="Q37" s="20">
        <f t="shared" si="2"/>
        <v>71</v>
      </c>
      <c r="R37" s="26">
        <f t="shared" si="4"/>
        <v>1.1534839523488229</v>
      </c>
      <c r="S37" s="29">
        <f t="shared" si="3"/>
        <v>210</v>
      </c>
      <c r="T37" s="26">
        <f t="shared" si="5"/>
        <v>1.0471065555749177</v>
      </c>
    </row>
    <row r="38" spans="1:25" ht="15.75" x14ac:dyDescent="0.25">
      <c r="C38" s="25">
        <v>0</v>
      </c>
      <c r="D38" s="25">
        <v>35</v>
      </c>
      <c r="E38" s="25">
        <v>47</v>
      </c>
      <c r="F38" s="25">
        <v>50</v>
      </c>
      <c r="G38" s="25">
        <v>34</v>
      </c>
      <c r="H38" s="25">
        <v>20</v>
      </c>
      <c r="I38" s="25">
        <v>4</v>
      </c>
      <c r="J38" s="25">
        <v>1</v>
      </c>
      <c r="K38" s="25">
        <v>0</v>
      </c>
      <c r="L38" s="25">
        <v>0</v>
      </c>
      <c r="M38" s="25">
        <v>0</v>
      </c>
      <c r="N38" s="25">
        <v>0</v>
      </c>
      <c r="O38" s="25"/>
      <c r="P38" s="21">
        <f>SUM(C38:E38)</f>
        <v>82</v>
      </c>
      <c r="Q38" s="20">
        <f t="shared" si="2"/>
        <v>109</v>
      </c>
      <c r="R38" s="26">
        <f t="shared" si="4"/>
        <v>1.2011475475483577</v>
      </c>
      <c r="S38" s="29">
        <f t="shared" si="3"/>
        <v>191</v>
      </c>
      <c r="T38" s="26">
        <f t="shared" si="5"/>
        <v>1.1056660541148542</v>
      </c>
    </row>
    <row r="39" spans="1:25" ht="15.75" x14ac:dyDescent="0.25">
      <c r="C39" s="25">
        <v>1</v>
      </c>
      <c r="D39" s="25">
        <v>32</v>
      </c>
      <c r="E39" s="25">
        <v>41</v>
      </c>
      <c r="F39" s="25">
        <v>33</v>
      </c>
      <c r="G39" s="25">
        <v>16</v>
      </c>
      <c r="H39" s="25">
        <v>15</v>
      </c>
      <c r="I39" s="25">
        <v>13</v>
      </c>
      <c r="J39" s="25">
        <v>1</v>
      </c>
      <c r="K39" s="25">
        <v>5</v>
      </c>
      <c r="L39" s="25">
        <v>1</v>
      </c>
      <c r="M39" s="25">
        <v>1</v>
      </c>
      <c r="N39" s="25">
        <v>0</v>
      </c>
      <c r="O39" s="25"/>
      <c r="P39" s="21">
        <f>SUM(C39:D39)</f>
        <v>33</v>
      </c>
      <c r="Q39" s="20">
        <f t="shared" si="2"/>
        <v>126</v>
      </c>
      <c r="R39" s="26">
        <f t="shared" si="4"/>
        <v>0.94387657647030854</v>
      </c>
      <c r="S39" s="29">
        <f t="shared" si="3"/>
        <v>159</v>
      </c>
      <c r="T39" s="26">
        <f t="shared" si="5"/>
        <v>0.95500067039584469</v>
      </c>
    </row>
    <row r="40" spans="1:25" ht="15.75" x14ac:dyDescent="0.25">
      <c r="C40" s="25">
        <v>5</v>
      </c>
      <c r="D40" s="25">
        <v>31</v>
      </c>
      <c r="E40" s="25">
        <v>49</v>
      </c>
      <c r="F40" s="25">
        <v>37</v>
      </c>
      <c r="G40" s="25">
        <v>24</v>
      </c>
      <c r="H40" s="25">
        <v>19</v>
      </c>
      <c r="I40" s="25">
        <v>9</v>
      </c>
      <c r="J40" s="25">
        <v>3</v>
      </c>
      <c r="K40" s="25">
        <v>5</v>
      </c>
      <c r="L40" s="25">
        <v>2</v>
      </c>
      <c r="M40" s="25">
        <v>2</v>
      </c>
      <c r="N40" s="25">
        <v>0</v>
      </c>
      <c r="O40" s="25"/>
      <c r="P40" s="21">
        <f>SUM(C40)</f>
        <v>5</v>
      </c>
      <c r="Q40" s="20">
        <f t="shared" si="2"/>
        <v>181</v>
      </c>
      <c r="R40" s="26">
        <f t="shared" si="4"/>
        <v>0.56152198374001727</v>
      </c>
      <c r="S40" s="29">
        <f t="shared" si="3"/>
        <v>186</v>
      </c>
      <c r="T40" s="54">
        <f t="shared" si="5"/>
        <v>0.56821961300644419</v>
      </c>
      <c r="U40" s="50" t="s">
        <v>52</v>
      </c>
      <c r="V40" s="50"/>
      <c r="W40" s="50"/>
      <c r="X40" s="50"/>
      <c r="Y40" s="50"/>
    </row>
    <row r="41" spans="1:25" ht="15.75" x14ac:dyDescent="0.25">
      <c r="P41" s="6"/>
      <c r="Q41" s="3"/>
      <c r="R41" s="26"/>
      <c r="S41" s="3"/>
    </row>
    <row r="42" spans="1:25" ht="15.75" x14ac:dyDescent="0.25">
      <c r="A42" s="28" t="s">
        <v>38</v>
      </c>
      <c r="P42" s="6"/>
      <c r="Q42" s="20">
        <f>SUM(Q25:Q40)</f>
        <v>554</v>
      </c>
      <c r="R42" s="26">
        <f>Q42/R21</f>
        <v>0.83017073288596044</v>
      </c>
      <c r="S42" s="3"/>
      <c r="T42" s="30">
        <f>AVERAGE(T25:T40)</f>
        <v>0.98180750921263926</v>
      </c>
      <c r="U42" s="30" t="s">
        <v>39</v>
      </c>
    </row>
    <row r="43" spans="1:25" x14ac:dyDescent="0.25">
      <c r="O43" t="str">
        <f t="shared" ref="O43:O47" si="6">IF(O4&gt;0,O25/O4,"")</f>
        <v/>
      </c>
    </row>
    <row r="44" spans="1:25" x14ac:dyDescent="0.25">
      <c r="O44" t="str">
        <f t="shared" si="6"/>
        <v/>
      </c>
    </row>
    <row r="45" spans="1:25" x14ac:dyDescent="0.25">
      <c r="O45" t="str">
        <f t="shared" si="6"/>
        <v/>
      </c>
    </row>
    <row r="46" spans="1:25" x14ac:dyDescent="0.25">
      <c r="O46" t="str">
        <f t="shared" si="6"/>
        <v/>
      </c>
    </row>
    <row r="47" spans="1:25" x14ac:dyDescent="0.25">
      <c r="O47" t="str">
        <f t="shared" si="6"/>
        <v/>
      </c>
    </row>
    <row r="48" spans="1:25" x14ac:dyDescent="0.25">
      <c r="M48" t="str">
        <f t="shared" ref="M48:O48" si="7">IF(M9&gt;0,M30/M9,"")</f>
        <v/>
      </c>
      <c r="N48">
        <f t="shared" si="7"/>
        <v>0</v>
      </c>
      <c r="O48" t="str">
        <f t="shared" si="7"/>
        <v/>
      </c>
    </row>
    <row r="49" spans="3:15" x14ac:dyDescent="0.25">
      <c r="L49">
        <f t="shared" ref="L49:O49" si="8">IF(L10&gt;0,L31/L10,"")</f>
        <v>1</v>
      </c>
      <c r="M49">
        <f t="shared" si="8"/>
        <v>0</v>
      </c>
      <c r="N49">
        <f t="shared" si="8"/>
        <v>0</v>
      </c>
      <c r="O49" t="str">
        <f t="shared" si="8"/>
        <v/>
      </c>
    </row>
    <row r="50" spans="3:15" x14ac:dyDescent="0.25">
      <c r="K50">
        <f t="shared" ref="K50:O50" si="9">IF(K11&gt;0,K32/K11,"")</f>
        <v>1</v>
      </c>
      <c r="L50">
        <f t="shared" si="9"/>
        <v>2.6052663548772403</v>
      </c>
      <c r="M50">
        <f t="shared" si="9"/>
        <v>5.9172086389563168</v>
      </c>
      <c r="N50">
        <f t="shared" si="9"/>
        <v>3.7816812628968943</v>
      </c>
      <c r="O50" t="str">
        <f t="shared" si="9"/>
        <v/>
      </c>
    </row>
    <row r="51" spans="3:15" x14ac:dyDescent="0.25">
      <c r="J51">
        <f t="shared" ref="J51:O51" si="10">IF(J12&gt;0,J33/J12,"")</f>
        <v>1</v>
      </c>
      <c r="K51">
        <f t="shared" si="10"/>
        <v>1.2198754256790159</v>
      </c>
      <c r="L51">
        <f t="shared" si="10"/>
        <v>0</v>
      </c>
      <c r="M51">
        <f t="shared" si="10"/>
        <v>0</v>
      </c>
      <c r="N51">
        <f t="shared" si="10"/>
        <v>0</v>
      </c>
      <c r="O51" t="str">
        <f t="shared" si="10"/>
        <v/>
      </c>
    </row>
    <row r="52" spans="3:15" x14ac:dyDescent="0.25">
      <c r="I52">
        <f t="shared" ref="I52:O52" si="11">IF(I13&gt;0,I34/I13,"")</f>
        <v>1</v>
      </c>
      <c r="J52">
        <f t="shared" si="11"/>
        <v>1.2590579573880309</v>
      </c>
      <c r="K52">
        <f t="shared" si="11"/>
        <v>0.56237061706006308</v>
      </c>
      <c r="L52">
        <f t="shared" si="11"/>
        <v>1.2707015248510709</v>
      </c>
      <c r="M52">
        <f t="shared" si="11"/>
        <v>2.8860795850326846</v>
      </c>
      <c r="N52">
        <f t="shared" si="11"/>
        <v>0</v>
      </c>
      <c r="O52" t="str">
        <f t="shared" si="11"/>
        <v/>
      </c>
    </row>
    <row r="53" spans="3:15" x14ac:dyDescent="0.25">
      <c r="H53">
        <f t="shared" ref="H53:O53" si="12">IF(H14&gt;0,H35/H14,"")</f>
        <v>1</v>
      </c>
      <c r="I53">
        <f t="shared" si="12"/>
        <v>1.1406095222844017</v>
      </c>
      <c r="J53">
        <f t="shared" si="12"/>
        <v>1.4889530918906575</v>
      </c>
      <c r="K53">
        <f t="shared" si="12"/>
        <v>0.55421294954863332</v>
      </c>
      <c r="L53">
        <f t="shared" si="12"/>
        <v>2.5045378215712959</v>
      </c>
      <c r="M53">
        <f t="shared" si="12"/>
        <v>2.8442145285165701</v>
      </c>
      <c r="N53">
        <f t="shared" si="12"/>
        <v>0</v>
      </c>
      <c r="O53" t="str">
        <f t="shared" si="12"/>
        <v/>
      </c>
    </row>
    <row r="54" spans="3:15" x14ac:dyDescent="0.25">
      <c r="G54">
        <f t="shared" ref="G54:O54" si="13">IF(G15&gt;0,G36/G15,"")</f>
        <v>1</v>
      </c>
      <c r="H54">
        <f t="shared" si="13"/>
        <v>0.98065661047027464</v>
      </c>
      <c r="I54">
        <f t="shared" si="13"/>
        <v>0.94201153225831835</v>
      </c>
      <c r="J54">
        <f t="shared" si="13"/>
        <v>1.0247525235042338</v>
      </c>
      <c r="K54">
        <f t="shared" si="13"/>
        <v>1.1442894776910673</v>
      </c>
      <c r="L54">
        <f t="shared" si="13"/>
        <v>2.5855731790798324</v>
      </c>
      <c r="M54">
        <f t="shared" si="13"/>
        <v>2.9362402664248579</v>
      </c>
      <c r="N54">
        <f t="shared" si="13"/>
        <v>0</v>
      </c>
      <c r="O54" t="str">
        <f t="shared" si="13"/>
        <v/>
      </c>
    </row>
    <row r="55" spans="3:15" x14ac:dyDescent="0.25">
      <c r="F55">
        <f t="shared" ref="F55:O55" si="14">IF(F16&gt;0,F37/F16,"")</f>
        <v>1</v>
      </c>
      <c r="G55">
        <f t="shared" si="14"/>
        <v>0.88647935519779031</v>
      </c>
      <c r="H55">
        <f t="shared" si="14"/>
        <v>1.3131387810370769</v>
      </c>
      <c r="I55">
        <f t="shared" si="14"/>
        <v>1.8019878022620504</v>
      </c>
      <c r="J55">
        <f t="shared" si="14"/>
        <v>0.73509910088294661</v>
      </c>
      <c r="K55">
        <f t="shared" si="14"/>
        <v>0.54723206947180858</v>
      </c>
      <c r="L55">
        <f t="shared" si="14"/>
        <v>2.4729906009686364</v>
      </c>
      <c r="M55">
        <f t="shared" si="14"/>
        <v>2.808388731677093</v>
      </c>
      <c r="N55">
        <f t="shared" si="14"/>
        <v>3.589676042718438</v>
      </c>
      <c r="O55" t="str">
        <f t="shared" si="14"/>
        <v/>
      </c>
    </row>
    <row r="56" spans="3:15" x14ac:dyDescent="0.25">
      <c r="E56">
        <f t="shared" ref="E56:O56" si="15">IF(E17&gt;0,E38/E17,"")</f>
        <v>1</v>
      </c>
      <c r="F56">
        <f t="shared" si="15"/>
        <v>1.3252751996546512</v>
      </c>
      <c r="G56">
        <f t="shared" si="15"/>
        <v>1.345839343777061</v>
      </c>
      <c r="H56">
        <f t="shared" si="15"/>
        <v>1.4519121970184781</v>
      </c>
      <c r="I56">
        <f t="shared" si="15"/>
        <v>0.52301106937499808</v>
      </c>
      <c r="J56">
        <f t="shared" si="15"/>
        <v>0.28447470907166511</v>
      </c>
      <c r="K56">
        <f t="shared" si="15"/>
        <v>0</v>
      </c>
      <c r="L56">
        <f t="shared" si="15"/>
        <v>0</v>
      </c>
      <c r="M56">
        <f t="shared" si="15"/>
        <v>0</v>
      </c>
      <c r="N56">
        <f t="shared" si="15"/>
        <v>0</v>
      </c>
      <c r="O56" t="str">
        <f t="shared" si="15"/>
        <v/>
      </c>
    </row>
    <row r="57" spans="3:15" x14ac:dyDescent="0.25">
      <c r="D57">
        <f t="shared" ref="D57:O57" si="16">IF(D18&gt;0,D39/D18,"")</f>
        <v>1</v>
      </c>
      <c r="E57">
        <f t="shared" si="16"/>
        <v>0.89070256960165217</v>
      </c>
      <c r="F57">
        <f t="shared" si="16"/>
        <v>0.90754036343984312</v>
      </c>
      <c r="G57">
        <f t="shared" si="16"/>
        <v>0.65712838770218185</v>
      </c>
      <c r="H57">
        <f t="shared" si="16"/>
        <v>1.1298415975896396</v>
      </c>
      <c r="I57">
        <f t="shared" si="16"/>
        <v>1.763640993376707</v>
      </c>
      <c r="J57">
        <f t="shared" si="16"/>
        <v>0.29516142957900693</v>
      </c>
      <c r="K57">
        <f t="shared" si="16"/>
        <v>3.295918871539282</v>
      </c>
      <c r="L57">
        <f t="shared" si="16"/>
        <v>1.4894551773508038</v>
      </c>
      <c r="M57">
        <f t="shared" si="16"/>
        <v>3.3829236025172844</v>
      </c>
      <c r="N57">
        <f t="shared" si="16"/>
        <v>0</v>
      </c>
      <c r="O57" t="str">
        <f t="shared" si="16"/>
        <v/>
      </c>
    </row>
    <row r="58" spans="3:15" x14ac:dyDescent="0.25">
      <c r="C58">
        <f t="shared" ref="C58:O58" si="17">IF(C19&gt;0,C40/C19,"")</f>
        <v>1</v>
      </c>
      <c r="D58">
        <f t="shared" si="17"/>
        <v>0.51769383697813121</v>
      </c>
      <c r="E58">
        <f t="shared" si="17"/>
        <v>0.5414291726285666</v>
      </c>
      <c r="F58">
        <f t="shared" si="17"/>
        <v>0.51754778891211595</v>
      </c>
      <c r="G58">
        <f t="shared" si="17"/>
        <v>0.50134675891113245</v>
      </c>
      <c r="H58">
        <f t="shared" si="17"/>
        <v>0.72790822338655814</v>
      </c>
      <c r="I58">
        <f t="shared" si="17"/>
        <v>0.62102068458379789</v>
      </c>
      <c r="J58">
        <f t="shared" si="17"/>
        <v>0.45037843089523327</v>
      </c>
      <c r="K58">
        <f t="shared" si="17"/>
        <v>1.6763829563131902</v>
      </c>
      <c r="L58">
        <f t="shared" si="17"/>
        <v>1.5151448629785051</v>
      </c>
      <c r="M58">
        <f t="shared" si="17"/>
        <v>3.4412712756616188</v>
      </c>
      <c r="N58">
        <f t="shared" si="17"/>
        <v>0</v>
      </c>
      <c r="O58" t="str">
        <f t="shared" si="17"/>
        <v/>
      </c>
    </row>
    <row r="59" spans="3:15" x14ac:dyDescent="0.25">
      <c r="C59" t="str">
        <f t="shared" ref="C59:O60" si="18">IF(C41&gt;0,C20/C41,"")</f>
        <v/>
      </c>
      <c r="D59" t="str">
        <f t="shared" si="18"/>
        <v/>
      </c>
      <c r="E59" t="str">
        <f t="shared" si="18"/>
        <v/>
      </c>
      <c r="F59" t="str">
        <f t="shared" si="18"/>
        <v/>
      </c>
      <c r="G59" t="str">
        <f t="shared" si="18"/>
        <v/>
      </c>
      <c r="H59" t="str">
        <f t="shared" si="18"/>
        <v/>
      </c>
      <c r="I59" t="str">
        <f t="shared" si="18"/>
        <v/>
      </c>
      <c r="J59" t="str">
        <f t="shared" si="18"/>
        <v/>
      </c>
      <c r="K59" t="str">
        <f t="shared" si="18"/>
        <v/>
      </c>
      <c r="L59" t="str">
        <f t="shared" si="18"/>
        <v/>
      </c>
      <c r="M59" t="str">
        <f t="shared" si="18"/>
        <v/>
      </c>
      <c r="N59" t="str">
        <f t="shared" si="18"/>
        <v/>
      </c>
      <c r="O59" t="str">
        <f t="shared" si="18"/>
        <v/>
      </c>
    </row>
    <row r="60" spans="3:15" x14ac:dyDescent="0.25">
      <c r="C60" t="str">
        <f t="shared" si="18"/>
        <v/>
      </c>
      <c r="D60" t="str">
        <f t="shared" si="18"/>
        <v/>
      </c>
      <c r="E60" t="str">
        <f t="shared" si="18"/>
        <v/>
      </c>
      <c r="F60" t="str">
        <f t="shared" si="18"/>
        <v/>
      </c>
      <c r="G60" t="str">
        <f t="shared" si="18"/>
        <v/>
      </c>
      <c r="H60" t="str">
        <f t="shared" si="18"/>
        <v/>
      </c>
      <c r="I60" t="str">
        <f t="shared" si="18"/>
        <v/>
      </c>
      <c r="J60" t="str">
        <f t="shared" si="18"/>
        <v/>
      </c>
      <c r="K60" t="str">
        <f t="shared" si="18"/>
        <v/>
      </c>
      <c r="L60" t="str">
        <f t="shared" si="18"/>
        <v/>
      </c>
      <c r="M60" t="str">
        <f t="shared" si="18"/>
        <v/>
      </c>
      <c r="N60" t="str">
        <f t="shared" si="18"/>
        <v/>
      </c>
      <c r="O60" t="str">
        <f t="shared" si="18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Exposure based</vt:lpstr>
      <vt:lpstr>Exposure based IBNR</vt:lpstr>
      <vt:lpstr>Normaliser</vt:lpstr>
      <vt:lpstr>Normaliser based IBNR</vt:lpstr>
      <vt:lpstr>Chain Ladder</vt:lpstr>
      <vt:lpstr>Chain Ladder based IBNR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 Ming Lee</cp:lastModifiedBy>
  <dcterms:created xsi:type="dcterms:W3CDTF">2023-08-03T03:12:42Z</dcterms:created>
  <dcterms:modified xsi:type="dcterms:W3CDTF">2024-08-02T14:46:14Z</dcterms:modified>
</cp:coreProperties>
</file>