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olphus\Documents\GitHub\ACTL20004-ACTL90021-Tutorials\data\"/>
    </mc:Choice>
  </mc:AlternateContent>
  <xr:revisionPtr revIDLastSave="0" documentId="13_ncr:1_{6AEDC1B0-B55C-4325-8D6E-6446576C67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CL" sheetId="2" r:id="rId2"/>
    <sheet name="CL IBN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2" l="1"/>
  <c r="I24" i="2"/>
  <c r="J24" i="2"/>
  <c r="K24" i="2"/>
  <c r="L24" i="2"/>
  <c r="M24" i="2"/>
  <c r="N24" i="2"/>
  <c r="O24" i="2"/>
  <c r="P24" i="2"/>
  <c r="Q24" i="2"/>
  <c r="C19" i="3" l="1"/>
  <c r="D18" i="3"/>
  <c r="C18" i="3"/>
  <c r="E17" i="3"/>
  <c r="D17" i="3"/>
  <c r="C17" i="3"/>
  <c r="F16" i="3"/>
  <c r="E16" i="3"/>
  <c r="D16" i="3"/>
  <c r="C16" i="3"/>
  <c r="G15" i="3"/>
  <c r="F15" i="3"/>
  <c r="E15" i="3"/>
  <c r="D15" i="3"/>
  <c r="C15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J12" i="3"/>
  <c r="I12" i="3"/>
  <c r="H12" i="3"/>
  <c r="G12" i="3"/>
  <c r="F12" i="3"/>
  <c r="E12" i="3"/>
  <c r="D12" i="3"/>
  <c r="C12" i="3"/>
  <c r="K11" i="3"/>
  <c r="J11" i="3"/>
  <c r="I11" i="3"/>
  <c r="H11" i="3"/>
  <c r="P11" i="3" s="1"/>
  <c r="Q11" i="3" s="1"/>
  <c r="G11" i="3"/>
  <c r="F11" i="3"/>
  <c r="E11" i="3"/>
  <c r="D11" i="3"/>
  <c r="C11" i="3"/>
  <c r="L10" i="3"/>
  <c r="K10" i="3"/>
  <c r="J10" i="3"/>
  <c r="I10" i="3"/>
  <c r="H10" i="3"/>
  <c r="G10" i="3"/>
  <c r="F10" i="3"/>
  <c r="E10" i="3"/>
  <c r="D10" i="3"/>
  <c r="C10" i="3"/>
  <c r="M9" i="3"/>
  <c r="L9" i="3"/>
  <c r="K9" i="3"/>
  <c r="J9" i="3"/>
  <c r="I9" i="3"/>
  <c r="H9" i="3"/>
  <c r="G9" i="3"/>
  <c r="F9" i="3"/>
  <c r="E9" i="3"/>
  <c r="D9" i="3"/>
  <c r="C9" i="3"/>
  <c r="M8" i="3"/>
  <c r="L8" i="3"/>
  <c r="K8" i="3"/>
  <c r="J8" i="3"/>
  <c r="I8" i="3"/>
  <c r="H8" i="3"/>
  <c r="G8" i="3"/>
  <c r="F8" i="3"/>
  <c r="E8" i="3"/>
  <c r="D8" i="3"/>
  <c r="C8" i="3"/>
  <c r="M7" i="3"/>
  <c r="L7" i="3"/>
  <c r="K7" i="3"/>
  <c r="J7" i="3"/>
  <c r="I7" i="3"/>
  <c r="H7" i="3"/>
  <c r="G7" i="3"/>
  <c r="F7" i="3"/>
  <c r="E7" i="3"/>
  <c r="D7" i="3"/>
  <c r="C7" i="3"/>
  <c r="M6" i="3"/>
  <c r="L6" i="3"/>
  <c r="K6" i="3"/>
  <c r="J6" i="3"/>
  <c r="I6" i="3"/>
  <c r="H6" i="3"/>
  <c r="G6" i="3"/>
  <c r="F6" i="3"/>
  <c r="E6" i="3"/>
  <c r="D6" i="3"/>
  <c r="C6" i="3"/>
  <c r="M5" i="3"/>
  <c r="L5" i="3"/>
  <c r="K5" i="3"/>
  <c r="J5" i="3"/>
  <c r="I5" i="3"/>
  <c r="H5" i="3"/>
  <c r="G5" i="3"/>
  <c r="F5" i="3"/>
  <c r="E5" i="3"/>
  <c r="D5" i="3"/>
  <c r="C5" i="3"/>
  <c r="M4" i="3"/>
  <c r="L4" i="3"/>
  <c r="K4" i="3"/>
  <c r="J4" i="3"/>
  <c r="I4" i="3"/>
  <c r="H4" i="3"/>
  <c r="G4" i="3"/>
  <c r="F4" i="3"/>
  <c r="E4" i="3"/>
  <c r="D4" i="3"/>
  <c r="C4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P10" i="3" l="1"/>
  <c r="Q10" i="3" s="1"/>
  <c r="P12" i="3"/>
  <c r="Q12" i="3" s="1"/>
  <c r="P16" i="3"/>
  <c r="Q16" i="3" s="1"/>
  <c r="P9" i="3"/>
  <c r="Q9" i="3" s="1"/>
  <c r="P13" i="3"/>
  <c r="Q13" i="3" s="1"/>
  <c r="P17" i="3"/>
  <c r="Q17" i="3" s="1"/>
  <c r="P14" i="3"/>
  <c r="Q14" i="3" s="1"/>
  <c r="P18" i="3"/>
  <c r="Q18" i="3" s="1"/>
  <c r="P15" i="3"/>
  <c r="Q15" i="3" s="1"/>
  <c r="P19" i="3"/>
  <c r="Q19" i="3" s="1"/>
  <c r="C40" i="2" l="1"/>
  <c r="C36" i="2"/>
  <c r="C34" i="2"/>
  <c r="C30" i="2"/>
  <c r="D30" i="2"/>
  <c r="O40" i="2"/>
  <c r="N40" i="2"/>
  <c r="M40" i="2"/>
  <c r="L40" i="2"/>
  <c r="K40" i="2"/>
  <c r="J40" i="2"/>
  <c r="I40" i="2"/>
  <c r="H40" i="2"/>
  <c r="G40" i="2"/>
  <c r="F40" i="2"/>
  <c r="E40" i="2"/>
  <c r="D40" i="2"/>
  <c r="L34" i="2"/>
  <c r="K34" i="2"/>
  <c r="J34" i="2"/>
  <c r="I34" i="2"/>
  <c r="H34" i="2"/>
  <c r="G34" i="2"/>
  <c r="F34" i="2"/>
  <c r="E34" i="2"/>
  <c r="D34" i="2"/>
  <c r="E30" i="2"/>
  <c r="F30" i="2"/>
  <c r="G30" i="2"/>
  <c r="H30" i="2"/>
  <c r="I30" i="2"/>
  <c r="J30" i="2"/>
  <c r="K30" i="2"/>
  <c r="L30" i="2"/>
  <c r="D36" i="2"/>
  <c r="E36" i="2"/>
  <c r="E44" i="2" s="1"/>
  <c r="E47" i="2" s="1"/>
  <c r="F17" i="3" s="1"/>
  <c r="F36" i="2"/>
  <c r="F44" i="2" s="1"/>
  <c r="F47" i="2" s="1"/>
  <c r="G16" i="3" s="1"/>
  <c r="G36" i="2"/>
  <c r="G44" i="2" s="1"/>
  <c r="G47" i="2" s="1"/>
  <c r="H15" i="3" s="1"/>
  <c r="H36" i="2"/>
  <c r="H44" i="2" s="1"/>
  <c r="I36" i="2"/>
  <c r="I44" i="2" s="1"/>
  <c r="I53" i="2" s="1"/>
  <c r="J36" i="2"/>
  <c r="J44" i="2" s="1"/>
  <c r="J53" i="2" s="1"/>
  <c r="K36" i="2"/>
  <c r="L36" i="2"/>
  <c r="C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O36" i="2"/>
  <c r="O44" i="2" s="1"/>
  <c r="N36" i="2"/>
  <c r="N44" i="2" s="1"/>
  <c r="M36" i="2"/>
  <c r="M44" i="2" s="1"/>
  <c r="G24" i="2"/>
  <c r="F24" i="2"/>
  <c r="E24" i="2"/>
  <c r="D24" i="2"/>
  <c r="C24" i="2"/>
  <c r="C18" i="2"/>
  <c r="D17" i="2"/>
  <c r="C17" i="2"/>
  <c r="E16" i="2"/>
  <c r="D16" i="2"/>
  <c r="C16" i="2"/>
  <c r="F15" i="2"/>
  <c r="E15" i="2"/>
  <c r="D15" i="2"/>
  <c r="C15" i="2"/>
  <c r="G14" i="2"/>
  <c r="F14" i="2"/>
  <c r="E14" i="2"/>
  <c r="D14" i="2"/>
  <c r="C14" i="2"/>
  <c r="H13" i="2"/>
  <c r="G13" i="2"/>
  <c r="F13" i="2"/>
  <c r="E13" i="2"/>
  <c r="D13" i="2"/>
  <c r="C13" i="2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C11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M8" i="2"/>
  <c r="L8" i="2"/>
  <c r="K8" i="2"/>
  <c r="J8" i="2"/>
  <c r="I8" i="2"/>
  <c r="H8" i="2"/>
  <c r="G8" i="2"/>
  <c r="F8" i="2"/>
  <c r="E8" i="2"/>
  <c r="D8" i="2"/>
  <c r="C8" i="2"/>
  <c r="N7" i="2"/>
  <c r="M7" i="2"/>
  <c r="L7" i="2"/>
  <c r="K7" i="2"/>
  <c r="J7" i="2"/>
  <c r="I7" i="2"/>
  <c r="H7" i="2"/>
  <c r="G7" i="2"/>
  <c r="F7" i="2"/>
  <c r="E7" i="2"/>
  <c r="D7" i="2"/>
  <c r="C7" i="2"/>
  <c r="O6" i="2"/>
  <c r="N6" i="2"/>
  <c r="M6" i="2"/>
  <c r="L6" i="2"/>
  <c r="K6" i="2"/>
  <c r="J6" i="2"/>
  <c r="I6" i="2"/>
  <c r="H6" i="2"/>
  <c r="G6" i="2"/>
  <c r="F6" i="2"/>
  <c r="E6" i="2"/>
  <c r="D6" i="2"/>
  <c r="C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K44" i="2"/>
  <c r="K53" i="2" s="1"/>
  <c r="C44" i="2"/>
  <c r="C47" i="2" s="1"/>
  <c r="D19" i="3" s="1"/>
  <c r="L44" i="2"/>
  <c r="L53" i="2" s="1"/>
  <c r="D44" i="2"/>
  <c r="D47" i="2" s="1"/>
  <c r="E18" i="3" s="1"/>
  <c r="K38" i="2"/>
  <c r="G26" i="2"/>
  <c r="G32" i="2"/>
  <c r="D26" i="2"/>
  <c r="C38" i="2"/>
  <c r="G38" i="2"/>
  <c r="E26" i="2"/>
  <c r="F32" i="2"/>
  <c r="J32" i="2"/>
  <c r="M26" i="2"/>
  <c r="K32" i="2"/>
  <c r="F26" i="2"/>
  <c r="L32" i="2"/>
  <c r="L38" i="2"/>
  <c r="L26" i="2"/>
  <c r="J26" i="2"/>
  <c r="K26" i="2"/>
  <c r="Q26" i="2"/>
  <c r="H32" i="2"/>
  <c r="N26" i="2"/>
  <c r="I32" i="2"/>
  <c r="D38" i="2"/>
  <c r="H38" i="2"/>
  <c r="E38" i="2"/>
  <c r="M38" i="2"/>
  <c r="O38" i="2"/>
  <c r="I38" i="2"/>
  <c r="O26" i="2"/>
  <c r="N38" i="2"/>
  <c r="D32" i="2"/>
  <c r="H26" i="2"/>
  <c r="C32" i="2"/>
  <c r="F38" i="2"/>
  <c r="J38" i="2"/>
  <c r="P26" i="2"/>
  <c r="E32" i="2"/>
  <c r="I26" i="2"/>
  <c r="C26" i="2"/>
  <c r="F18" i="3" l="1"/>
  <c r="E19" i="3"/>
  <c r="G17" i="3"/>
  <c r="H16" i="3"/>
  <c r="G53" i="2"/>
  <c r="G18" i="3" l="1"/>
  <c r="H17" i="3"/>
  <c r="F19" i="3"/>
  <c r="G19" i="3"/>
  <c r="H18" i="3"/>
  <c r="B55" i="2"/>
  <c r="B61" i="2" s="1"/>
  <c r="B56" i="2"/>
  <c r="B60" i="2" s="1"/>
  <c r="L55" i="2"/>
  <c r="L56" i="2" s="1"/>
  <c r="L47" i="2" s="1"/>
  <c r="M10" i="3" s="1"/>
  <c r="K55" i="2"/>
  <c r="K56" i="2" s="1"/>
  <c r="K47" i="2" s="1"/>
  <c r="L11" i="3" s="1"/>
  <c r="J55" i="2"/>
  <c r="J56" i="2" s="1"/>
  <c r="J47" i="2" s="1"/>
  <c r="K12" i="3" s="1"/>
  <c r="G55" i="2"/>
  <c r="G56" i="2" s="1"/>
  <c r="I55" i="2"/>
  <c r="I56" i="2" s="1"/>
  <c r="I47" i="2" s="1"/>
  <c r="J13" i="3" s="1"/>
  <c r="H55" i="2"/>
  <c r="H56" i="2" s="1"/>
  <c r="H47" i="2" s="1"/>
  <c r="I17" i="3" s="1"/>
  <c r="H19" i="3" l="1"/>
  <c r="J17" i="3"/>
  <c r="K13" i="3"/>
  <c r="I18" i="3"/>
  <c r="L12" i="3"/>
  <c r="M11" i="3"/>
  <c r="I14" i="3"/>
  <c r="I15" i="3"/>
  <c r="I16" i="3"/>
  <c r="I19" i="3"/>
  <c r="B62" i="2"/>
  <c r="B63" i="2" s="1"/>
  <c r="M47" i="2" s="1"/>
  <c r="N10" i="3" s="1"/>
  <c r="M12" i="3" l="1"/>
  <c r="J18" i="3"/>
  <c r="K17" i="3"/>
  <c r="S10" i="3"/>
  <c r="L13" i="3"/>
  <c r="N11" i="3"/>
  <c r="J16" i="3"/>
  <c r="N12" i="3"/>
  <c r="M68" i="2"/>
  <c r="N69" i="2" s="1"/>
  <c r="N6" i="3"/>
  <c r="N5" i="3"/>
  <c r="N7" i="3"/>
  <c r="N8" i="3"/>
  <c r="N9" i="3"/>
  <c r="N4" i="3"/>
  <c r="J15" i="3"/>
  <c r="J14" i="3"/>
  <c r="J19" i="3"/>
  <c r="I68" i="2"/>
  <c r="L68" i="2"/>
  <c r="J68" i="2"/>
  <c r="F68" i="2"/>
  <c r="D68" i="2"/>
  <c r="K68" i="2"/>
  <c r="G68" i="2"/>
  <c r="E68" i="2"/>
  <c r="H68" i="2"/>
  <c r="C68" i="2"/>
  <c r="C69" i="2" s="1"/>
  <c r="K16" i="3" l="1"/>
  <c r="S9" i="3"/>
  <c r="R10" i="3"/>
  <c r="L17" i="3"/>
  <c r="T10" i="3"/>
  <c r="S12" i="3"/>
  <c r="K19" i="3"/>
  <c r="S11" i="3"/>
  <c r="K18" i="3"/>
  <c r="M13" i="3"/>
  <c r="K14" i="3"/>
  <c r="K15" i="3"/>
  <c r="M17" i="3"/>
  <c r="T11" i="3"/>
  <c r="N13" i="3"/>
  <c r="T12" i="3"/>
  <c r="R12" i="3"/>
  <c r="P4" i="3"/>
  <c r="Q4" i="3" s="1"/>
  <c r="S4" i="3"/>
  <c r="T9" i="3"/>
  <c r="R9" i="3"/>
  <c r="P8" i="3"/>
  <c r="Q8" i="3" s="1"/>
  <c r="S8" i="3"/>
  <c r="P7" i="3"/>
  <c r="Q7" i="3" s="1"/>
  <c r="S7" i="3"/>
  <c r="G69" i="2"/>
  <c r="P5" i="3"/>
  <c r="Q5" i="3" s="1"/>
  <c r="S5" i="3"/>
  <c r="P6" i="3"/>
  <c r="Q6" i="3" s="1"/>
  <c r="S6" i="3"/>
  <c r="K69" i="2"/>
  <c r="L69" i="2"/>
  <c r="E69" i="2"/>
  <c r="H69" i="2"/>
  <c r="J69" i="2"/>
  <c r="D69" i="2"/>
  <c r="I69" i="2"/>
  <c r="F69" i="2"/>
  <c r="M69" i="2"/>
  <c r="L14" i="3" l="1"/>
  <c r="N17" i="3"/>
  <c r="L15" i="3"/>
  <c r="M14" i="3"/>
  <c r="L19" i="3"/>
  <c r="L18" i="3"/>
  <c r="R11" i="3"/>
  <c r="S13" i="3"/>
  <c r="L16" i="3"/>
  <c r="T7" i="3"/>
  <c r="R7" i="3"/>
  <c r="T4" i="3"/>
  <c r="R4" i="3"/>
  <c r="T6" i="3"/>
  <c r="R6" i="3"/>
  <c r="M15" i="3"/>
  <c r="T5" i="3"/>
  <c r="R5" i="3"/>
  <c r="T8" i="3"/>
  <c r="R8" i="3"/>
  <c r="N14" i="3" l="1"/>
  <c r="M16" i="3"/>
  <c r="M19" i="3"/>
  <c r="N15" i="3"/>
  <c r="S17" i="3"/>
  <c r="R13" i="3"/>
  <c r="M18" i="3"/>
  <c r="T13" i="3"/>
  <c r="N19" i="3" l="1"/>
  <c r="N18" i="3"/>
  <c r="S14" i="3"/>
  <c r="S15" i="3"/>
  <c r="N16" i="3"/>
  <c r="T17" i="3"/>
  <c r="R17" i="3"/>
  <c r="T14" i="3" l="1"/>
  <c r="R14" i="3"/>
  <c r="S18" i="3"/>
  <c r="R15" i="3"/>
  <c r="S16" i="3"/>
  <c r="T15" i="3"/>
  <c r="S19" i="3"/>
  <c r="T16" i="3" l="1"/>
  <c r="R16" i="3"/>
  <c r="R18" i="3"/>
  <c r="T18" i="3"/>
  <c r="R19" i="3"/>
  <c r="T19" i="3"/>
  <c r="R21" i="3" l="1"/>
</calcChain>
</file>

<file path=xl/sharedStrings.xml><?xml version="1.0" encoding="utf-8"?>
<sst xmlns="http://schemas.openxmlformats.org/spreadsheetml/2006/main" count="50" uniqueCount="42">
  <si>
    <t>Period</t>
  </si>
  <si>
    <t>Number of claims notified, per 1,000 vehicle years of exposure, in development year</t>
  </si>
  <si>
    <t>of origin</t>
  </si>
  <si>
    <t>Weighted averages:</t>
  </si>
  <si>
    <t>All</t>
  </si>
  <si>
    <t>Last 6</t>
  </si>
  <si>
    <t>Last 3</t>
  </si>
  <si>
    <t xml:space="preserve">Model </t>
  </si>
  <si>
    <t>(unsmoothed)</t>
  </si>
  <si>
    <t>(smoothed)</t>
  </si>
  <si>
    <t>Smoothing of tail</t>
  </si>
  <si>
    <t>log (y-1!):</t>
  </si>
  <si>
    <t>Negative exponential fit = loglinear fit:</t>
  </si>
  <si>
    <t>forecast:</t>
  </si>
  <si>
    <t>slope</t>
  </si>
  <si>
    <t>log</t>
  </si>
  <si>
    <t>intercept</t>
  </si>
  <si>
    <t>exp</t>
  </si>
  <si>
    <t>for 11 &amp; later:</t>
  </si>
  <si>
    <t>exp(interc)</t>
  </si>
  <si>
    <t>exp(slope)</t>
  </si>
  <si>
    <r>
      <t xml:space="preserve">sum from </t>
    </r>
    <r>
      <rPr>
        <b/>
        <u/>
        <sz val="12"/>
        <color rgb="FF000000"/>
        <rFont val="Arial"/>
        <family val="2"/>
      </rPr>
      <t>10</t>
    </r>
  </si>
  <si>
    <t>(book eq.:</t>
  </si>
  <si>
    <t>)</t>
  </si>
  <si>
    <t>Implied proportions</t>
  </si>
  <si>
    <t>11 &amp; later</t>
  </si>
  <si>
    <t>Age to ultimate \pi</t>
  </si>
  <si>
    <t>\mu(j)</t>
  </si>
  <si>
    <t>the fact that there are so few in the first development</t>
  </si>
  <si>
    <t>period will lead to a lot of instability for immature years</t>
  </si>
  <si>
    <t>Manual</t>
  </si>
  <si>
    <t>Indirect address</t>
  </si>
  <si>
    <t>Offset</t>
  </si>
  <si>
    <t>Period of</t>
  </si>
  <si>
    <t>Number of claims notified, actual and forecast (bold), in development year</t>
  </si>
  <si>
    <t>Number</t>
  </si>
  <si>
    <t>origin</t>
  </si>
  <si>
    <t>to now</t>
  </si>
  <si>
    <t>Not Freq</t>
  </si>
  <si>
    <t>IBNR</t>
  </si>
  <si>
    <t>Total</t>
  </si>
  <si>
    <t>Ult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</si>
</sst>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i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3" fontId="9" fillId="0" borderId="0" xfId="0" applyNumberFormat="1" applyFont="1"/>
    <xf numFmtId="2" fontId="7" fillId="0" borderId="0" xfId="0" applyNumberFormat="1" applyFont="1"/>
    <xf numFmtId="164" fontId="7" fillId="0" borderId="0" xfId="0" applyNumberFormat="1" applyFont="1"/>
    <xf numFmtId="0" fontId="7" fillId="0" borderId="1" xfId="0" applyFont="1" applyBorder="1"/>
    <xf numFmtId="165" fontId="7" fillId="2" borderId="0" xfId="0" applyNumberFormat="1" applyFont="1" applyFill="1"/>
    <xf numFmtId="165" fontId="7" fillId="0" borderId="0" xfId="0" applyNumberFormat="1" applyFont="1"/>
    <xf numFmtId="165" fontId="7" fillId="3" borderId="0" xfId="0" applyNumberFormat="1" applyFont="1" applyFill="1"/>
    <xf numFmtId="165" fontId="7" fillId="4" borderId="0" xfId="0" applyNumberFormat="1" applyFont="1" applyFill="1"/>
    <xf numFmtId="165" fontId="7" fillId="0" borderId="1" xfId="0" applyNumberFormat="1" applyFont="1" applyBorder="1"/>
    <xf numFmtId="0" fontId="2" fillId="0" borderId="0" xfId="0" applyFont="1"/>
    <xf numFmtId="165" fontId="8" fillId="5" borderId="0" xfId="0" applyNumberFormat="1" applyFont="1" applyFill="1"/>
    <xf numFmtId="165" fontId="8" fillId="6" borderId="0" xfId="0" applyNumberFormat="1" applyFont="1" applyFill="1"/>
    <xf numFmtId="165" fontId="8" fillId="7" borderId="0" xfId="0" applyNumberFormat="1" applyFont="1" applyFill="1"/>
    <xf numFmtId="165" fontId="8" fillId="0" borderId="0" xfId="0" applyNumberFormat="1" applyFont="1"/>
    <xf numFmtId="0" fontId="8" fillId="0" borderId="1" xfId="0" applyFont="1" applyBorder="1"/>
    <xf numFmtId="2" fontId="8" fillId="0" borderId="0" xfId="0" applyNumberFormat="1" applyFont="1"/>
    <xf numFmtId="0" fontId="8" fillId="6" borderId="0" xfId="0" applyFont="1" applyFill="1"/>
    <xf numFmtId="0" fontId="8" fillId="8" borderId="0" xfId="0" applyFont="1" applyFill="1"/>
    <xf numFmtId="2" fontId="7" fillId="9" borderId="0" xfId="0" applyNumberFormat="1" applyFont="1" applyFill="1"/>
    <xf numFmtId="10" fontId="7" fillId="9" borderId="0" xfId="1" applyNumberFormat="1" applyFont="1" applyFill="1"/>
    <xf numFmtId="10" fontId="7" fillId="0" borderId="0" xfId="1" applyNumberFormat="1" applyFont="1"/>
    <xf numFmtId="0" fontId="11" fillId="0" borderId="0" xfId="0" applyFont="1"/>
    <xf numFmtId="165" fontId="11" fillId="0" borderId="0" xfId="0" applyNumberFormat="1" applyFont="1"/>
    <xf numFmtId="0" fontId="12" fillId="0" borderId="0" xfId="0" applyFont="1"/>
    <xf numFmtId="0" fontId="11" fillId="9" borderId="0" xfId="0" applyFont="1" applyFill="1"/>
    <xf numFmtId="0" fontId="11" fillId="2" borderId="0" xfId="0" applyFont="1" applyFill="1"/>
    <xf numFmtId="165" fontId="11" fillId="3" borderId="0" xfId="0" applyNumberFormat="1" applyFont="1" applyFill="1"/>
    <xf numFmtId="165" fontId="11" fillId="4" borderId="0" xfId="0" applyNumberFormat="1" applyFont="1" applyFill="1"/>
    <xf numFmtId="0" fontId="4" fillId="0" borderId="2" xfId="0" applyFont="1" applyBorder="1"/>
    <xf numFmtId="0" fontId="7" fillId="0" borderId="2" xfId="0" applyFont="1" applyBorder="1"/>
    <xf numFmtId="164" fontId="8" fillId="0" borderId="0" xfId="0" applyNumberFormat="1" applyFont="1"/>
    <xf numFmtId="1" fontId="8" fillId="0" borderId="0" xfId="0" applyNumberFormat="1" applyFont="1"/>
    <xf numFmtId="164" fontId="2" fillId="0" borderId="0" xfId="0" applyNumberFormat="1" applyFont="1"/>
    <xf numFmtId="164" fontId="7" fillId="0" borderId="2" xfId="0" applyNumberFormat="1" applyFont="1" applyBorder="1"/>
    <xf numFmtId="10" fontId="7" fillId="0" borderId="0" xfId="1" applyNumberFormat="1" applyFont="1" applyBorder="1"/>
    <xf numFmtId="164" fontId="4" fillId="0" borderId="0" xfId="0" applyNumberFormat="1" applyFont="1"/>
    <xf numFmtId="164" fontId="4" fillId="0" borderId="3" xfId="0" applyNumberFormat="1" applyFont="1" applyBorder="1"/>
    <xf numFmtId="0" fontId="2" fillId="0" borderId="0" xfId="0" applyFont="1" applyAlignment="1">
      <alignment horizontal="left"/>
    </xf>
    <xf numFmtId="166" fontId="7" fillId="0" borderId="0" xfId="1" applyNumberFormat="1" applyFont="1" applyFill="1" applyBorder="1"/>
    <xf numFmtId="166" fontId="13" fillId="0" borderId="0" xfId="1" applyNumberFormat="1" applyFont="1" applyFill="1" applyBorder="1"/>
    <xf numFmtId="10" fontId="7" fillId="0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CL!$A$24</c:f>
              <c:strCache>
                <c:ptCount val="1"/>
                <c:pt idx="0">
                  <c:v>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CL!$C$24:$R$24</c:f>
              <c:numCache>
                <c:formatCode>0.000</c:formatCode>
                <c:ptCount val="16"/>
                <c:pt idx="0">
                  <c:v>5.7035830618892511</c:v>
                </c:pt>
                <c:pt idx="1">
                  <c:v>1.7698825628066002</c:v>
                </c:pt>
                <c:pt idx="2">
                  <c:v>1.2680701120346947</c:v>
                </c:pt>
                <c:pt idx="3">
                  <c:v>1.1102576039726877</c:v>
                </c:pt>
                <c:pt idx="4">
                  <c:v>1.0452566096423017</c:v>
                </c:pt>
                <c:pt idx="5">
                  <c:v>1.0198011599005798</c:v>
                </c:pt>
                <c:pt idx="6">
                  <c:v>1.0073773515308004</c:v>
                </c:pt>
                <c:pt idx="7">
                  <c:v>1.0035823411653144</c:v>
                </c:pt>
                <c:pt idx="8">
                  <c:v>1.0016023665721681</c:v>
                </c:pt>
                <c:pt idx="9">
                  <c:v>1.0005932957579353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8E-4037-B3EB-C47F450A4F6E}"/>
            </c:ext>
          </c:extLst>
        </c:ser>
        <c:ser>
          <c:idx val="2"/>
          <c:order val="1"/>
          <c:tx>
            <c:strRef>
              <c:f>CL!$A$30</c:f>
              <c:strCache>
                <c:ptCount val="1"/>
                <c:pt idx="0">
                  <c:v>Last 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CL!$C$30:$L$30</c:f>
              <c:numCache>
                <c:formatCode>0.000</c:formatCode>
                <c:ptCount val="10"/>
                <c:pt idx="0">
                  <c:v>10.439252336448599</c:v>
                </c:pt>
                <c:pt idx="1">
                  <c:v>2.0723630417007359</c:v>
                </c:pt>
                <c:pt idx="2">
                  <c:v>1.3619177548236212</c:v>
                </c:pt>
                <c:pt idx="3">
                  <c:v>1.1376541439632921</c:v>
                </c:pt>
                <c:pt idx="4">
                  <c:v>1.055526590198123</c:v>
                </c:pt>
                <c:pt idx="5">
                  <c:v>1.0235980715554427</c:v>
                </c:pt>
                <c:pt idx="6">
                  <c:v>1.008551438196424</c:v>
                </c:pt>
                <c:pt idx="7">
                  <c:v>1.0041571677618346</c:v>
                </c:pt>
                <c:pt idx="8">
                  <c:v>1.0018070614400889</c:v>
                </c:pt>
                <c:pt idx="9">
                  <c:v>1.0005932957579353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8E-4037-B3EB-C47F450A4F6E}"/>
            </c:ext>
          </c:extLst>
        </c:ser>
        <c:ser>
          <c:idx val="4"/>
          <c:order val="2"/>
          <c:tx>
            <c:strRef>
              <c:f>CL!$A$36</c:f>
              <c:strCache>
                <c:ptCount val="1"/>
                <c:pt idx="0">
                  <c:v>Last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CL!$C$2:$R$2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CL!$C$36:$O$36</c:f>
              <c:numCache>
                <c:formatCode>0.000</c:formatCode>
                <c:ptCount val="13"/>
                <c:pt idx="0">
                  <c:v>11.511627906976743</c:v>
                </c:pt>
                <c:pt idx="1">
                  <c:v>2.1688654353562007</c:v>
                </c:pt>
                <c:pt idx="2">
                  <c:v>1.4316221765913757</c:v>
                </c:pt>
                <c:pt idx="3">
                  <c:v>1.1562589107499288</c:v>
                </c:pt>
                <c:pt idx="4">
                  <c:v>1.0629941341494518</c:v>
                </c:pt>
                <c:pt idx="5">
                  <c:v>1.0281385281385282</c:v>
                </c:pt>
                <c:pt idx="6">
                  <c:v>1.0093480345158197</c:v>
                </c:pt>
                <c:pt idx="7">
                  <c:v>1.005189028910304</c:v>
                </c:pt>
                <c:pt idx="8">
                  <c:v>1.0026055237102658</c:v>
                </c:pt>
                <c:pt idx="9">
                  <c:v>1.0008349568605621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8E-4037-B3EB-C47F450A4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671568"/>
        <c:axId val="1863590192"/>
      </c:scatterChart>
      <c:valAx>
        <c:axId val="186367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90192"/>
        <c:crosses val="autoZero"/>
        <c:crossBetween val="midCat"/>
      </c:valAx>
      <c:valAx>
        <c:axId val="18635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7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Claim</a:t>
            </a:r>
            <a:r>
              <a:rPr lang="en-GB" baseline="0"/>
              <a:t> frequency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Not Freq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7"/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3</c:v>
              </c:pt>
              <c:pt idx="5">
                <c:v>4</c:v>
              </c:pt>
              <c:pt idx="6">
                <c:v>5</c:v>
              </c:pt>
              <c:pt idx="7">
                <c:v>6</c:v>
              </c:pt>
              <c:pt idx="8">
                <c:v>7</c:v>
              </c:pt>
              <c:pt idx="9">
                <c:v>8</c:v>
              </c:pt>
              <c:pt idx="10">
                <c:v>9</c:v>
              </c:pt>
              <c:pt idx="11">
                <c:v>10</c:v>
              </c:pt>
              <c:pt idx="12">
                <c:v>11</c:v>
              </c:pt>
              <c:pt idx="13">
                <c:v>12</c:v>
              </c:pt>
              <c:pt idx="14">
                <c:v>13</c:v>
              </c:pt>
              <c:pt idx="15">
                <c:v>14</c:v>
              </c:pt>
              <c:pt idx="16">
                <c:v>15</c:v>
              </c:pt>
            </c:numLit>
          </c:xVal>
          <c:yVal>
            <c:numLit>
              <c:formatCode>General</c:formatCode>
              <c:ptCount val="17"/>
              <c:pt idx="1">
                <c:v>9.2773186432174207E-2</c:v>
              </c:pt>
              <c:pt idx="2">
                <c:v>0.1018857098862168</c:v>
              </c:pt>
              <c:pt idx="3">
                <c:v>9.1309197316866028E-2</c:v>
              </c:pt>
              <c:pt idx="4">
                <c:v>0.11043025792319858</c:v>
              </c:pt>
              <c:pt idx="5">
                <c:v>0.10146903162640528</c:v>
              </c:pt>
              <c:pt idx="6">
                <c:v>9.1417910447761194E-2</c:v>
              </c:pt>
              <c:pt idx="7">
                <c:v>9.5031355523396047E-2</c:v>
              </c:pt>
              <c:pt idx="8">
                <c:v>9.6527068437180799E-2</c:v>
              </c:pt>
              <c:pt idx="9">
                <c:v>8.2826392138511937E-2</c:v>
              </c:pt>
              <c:pt idx="10">
                <c:v>0.10118406889128095</c:v>
              </c:pt>
              <c:pt idx="11">
                <c:v>8.7668593448940263E-2</c:v>
              </c:pt>
              <c:pt idx="12">
                <c:v>7.9427725703009378E-2</c:v>
              </c:pt>
              <c:pt idx="13">
                <c:v>6.8948412698412703E-2</c:v>
              </c:pt>
              <c:pt idx="14">
                <c:v>4.0714995034756701E-2</c:v>
              </c:pt>
              <c:pt idx="15">
                <c:v>1.824212271973466E-2</c:v>
              </c:pt>
              <c:pt idx="16">
                <c:v>2.6609898882384245E-3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F08-4B2F-884F-A3FD1B219F97}"/>
            </c:ext>
          </c:extLst>
        </c:ser>
        <c:ser>
          <c:idx val="1"/>
          <c:order val="1"/>
          <c:tx>
            <c:v>Ult Freq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7"/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3</c:v>
              </c:pt>
              <c:pt idx="5">
                <c:v>4</c:v>
              </c:pt>
              <c:pt idx="6">
                <c:v>5</c:v>
              </c:pt>
              <c:pt idx="7">
                <c:v>6</c:v>
              </c:pt>
              <c:pt idx="8">
                <c:v>7</c:v>
              </c:pt>
              <c:pt idx="9">
                <c:v>8</c:v>
              </c:pt>
              <c:pt idx="10">
                <c:v>9</c:v>
              </c:pt>
              <c:pt idx="11">
                <c:v>10</c:v>
              </c:pt>
              <c:pt idx="12">
                <c:v>11</c:v>
              </c:pt>
              <c:pt idx="13">
                <c:v>12</c:v>
              </c:pt>
              <c:pt idx="14">
                <c:v>13</c:v>
              </c:pt>
              <c:pt idx="15">
                <c:v>14</c:v>
              </c:pt>
              <c:pt idx="16">
                <c:v>15</c:v>
              </c:pt>
            </c:numLit>
          </c:xVal>
          <c:yVal>
            <c:numLit>
              <c:formatCode>General</c:formatCode>
              <c:ptCount val="17"/>
              <c:pt idx="1">
                <c:v>9.2773186432174207E-2</c:v>
              </c:pt>
              <c:pt idx="2">
                <c:v>0.1018857098862168</c:v>
              </c:pt>
              <c:pt idx="3">
                <c:v>9.1309197316866028E-2</c:v>
              </c:pt>
              <c:pt idx="4">
                <c:v>0.11043025792319858</c:v>
              </c:pt>
              <c:pt idx="5">
                <c:v>0.10146903162640528</c:v>
              </c:pt>
              <c:pt idx="6">
                <c:v>9.1545070673884343E-2</c:v>
              </c:pt>
              <c:pt idx="7">
                <c:v>9.5333038757032917E-2</c:v>
              </c:pt>
              <c:pt idx="8">
                <c:v>9.7226815977718276E-2</c:v>
              </c:pt>
              <c:pt idx="9">
                <c:v>8.4199584336922553E-2</c:v>
              </c:pt>
              <c:pt idx="10">
                <c:v>0.10503441610853555</c:v>
              </c:pt>
              <c:pt idx="11">
                <c:v>9.5388482165810334E-2</c:v>
              </c:pt>
              <c:pt idx="12">
                <c:v>9.4632496893869669E-2</c:v>
              </c:pt>
              <c:pt idx="13">
                <c:v>9.9480483731164859E-2</c:v>
              </c:pt>
              <c:pt idx="14">
                <c:v>8.5772866606746892E-2</c:v>
              </c:pt>
              <c:pt idx="15">
                <c:v>9.2035395092272834E-2</c:v>
              </c:pt>
              <c:pt idx="16">
                <c:v>0.17420874179038018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F08-4B2F-884F-A3FD1B219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690224"/>
        <c:axId val="1860952384"/>
      </c:scatterChart>
      <c:valAx>
        <c:axId val="18596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52384"/>
        <c:crosses val="autoZero"/>
        <c:crossBetween val="midCat"/>
      </c:valAx>
      <c:valAx>
        <c:axId val="18609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9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Claim</a:t>
            </a:r>
            <a:r>
              <a:rPr lang="en-GB" baseline="0"/>
              <a:t> frequency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 IBNR'!$Q$2</c:f>
              <c:strCache>
                <c:ptCount val="1"/>
                <c:pt idx="0">
                  <c:v>Not Freq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 IBNR'!$A$3:$A$19</c:f>
              <c:numCache>
                <c:formatCode>General</c:formatCode>
                <c:ptCount val="1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</c:numCache>
            </c:numRef>
          </c:xVal>
          <c:yVal>
            <c:numRef>
              <c:f>'CL IBNR'!$Q$3:$Q$19</c:f>
              <c:numCache>
                <c:formatCode>0.00%</c:formatCode>
                <c:ptCount val="17"/>
                <c:pt idx="1">
                  <c:v>9.6208951036593715E-2</c:v>
                </c:pt>
                <c:pt idx="2">
                  <c:v>0.10443429238371953</c:v>
                </c:pt>
                <c:pt idx="3">
                  <c:v>9.6149946135334272E-2</c:v>
                </c:pt>
                <c:pt idx="4">
                  <c:v>0.10048064007652545</c:v>
                </c:pt>
                <c:pt idx="5">
                  <c:v>9.9451961696485541E-2</c:v>
                </c:pt>
                <c:pt idx="6">
                  <c:v>9.8839907192575405E-2</c:v>
                </c:pt>
                <c:pt idx="7">
                  <c:v>0.10039170172638909</c:v>
                </c:pt>
                <c:pt idx="8">
                  <c:v>9.6540407493504718E-2</c:v>
                </c:pt>
                <c:pt idx="9">
                  <c:v>0.10447652376786234</c:v>
                </c:pt>
                <c:pt idx="10">
                  <c:v>9.3753999744016381E-2</c:v>
                </c:pt>
                <c:pt idx="11">
                  <c:v>9.382479655337482E-2</c:v>
                </c:pt>
                <c:pt idx="12">
                  <c:v>8.7972800679983004E-2</c:v>
                </c:pt>
                <c:pt idx="13">
                  <c:v>7.2111153024016092E-2</c:v>
                </c:pt>
                <c:pt idx="14">
                  <c:v>4.9135150982116682E-2</c:v>
                </c:pt>
                <c:pt idx="15">
                  <c:v>1.6397324335523589E-2</c:v>
                </c:pt>
                <c:pt idx="16">
                  <c:v>9.0176407597362344E-4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F1-4CFB-8B5F-15B757EEC21B}"/>
            </c:ext>
          </c:extLst>
        </c:ser>
        <c:ser>
          <c:idx val="1"/>
          <c:order val="1"/>
          <c:tx>
            <c:strRef>
              <c:f>'CL IBNR'!$T$2</c:f>
              <c:strCache>
                <c:ptCount val="1"/>
                <c:pt idx="0">
                  <c:v>Ult Freq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 IBNR'!$A$3:$A$19</c:f>
              <c:numCache>
                <c:formatCode>General</c:formatCode>
                <c:ptCount val="1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</c:numCache>
            </c:numRef>
          </c:xVal>
          <c:yVal>
            <c:numRef>
              <c:f>'CL IBNR'!$T$3:$T$19</c:f>
              <c:numCache>
                <c:formatCode>0.00%</c:formatCode>
                <c:ptCount val="17"/>
                <c:pt idx="1">
                  <c:v>9.6208951036593715E-2</c:v>
                </c:pt>
                <c:pt idx="2">
                  <c:v>0.10443429238371953</c:v>
                </c:pt>
                <c:pt idx="3">
                  <c:v>9.6149946135334272E-2</c:v>
                </c:pt>
                <c:pt idx="4">
                  <c:v>0.10048064007652545</c:v>
                </c:pt>
                <c:pt idx="5">
                  <c:v>9.9451961696485541E-2</c:v>
                </c:pt>
                <c:pt idx="6">
                  <c:v>9.8911037827470211E-2</c:v>
                </c:pt>
                <c:pt idx="7">
                  <c:v>0.10055771319602741</c:v>
                </c:pt>
                <c:pt idx="8">
                  <c:v>9.6907347038765981E-2</c:v>
                </c:pt>
                <c:pt idx="9">
                  <c:v>0.1053900101154128</c:v>
                </c:pt>
                <c:pt idx="10">
                  <c:v>9.5643318976463942E-2</c:v>
                </c:pt>
                <c:pt idx="11">
                  <c:v>9.8201917634684444E-2</c:v>
                </c:pt>
                <c:pt idx="12">
                  <c:v>9.7877219508335264E-2</c:v>
                </c:pt>
                <c:pt idx="13">
                  <c:v>9.276640735104788E-2</c:v>
                </c:pt>
                <c:pt idx="14">
                  <c:v>9.0491754774090785E-2</c:v>
                </c:pt>
                <c:pt idx="15">
                  <c:v>6.5497135947691826E-2</c:v>
                </c:pt>
                <c:pt idx="16">
                  <c:v>4.1464744730607017E-2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F1-4CFB-8B5F-15B757EEC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690224"/>
        <c:axId val="1860952384"/>
      </c:scatterChart>
      <c:valAx>
        <c:axId val="18596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52384"/>
        <c:crosses val="autoZero"/>
        <c:crossBetween val="midCat"/>
      </c:valAx>
      <c:valAx>
        <c:axId val="18609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9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5</xdr:row>
      <xdr:rowOff>127000</xdr:rowOff>
    </xdr:from>
    <xdr:to>
      <xdr:col>33</xdr:col>
      <xdr:colOff>609600</xdr:colOff>
      <xdr:row>31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73F7F-C3AE-40D4-A944-293AB15C8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256181</xdr:colOff>
      <xdr:row>1</xdr:row>
      <xdr:rowOff>184150</xdr:rowOff>
    </xdr:from>
    <xdr:to>
      <xdr:col>27</xdr:col>
      <xdr:colOff>82871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EB9F6-AD6A-4121-B713-A88E600B6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256181</xdr:colOff>
      <xdr:row>1</xdr:row>
      <xdr:rowOff>184150</xdr:rowOff>
    </xdr:from>
    <xdr:to>
      <xdr:col>27</xdr:col>
      <xdr:colOff>82871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F3CC18-AE81-4851-97C5-8A05A46EC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workbookViewId="0">
      <selection activeCell="F27" sqref="F27"/>
    </sheetView>
  </sheetViews>
  <sheetFormatPr defaultRowHeight="15" x14ac:dyDescent="0.25"/>
  <sheetData>
    <row r="1" spans="1:17" x14ac:dyDescent="0.25">
      <c r="A1">
        <v>9559</v>
      </c>
      <c r="B1">
        <v>156</v>
      </c>
      <c r="C1">
        <v>383</v>
      </c>
      <c r="D1">
        <v>220</v>
      </c>
      <c r="E1">
        <v>86</v>
      </c>
      <c r="F1">
        <v>35</v>
      </c>
      <c r="G1">
        <v>25</v>
      </c>
      <c r="H1">
        <v>8</v>
      </c>
      <c r="I1">
        <v>4</v>
      </c>
      <c r="J1">
        <v>2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25">
      <c r="A2">
        <v>10713</v>
      </c>
      <c r="B2">
        <v>158</v>
      </c>
      <c r="C2">
        <v>445</v>
      </c>
      <c r="D2">
        <v>262</v>
      </c>
      <c r="E2">
        <v>132</v>
      </c>
      <c r="F2">
        <v>83</v>
      </c>
      <c r="G2">
        <v>24</v>
      </c>
      <c r="H2">
        <v>9</v>
      </c>
      <c r="I2">
        <v>4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>
        <v>11584</v>
      </c>
      <c r="B3">
        <v>137</v>
      </c>
      <c r="C3">
        <v>417</v>
      </c>
      <c r="D3">
        <v>257</v>
      </c>
      <c r="E3">
        <v>167</v>
      </c>
      <c r="F3">
        <v>70</v>
      </c>
      <c r="G3">
        <v>33</v>
      </c>
      <c r="H3">
        <v>19</v>
      </c>
      <c r="I3">
        <v>6</v>
      </c>
      <c r="J3">
        <v>5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>
        <v>11264</v>
      </c>
      <c r="B4">
        <v>123</v>
      </c>
      <c r="C4">
        <v>415</v>
      </c>
      <c r="D4">
        <v>305</v>
      </c>
      <c r="E4">
        <v>145</v>
      </c>
      <c r="F4">
        <v>77</v>
      </c>
      <c r="G4">
        <v>33</v>
      </c>
      <c r="H4">
        <v>17</v>
      </c>
      <c r="I4">
        <v>8</v>
      </c>
      <c r="J4">
        <v>4</v>
      </c>
      <c r="K4">
        <v>2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>
        <v>11944</v>
      </c>
      <c r="B5">
        <v>114</v>
      </c>
      <c r="C5">
        <v>405</v>
      </c>
      <c r="D5">
        <v>333</v>
      </c>
      <c r="E5">
        <v>165</v>
      </c>
      <c r="F5">
        <v>98</v>
      </c>
      <c r="G5">
        <v>41</v>
      </c>
      <c r="H5">
        <v>16</v>
      </c>
      <c r="I5">
        <v>9</v>
      </c>
      <c r="J5">
        <v>1</v>
      </c>
      <c r="K5">
        <v>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>
        <v>12930</v>
      </c>
      <c r="B6">
        <v>100</v>
      </c>
      <c r="C6">
        <v>430</v>
      </c>
      <c r="D6">
        <v>358</v>
      </c>
      <c r="E6">
        <v>201</v>
      </c>
      <c r="F6">
        <v>98</v>
      </c>
      <c r="G6">
        <v>51</v>
      </c>
      <c r="H6">
        <v>21</v>
      </c>
      <c r="I6">
        <v>10</v>
      </c>
      <c r="J6">
        <v>6</v>
      </c>
      <c r="K6">
        <v>2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>
        <v>13786</v>
      </c>
      <c r="B7">
        <v>96</v>
      </c>
      <c r="C7">
        <v>427</v>
      </c>
      <c r="D7">
        <v>396</v>
      </c>
      <c r="E7">
        <v>214</v>
      </c>
      <c r="F7">
        <v>137</v>
      </c>
      <c r="G7">
        <v>60</v>
      </c>
      <c r="H7">
        <v>32</v>
      </c>
      <c r="I7">
        <v>13</v>
      </c>
      <c r="J7">
        <v>6</v>
      </c>
      <c r="K7">
        <v>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>
        <v>14626</v>
      </c>
      <c r="B8">
        <v>67</v>
      </c>
      <c r="C8">
        <v>408</v>
      </c>
      <c r="D8">
        <v>425</v>
      </c>
      <c r="E8">
        <v>250</v>
      </c>
      <c r="F8">
        <v>144</v>
      </c>
      <c r="G8">
        <v>68</v>
      </c>
      <c r="H8">
        <v>30</v>
      </c>
      <c r="I8">
        <v>11</v>
      </c>
      <c r="J8">
        <v>9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13716</v>
      </c>
      <c r="B9">
        <v>63</v>
      </c>
      <c r="C9">
        <v>426</v>
      </c>
      <c r="D9">
        <v>435</v>
      </c>
      <c r="E9">
        <v>260</v>
      </c>
      <c r="F9">
        <v>131</v>
      </c>
      <c r="G9">
        <v>73</v>
      </c>
      <c r="H9">
        <v>30</v>
      </c>
      <c r="I9">
        <v>15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>
        <v>15626</v>
      </c>
      <c r="B10">
        <v>60</v>
      </c>
      <c r="C10">
        <v>381</v>
      </c>
      <c r="D10">
        <v>431</v>
      </c>
      <c r="E10">
        <v>296</v>
      </c>
      <c r="F10">
        <v>160</v>
      </c>
      <c r="G10">
        <v>80</v>
      </c>
      <c r="H10">
        <v>57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>
        <v>14623</v>
      </c>
      <c r="B11">
        <v>37</v>
      </c>
      <c r="C11">
        <v>342</v>
      </c>
      <c r="D11">
        <v>428</v>
      </c>
      <c r="E11">
        <v>292</v>
      </c>
      <c r="F11">
        <v>179</v>
      </c>
      <c r="G11">
        <v>94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>
        <v>16471</v>
      </c>
      <c r="B12">
        <v>31</v>
      </c>
      <c r="C12">
        <v>393</v>
      </c>
      <c r="D12">
        <v>426</v>
      </c>
      <c r="E12">
        <v>390</v>
      </c>
      <c r="F12">
        <v>209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>
        <v>15906</v>
      </c>
      <c r="B13">
        <v>30</v>
      </c>
      <c r="C13">
        <v>310</v>
      </c>
      <c r="D13">
        <v>438</v>
      </c>
      <c r="E13">
        <v>369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>
        <v>17055</v>
      </c>
      <c r="B14">
        <v>38</v>
      </c>
      <c r="C14">
        <v>335</v>
      </c>
      <c r="D14">
        <v>465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>
        <v>16893</v>
      </c>
      <c r="B15">
        <v>18</v>
      </c>
      <c r="C15">
        <v>259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>
        <v>17743</v>
      </c>
      <c r="B16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4377-0FD2-44D8-9172-6982D35CBB3D}">
  <dimension ref="A1:R71"/>
  <sheetViews>
    <sheetView topLeftCell="A23" workbookViewId="0">
      <selection activeCell="C36" sqref="C36"/>
    </sheetView>
  </sheetViews>
  <sheetFormatPr defaultColWidth="11.42578125" defaultRowHeight="14.25" x14ac:dyDescent="0.2"/>
  <cols>
    <col min="1" max="1" width="11.42578125" style="29"/>
    <col min="2" max="2" width="16.85546875" style="29" customWidth="1"/>
    <col min="3" max="18" width="9.140625" style="29" customWidth="1"/>
    <col min="19" max="16384" width="11.42578125" style="29"/>
  </cols>
  <sheetData>
    <row r="1" spans="1:18" ht="15.75" x14ac:dyDescent="0.25">
      <c r="A1" s="1" t="s">
        <v>0</v>
      </c>
      <c r="B1" s="2"/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8" ht="15.75" x14ac:dyDescent="0.25">
      <c r="A2" s="1" t="s">
        <v>2</v>
      </c>
      <c r="B2" s="2"/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</row>
    <row r="3" spans="1:18" ht="15" x14ac:dyDescent="0.2">
      <c r="A3" s="4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8" ht="15" x14ac:dyDescent="0.2">
      <c r="A4" s="7">
        <v>0</v>
      </c>
      <c r="B4" s="8"/>
      <c r="C4" s="9">
        <f>SUM(Data!$B1:C1)/SUM(Data!$B1:B1)</f>
        <v>3.4551282051282053</v>
      </c>
      <c r="D4" s="9">
        <f>SUM(Data!$B1:D1)/SUM(Data!$B1:C1)</f>
        <v>1.4081632653061225</v>
      </c>
      <c r="E4" s="9">
        <f>SUM(Data!$B1:E1)/SUM(Data!$B1:D1)</f>
        <v>1.1133069828722002</v>
      </c>
      <c r="F4" s="9">
        <f>SUM(Data!$B1:F1)/SUM(Data!$B1:E1)</f>
        <v>1.0414201183431953</v>
      </c>
      <c r="G4" s="9">
        <f>SUM(Data!$B1:G1)/SUM(Data!$B1:F1)</f>
        <v>1.0284090909090908</v>
      </c>
      <c r="H4" s="9">
        <f>SUM(Data!$B1:H1)/SUM(Data!$B1:G1)</f>
        <v>1.0088397790055248</v>
      </c>
      <c r="I4" s="9">
        <f>SUM(Data!$B1:I1)/SUM(Data!$B1:H1)</f>
        <v>1.0043811610076669</v>
      </c>
      <c r="J4" s="9">
        <f>SUM(Data!$B1:J1)/SUM(Data!$B1:I1)</f>
        <v>1.0021810250817884</v>
      </c>
      <c r="K4" s="9">
        <f>SUM(Data!$B1:K1)/SUM(Data!$B1:J1)</f>
        <v>1</v>
      </c>
      <c r="L4" s="9">
        <f>SUM(Data!$B1:L1)/SUM(Data!$B1:K1)</f>
        <v>1</v>
      </c>
      <c r="M4" s="9">
        <f>SUM(Data!$B1:M1)/SUM(Data!$B1:L1)</f>
        <v>1</v>
      </c>
      <c r="N4" s="9">
        <f>SUM(Data!$B1:N1)/SUM(Data!$B1:M1)</f>
        <v>1</v>
      </c>
      <c r="O4" s="9">
        <f>SUM(Data!$B1:O1)/SUM(Data!$B1:N1)</f>
        <v>1</v>
      </c>
      <c r="P4" s="9">
        <f>SUM(Data!$B1:P1)/SUM(Data!$B1:O1)</f>
        <v>1</v>
      </c>
      <c r="Q4" s="9">
        <f>SUM(Data!$B1:Q1)/SUM(Data!$B1:P1)</f>
        <v>1</v>
      </c>
      <c r="R4" s="10"/>
    </row>
    <row r="5" spans="1:18" ht="15" x14ac:dyDescent="0.2">
      <c r="A5" s="7">
        <v>1</v>
      </c>
      <c r="B5" s="8"/>
      <c r="C5" s="9">
        <f>SUM(Data!$B2:C2)/SUM(Data!$B2:B2)</f>
        <v>3.8164556962025316</v>
      </c>
      <c r="D5" s="9">
        <f>SUM(Data!$B2:D2)/SUM(Data!$B2:C2)</f>
        <v>1.4344941956882256</v>
      </c>
      <c r="E5" s="9">
        <f>SUM(Data!$B2:E2)/SUM(Data!$B2:D2)</f>
        <v>1.1526011560693641</v>
      </c>
      <c r="F5" s="9">
        <f>SUM(Data!$B2:F2)/SUM(Data!$B2:E2)</f>
        <v>1.0832497492477433</v>
      </c>
      <c r="G5" s="9">
        <f>SUM(Data!$B2:G2)/SUM(Data!$B2:F2)</f>
        <v>1.0222222222222221</v>
      </c>
      <c r="H5" s="9">
        <f>SUM(Data!$B2:H2)/SUM(Data!$B2:G2)</f>
        <v>1.0081521739130435</v>
      </c>
      <c r="I5" s="9">
        <f>SUM(Data!$B2:I2)/SUM(Data!$B2:H2)</f>
        <v>1.0035938903863433</v>
      </c>
      <c r="J5" s="9">
        <f>SUM(Data!$B2:J2)/SUM(Data!$B2:I2)</f>
        <v>1.000895255147717</v>
      </c>
      <c r="K5" s="9">
        <f>SUM(Data!$B2:K2)/SUM(Data!$B2:J2)</f>
        <v>1</v>
      </c>
      <c r="L5" s="9">
        <f>SUM(Data!$B2:L2)/SUM(Data!$B2:K2)</f>
        <v>1</v>
      </c>
      <c r="M5" s="9">
        <f>SUM(Data!$B2:M2)/SUM(Data!$B2:L2)</f>
        <v>1</v>
      </c>
      <c r="N5" s="9">
        <f>SUM(Data!$B2:N2)/SUM(Data!$B2:M2)</f>
        <v>1</v>
      </c>
      <c r="O5" s="9">
        <f>SUM(Data!$B2:O2)/SUM(Data!$B2:N2)</f>
        <v>1</v>
      </c>
      <c r="P5" s="9">
        <f>SUM(Data!$B2:P2)/SUM(Data!$B2:O2)</f>
        <v>1</v>
      </c>
      <c r="Q5" s="9"/>
      <c r="R5" s="10"/>
    </row>
    <row r="6" spans="1:18" ht="15" x14ac:dyDescent="0.2">
      <c r="A6" s="7">
        <v>2</v>
      </c>
      <c r="B6" s="8"/>
      <c r="C6" s="9">
        <f>SUM(Data!$B3:C3)/SUM(Data!$B3:B3)</f>
        <v>4.0437956204379564</v>
      </c>
      <c r="D6" s="9">
        <f>SUM(Data!$B3:D3)/SUM(Data!$B3:C3)</f>
        <v>1.463898916967509</v>
      </c>
      <c r="E6" s="9">
        <f>SUM(Data!$B3:E3)/SUM(Data!$B3:D3)</f>
        <v>1.2059186189889026</v>
      </c>
      <c r="F6" s="9">
        <f>SUM(Data!$B3:F3)/SUM(Data!$B3:E3)</f>
        <v>1.0715746421267893</v>
      </c>
      <c r="G6" s="9">
        <f>SUM(Data!$B3:G3)/SUM(Data!$B3:F3)</f>
        <v>1.0314885496183206</v>
      </c>
      <c r="H6" s="9">
        <f>SUM(Data!$B3:H3)/SUM(Data!$B3:G3)</f>
        <v>1.0175763182238668</v>
      </c>
      <c r="I6" s="9">
        <f>SUM(Data!$B3:I3)/SUM(Data!$B3:H3)</f>
        <v>1.0054545454545454</v>
      </c>
      <c r="J6" s="9">
        <f>SUM(Data!$B3:J3)/SUM(Data!$B3:I3)</f>
        <v>1.0045207956600362</v>
      </c>
      <c r="K6" s="9">
        <f>SUM(Data!$B3:K3)/SUM(Data!$B3:J3)</f>
        <v>1.0009000900090008</v>
      </c>
      <c r="L6" s="9">
        <f>SUM(Data!$B3:L3)/SUM(Data!$B3:K3)</f>
        <v>1.0008992805755397</v>
      </c>
      <c r="M6" s="9">
        <f>SUM(Data!$B3:M3)/SUM(Data!$B3:L3)</f>
        <v>1</v>
      </c>
      <c r="N6" s="9">
        <f>SUM(Data!$B3:N3)/SUM(Data!$B3:M3)</f>
        <v>1</v>
      </c>
      <c r="O6" s="9">
        <f>SUM(Data!$B3:O3)/SUM(Data!$B3:N3)</f>
        <v>1</v>
      </c>
      <c r="P6" s="9"/>
      <c r="Q6" s="9"/>
      <c r="R6" s="10"/>
    </row>
    <row r="7" spans="1:18" ht="15" x14ac:dyDescent="0.2">
      <c r="A7" s="7">
        <v>3</v>
      </c>
      <c r="B7" s="8"/>
      <c r="C7" s="9">
        <f>SUM(Data!$B4:C4)/SUM(Data!$B4:B4)</f>
        <v>4.3739837398373984</v>
      </c>
      <c r="D7" s="9">
        <f>SUM(Data!$B4:D4)/SUM(Data!$B4:C4)</f>
        <v>1.5669144981412639</v>
      </c>
      <c r="E7" s="9">
        <f>SUM(Data!$B4:E4)/SUM(Data!$B4:D4)</f>
        <v>1.1720047449584816</v>
      </c>
      <c r="F7" s="9">
        <f>SUM(Data!$B4:F4)/SUM(Data!$B4:E4)</f>
        <v>1.0779352226720649</v>
      </c>
      <c r="G7" s="9">
        <f>SUM(Data!$B4:G4)/SUM(Data!$B4:F4)</f>
        <v>1.0309859154929577</v>
      </c>
      <c r="H7" s="9">
        <f>SUM(Data!$B4:H4)/SUM(Data!$B4:G4)</f>
        <v>1.0154826958105647</v>
      </c>
      <c r="I7" s="9">
        <f>SUM(Data!$B4:I4)/SUM(Data!$B4:H4)</f>
        <v>1.0071748878923767</v>
      </c>
      <c r="J7" s="9">
        <f>SUM(Data!$B4:J4)/SUM(Data!$B4:I4)</f>
        <v>1.0035618878005343</v>
      </c>
      <c r="K7" s="9">
        <f>SUM(Data!$B4:K4)/SUM(Data!$B4:J4)</f>
        <v>1.0017746228926354</v>
      </c>
      <c r="L7" s="9">
        <f>SUM(Data!$B4:L4)/SUM(Data!$B4:K4)</f>
        <v>1.0017714791851196</v>
      </c>
      <c r="M7" s="9">
        <f>SUM(Data!$B4:M4)/SUM(Data!$B4:L4)</f>
        <v>1</v>
      </c>
      <c r="N7" s="9">
        <f>SUM(Data!$B4:N4)/SUM(Data!$B4:M4)</f>
        <v>1</v>
      </c>
      <c r="O7" s="9"/>
      <c r="P7" s="9"/>
      <c r="Q7" s="9"/>
      <c r="R7" s="10"/>
    </row>
    <row r="8" spans="1:18" ht="15" x14ac:dyDescent="0.2">
      <c r="A8" s="7">
        <v>4</v>
      </c>
      <c r="B8" s="8"/>
      <c r="C8" s="9">
        <f>SUM(Data!$B5:C5)/SUM(Data!$B5:B5)</f>
        <v>4.5526315789473681</v>
      </c>
      <c r="D8" s="9">
        <f>SUM(Data!$B5:D5)/SUM(Data!$B5:C5)</f>
        <v>1.6416184971098267</v>
      </c>
      <c r="E8" s="9">
        <f>SUM(Data!$B5:E5)/SUM(Data!$B5:D5)</f>
        <v>1.193661971830986</v>
      </c>
      <c r="F8" s="9">
        <f>SUM(Data!$B5:F5)/SUM(Data!$B5:E5)</f>
        <v>1.0963618485742379</v>
      </c>
      <c r="G8" s="9">
        <f>SUM(Data!$B5:G5)/SUM(Data!$B5:F5)</f>
        <v>1.0367713004484305</v>
      </c>
      <c r="H8" s="9">
        <f>SUM(Data!$B5:H5)/SUM(Data!$B5:G5)</f>
        <v>1.013840830449827</v>
      </c>
      <c r="I8" s="9">
        <f>SUM(Data!$B5:I5)/SUM(Data!$B5:H5)</f>
        <v>1.007679180887372</v>
      </c>
      <c r="J8" s="9">
        <f>SUM(Data!$B5:J5)/SUM(Data!$B5:I5)</f>
        <v>1.0008467400508043</v>
      </c>
      <c r="K8" s="9">
        <f>SUM(Data!$B5:K5)/SUM(Data!$B5:J5)</f>
        <v>1.0042301184433164</v>
      </c>
      <c r="L8" s="9">
        <f>SUM(Data!$B5:L5)/SUM(Data!$B5:K5)</f>
        <v>1</v>
      </c>
      <c r="M8" s="9">
        <f>SUM(Data!$B5:M5)/SUM(Data!$B5:L5)</f>
        <v>1</v>
      </c>
      <c r="N8" s="9"/>
      <c r="O8" s="9"/>
      <c r="P8" s="9"/>
      <c r="Q8" s="9"/>
      <c r="R8" s="10"/>
    </row>
    <row r="9" spans="1:18" ht="15" x14ac:dyDescent="0.2">
      <c r="A9" s="7">
        <v>5</v>
      </c>
      <c r="B9" s="8"/>
      <c r="C9" s="9">
        <f>SUM(Data!$B6:C6)/SUM(Data!$B6:B6)</f>
        <v>5.3</v>
      </c>
      <c r="D9" s="9">
        <f>SUM(Data!$B6:D6)/SUM(Data!$B6:C6)</f>
        <v>1.6754716981132076</v>
      </c>
      <c r="E9" s="9">
        <f>SUM(Data!$B6:E6)/SUM(Data!$B6:D6)</f>
        <v>1.2263513513513513</v>
      </c>
      <c r="F9" s="9">
        <f>SUM(Data!$B6:F6)/SUM(Data!$B6:E6)</f>
        <v>1.0899908172635446</v>
      </c>
      <c r="G9" s="9">
        <f>SUM(Data!$B6:G6)/SUM(Data!$B6:F6)</f>
        <v>1.0429654591406907</v>
      </c>
      <c r="H9" s="9">
        <f>SUM(Data!$B6:H6)/SUM(Data!$B6:G6)</f>
        <v>1.0169628432956381</v>
      </c>
      <c r="I9" s="9">
        <f>SUM(Data!$B6:I6)/SUM(Data!$B6:H6)</f>
        <v>1.0079428117553615</v>
      </c>
      <c r="J9" s="9">
        <f>SUM(Data!$B6:J6)/SUM(Data!$B6:I6)</f>
        <v>1.0047281323877069</v>
      </c>
      <c r="K9" s="9">
        <f>SUM(Data!$B6:K6)/SUM(Data!$B6:J6)</f>
        <v>1.0015686274509803</v>
      </c>
      <c r="L9" s="9">
        <f>SUM(Data!$B6:L6)/SUM(Data!$B6:K6)</f>
        <v>1.0007830853563038</v>
      </c>
      <c r="M9" s="9"/>
      <c r="N9" s="9"/>
      <c r="O9" s="9"/>
      <c r="P9" s="9"/>
      <c r="Q9" s="9"/>
      <c r="R9" s="10"/>
    </row>
    <row r="10" spans="1:18" ht="15" x14ac:dyDescent="0.2">
      <c r="A10" s="7">
        <v>6</v>
      </c>
      <c r="B10" s="8"/>
      <c r="C10" s="9">
        <f>SUM(Data!$B7:C7)/SUM(Data!$B7:B7)</f>
        <v>5.447916666666667</v>
      </c>
      <c r="D10" s="9">
        <f>SUM(Data!$B7:D7)/SUM(Data!$B7:C7)</f>
        <v>1.75717017208413</v>
      </c>
      <c r="E10" s="9">
        <f>SUM(Data!$B7:E7)/SUM(Data!$B7:D7)</f>
        <v>1.2328618063112078</v>
      </c>
      <c r="F10" s="9">
        <f>SUM(Data!$B7:F7)/SUM(Data!$B7:E7)</f>
        <v>1.1209179170344219</v>
      </c>
      <c r="G10" s="9">
        <f>SUM(Data!$B7:G7)/SUM(Data!$B7:F7)</f>
        <v>1.0472440944881889</v>
      </c>
      <c r="H10" s="9">
        <f>SUM(Data!$B7:H7)/SUM(Data!$B7:G7)</f>
        <v>1.0240601503759399</v>
      </c>
      <c r="I10" s="9">
        <f>SUM(Data!$B7:I7)/SUM(Data!$B7:H7)</f>
        <v>1.0095447870778267</v>
      </c>
      <c r="J10" s="9">
        <f>SUM(Data!$B7:J7)/SUM(Data!$B7:I7)</f>
        <v>1.0043636363636363</v>
      </c>
      <c r="K10" s="9">
        <f>SUM(Data!$B7:K7)/SUM(Data!$B7:J7)</f>
        <v>1.002172338884866</v>
      </c>
      <c r="L10" s="9"/>
      <c r="M10" s="9"/>
      <c r="N10" s="9"/>
      <c r="O10" s="9"/>
      <c r="P10" s="9"/>
      <c r="Q10" s="9"/>
      <c r="R10" s="10"/>
    </row>
    <row r="11" spans="1:18" ht="15" x14ac:dyDescent="0.2">
      <c r="A11" s="7">
        <v>7</v>
      </c>
      <c r="B11" s="8"/>
      <c r="C11" s="9">
        <f>SUM(Data!$B8:C8)/SUM(Data!$B8:B8)</f>
        <v>7.08955223880597</v>
      </c>
      <c r="D11" s="9">
        <f>SUM(Data!$B8:D8)/SUM(Data!$B8:C8)</f>
        <v>1.8947368421052631</v>
      </c>
      <c r="E11" s="9">
        <f>SUM(Data!$B8:E8)/SUM(Data!$B8:D8)</f>
        <v>1.2777777777777777</v>
      </c>
      <c r="F11" s="9">
        <f>SUM(Data!$B8:F8)/SUM(Data!$B8:E8)</f>
        <v>1.1252173913043477</v>
      </c>
      <c r="G11" s="9">
        <f>SUM(Data!$B8:G8)/SUM(Data!$B8:F8)</f>
        <v>1.0525502318392581</v>
      </c>
      <c r="H11" s="9">
        <f>SUM(Data!$B8:H8)/SUM(Data!$B8:G8)</f>
        <v>1.0220264317180616</v>
      </c>
      <c r="I11" s="9">
        <f>SUM(Data!$B8:I8)/SUM(Data!$B8:H8)</f>
        <v>1.0079022988505748</v>
      </c>
      <c r="J11" s="9">
        <f>SUM(Data!$B8:J8)/SUM(Data!$B8:I8)</f>
        <v>1.0064148253741982</v>
      </c>
      <c r="K11" s="9"/>
      <c r="L11" s="9"/>
      <c r="M11" s="9"/>
      <c r="N11" s="9"/>
      <c r="O11" s="9"/>
      <c r="P11" s="9"/>
      <c r="Q11" s="9"/>
      <c r="R11" s="10"/>
    </row>
    <row r="12" spans="1:18" ht="15" x14ac:dyDescent="0.2">
      <c r="A12" s="7">
        <v>8</v>
      </c>
      <c r="B12" s="8"/>
      <c r="C12" s="9">
        <f>SUM(Data!$B9:C9)/SUM(Data!$B9:B9)</f>
        <v>7.7619047619047619</v>
      </c>
      <c r="D12" s="9">
        <f>SUM(Data!$B9:D9)/SUM(Data!$B9:C9)</f>
        <v>1.8895705521472392</v>
      </c>
      <c r="E12" s="9">
        <f>SUM(Data!$B9:E9)/SUM(Data!$B9:D9)</f>
        <v>1.2813852813852813</v>
      </c>
      <c r="F12" s="9">
        <f>SUM(Data!$B9:F9)/SUM(Data!$B9:E9)</f>
        <v>1.1106418918918919</v>
      </c>
      <c r="G12" s="9">
        <f>SUM(Data!$B9:G9)/SUM(Data!$B9:F9)</f>
        <v>1.0555133079847909</v>
      </c>
      <c r="H12" s="9">
        <f>SUM(Data!$B9:H9)/SUM(Data!$B9:G9)</f>
        <v>1.021613832853026</v>
      </c>
      <c r="I12" s="9">
        <f>SUM(Data!$B9:I9)/SUM(Data!$B9:H9)</f>
        <v>1.0105782792665727</v>
      </c>
      <c r="J12" s="9"/>
      <c r="K12" s="9"/>
      <c r="L12" s="9"/>
      <c r="M12" s="9"/>
      <c r="N12" s="9"/>
      <c r="O12" s="9"/>
      <c r="P12" s="9"/>
      <c r="Q12" s="9"/>
      <c r="R12" s="10"/>
    </row>
    <row r="13" spans="1:18" ht="15" x14ac:dyDescent="0.2">
      <c r="A13" s="7">
        <v>9</v>
      </c>
      <c r="B13" s="8"/>
      <c r="C13" s="9">
        <f>SUM(Data!$B10:C10)/SUM(Data!$B10:B10)</f>
        <v>7.35</v>
      </c>
      <c r="D13" s="9">
        <f>SUM(Data!$B10:D10)/SUM(Data!$B10:C10)</f>
        <v>1.9773242630385488</v>
      </c>
      <c r="E13" s="9">
        <f>SUM(Data!$B10:E10)/SUM(Data!$B10:D10)</f>
        <v>1.3394495412844036</v>
      </c>
      <c r="F13" s="9">
        <f>SUM(Data!$B10:F10)/SUM(Data!$B10:E10)</f>
        <v>1.1369863013698631</v>
      </c>
      <c r="G13" s="9">
        <f>SUM(Data!$B10:G10)/SUM(Data!$B10:F10)</f>
        <v>1.0602409638554218</v>
      </c>
      <c r="H13" s="9">
        <f>SUM(Data!$B10:H10)/SUM(Data!$B10:G10)</f>
        <v>1.0404829545454546</v>
      </c>
      <c r="I13" s="9"/>
      <c r="J13" s="9"/>
      <c r="K13" s="9"/>
      <c r="L13" s="9"/>
      <c r="M13" s="9"/>
      <c r="N13" s="9"/>
      <c r="O13" s="9"/>
      <c r="P13" s="9"/>
      <c r="Q13" s="9"/>
      <c r="R13" s="10"/>
    </row>
    <row r="14" spans="1:18" ht="15" x14ac:dyDescent="0.2">
      <c r="A14" s="7">
        <v>10</v>
      </c>
      <c r="B14" s="8"/>
      <c r="C14" s="9">
        <f>SUM(Data!$B11:C11)/SUM(Data!$B11:B11)</f>
        <v>10.243243243243244</v>
      </c>
      <c r="D14" s="9">
        <f>SUM(Data!$B11:D11)/SUM(Data!$B11:C11)</f>
        <v>2.129287598944591</v>
      </c>
      <c r="E14" s="9">
        <f>SUM(Data!$B11:E11)/SUM(Data!$B11:D11)</f>
        <v>1.3618339529120198</v>
      </c>
      <c r="F14" s="9">
        <f>SUM(Data!$B11:F11)/SUM(Data!$B11:E11)</f>
        <v>1.1628753412192903</v>
      </c>
      <c r="G14" s="9">
        <f>SUM(Data!$B11:G11)/SUM(Data!$B11:F11)</f>
        <v>1.0735524256651017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</row>
    <row r="15" spans="1:18" ht="15" x14ac:dyDescent="0.2">
      <c r="A15" s="7">
        <v>11</v>
      </c>
      <c r="B15" s="8"/>
      <c r="C15" s="9">
        <f>SUM(Data!$B12:C12)/SUM(Data!$B12:B12)</f>
        <v>13.67741935483871</v>
      </c>
      <c r="D15" s="9">
        <f>SUM(Data!$B12:D12)/SUM(Data!$B12:C12)</f>
        <v>2.0047169811320753</v>
      </c>
      <c r="E15" s="9">
        <f>SUM(Data!$B12:E12)/SUM(Data!$B12:D12)</f>
        <v>1.4588235294117646</v>
      </c>
      <c r="F15" s="9">
        <f>SUM(Data!$B12:F12)/SUM(Data!$B12:E12)</f>
        <v>1.1685483870967741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</row>
    <row r="16" spans="1:18" ht="15" x14ac:dyDescent="0.2">
      <c r="A16" s="7">
        <v>12</v>
      </c>
      <c r="B16" s="8"/>
      <c r="C16" s="9">
        <f>SUM(Data!$B13:C13)/SUM(Data!$B13:B13)</f>
        <v>11.333333333333334</v>
      </c>
      <c r="D16" s="9">
        <f>SUM(Data!$B13:D13)/SUM(Data!$B13:C13)</f>
        <v>2.2882352941176469</v>
      </c>
      <c r="E16" s="9">
        <f>SUM(Data!$B13:E13)/SUM(Data!$B13:D13)</f>
        <v>1.474293059125964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</row>
    <row r="17" spans="1:18" ht="15" x14ac:dyDescent="0.2">
      <c r="A17" s="7">
        <v>13</v>
      </c>
      <c r="B17" s="8"/>
      <c r="C17" s="9">
        <f>SUM(Data!$B14:C14)/SUM(Data!$B14:B14)</f>
        <v>9.8157894736842106</v>
      </c>
      <c r="D17" s="9">
        <f>SUM(Data!$B14:D14)/SUM(Data!$B14:C14)</f>
        <v>2.2466487935656838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0"/>
    </row>
    <row r="18" spans="1:18" ht="15" x14ac:dyDescent="0.2">
      <c r="A18" s="7">
        <v>14</v>
      </c>
      <c r="B18" s="8"/>
      <c r="C18" s="9">
        <f>SUM(Data!$B15:C15)/SUM(Data!$B15:B15)</f>
        <v>15.388888888888889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0"/>
    </row>
    <row r="19" spans="1:18" ht="15" x14ac:dyDescent="0.2">
      <c r="A19" s="7">
        <v>15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0"/>
    </row>
    <row r="20" spans="1:18" ht="15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8" ht="15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ht="15.75" x14ac:dyDescent="0.25">
      <c r="A22" s="3" t="s">
        <v>3</v>
      </c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8" ht="15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8" ht="15" x14ac:dyDescent="0.2">
      <c r="A24" s="6" t="s">
        <v>4</v>
      </c>
      <c r="B24" s="6" t="s">
        <v>30</v>
      </c>
      <c r="C24" s="12">
        <f>(SUM(Data!$B1:C15))/SUM(Data!$B1:B15)</f>
        <v>5.7035830618892511</v>
      </c>
      <c r="D24" s="12">
        <f>SUM(Data!$B1:D14)/SUM(Data!$B1:C14)</f>
        <v>1.7698825628066002</v>
      </c>
      <c r="E24" s="12">
        <f>SUM(Data!$B1:E13)/SUM(Data!$B1:D13)</f>
        <v>1.2680701120346947</v>
      </c>
      <c r="F24" s="12">
        <f>SUM(Data!$B1:F12)/SUM(Data!$B1:E12)</f>
        <v>1.1102576039726877</v>
      </c>
      <c r="G24" s="12">
        <f>SUM(Data!$B1:G11)/SUM(Data!$B1:F11)</f>
        <v>1.0452566096423017</v>
      </c>
      <c r="H24" s="12">
        <f>SUM(Data!$B1:H10)/SUM(Data!$B1:G10)</f>
        <v>1.0198011599005798</v>
      </c>
      <c r="I24" s="12">
        <f>SUM(Data!$B1:I9)/SUM(Data!$B1:H9)</f>
        <v>1.0073773515308004</v>
      </c>
      <c r="J24" s="12">
        <f>SUM(Data!$B1:J8)/SUM(Data!$B1:I8)</f>
        <v>1.0035823411653144</v>
      </c>
      <c r="K24" s="12">
        <f>SUM(Data!$B1:K7)/SUM(Data!$B1:J7)</f>
        <v>1.0016023665721681</v>
      </c>
      <c r="L24" s="12">
        <f>SUM(Data!$B1:L6)/SUM(Data!$B1:K6)</f>
        <v>1.0005932957579353</v>
      </c>
      <c r="M24" s="12">
        <f>SUM(Data!$B1:L5)/SUM(Data!$B1:L5)</f>
        <v>1</v>
      </c>
      <c r="N24" s="12">
        <f>SUM(Data!$B1:M4)/SUM(Data!$B1:M4)</f>
        <v>1</v>
      </c>
      <c r="O24" s="12">
        <f>SUM(Data!$B1:O3)/SUM(Data!$B1:N3)</f>
        <v>1</v>
      </c>
      <c r="P24" s="12">
        <f>SUM(Data!$B1:P2)/SUM(Data!$B1:O2)</f>
        <v>1</v>
      </c>
      <c r="Q24" s="12">
        <f>SUM(Data!$B1:Q1)/SUM(Data!$B1:P1)</f>
        <v>1</v>
      </c>
      <c r="R24" s="12"/>
    </row>
    <row r="25" spans="1:18" ht="15" x14ac:dyDescent="0.2">
      <c r="A25" s="6"/>
      <c r="B25" s="6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30"/>
      <c r="O25" s="30"/>
      <c r="P25" s="30"/>
      <c r="Q25" s="30"/>
      <c r="R25" s="30"/>
    </row>
    <row r="26" spans="1:18" ht="15" x14ac:dyDescent="0.2">
      <c r="B26" s="6" t="s">
        <v>31</v>
      </c>
      <c r="C26" s="12">
        <f ca="1">(SUM(Data!$B$1:INDIRECT("Data!"&amp;ADDRESS(15-C2,3+C2))))/SUM(Data!$B$1:INDIRECT("Data!"&amp;ADDRESS(15-C2,2+C2)))</f>
        <v>5.7035830618892511</v>
      </c>
      <c r="D26" s="12">
        <f ca="1">SUM(Data!$B$1:INDIRECT("Data!"&amp;ADDRESS(15-D2,3+D2)))/SUM(Data!$B$1:INDIRECT("Data!"&amp;ADDRESS(15-D2,2+D2)))</f>
        <v>1.7698825628066002</v>
      </c>
      <c r="E26" s="12">
        <f ca="1">SUM(Data!$B$1:INDIRECT("Data!"&amp;ADDRESS(15-E2,3+E2)))/SUM(Data!$B$1:INDIRECT("Data!"&amp;ADDRESS(15-E2,2+E2)))</f>
        <v>1.2680701120346947</v>
      </c>
      <c r="F26" s="12">
        <f ca="1">SUM(Data!$B$1:INDIRECT("Data!"&amp;ADDRESS(15-F2,3+F2)))/SUM(Data!$B$1:INDIRECT("Data!"&amp;ADDRESS(15-F2,2+F2)))</f>
        <v>1.1102576039726877</v>
      </c>
      <c r="G26" s="12">
        <f ca="1">SUM(Data!$B$1:INDIRECT("Data!"&amp;ADDRESS(15-G2,3+G2)))/SUM(Data!$B$1:INDIRECT("Data!"&amp;ADDRESS(15-G2,2+G2)))</f>
        <v>1.0452566096423017</v>
      </c>
      <c r="H26" s="12">
        <f ca="1">SUM(Data!$B$1:INDIRECT("Data!"&amp;ADDRESS(15-H2,3+H2)))/SUM(Data!$B$1:INDIRECT("Data!"&amp;ADDRESS(15-H2,2+H2)))</f>
        <v>1.0198011599005798</v>
      </c>
      <c r="I26" s="12">
        <f ca="1">SUM(Data!$B$1:INDIRECT("Data!"&amp;ADDRESS(15-I2,3+I2)))/SUM(Data!$B$1:INDIRECT("Data!"&amp;ADDRESS(15-I2,2+I2)))</f>
        <v>1.0073773515308004</v>
      </c>
      <c r="J26" s="12">
        <f ca="1">SUM(Data!$B$1:INDIRECT("Data!"&amp;ADDRESS(15-J2,3+J2)))/SUM(Data!$B$1:INDIRECT("Data!"&amp;ADDRESS(15-J2,2+J2)))</f>
        <v>1.0035823411653144</v>
      </c>
      <c r="K26" s="12">
        <f ca="1">SUM(Data!$B$1:INDIRECT("Data!"&amp;ADDRESS(15-K2,3+K2)))/SUM(Data!$B$1:INDIRECT("Data!"&amp;ADDRESS(15-K2,2+K2)))</f>
        <v>1.0016023665721681</v>
      </c>
      <c r="L26" s="12">
        <f ca="1">SUM(Data!$B$1:INDIRECT("Data!"&amp;ADDRESS(15-L2,3+L2)))/SUM(Data!$B$1:INDIRECT("Data!"&amp;ADDRESS(15-L2,2+L2)))</f>
        <v>1.0005932957579353</v>
      </c>
      <c r="M26" s="12">
        <f ca="1">SUM(Data!$B$1:INDIRECT("Data!"&amp;ADDRESS(15-M2,3+M2)))/SUM(Data!$B$1:INDIRECT("Data!"&amp;ADDRESS(15-M2,2+M2)))</f>
        <v>1</v>
      </c>
      <c r="N26" s="12">
        <f ca="1">SUM(Data!$B$1:INDIRECT("Data!"&amp;ADDRESS(15-N2,3+N2)))/SUM(Data!$B$1:INDIRECT("Data!"&amp;ADDRESS(15-N2,2+N2)))</f>
        <v>1</v>
      </c>
      <c r="O26" s="12">
        <f ca="1">SUM(Data!$B$1:INDIRECT("Data!"&amp;ADDRESS(15-O2,3+O2)))/SUM(Data!$B$1:INDIRECT("Data!"&amp;ADDRESS(15-O2,2+O2)))</f>
        <v>1</v>
      </c>
      <c r="P26" s="12">
        <f ca="1">SUM(Data!$B$1:INDIRECT("Data!"&amp;ADDRESS(15-P2,3+P2)))/SUM(Data!$B$1:INDIRECT("Data!"&amp;ADDRESS(15-P2,2+P2)))</f>
        <v>1</v>
      </c>
      <c r="Q26" s="12">
        <f ca="1">SUM(Data!$B$1:INDIRECT("Data!"&amp;ADDRESS(15-Q2,3+Q2)))/SUM(Data!$B$1:INDIRECT("Data!"&amp;ADDRESS(15-Q2,2+Q2)))</f>
        <v>1</v>
      </c>
      <c r="R26" s="33"/>
    </row>
    <row r="27" spans="1:18" ht="15" x14ac:dyDescent="0.2">
      <c r="B27" s="6"/>
    </row>
    <row r="28" spans="1:18" ht="15" x14ac:dyDescent="0.2">
      <c r="B28" s="29" t="s">
        <v>32</v>
      </c>
      <c r="C28" s="12">
        <f ca="1">(SUM(OFFSET(Data!$B$1:$Q$15,0,0,15-C2,2+C2)))/SUM(OFFSET(Data!$B$1:$Q$15,0,0,15-C2,1+C2))</f>
        <v>5.7035830618892511</v>
      </c>
      <c r="D28" s="12">
        <f ca="1">(SUM(OFFSET(Data!$B$1:$Q$15,0,0,15-D2,2+D2)))/SUM(OFFSET(Data!$B$1:$Q$15,0,0,15-D2,1+D2))</f>
        <v>1.7698825628066002</v>
      </c>
      <c r="E28" s="12">
        <f ca="1">(SUM(OFFSET(Data!$B$1:$Q$15,0,0,15-E2,2+E2)))/SUM(OFFSET(Data!$B$1:$Q$15,0,0,15-E2,1+E2))</f>
        <v>1.2680701120346947</v>
      </c>
      <c r="F28" s="12">
        <f ca="1">(SUM(OFFSET(Data!$B$1:$Q$15,0,0,15-F2,2+F2)))/SUM(OFFSET(Data!$B$1:$Q$15,0,0,15-F2,1+F2))</f>
        <v>1.1102576039726877</v>
      </c>
      <c r="G28" s="12">
        <f ca="1">(SUM(OFFSET(Data!$B$1:$Q$15,0,0,15-G2,2+G2)))/SUM(OFFSET(Data!$B$1:$Q$15,0,0,15-G2,1+G2))</f>
        <v>1.0452566096423017</v>
      </c>
      <c r="H28" s="12">
        <f ca="1">(SUM(OFFSET(Data!$B$1:$Q$15,0,0,15-H2,2+H2)))/SUM(OFFSET(Data!$B$1:$Q$15,0,0,15-H2,1+H2))</f>
        <v>1.0198011599005798</v>
      </c>
      <c r="I28" s="12">
        <f ca="1">(SUM(OFFSET(Data!$B$1:$Q$15,0,0,15-I2,2+I2)))/SUM(OFFSET(Data!$B$1:$Q$15,0,0,15-I2,1+I2))</f>
        <v>1.0073773515308004</v>
      </c>
      <c r="J28" s="12">
        <f ca="1">(SUM(OFFSET(Data!$B$1:$Q$15,0,0,15-J2,2+J2)))/SUM(OFFSET(Data!$B$1:$Q$15,0,0,15-J2,1+J2))</f>
        <v>1.0035823411653144</v>
      </c>
      <c r="K28" s="12">
        <f ca="1">(SUM(OFFSET(Data!$B$1:$Q$15,0,0,15-K2,2+K2)))/SUM(OFFSET(Data!$B$1:$Q$15,0,0,15-K2,1+K2))</f>
        <v>1.0016023665721681</v>
      </c>
      <c r="L28" s="12">
        <f ca="1">(SUM(OFFSET(Data!$B$1:$Q$15,0,0,15-L2,2+L2)))/SUM(OFFSET(Data!$B$1:$Q$15,0,0,15-L2,1+L2))</f>
        <v>1.0005932957579353</v>
      </c>
      <c r="M28" s="12">
        <f ca="1">(SUM(OFFSET(Data!$B$1:$Q$15,0,0,15-M2,2+M2)))/SUM(OFFSET(Data!$B$1:$Q$15,0,0,15-M2,1+M2))</f>
        <v>1</v>
      </c>
      <c r="N28" s="12">
        <f ca="1">(SUM(OFFSET(Data!$B$1:$Q$15,0,0,15-N2,2+N2)))/SUM(OFFSET(Data!$B$1:$Q$15,0,0,15-N2,1+N2))</f>
        <v>1</v>
      </c>
      <c r="O28" s="12">
        <f ca="1">(SUM(OFFSET(Data!$B$1:$Q$15,0,0,15-O2,2+O2)))/SUM(OFFSET(Data!$B$1:$Q$15,0,0,15-O2,1+O2))</f>
        <v>1</v>
      </c>
      <c r="P28" s="12">
        <f ca="1">(SUM(OFFSET(Data!$B$1:$Q$15,0,0,15-P2,2+P2)))/SUM(OFFSET(Data!$B$1:$Q$15,0,0,15-P2,1+P2))</f>
        <v>1</v>
      </c>
      <c r="Q28" s="12">
        <f ca="1">(SUM(OFFSET(Data!$B$1:$Q$15,0,0,15-Q2,2+Q2)))/SUM(OFFSET(Data!$B$1:$Q$15,0,0,15-Q2,1+Q2))</f>
        <v>1</v>
      </c>
      <c r="R28" s="33"/>
    </row>
    <row r="30" spans="1:18" ht="15" x14ac:dyDescent="0.2">
      <c r="A30" s="6" t="s">
        <v>5</v>
      </c>
      <c r="B30" s="6" t="s">
        <v>30</v>
      </c>
      <c r="C30" s="14">
        <f>(SUM(Data!$B10:C15))/SUM(Data!$B10:B15)</f>
        <v>10.439252336448599</v>
      </c>
      <c r="D30" s="14">
        <f>SUM(Data!$B9:D14)/SUM(Data!$B9:C14)</f>
        <v>2.0723630417007359</v>
      </c>
      <c r="E30" s="14">
        <f>SUM(Data!$B8:E13)/SUM(Data!$B8:D13)</f>
        <v>1.3619177548236212</v>
      </c>
      <c r="F30" s="14">
        <f>SUM(Data!$B7:F12)/SUM(Data!$B7:E12)</f>
        <v>1.1376541439632921</v>
      </c>
      <c r="G30" s="14">
        <f>SUM(Data!$B6:G11)/SUM(Data!$B6:F11)</f>
        <v>1.055526590198123</v>
      </c>
      <c r="H30" s="14">
        <f>SUM(Data!$B5:H10)/SUM(Data!$B5:G10)</f>
        <v>1.0235980715554427</v>
      </c>
      <c r="I30" s="14">
        <f>SUM(Data!$B4:I9)/SUM(Data!$B4:H9)</f>
        <v>1.008551438196424</v>
      </c>
      <c r="J30" s="14">
        <f>SUM(Data!$B3:J8)/SUM(Data!$B3:I8)</f>
        <v>1.0041571677618346</v>
      </c>
      <c r="K30" s="14">
        <f>SUM(Data!$B2:K7)/SUM(Data!$B2:J7)</f>
        <v>1.0018070614400889</v>
      </c>
      <c r="L30" s="14">
        <f>SUM(Data!$B1:L6)/SUM(Data!$B1:K6)</f>
        <v>1.0005932957579353</v>
      </c>
      <c r="M30" s="13"/>
      <c r="N30" s="13"/>
    </row>
    <row r="31" spans="1:18" ht="15" x14ac:dyDescent="0.2">
      <c r="O31" s="13"/>
      <c r="P31" s="13"/>
      <c r="Q31" s="13"/>
      <c r="R31" s="13"/>
    </row>
    <row r="32" spans="1:18" ht="15" x14ac:dyDescent="0.2">
      <c r="A32" s="6"/>
      <c r="B32" s="6" t="s">
        <v>31</v>
      </c>
      <c r="C32" s="14">
        <f ca="1">(SUM(INDIRECT("Data!"&amp;ADDRESS(10-C2,2)):INDIRECT("Data!"&amp;ADDRESS(15-C2,3+C2))))/SUM(INDIRECT("Data!"&amp;ADDRESS(10-C2,2)):INDIRECT("Data!"&amp;ADDRESS(15-C2,2+C2)))</f>
        <v>10.439252336448599</v>
      </c>
      <c r="D32" s="14">
        <f ca="1">(SUM(INDIRECT("Data!"&amp;ADDRESS(10-D2,2)):INDIRECT("Data!"&amp;ADDRESS(15-D2,3+D2))))/SUM(INDIRECT("Data!"&amp;ADDRESS(10-D2,2)):INDIRECT("Data!"&amp;ADDRESS(15-D2,2+D2)))</f>
        <v>2.0723630417007359</v>
      </c>
      <c r="E32" s="14">
        <f ca="1">(SUM(INDIRECT("Data!"&amp;ADDRESS(10-E2,2)):INDIRECT("Data!"&amp;ADDRESS(15-E2,3+E2))))/SUM(INDIRECT("Data!"&amp;ADDRESS(10-E2,2)):INDIRECT("Data!"&amp;ADDRESS(15-E2,2+E2)))</f>
        <v>1.3619177548236212</v>
      </c>
      <c r="F32" s="14">
        <f ca="1">(SUM(INDIRECT("Data!"&amp;ADDRESS(10-F2,2)):INDIRECT("Data!"&amp;ADDRESS(15-F2,3+F2))))/SUM(INDIRECT("Data!"&amp;ADDRESS(10-F2,2)):INDIRECT("Data!"&amp;ADDRESS(15-F2,2+F2)))</f>
        <v>1.1376541439632921</v>
      </c>
      <c r="G32" s="14">
        <f ca="1">(SUM(INDIRECT("Data!"&amp;ADDRESS(10-G2,2)):INDIRECT("Data!"&amp;ADDRESS(15-G2,3+G2))))/SUM(INDIRECT("Data!"&amp;ADDRESS(10-G2,2)):INDIRECT("Data!"&amp;ADDRESS(15-G2,2+G2)))</f>
        <v>1.055526590198123</v>
      </c>
      <c r="H32" s="14">
        <f ca="1">(SUM(INDIRECT("Data!"&amp;ADDRESS(10-H2,2)):INDIRECT("Data!"&amp;ADDRESS(15-H2,3+H2))))/SUM(INDIRECT("Data!"&amp;ADDRESS(10-H2,2)):INDIRECT("Data!"&amp;ADDRESS(15-H2,2+H2)))</f>
        <v>1.0235980715554427</v>
      </c>
      <c r="I32" s="14">
        <f ca="1">(SUM(INDIRECT("Data!"&amp;ADDRESS(10-I2,2)):INDIRECT("Data!"&amp;ADDRESS(15-I2,3+I2))))/SUM(INDIRECT("Data!"&amp;ADDRESS(10-I2,2)):INDIRECT("Data!"&amp;ADDRESS(15-I2,2+I2)))</f>
        <v>1.008551438196424</v>
      </c>
      <c r="J32" s="14">
        <f ca="1">(SUM(INDIRECT("Data!"&amp;ADDRESS(10-J2,2)):INDIRECT("Data!"&amp;ADDRESS(15-J2,3+J2))))/SUM(INDIRECT("Data!"&amp;ADDRESS(10-J2,2)):INDIRECT("Data!"&amp;ADDRESS(15-J2,2+J2)))</f>
        <v>1.0041571677618346</v>
      </c>
      <c r="K32" s="14">
        <f ca="1">(SUM(INDIRECT("Data!"&amp;ADDRESS(10-K2,2)):INDIRECT("Data!"&amp;ADDRESS(15-K2,3+K2))))/SUM(INDIRECT("Data!"&amp;ADDRESS(10-K2,2)):INDIRECT("Data!"&amp;ADDRESS(15-K2,2+K2)))</f>
        <v>1.0018070614400889</v>
      </c>
      <c r="L32" s="14">
        <f ca="1">(SUM(INDIRECT("Data!"&amp;ADDRESS(10-L2,2)):INDIRECT("Data!"&amp;ADDRESS(15-L2,3+L2))))/SUM(INDIRECT("Data!"&amp;ADDRESS(10-L2,2)):INDIRECT("Data!"&amp;ADDRESS(15-L2,2+L2)))</f>
        <v>1.0005932957579353</v>
      </c>
      <c r="M32" s="13"/>
      <c r="N32" s="30"/>
      <c r="O32" s="30"/>
      <c r="P32" s="30"/>
      <c r="Q32" s="30"/>
      <c r="R32" s="30"/>
    </row>
    <row r="34" spans="1:18" x14ac:dyDescent="0.2">
      <c r="B34" s="29" t="s">
        <v>32</v>
      </c>
      <c r="C34" s="34">
        <f ca="1">(SUM(OFFSET(Data!$B$10:$Q$15,-C2,0,,2+C2)))/SUM(OFFSET(Data!$B$10:$Q$15,-C2,0,,1+C2))</f>
        <v>10.439252336448599</v>
      </c>
      <c r="D34" s="34">
        <f ca="1">(SUM(OFFSET(Data!$B$10:$Q$15,-D2,0,,2+D2)))/SUM(OFFSET(Data!$B$10:$Q$15,-D2,0,,1+D2))</f>
        <v>2.0723630417007359</v>
      </c>
      <c r="E34" s="34">
        <f ca="1">(SUM(OFFSET(Data!$B$10:$Q$15,-E2,0,,2+E2)))/SUM(OFFSET(Data!$B$10:$Q$15,-E2,0,,1+E2))</f>
        <v>1.3619177548236212</v>
      </c>
      <c r="F34" s="34">
        <f ca="1">(SUM(OFFSET(Data!$B$10:$Q$15,-F2,0,,2+F2)))/SUM(OFFSET(Data!$B$10:$Q$15,-F2,0,,1+F2))</f>
        <v>1.1376541439632921</v>
      </c>
      <c r="G34" s="34">
        <f ca="1">(SUM(OFFSET(Data!$B$10:$Q$15,-G2,0,,2+G2)))/SUM(OFFSET(Data!$B$10:$Q$15,-G2,0,,1+G2))</f>
        <v>1.055526590198123</v>
      </c>
      <c r="H34" s="34">
        <f ca="1">(SUM(OFFSET(Data!$B$10:$Q$15,-H2,0,,2+H2)))/SUM(OFFSET(Data!$B$10:$Q$15,-H2,0,,1+H2))</f>
        <v>1.0235980715554427</v>
      </c>
      <c r="I34" s="34">
        <f ca="1">(SUM(OFFSET(Data!$B$10:$Q$15,-I2,0,,2+I2)))/SUM(OFFSET(Data!$B$10:$Q$15,-I2,0,,1+I2))</f>
        <v>1.008551438196424</v>
      </c>
      <c r="J34" s="34">
        <f ca="1">(SUM(OFFSET(Data!$B$10:$Q$15,-J2,0,,2+J2)))/SUM(OFFSET(Data!$B$10:$Q$15,-J2,0,,1+J2))</f>
        <v>1.0041571677618346</v>
      </c>
      <c r="K34" s="34">
        <f ca="1">(SUM(OFFSET(Data!$B$10:$Q$15,-K2,0,,2+K2)))/SUM(OFFSET(Data!$B$10:$Q$15,-K2,0,,1+K2))</f>
        <v>1.0018070614400889</v>
      </c>
      <c r="L34" s="34">
        <f ca="1">(SUM(OFFSET(Data!$B$10:$Q$15,-L2,0,,2+L2)))/SUM(OFFSET(Data!$B$10:$Q$15,-L2,0,,1+L2))</f>
        <v>1.0005932957579353</v>
      </c>
    </row>
    <row r="36" spans="1:18" ht="15" x14ac:dyDescent="0.2">
      <c r="A36" s="6" t="s">
        <v>6</v>
      </c>
      <c r="B36" s="6" t="s">
        <v>30</v>
      </c>
      <c r="C36" s="15">
        <f>(SUM(Data!$B13:C15))/SUM(Data!$B13:B15)</f>
        <v>11.511627906976743</v>
      </c>
      <c r="D36" s="15">
        <f>SUM(Data!$B12:D14)/SUM(Data!$B12:C14)</f>
        <v>2.1688654353562007</v>
      </c>
      <c r="E36" s="15">
        <f>SUM(Data!$B11:E13)/SUM(Data!$B11:D13)</f>
        <v>1.4316221765913757</v>
      </c>
      <c r="F36" s="15">
        <f>SUM(Data!$B10:F12)/SUM(Data!$B10:E12)</f>
        <v>1.1562589107499288</v>
      </c>
      <c r="G36" s="15">
        <f>SUM(Data!$B9:G11)/SUM(Data!$B9:F11)</f>
        <v>1.0629941341494518</v>
      </c>
      <c r="H36" s="15">
        <f>SUM(Data!$B8:H10)/SUM(Data!$B8:G10)</f>
        <v>1.0281385281385282</v>
      </c>
      <c r="I36" s="15">
        <f>SUM(Data!$B7:I9)/SUM(Data!$B7:H9)</f>
        <v>1.0093480345158197</v>
      </c>
      <c r="J36" s="15">
        <f>SUM(Data!$B6:J8)/SUM(Data!$B6:I8)</f>
        <v>1.005189028910304</v>
      </c>
      <c r="K36" s="15">
        <f>SUM(Data!$B5:K7)/SUM(Data!$B5:J7)</f>
        <v>1.0026055237102658</v>
      </c>
      <c r="L36" s="15">
        <f>SUM(Data!$B4:L6)/SUM(Data!$B4:K6)</f>
        <v>1.0008349568605621</v>
      </c>
      <c r="M36" s="15">
        <f>SUM(Data!$B3:M5)/SUM(Data!$B3:L5)</f>
        <v>1</v>
      </c>
      <c r="N36" s="15">
        <f>SUM(Data!$B2:N4)/SUM(Data!$B2:M4)</f>
        <v>1</v>
      </c>
      <c r="O36" s="15">
        <f>SUM(Data!$B1:O3)/SUM(Data!$B1:N3)</f>
        <v>1</v>
      </c>
    </row>
    <row r="37" spans="1:18" ht="15" x14ac:dyDescent="0.2">
      <c r="A37" s="6"/>
      <c r="B37" s="6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30"/>
    </row>
    <row r="38" spans="1:18" ht="15" x14ac:dyDescent="0.2">
      <c r="B38" s="29" t="s">
        <v>31</v>
      </c>
      <c r="C38" s="15">
        <f ca="1">(SUM(INDIRECT("Data!"&amp;ADDRESS(13-C2,2)):INDIRECT("Data!"&amp;ADDRESS(15-C2,3+C2))))/SUM(INDIRECT("Data!"&amp;ADDRESS(13-C2,2)):INDIRECT("Data!"&amp;ADDRESS(15-C2,2+C2)))</f>
        <v>11.511627906976743</v>
      </c>
      <c r="D38" s="15">
        <f ca="1">(SUM(INDIRECT("Data!"&amp;ADDRESS(13-D2,2)):INDIRECT("Data!"&amp;ADDRESS(15-D2,3+D2))))/SUM(INDIRECT("Data!"&amp;ADDRESS(13-D2,2)):INDIRECT("Data!"&amp;ADDRESS(15-D2,2+D2)))</f>
        <v>2.1688654353562007</v>
      </c>
      <c r="E38" s="15">
        <f ca="1">(SUM(INDIRECT("Data!"&amp;ADDRESS(13-E2,2)):INDIRECT("Data!"&amp;ADDRESS(15-E2,3+E2))))/SUM(INDIRECT("Data!"&amp;ADDRESS(13-E2,2)):INDIRECT("Data!"&amp;ADDRESS(15-E2,2+E2)))</f>
        <v>1.4316221765913757</v>
      </c>
      <c r="F38" s="15">
        <f ca="1">(SUM(INDIRECT("Data!"&amp;ADDRESS(13-F2,2)):INDIRECT("Data!"&amp;ADDRESS(15-F2,3+F2))))/SUM(INDIRECT("Data!"&amp;ADDRESS(13-F2,2)):INDIRECT("Data!"&amp;ADDRESS(15-F2,2+F2)))</f>
        <v>1.1562589107499288</v>
      </c>
      <c r="G38" s="15">
        <f ca="1">(SUM(INDIRECT("Data!"&amp;ADDRESS(13-G2,2)):INDIRECT("Data!"&amp;ADDRESS(15-G2,3+G2))))/SUM(INDIRECT("Data!"&amp;ADDRESS(13-G2,2)):INDIRECT("Data!"&amp;ADDRESS(15-G2,2+G2)))</f>
        <v>1.0629941341494518</v>
      </c>
      <c r="H38" s="15">
        <f ca="1">(SUM(INDIRECT("Data!"&amp;ADDRESS(13-H2,2)):INDIRECT("Data!"&amp;ADDRESS(15-H2,3+H2))))/SUM(INDIRECT("Data!"&amp;ADDRESS(13-H2,2)):INDIRECT("Data!"&amp;ADDRESS(15-H2,2+H2)))</f>
        <v>1.0281385281385282</v>
      </c>
      <c r="I38" s="15">
        <f ca="1">(SUM(INDIRECT("Data!"&amp;ADDRESS(13-I2,2)):INDIRECT("Data!"&amp;ADDRESS(15-I2,3+I2))))/SUM(INDIRECT("Data!"&amp;ADDRESS(13-I2,2)):INDIRECT("Data!"&amp;ADDRESS(15-I2,2+I2)))</f>
        <v>1.0093480345158197</v>
      </c>
      <c r="J38" s="15">
        <f ca="1">(SUM(INDIRECT("Data!"&amp;ADDRESS(13-J2,2)):INDIRECT("Data!"&amp;ADDRESS(15-J2,3+J2))))/SUM(INDIRECT("Data!"&amp;ADDRESS(13-J2,2)):INDIRECT("Data!"&amp;ADDRESS(15-J2,2+J2)))</f>
        <v>1.005189028910304</v>
      </c>
      <c r="K38" s="15">
        <f ca="1">(SUM(INDIRECT("Data!"&amp;ADDRESS(13-K2,2)):INDIRECT("Data!"&amp;ADDRESS(15-K2,3+K2))))/SUM(INDIRECT("Data!"&amp;ADDRESS(13-K2,2)):INDIRECT("Data!"&amp;ADDRESS(15-K2,2+K2)))</f>
        <v>1.0026055237102658</v>
      </c>
      <c r="L38" s="15">
        <f ca="1">(SUM(INDIRECT("Data!"&amp;ADDRESS(13-L2,2)):INDIRECT("Data!"&amp;ADDRESS(15-L2,3+L2))))/SUM(INDIRECT("Data!"&amp;ADDRESS(13-L2,2)):INDIRECT("Data!"&amp;ADDRESS(15-L2,2+L2)))</f>
        <v>1.0008349568605621</v>
      </c>
      <c r="M38" s="15">
        <f ca="1">(SUM(INDIRECT("Data!"&amp;ADDRESS(13-M2,2)):INDIRECT("Data!"&amp;ADDRESS(15-M2,3+M2))))/SUM(INDIRECT("Data!"&amp;ADDRESS(13-M2,2)):INDIRECT("Data!"&amp;ADDRESS(15-M2,2+M2)))</f>
        <v>1</v>
      </c>
      <c r="N38" s="15">
        <f ca="1">(SUM(INDIRECT("Data!"&amp;ADDRESS(13-N2,2)):INDIRECT("Data!"&amp;ADDRESS(15-N2,3+N2))))/SUM(INDIRECT("Data!"&amp;ADDRESS(13-N2,2)):INDIRECT("Data!"&amp;ADDRESS(15-N2,2+N2)))</f>
        <v>1</v>
      </c>
      <c r="O38" s="15">
        <f ca="1">(SUM(INDIRECT("Data!"&amp;ADDRESS(13-O2,2)):INDIRECT("Data!"&amp;ADDRESS(15-O2,3+O2))))/SUM(INDIRECT("Data!"&amp;ADDRESS(13-O2,2)):INDIRECT("Data!"&amp;ADDRESS(15-O2,2+O2)))</f>
        <v>1</v>
      </c>
    </row>
    <row r="39" spans="1:18" ht="15" x14ac:dyDescent="0.2">
      <c r="P39" s="13"/>
      <c r="Q39" s="30"/>
      <c r="R39" s="30"/>
    </row>
    <row r="40" spans="1:18" x14ac:dyDescent="0.2">
      <c r="B40" s="29" t="s">
        <v>32</v>
      </c>
      <c r="C40" s="35">
        <f ca="1">(SUM(OFFSET(Data!$B$13:$Q$15,-C2,0,,2+C2)))/SUM(OFFSET(Data!$B$13:$Q$15,-C2,0,,1+C2))</f>
        <v>11.511627906976743</v>
      </c>
      <c r="D40" s="35">
        <f ca="1">(SUM(OFFSET(Data!$B$13:$Q$15,-D2,0,,2+D2)))/SUM(OFFSET(Data!$B$13:$Q$15,-D2,0,,1+D2))</f>
        <v>2.1688654353562007</v>
      </c>
      <c r="E40" s="35">
        <f ca="1">(SUM(OFFSET(Data!$B$13:$Q$15,-E2,0,,2+E2)))/SUM(OFFSET(Data!$B$13:$Q$15,-E2,0,,1+E2))</f>
        <v>1.4316221765913757</v>
      </c>
      <c r="F40" s="35">
        <f ca="1">(SUM(OFFSET(Data!$B$13:$Q$15,-F2,0,,2+F2)))/SUM(OFFSET(Data!$B$13:$Q$15,-F2,0,,1+F2))</f>
        <v>1.1562589107499288</v>
      </c>
      <c r="G40" s="35">
        <f ca="1">(SUM(OFFSET(Data!$B$13:$Q$15,-G2,0,,2+G2)))/SUM(OFFSET(Data!$B$13:$Q$15,-G2,0,,1+G2))</f>
        <v>1.0629941341494518</v>
      </c>
      <c r="H40" s="35">
        <f ca="1">(SUM(OFFSET(Data!$B$13:$Q$15,-H2,0,,2+H2)))/SUM(OFFSET(Data!$B$13:$Q$15,-H2,0,,1+H2))</f>
        <v>1.0281385281385282</v>
      </c>
      <c r="I40" s="35">
        <f ca="1">(SUM(OFFSET(Data!$B$13:$Q$15,-I2,0,,2+I2)))/SUM(OFFSET(Data!$B$13:$Q$15,-I2,0,,1+I2))</f>
        <v>1.0093480345158197</v>
      </c>
      <c r="J40" s="35">
        <f ca="1">(SUM(OFFSET(Data!$B$13:$Q$15,-J2,0,,2+J2)))/SUM(OFFSET(Data!$B$13:$Q$15,-J2,0,,1+J2))</f>
        <v>1.005189028910304</v>
      </c>
      <c r="K40" s="35">
        <f ca="1">(SUM(OFFSET(Data!$B$13:$Q$15,-K2,0,,2+K2)))/SUM(OFFSET(Data!$B$13:$Q$15,-K2,0,,1+K2))</f>
        <v>1.0026055237102658</v>
      </c>
      <c r="L40" s="35">
        <f ca="1">(SUM(OFFSET(Data!$B$13:$Q$15,-L2,0,,2+L2)))/SUM(OFFSET(Data!$B$13:$Q$15,-L2,0,,1+L2))</f>
        <v>1.0008349568605621</v>
      </c>
      <c r="M40" s="35">
        <f ca="1">(SUM(OFFSET(Data!$B$13:$Q$15,-M2,0,,2+M2)))/SUM(OFFSET(Data!$B$13:$Q$15,-M2,0,,1+M2))</f>
        <v>1</v>
      </c>
      <c r="N40" s="35">
        <f ca="1">(SUM(OFFSET(Data!$B$13:$Q$15,-N2,0,,2+N2)))/SUM(OFFSET(Data!$B$13:$Q$15,-N2,0,,1+N2))</f>
        <v>1</v>
      </c>
      <c r="O40" s="35">
        <f ca="1">(SUM(OFFSET(Data!$B$13:$Q$15,-O2,0,,2+O2)))/SUM(OFFSET(Data!$B$13:$Q$15,-O2,0,,1+O2))</f>
        <v>1</v>
      </c>
      <c r="P40" s="30"/>
      <c r="Q40" s="30"/>
      <c r="R40" s="30"/>
    </row>
    <row r="41" spans="1:18" x14ac:dyDescent="0.2">
      <c r="R41" s="30"/>
    </row>
    <row r="42" spans="1:18" ht="15" x14ac:dyDescent="0.2">
      <c r="P42" s="30"/>
      <c r="Q42" s="30"/>
      <c r="R42" s="13"/>
    </row>
    <row r="43" spans="1:18" ht="15" x14ac:dyDescent="0.2">
      <c r="A43" s="11"/>
      <c r="B43" s="11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3"/>
      <c r="O43" s="30"/>
      <c r="P43" s="13"/>
      <c r="Q43" s="13"/>
    </row>
    <row r="44" spans="1:18" ht="15" x14ac:dyDescent="0.2">
      <c r="A44" s="6" t="s">
        <v>7</v>
      </c>
      <c r="B44" s="6"/>
      <c r="C44" s="15">
        <f t="shared" ref="C44:O44" si="0">C36</f>
        <v>11.511627906976743</v>
      </c>
      <c r="D44" s="15">
        <f t="shared" si="0"/>
        <v>2.1688654353562007</v>
      </c>
      <c r="E44" s="15">
        <f t="shared" si="0"/>
        <v>1.4316221765913757</v>
      </c>
      <c r="F44" s="15">
        <f t="shared" si="0"/>
        <v>1.1562589107499288</v>
      </c>
      <c r="G44" s="15">
        <f t="shared" si="0"/>
        <v>1.0629941341494518</v>
      </c>
      <c r="H44" s="15">
        <f t="shared" si="0"/>
        <v>1.0281385281385282</v>
      </c>
      <c r="I44" s="15">
        <f t="shared" si="0"/>
        <v>1.0093480345158197</v>
      </c>
      <c r="J44" s="15">
        <f t="shared" si="0"/>
        <v>1.005189028910304</v>
      </c>
      <c r="K44" s="15">
        <f t="shared" si="0"/>
        <v>1.0026055237102658</v>
      </c>
      <c r="L44" s="15">
        <f t="shared" si="0"/>
        <v>1.0008349568605621</v>
      </c>
      <c r="M44" s="15">
        <f t="shared" si="0"/>
        <v>1</v>
      </c>
      <c r="N44" s="15">
        <f t="shared" si="0"/>
        <v>1</v>
      </c>
      <c r="O44" s="15">
        <f t="shared" si="0"/>
        <v>1</v>
      </c>
    </row>
    <row r="45" spans="1:18" x14ac:dyDescent="0.2">
      <c r="A45" s="29" t="s">
        <v>8</v>
      </c>
    </row>
    <row r="47" spans="1:18" ht="15.75" x14ac:dyDescent="0.25">
      <c r="A47" s="17" t="s">
        <v>7</v>
      </c>
      <c r="B47" s="17"/>
      <c r="C47" s="18">
        <f>C44</f>
        <v>11.511627906976743</v>
      </c>
      <c r="D47" s="18">
        <f t="shared" ref="D47:G47" si="1">D44</f>
        <v>2.1688654353562007</v>
      </c>
      <c r="E47" s="18">
        <f t="shared" si="1"/>
        <v>1.4316221765913757</v>
      </c>
      <c r="F47" s="18">
        <f t="shared" si="1"/>
        <v>1.1562589107499288</v>
      </c>
      <c r="G47" s="18">
        <f t="shared" si="1"/>
        <v>1.0629941341494518</v>
      </c>
      <c r="H47" s="19">
        <f>H56</f>
        <v>1.0259767128291359</v>
      </c>
      <c r="I47" s="19">
        <f t="shared" ref="I47:L47" si="2">I56</f>
        <v>1.0113095338666644</v>
      </c>
      <c r="J47" s="19">
        <f t="shared" si="2"/>
        <v>1.004923854574</v>
      </c>
      <c r="K47" s="19">
        <f t="shared" si="2"/>
        <v>1.0021437084986644</v>
      </c>
      <c r="L47" s="19">
        <f t="shared" si="2"/>
        <v>1.000933310693519</v>
      </c>
      <c r="M47" s="20">
        <f>B63</f>
        <v>1.0007196550150155</v>
      </c>
      <c r="N47" s="21"/>
      <c r="O47" s="21"/>
    </row>
    <row r="48" spans="1:18" ht="15.75" x14ac:dyDescent="0.25">
      <c r="A48" s="17" t="s">
        <v>9</v>
      </c>
      <c r="B48" s="1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31"/>
    </row>
    <row r="49" spans="1:15" ht="1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31"/>
    </row>
    <row r="50" spans="1:15" ht="15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7"/>
      <c r="N50" s="7"/>
      <c r="O50" s="31"/>
    </row>
    <row r="51" spans="1:15" ht="15.75" x14ac:dyDescent="0.25">
      <c r="A51" s="17" t="s">
        <v>10</v>
      </c>
      <c r="B51" s="1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31"/>
    </row>
    <row r="52" spans="1:15" ht="15" x14ac:dyDescent="0.2">
      <c r="A52" s="7"/>
      <c r="B52" s="7"/>
      <c r="C52" s="7"/>
      <c r="D52" s="7"/>
      <c r="E52" s="7"/>
      <c r="F52" s="7"/>
      <c r="G52" s="7" t="s">
        <v>11</v>
      </c>
      <c r="H52" s="7"/>
      <c r="I52" s="7"/>
      <c r="J52" s="7"/>
      <c r="K52" s="7"/>
      <c r="L52" s="7"/>
      <c r="M52" s="7"/>
      <c r="N52" s="7"/>
      <c r="O52" s="31"/>
    </row>
    <row r="53" spans="1:15" ht="15" x14ac:dyDescent="0.2">
      <c r="A53" s="7" t="s">
        <v>12</v>
      </c>
      <c r="B53" s="7"/>
      <c r="C53" s="7"/>
      <c r="D53" s="7"/>
      <c r="E53" s="7"/>
      <c r="F53" s="7"/>
      <c r="G53" s="23">
        <f>LN(G44-1)</f>
        <v>-2.7647136656643529</v>
      </c>
      <c r="H53" s="23"/>
      <c r="I53" s="23">
        <f>LN(I44-1)</f>
        <v>-4.6725891699910251</v>
      </c>
      <c r="J53" s="23">
        <f t="shared" ref="J53:L53" si="3">LN(J44-1)</f>
        <v>-5.2612087071524209</v>
      </c>
      <c r="K53" s="23">
        <f t="shared" si="3"/>
        <v>-5.9501215835735897</v>
      </c>
      <c r="L53" s="23">
        <f t="shared" si="3"/>
        <v>-7.0881304984455111</v>
      </c>
      <c r="M53" s="23"/>
      <c r="N53" s="7"/>
      <c r="O53" s="31"/>
    </row>
    <row r="54" spans="1:15" ht="15" x14ac:dyDescent="0.2">
      <c r="A54" s="7"/>
      <c r="B54" s="7"/>
      <c r="C54" s="7"/>
      <c r="D54" s="7"/>
      <c r="E54" s="7"/>
      <c r="F54" s="7"/>
      <c r="G54" s="7" t="s">
        <v>13</v>
      </c>
      <c r="H54" s="7"/>
      <c r="I54" s="7"/>
      <c r="J54" s="7"/>
      <c r="K54" s="7"/>
      <c r="L54" s="7"/>
      <c r="M54" s="7"/>
      <c r="N54" s="7"/>
      <c r="O54" s="31"/>
    </row>
    <row r="55" spans="1:15" ht="15" x14ac:dyDescent="0.2">
      <c r="A55" s="7" t="s">
        <v>14</v>
      </c>
      <c r="B55" s="7">
        <f>SLOPE(G53:L53,G2:L2)</f>
        <v>-0.83155440124634517</v>
      </c>
      <c r="C55" s="7"/>
      <c r="D55" s="7"/>
      <c r="E55" s="7"/>
      <c r="F55" s="7" t="s">
        <v>15</v>
      </c>
      <c r="G55" s="7">
        <f t="shared" ref="G55:L55" si="4">_xlfn.FORECAST.LINEAR(G2,$G$53:$L$53,$G$2:$L$2)</f>
        <v>-2.8190004014756145</v>
      </c>
      <c r="H55" s="7">
        <f t="shared" si="4"/>
        <v>-3.6505548027219596</v>
      </c>
      <c r="I55" s="7">
        <f t="shared" si="4"/>
        <v>-4.4821092039683048</v>
      </c>
      <c r="J55" s="7">
        <f t="shared" si="4"/>
        <v>-5.31366360521465</v>
      </c>
      <c r="K55" s="7">
        <f t="shared" si="4"/>
        <v>-6.1452180064609951</v>
      </c>
      <c r="L55" s="7">
        <f t="shared" si="4"/>
        <v>-6.9767724077073403</v>
      </c>
      <c r="M55" s="7"/>
      <c r="N55" s="7"/>
      <c r="O55" s="31"/>
    </row>
    <row r="56" spans="1:15" ht="15" x14ac:dyDescent="0.2">
      <c r="A56" s="7" t="s">
        <v>16</v>
      </c>
      <c r="B56" s="7">
        <f>INTERCEPT(G53:L53,G2:L2)</f>
        <v>0.50721720350976618</v>
      </c>
      <c r="C56" s="7"/>
      <c r="D56" s="7"/>
      <c r="E56" s="7"/>
      <c r="F56" s="7" t="s">
        <v>17</v>
      </c>
      <c r="G56" s="24">
        <f>EXP(G55)+1</f>
        <v>1.0596655545102864</v>
      </c>
      <c r="H56" s="24">
        <f t="shared" ref="H56:L56" si="5">EXP(H55)+1</f>
        <v>1.0259767128291359</v>
      </c>
      <c r="I56" s="24">
        <f t="shared" si="5"/>
        <v>1.0113095338666644</v>
      </c>
      <c r="J56" s="24">
        <f t="shared" si="5"/>
        <v>1.004923854574</v>
      </c>
      <c r="K56" s="24">
        <f t="shared" si="5"/>
        <v>1.0021437084986644</v>
      </c>
      <c r="L56" s="24">
        <f t="shared" si="5"/>
        <v>1.000933310693519</v>
      </c>
      <c r="M56" s="7"/>
      <c r="N56" s="7"/>
      <c r="O56" s="31"/>
    </row>
    <row r="57" spans="1:15" ht="1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31"/>
    </row>
    <row r="58" spans="1:15" ht="1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31"/>
    </row>
    <row r="59" spans="1:15" ht="15.75" x14ac:dyDescent="0.25">
      <c r="A59" s="17" t="s">
        <v>18</v>
      </c>
      <c r="B59" s="1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31"/>
    </row>
    <row r="60" spans="1:15" ht="15" x14ac:dyDescent="0.2">
      <c r="A60" s="7" t="s">
        <v>19</v>
      </c>
      <c r="B60" s="7">
        <f>EXP(B56)</f>
        <v>1.6606634704475272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31"/>
    </row>
    <row r="61" spans="1:15" ht="15" x14ac:dyDescent="0.2">
      <c r="A61" s="7" t="s">
        <v>20</v>
      </c>
      <c r="B61" s="7">
        <f>EXP(B55)</f>
        <v>0.43537201727769842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31"/>
    </row>
    <row r="62" spans="1:15" ht="15.75" x14ac:dyDescent="0.25">
      <c r="A62" s="7" t="s">
        <v>21</v>
      </c>
      <c r="B62" s="25">
        <f>B60*B61^(10)/(1-B61)</f>
        <v>7.196550150154594E-4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31"/>
    </row>
    <row r="63" spans="1:15" ht="15" x14ac:dyDescent="0.2">
      <c r="A63" s="7" t="s">
        <v>22</v>
      </c>
      <c r="B63" s="7">
        <f>1+B62</f>
        <v>1.0007196550150155</v>
      </c>
      <c r="C63" s="7" t="s">
        <v>23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31"/>
    </row>
    <row r="64" spans="1:15" ht="1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31"/>
    </row>
    <row r="65" spans="1:15" ht="15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31"/>
    </row>
    <row r="66" spans="1:15" ht="15.75" x14ac:dyDescent="0.25">
      <c r="A66" s="17" t="s">
        <v>24</v>
      </c>
      <c r="B66" s="1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31"/>
    </row>
    <row r="67" spans="1:15" ht="15.75" x14ac:dyDescent="0.25">
      <c r="A67" s="7"/>
      <c r="B67" s="7"/>
      <c r="C67" s="17">
        <v>0</v>
      </c>
      <c r="D67" s="17">
        <v>1</v>
      </c>
      <c r="E67" s="17">
        <v>2</v>
      </c>
      <c r="F67" s="17">
        <v>3</v>
      </c>
      <c r="G67" s="17">
        <v>4</v>
      </c>
      <c r="H67" s="17">
        <v>5</v>
      </c>
      <c r="I67" s="17">
        <v>6</v>
      </c>
      <c r="J67" s="17">
        <v>7</v>
      </c>
      <c r="K67" s="17">
        <v>8</v>
      </c>
      <c r="L67" s="17">
        <v>9</v>
      </c>
      <c r="M67" s="17">
        <v>10</v>
      </c>
      <c r="N67" s="17" t="s">
        <v>25</v>
      </c>
      <c r="O67" s="17"/>
    </row>
    <row r="68" spans="1:15" ht="15" x14ac:dyDescent="0.2">
      <c r="A68" s="7" t="s">
        <v>26</v>
      </c>
      <c r="B68" s="7"/>
      <c r="C68" s="26">
        <f>PRODUCT(C47:$M47)</f>
        <v>45.981810359697526</v>
      </c>
      <c r="D68" s="9">
        <f>PRODUCT(D47:$M47)</f>
        <v>3.9943794857919066</v>
      </c>
      <c r="E68" s="9">
        <f>PRODUCT(E47:$M47)</f>
        <v>1.8416907848115969</v>
      </c>
      <c r="F68" s="9">
        <f>PRODUCT(F47:$M47)</f>
        <v>1.2864363341985767</v>
      </c>
      <c r="G68" s="9">
        <f>PRODUCT(G47:$M47)</f>
        <v>1.1125850120923326</v>
      </c>
      <c r="H68" s="9">
        <f>PRODUCT(H47:$M47)</f>
        <v>1.0466520711166114</v>
      </c>
      <c r="I68" s="9">
        <f>PRODUCT(I47:$M47)</f>
        <v>1.0201518787209729</v>
      </c>
      <c r="J68" s="9">
        <f>PRODUCT(J47:$M47)</f>
        <v>1.0087434603928833</v>
      </c>
      <c r="K68" s="9">
        <f>PRODUCT(K47:$M47)</f>
        <v>1.0038008907854044</v>
      </c>
      <c r="L68" s="9">
        <f>PRODUCT(L47:$M47)</f>
        <v>1.0016536373702556</v>
      </c>
      <c r="M68" s="9">
        <f>PRODUCT(M47:$M47)</f>
        <v>1.0007196550150155</v>
      </c>
      <c r="N68" s="6">
        <v>1</v>
      </c>
      <c r="O68" s="31"/>
    </row>
    <row r="69" spans="1:15" ht="15" x14ac:dyDescent="0.2">
      <c r="A69" s="7" t="s">
        <v>27</v>
      </c>
      <c r="B69" s="7"/>
      <c r="C69" s="27">
        <f>1/C68</f>
        <v>2.1747730073639886E-2</v>
      </c>
      <c r="D69" s="28">
        <f>1/D68-1/C68</f>
        <v>0.22860404635547044</v>
      </c>
      <c r="E69" s="28">
        <f t="shared" ref="E69:N69" si="6">1/E68-1/D68</f>
        <v>0.29262753814801012</v>
      </c>
      <c r="F69" s="28">
        <f t="shared" si="6"/>
        <v>0.23436191360187009</v>
      </c>
      <c r="G69" s="28">
        <f t="shared" si="6"/>
        <v>0.12146649359626083</v>
      </c>
      <c r="H69" s="28">
        <f t="shared" si="6"/>
        <v>5.6619614200073221E-2</v>
      </c>
      <c r="I69" s="28">
        <f t="shared" si="6"/>
        <v>2.4818861535737646E-2</v>
      </c>
      <c r="J69" s="28">
        <f t="shared" si="6"/>
        <v>1.1086127568420423E-2</v>
      </c>
      <c r="K69" s="28">
        <f t="shared" si="6"/>
        <v>4.8811762031966133E-3</v>
      </c>
      <c r="L69" s="28">
        <f t="shared" si="6"/>
        <v>2.1355913491839518E-3</v>
      </c>
      <c r="M69" s="28">
        <f t="shared" si="6"/>
        <v>9.317698840182187E-4</v>
      </c>
      <c r="N69" s="28">
        <f t="shared" si="6"/>
        <v>7.1913748411855938E-4</v>
      </c>
      <c r="O69" s="31"/>
    </row>
    <row r="70" spans="1:15" x14ac:dyDescent="0.2">
      <c r="C70" s="32" t="s">
        <v>28</v>
      </c>
      <c r="D70" s="32"/>
      <c r="E70" s="32"/>
      <c r="F70" s="32"/>
      <c r="G70" s="32"/>
    </row>
    <row r="71" spans="1:15" x14ac:dyDescent="0.2">
      <c r="C71" s="32" t="s">
        <v>29</v>
      </c>
      <c r="D71" s="32"/>
      <c r="E71" s="32"/>
      <c r="F71" s="32"/>
      <c r="G71" s="3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7778A-B2E5-42A3-85B8-5118780D0581}">
  <dimension ref="A1:U60"/>
  <sheetViews>
    <sheetView workbookViewId="0">
      <selection activeCell="A8" sqref="A8"/>
    </sheetView>
  </sheetViews>
  <sheetFormatPr defaultColWidth="11.42578125" defaultRowHeight="15" x14ac:dyDescent="0.25"/>
  <cols>
    <col min="3" max="3" width="6.42578125" customWidth="1"/>
    <col min="4" max="4" width="7.85546875" customWidth="1"/>
    <col min="5" max="7" width="7" bestFit="1" customWidth="1"/>
    <col min="8" max="8" width="5.7109375" bestFit="1" customWidth="1"/>
    <col min="9" max="14" width="6.42578125" customWidth="1"/>
    <col min="15" max="15" width="12.140625" bestFit="1" customWidth="1"/>
  </cols>
  <sheetData>
    <row r="1" spans="1:20" ht="15.75" x14ac:dyDescent="0.25">
      <c r="A1" s="1" t="s">
        <v>33</v>
      </c>
      <c r="B1" s="1"/>
      <c r="C1" s="3" t="s">
        <v>34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6"/>
      <c r="Q1" s="3"/>
      <c r="R1" s="3" t="s">
        <v>35</v>
      </c>
      <c r="S1" s="3"/>
    </row>
    <row r="2" spans="1:20" ht="15.75" x14ac:dyDescent="0.25">
      <c r="A2" s="1" t="s">
        <v>36</v>
      </c>
      <c r="B2" s="1"/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 t="s">
        <v>25</v>
      </c>
      <c r="O2" s="3"/>
      <c r="P2" s="36" t="s">
        <v>37</v>
      </c>
      <c r="Q2" s="3" t="s">
        <v>38</v>
      </c>
      <c r="R2" s="3" t="s">
        <v>39</v>
      </c>
      <c r="S2" s="3" t="s">
        <v>40</v>
      </c>
      <c r="T2" s="3" t="s">
        <v>41</v>
      </c>
    </row>
    <row r="3" spans="1:20" ht="15.75" x14ac:dyDescent="0.25">
      <c r="A3" s="4"/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37"/>
      <c r="Q3" s="6"/>
      <c r="R3" s="6"/>
      <c r="S3" s="6"/>
    </row>
    <row r="4" spans="1:20" ht="15.75" x14ac:dyDescent="0.25">
      <c r="A4" s="7">
        <v>0</v>
      </c>
      <c r="B4" s="38"/>
      <c r="C4" s="39">
        <f>Data!B1</f>
        <v>156</v>
      </c>
      <c r="D4" s="39">
        <f>Data!C1</f>
        <v>383</v>
      </c>
      <c r="E4" s="39">
        <f>Data!D1</f>
        <v>220</v>
      </c>
      <c r="F4" s="39">
        <f>Data!E1</f>
        <v>86</v>
      </c>
      <c r="G4" s="39">
        <f>Data!F1</f>
        <v>35</v>
      </c>
      <c r="H4" s="39">
        <f>Data!G1</f>
        <v>25</v>
      </c>
      <c r="I4" s="39">
        <f>Data!H1</f>
        <v>8</v>
      </c>
      <c r="J4" s="39">
        <f>Data!I1</f>
        <v>4</v>
      </c>
      <c r="K4" s="39">
        <f>Data!J1</f>
        <v>2</v>
      </c>
      <c r="L4" s="39">
        <f>Data!K1</f>
        <v>0</v>
      </c>
      <c r="M4" s="39">
        <f>Data!L1</f>
        <v>0</v>
      </c>
      <c r="N4" s="40">
        <f>SUM($C4:M4)*(CL!M$47-1)</f>
        <v>0.66136295879922113</v>
      </c>
      <c r="O4" s="40"/>
      <c r="P4" s="41">
        <f>SUM(C4:N4)</f>
        <v>919.66136295879926</v>
      </c>
      <c r="Q4" s="42">
        <f>P4/Data!A1</f>
        <v>9.6208951036593715E-2</v>
      </c>
      <c r="R4" s="43">
        <f t="shared" ref="R4:R18" si="0">S4-P4</f>
        <v>0</v>
      </c>
      <c r="S4" s="43">
        <f t="shared" ref="S4:S18" si="1">SUM(C4:O4)</f>
        <v>919.66136295879926</v>
      </c>
      <c r="T4" s="42">
        <f>S4/Data!A1</f>
        <v>9.6208951036593715E-2</v>
      </c>
    </row>
    <row r="5" spans="1:20" ht="15.75" x14ac:dyDescent="0.25">
      <c r="A5" s="7">
        <v>1</v>
      </c>
      <c r="B5" s="38"/>
      <c r="C5" s="39">
        <f>Data!B2</f>
        <v>158</v>
      </c>
      <c r="D5" s="39">
        <f>Data!C2</f>
        <v>445</v>
      </c>
      <c r="E5" s="39">
        <f>Data!D2</f>
        <v>262</v>
      </c>
      <c r="F5" s="39">
        <f>Data!E2</f>
        <v>132</v>
      </c>
      <c r="G5" s="39">
        <f>Data!F2</f>
        <v>83</v>
      </c>
      <c r="H5" s="39">
        <f>Data!G2</f>
        <v>24</v>
      </c>
      <c r="I5" s="39">
        <f>Data!H2</f>
        <v>9</v>
      </c>
      <c r="J5" s="39">
        <f>Data!I2</f>
        <v>4</v>
      </c>
      <c r="K5" s="39">
        <f>Data!J2</f>
        <v>1</v>
      </c>
      <c r="L5" s="39">
        <f>Data!K2</f>
        <v>0</v>
      </c>
      <c r="M5" s="39">
        <f>Data!L2</f>
        <v>0</v>
      </c>
      <c r="N5" s="40">
        <f>SUM($C5:M5)*(CL!M$47-1)</f>
        <v>0.80457430678730057</v>
      </c>
      <c r="O5" s="40"/>
      <c r="P5" s="41">
        <f>SUM(C5:N5)</f>
        <v>1118.8045743067873</v>
      </c>
      <c r="Q5" s="42">
        <f>P5/Data!A2</f>
        <v>0.10443429238371953</v>
      </c>
      <c r="R5" s="43">
        <f t="shared" si="0"/>
        <v>0</v>
      </c>
      <c r="S5" s="43">
        <f t="shared" si="1"/>
        <v>1118.8045743067873</v>
      </c>
      <c r="T5" s="42">
        <f>S5/Data!A2</f>
        <v>0.10443429238371953</v>
      </c>
    </row>
    <row r="6" spans="1:20" ht="15.75" x14ac:dyDescent="0.25">
      <c r="A6" s="7">
        <v>2</v>
      </c>
      <c r="B6" s="38"/>
      <c r="C6" s="39">
        <f>Data!B3</f>
        <v>137</v>
      </c>
      <c r="D6" s="39">
        <f>Data!C3</f>
        <v>417</v>
      </c>
      <c r="E6" s="39">
        <f>Data!D3</f>
        <v>257</v>
      </c>
      <c r="F6" s="39">
        <f>Data!E3</f>
        <v>167</v>
      </c>
      <c r="G6" s="39">
        <f>Data!F3</f>
        <v>70</v>
      </c>
      <c r="H6" s="39">
        <f>Data!G3</f>
        <v>33</v>
      </c>
      <c r="I6" s="39">
        <f>Data!H3</f>
        <v>19</v>
      </c>
      <c r="J6" s="39">
        <f>Data!I3</f>
        <v>6</v>
      </c>
      <c r="K6" s="39">
        <f>Data!J3</f>
        <v>5</v>
      </c>
      <c r="L6" s="39">
        <f>Data!K3</f>
        <v>1</v>
      </c>
      <c r="M6" s="39">
        <f>Data!L3</f>
        <v>1</v>
      </c>
      <c r="N6" s="40">
        <f>SUM($C6:M6)*(CL!M$47-1)</f>
        <v>0.8009760317122232</v>
      </c>
      <c r="O6" s="40"/>
      <c r="P6" s="41">
        <f>SUM(C6:N6)</f>
        <v>1113.8009760317123</v>
      </c>
      <c r="Q6" s="42">
        <f>P6/Data!A3</f>
        <v>9.6149946135334272E-2</v>
      </c>
      <c r="R6" s="43">
        <f t="shared" si="0"/>
        <v>0</v>
      </c>
      <c r="S6" s="43">
        <f t="shared" si="1"/>
        <v>1113.8009760317123</v>
      </c>
      <c r="T6" s="42">
        <f>S6/Data!A3</f>
        <v>9.6149946135334272E-2</v>
      </c>
    </row>
    <row r="7" spans="1:20" ht="15.75" x14ac:dyDescent="0.25">
      <c r="A7" s="7">
        <v>3</v>
      </c>
      <c r="B7" s="38"/>
      <c r="C7" s="39">
        <f>Data!B4</f>
        <v>123</v>
      </c>
      <c r="D7" s="39">
        <f>Data!C4</f>
        <v>415</v>
      </c>
      <c r="E7" s="39">
        <f>Data!D4</f>
        <v>305</v>
      </c>
      <c r="F7" s="39">
        <f>Data!E4</f>
        <v>145</v>
      </c>
      <c r="G7" s="39">
        <f>Data!F4</f>
        <v>77</v>
      </c>
      <c r="H7" s="39">
        <f>Data!G4</f>
        <v>33</v>
      </c>
      <c r="I7" s="39">
        <f>Data!H4</f>
        <v>17</v>
      </c>
      <c r="J7" s="39">
        <f>Data!I4</f>
        <v>8</v>
      </c>
      <c r="K7" s="39">
        <f>Data!J4</f>
        <v>4</v>
      </c>
      <c r="L7" s="39">
        <f>Data!K4</f>
        <v>2</v>
      </c>
      <c r="M7" s="39">
        <f>Data!L4</f>
        <v>2</v>
      </c>
      <c r="N7" s="40">
        <f>SUM($C7:M7)*(CL!M$47-1)</f>
        <v>0.81392982198250174</v>
      </c>
      <c r="O7" s="40"/>
      <c r="P7" s="41">
        <f>SUM(C7:N7)</f>
        <v>1131.8139298219826</v>
      </c>
      <c r="Q7" s="42">
        <f>P7/Data!A4</f>
        <v>0.10048064007652545</v>
      </c>
      <c r="R7" s="43">
        <f t="shared" si="0"/>
        <v>0</v>
      </c>
      <c r="S7" s="43">
        <f t="shared" si="1"/>
        <v>1131.8139298219826</v>
      </c>
      <c r="T7" s="42">
        <f>S7/Data!A4</f>
        <v>0.10048064007652545</v>
      </c>
    </row>
    <row r="8" spans="1:20" ht="15.75" x14ac:dyDescent="0.25">
      <c r="A8" s="7">
        <v>4</v>
      </c>
      <c r="B8" s="38"/>
      <c r="C8" s="39">
        <f>Data!B5</f>
        <v>114</v>
      </c>
      <c r="D8" s="39">
        <f>Data!C5</f>
        <v>405</v>
      </c>
      <c r="E8" s="39">
        <f>Data!D5</f>
        <v>333</v>
      </c>
      <c r="F8" s="39">
        <f>Data!E5</f>
        <v>165</v>
      </c>
      <c r="G8" s="39">
        <f>Data!F5</f>
        <v>98</v>
      </c>
      <c r="H8" s="39">
        <f>Data!G5</f>
        <v>41</v>
      </c>
      <c r="I8" s="39">
        <f>Data!H5</f>
        <v>16</v>
      </c>
      <c r="J8" s="39">
        <f>Data!I5</f>
        <v>9</v>
      </c>
      <c r="K8" s="39">
        <f>Data!J5</f>
        <v>1</v>
      </c>
      <c r="L8" s="39">
        <f>Data!K5</f>
        <v>5</v>
      </c>
      <c r="M8" s="39">
        <f>Data!L5</f>
        <v>0</v>
      </c>
      <c r="N8" s="40">
        <f>SUM($C8:M8)*(CL!M$47-1)</f>
        <v>0.85423050282336832</v>
      </c>
      <c r="O8" s="40"/>
      <c r="P8" s="41">
        <f>SUM(C8:N8)</f>
        <v>1187.8542305028234</v>
      </c>
      <c r="Q8" s="42">
        <f>P8/Data!A5</f>
        <v>9.9451961696485541E-2</v>
      </c>
      <c r="R8" s="43">
        <f t="shared" si="0"/>
        <v>0</v>
      </c>
      <c r="S8" s="43">
        <f t="shared" si="1"/>
        <v>1187.8542305028234</v>
      </c>
      <c r="T8" s="42">
        <f>S8/Data!A5</f>
        <v>9.9451961696485541E-2</v>
      </c>
    </row>
    <row r="9" spans="1:20" ht="15.75" x14ac:dyDescent="0.25">
      <c r="A9" s="7">
        <v>5</v>
      </c>
      <c r="B9" s="38"/>
      <c r="C9" s="39">
        <f>Data!B6</f>
        <v>100</v>
      </c>
      <c r="D9" s="39">
        <f>Data!C6</f>
        <v>430</v>
      </c>
      <c r="E9" s="39">
        <f>Data!D6</f>
        <v>358</v>
      </c>
      <c r="F9" s="39">
        <f>Data!E6</f>
        <v>201</v>
      </c>
      <c r="G9" s="39">
        <f>Data!F6</f>
        <v>98</v>
      </c>
      <c r="H9" s="39">
        <f>Data!G6</f>
        <v>51</v>
      </c>
      <c r="I9" s="39">
        <f>Data!H6</f>
        <v>21</v>
      </c>
      <c r="J9" s="39">
        <f>Data!I6</f>
        <v>10</v>
      </c>
      <c r="K9" s="39">
        <f>Data!J6</f>
        <v>6</v>
      </c>
      <c r="L9" s="39">
        <f>Data!K6</f>
        <v>2</v>
      </c>
      <c r="M9" s="39">
        <f>Data!L6</f>
        <v>1</v>
      </c>
      <c r="N9" s="40">
        <f>SUM($C9:M9)*(CL!M$47-1)</f>
        <v>0.91971910918977651</v>
      </c>
      <c r="O9" s="40"/>
      <c r="P9" s="41">
        <f>SUM(C9:M9)</f>
        <v>1278</v>
      </c>
      <c r="Q9" s="42">
        <f>P9/Data!A6</f>
        <v>9.8839907192575405E-2</v>
      </c>
      <c r="R9" s="43">
        <f t="shared" si="0"/>
        <v>0.91971910918982758</v>
      </c>
      <c r="S9" s="43">
        <f t="shared" si="1"/>
        <v>1278.9197191091898</v>
      </c>
      <c r="T9" s="42">
        <f>S9/Data!A6</f>
        <v>9.8911037827470211E-2</v>
      </c>
    </row>
    <row r="10" spans="1:20" ht="15.75" x14ac:dyDescent="0.25">
      <c r="A10" s="7">
        <v>6</v>
      </c>
      <c r="B10" s="38"/>
      <c r="C10" s="39">
        <f>Data!B7</f>
        <v>96</v>
      </c>
      <c r="D10" s="39">
        <f>Data!C7</f>
        <v>427</v>
      </c>
      <c r="E10" s="39">
        <f>Data!D7</f>
        <v>396</v>
      </c>
      <c r="F10" s="39">
        <f>Data!E7</f>
        <v>214</v>
      </c>
      <c r="G10" s="39">
        <f>Data!F7</f>
        <v>137</v>
      </c>
      <c r="H10" s="39">
        <f>Data!G7</f>
        <v>60</v>
      </c>
      <c r="I10" s="39">
        <f>Data!H7</f>
        <v>32</v>
      </c>
      <c r="J10" s="39">
        <f>Data!I7</f>
        <v>13</v>
      </c>
      <c r="K10" s="39">
        <f>Data!J7</f>
        <v>6</v>
      </c>
      <c r="L10" s="39">
        <f>Data!K7</f>
        <v>3</v>
      </c>
      <c r="M10" s="40">
        <f>SUM($C10:L10)*(CL!L$47-1)</f>
        <v>1.2917019998302752</v>
      </c>
      <c r="N10" s="40">
        <f>SUM($C10:M10)*(CL!M$47-1)</f>
        <v>0.99693212060350023</v>
      </c>
      <c r="O10" s="40"/>
      <c r="P10" s="41">
        <f>SUM(C10:L10)</f>
        <v>1384</v>
      </c>
      <c r="Q10" s="42">
        <f>P10/Data!A7</f>
        <v>0.10039170172638909</v>
      </c>
      <c r="R10" s="43">
        <f t="shared" si="0"/>
        <v>2.288634120433926</v>
      </c>
      <c r="S10" s="43">
        <f t="shared" si="1"/>
        <v>1386.2886341204339</v>
      </c>
      <c r="T10" s="42">
        <f>S10/Data!A7</f>
        <v>0.10055771319602741</v>
      </c>
    </row>
    <row r="11" spans="1:20" ht="15.75" x14ac:dyDescent="0.25">
      <c r="A11" s="7">
        <v>7</v>
      </c>
      <c r="B11" s="38"/>
      <c r="C11" s="39">
        <f>Data!B8</f>
        <v>67</v>
      </c>
      <c r="D11" s="39">
        <f>Data!C8</f>
        <v>408</v>
      </c>
      <c r="E11" s="39">
        <f>Data!D8</f>
        <v>425</v>
      </c>
      <c r="F11" s="39">
        <f>Data!E8</f>
        <v>250</v>
      </c>
      <c r="G11" s="39">
        <f>Data!F8</f>
        <v>144</v>
      </c>
      <c r="H11" s="39">
        <f>Data!G8</f>
        <v>68</v>
      </c>
      <c r="I11" s="39">
        <f>Data!H8</f>
        <v>30</v>
      </c>
      <c r="J11" s="39">
        <f>Data!I8</f>
        <v>11</v>
      </c>
      <c r="K11" s="39">
        <f>Data!J8</f>
        <v>9</v>
      </c>
      <c r="L11" s="40">
        <f>SUM($C11:K11)*(CL!K$47-1)</f>
        <v>3.0269164001141462</v>
      </c>
      <c r="M11" s="40">
        <f>SUM($C11:L11)*(CL!L$47-1)</f>
        <v>1.3206597526934214</v>
      </c>
      <c r="N11" s="40">
        <f>SUM($C11:M11)*(CL!M$47-1)</f>
        <v>1.0192816361833799</v>
      </c>
      <c r="O11" s="40"/>
      <c r="P11" s="41">
        <f>SUM(C11:K11)</f>
        <v>1412</v>
      </c>
      <c r="Q11" s="42">
        <f>P11/Data!A8</f>
        <v>9.6540407493504718E-2</v>
      </c>
      <c r="R11" s="43">
        <f t="shared" si="0"/>
        <v>5.366857788991183</v>
      </c>
      <c r="S11" s="43">
        <f t="shared" si="1"/>
        <v>1417.3668577889912</v>
      </c>
      <c r="T11" s="42">
        <f>S11/Data!A8</f>
        <v>9.6907347038765981E-2</v>
      </c>
    </row>
    <row r="12" spans="1:20" ht="15.75" x14ac:dyDescent="0.25">
      <c r="A12" s="7">
        <v>8</v>
      </c>
      <c r="B12" s="38"/>
      <c r="C12" s="39">
        <f>Data!B9</f>
        <v>63</v>
      </c>
      <c r="D12" s="39">
        <f>Data!C9</f>
        <v>426</v>
      </c>
      <c r="E12" s="39">
        <f>Data!D9</f>
        <v>435</v>
      </c>
      <c r="F12" s="39">
        <f>Data!E9</f>
        <v>260</v>
      </c>
      <c r="G12" s="39">
        <f>Data!F9</f>
        <v>131</v>
      </c>
      <c r="H12" s="39">
        <f>Data!G9</f>
        <v>73</v>
      </c>
      <c r="I12" s="39">
        <f>Data!H9</f>
        <v>30</v>
      </c>
      <c r="J12" s="39">
        <f>Data!I9</f>
        <v>15</v>
      </c>
      <c r="K12" s="40">
        <f>SUM($C12:J12)*(CL!J$47-1)</f>
        <v>7.0558836045420277</v>
      </c>
      <c r="L12" s="40">
        <f>SUM($C12:K12)*(CL!K$47-1)</f>
        <v>3.0870600362347425</v>
      </c>
      <c r="M12" s="40">
        <f>SUM($C12:L12)*(CL!L$47-1)</f>
        <v>1.3469007415764029</v>
      </c>
      <c r="N12" s="40">
        <f>SUM($C12:M12)*(CL!M$47-1)</f>
        <v>1.0395343606486829</v>
      </c>
      <c r="O12" s="40"/>
      <c r="P12" s="41">
        <f>SUM(C12:J12)</f>
        <v>1433</v>
      </c>
      <c r="Q12" s="42">
        <f>P12/Data!A9</f>
        <v>0.10447652376786234</v>
      </c>
      <c r="R12" s="43">
        <f t="shared" si="0"/>
        <v>12.529378743001871</v>
      </c>
      <c r="S12" s="43">
        <f t="shared" si="1"/>
        <v>1445.5293787430019</v>
      </c>
      <c r="T12" s="42">
        <f>S12/Data!A9</f>
        <v>0.1053900101154128</v>
      </c>
    </row>
    <row r="13" spans="1:20" ht="15.75" x14ac:dyDescent="0.25">
      <c r="A13" s="7">
        <v>9</v>
      </c>
      <c r="B13" s="38"/>
      <c r="C13" s="39">
        <f>Data!B10</f>
        <v>60</v>
      </c>
      <c r="D13" s="39">
        <f>Data!C10</f>
        <v>381</v>
      </c>
      <c r="E13" s="39">
        <f>Data!D10</f>
        <v>431</v>
      </c>
      <c r="F13" s="39">
        <f>Data!E10</f>
        <v>296</v>
      </c>
      <c r="G13" s="39">
        <f>Data!F10</f>
        <v>160</v>
      </c>
      <c r="H13" s="39">
        <f>Data!G10</f>
        <v>80</v>
      </c>
      <c r="I13" s="39">
        <f>Data!H10</f>
        <v>57</v>
      </c>
      <c r="J13" s="40">
        <f>SUM($C13:I13)*(CL!I$47-1)</f>
        <v>16.568467114663413</v>
      </c>
      <c r="K13" s="40">
        <f>SUM($C13:J13)*(CL!J$47-1)</f>
        <v>7.2950276734967332</v>
      </c>
      <c r="L13" s="40">
        <f>SUM($C13:K13)*(CL!K$47-1)</f>
        <v>3.1916893271285725</v>
      </c>
      <c r="M13" s="40">
        <f>SUM($C13:L13)*(CL!L$47-1)</f>
        <v>1.392551058655237</v>
      </c>
      <c r="N13" s="40">
        <f>SUM($C13:M13)*(CL!M$47-1)</f>
        <v>1.0747671522814313</v>
      </c>
      <c r="O13" s="40"/>
      <c r="P13" s="41">
        <f>SUM(C13:I13)</f>
        <v>1465</v>
      </c>
      <c r="Q13" s="42">
        <f>P13/Data!A10</f>
        <v>9.3753999744016381E-2</v>
      </c>
      <c r="R13" s="43">
        <f t="shared" si="0"/>
        <v>29.522502326225549</v>
      </c>
      <c r="S13" s="43">
        <f t="shared" si="1"/>
        <v>1494.5225023262255</v>
      </c>
      <c r="T13" s="42">
        <f>S13/Data!A10</f>
        <v>9.5643318976463942E-2</v>
      </c>
    </row>
    <row r="14" spans="1:20" ht="15.75" x14ac:dyDescent="0.25">
      <c r="A14" s="7">
        <v>10</v>
      </c>
      <c r="B14" s="38"/>
      <c r="C14" s="39">
        <f>Data!B11</f>
        <v>37</v>
      </c>
      <c r="D14" s="39">
        <f>Data!C11</f>
        <v>342</v>
      </c>
      <c r="E14" s="39">
        <f>Data!D11</f>
        <v>428</v>
      </c>
      <c r="F14" s="39">
        <f>Data!E11</f>
        <v>292</v>
      </c>
      <c r="G14" s="39">
        <f>Data!F11</f>
        <v>179</v>
      </c>
      <c r="H14" s="39">
        <f>Data!G11</f>
        <v>94</v>
      </c>
      <c r="I14" s="40">
        <f>SUM($C14:H14)*(CL!H$47-1)</f>
        <v>35.640050001574508</v>
      </c>
      <c r="J14" s="40">
        <f>SUM($C14:I14)*(CL!I$47-1)</f>
        <v>15.919752817566041</v>
      </c>
      <c r="K14" s="40">
        <f>SUM($C14:J14)*(CL!J$47-1)</f>
        <v>7.009401446473591</v>
      </c>
      <c r="L14" s="40">
        <f>SUM($C14:K14)*(CL!K$47-1)</f>
        <v>3.0667233611117788</v>
      </c>
      <c r="M14" s="40">
        <f>SUM($C14:L14)*(CL!L$47-1)</f>
        <v>1.338027741867033</v>
      </c>
      <c r="N14" s="40">
        <f>SUM($C14:M14)*(CL!M$47-1)</f>
        <v>1.0326862033975999</v>
      </c>
      <c r="O14" s="40"/>
      <c r="P14" s="41">
        <f>SUM(C14:H14)</f>
        <v>1372</v>
      </c>
      <c r="Q14" s="42">
        <f>P14/Data!A11</f>
        <v>9.382479655337482E-2</v>
      </c>
      <c r="R14" s="43">
        <f t="shared" si="0"/>
        <v>64.006641571990713</v>
      </c>
      <c r="S14" s="43">
        <f t="shared" si="1"/>
        <v>1436.0066415719907</v>
      </c>
      <c r="T14" s="42">
        <f>S14/Data!A11</f>
        <v>9.8201917634684444E-2</v>
      </c>
    </row>
    <row r="15" spans="1:20" ht="15.75" x14ac:dyDescent="0.25">
      <c r="A15" s="7">
        <v>11</v>
      </c>
      <c r="B15" s="38"/>
      <c r="C15" s="39">
        <f>Data!B12</f>
        <v>31</v>
      </c>
      <c r="D15" s="39">
        <f>Data!C12</f>
        <v>393</v>
      </c>
      <c r="E15" s="39">
        <f>Data!D12</f>
        <v>426</v>
      </c>
      <c r="F15" s="39">
        <f>Data!E12</f>
        <v>390</v>
      </c>
      <c r="G15" s="39">
        <f>Data!F12</f>
        <v>209</v>
      </c>
      <c r="H15" s="40">
        <f>SUM($C15:G15)*(CL!G$47-1)</f>
        <v>91.278500382555606</v>
      </c>
      <c r="I15" s="40">
        <f>SUM($C15:H15)*(CL!H$47-1)</f>
        <v>40.011372281329798</v>
      </c>
      <c r="J15" s="40">
        <f>SUM($C15:I15)*(CL!I$47-1)</f>
        <v>17.872341834039055</v>
      </c>
      <c r="K15" s="40">
        <f>SUM($C15:J15)*(CL!J$47-1)</f>
        <v>7.8691183298496066</v>
      </c>
      <c r="L15" s="40">
        <f>SUM($C15:K15)*(CL!K$47-1)</f>
        <v>3.4428630173042287</v>
      </c>
      <c r="M15" s="40">
        <f>SUM($C15:L15)*(CL!L$47-1)</f>
        <v>1.502139477925081</v>
      </c>
      <c r="N15" s="40">
        <f>SUM($C15:M15)*(CL!M$47-1)</f>
        <v>1.1593471987864505</v>
      </c>
      <c r="O15" s="40"/>
      <c r="P15" s="41">
        <f>SUM(C15:G15)</f>
        <v>1449</v>
      </c>
      <c r="Q15" s="42">
        <f>P15/Data!A12</f>
        <v>8.7972800679983004E-2</v>
      </c>
      <c r="R15" s="43">
        <f t="shared" si="0"/>
        <v>163.13568252179016</v>
      </c>
      <c r="S15" s="43">
        <f t="shared" si="1"/>
        <v>1612.1356825217902</v>
      </c>
      <c r="T15" s="42">
        <f>S15/Data!A12</f>
        <v>9.7877219508335264E-2</v>
      </c>
    </row>
    <row r="16" spans="1:20" ht="15.75" x14ac:dyDescent="0.25">
      <c r="A16" s="7">
        <v>12</v>
      </c>
      <c r="B16" s="38"/>
      <c r="C16" s="39">
        <f>Data!B13</f>
        <v>30</v>
      </c>
      <c r="D16" s="39">
        <f>Data!C13</f>
        <v>310</v>
      </c>
      <c r="E16" s="39">
        <f>Data!D13</f>
        <v>438</v>
      </c>
      <c r="F16" s="39">
        <f>Data!E13</f>
        <v>369</v>
      </c>
      <c r="G16" s="40">
        <f>SUM($C16:F16)*(CL!F$47-1)</f>
        <v>179.22897063016836</v>
      </c>
      <c r="H16" s="40">
        <f>SUM($C16:G16)*(CL!G$47-1)</f>
        <v>83.544645688766138</v>
      </c>
      <c r="I16" s="40">
        <f>SUM($C16:H16)*(CL!H$47-1)</f>
        <v>36.621284385209435</v>
      </c>
      <c r="J16" s="40">
        <f>SUM($C16:I16)*(CL!I$47-1)</f>
        <v>16.358052114084273</v>
      </c>
      <c r="K16" s="40">
        <f>SUM($C16:J16)*(CL!J$47-1)</f>
        <v>7.2023828173660682</v>
      </c>
      <c r="L16" s="40">
        <f>SUM($C16:K16)*(CL!K$47-1)</f>
        <v>3.1511557456591182</v>
      </c>
      <c r="M16" s="40">
        <f>SUM($C16:L16)*(CL!L$47-1)</f>
        <v>1.3748660410983562</v>
      </c>
      <c r="N16" s="40">
        <f>SUM($C16:M16)*(CL!M$47-1)</f>
        <v>1.0611179034158198</v>
      </c>
      <c r="O16" s="40"/>
      <c r="P16" s="41">
        <f>SUM(C16:F16)</f>
        <v>1147</v>
      </c>
      <c r="Q16" s="42">
        <f>P16/Data!A13</f>
        <v>7.2111153024016092E-2</v>
      </c>
      <c r="R16" s="43">
        <f t="shared" si="0"/>
        <v>328.54247532576755</v>
      </c>
      <c r="S16" s="43">
        <f t="shared" si="1"/>
        <v>1475.5424753257676</v>
      </c>
      <c r="T16" s="42">
        <f>S16/Data!A13</f>
        <v>9.276640735104788E-2</v>
      </c>
    </row>
    <row r="17" spans="1:20" ht="15.75" x14ac:dyDescent="0.25">
      <c r="A17" s="7">
        <v>13</v>
      </c>
      <c r="B17" s="38"/>
      <c r="C17" s="39">
        <f>Data!B14</f>
        <v>38</v>
      </c>
      <c r="D17" s="39">
        <f>Data!C14</f>
        <v>335</v>
      </c>
      <c r="E17" s="39">
        <f>Data!D14</f>
        <v>465</v>
      </c>
      <c r="F17" s="40">
        <f>SUM($C17:E17)*(CL!E$47-1)</f>
        <v>361.69938398357283</v>
      </c>
      <c r="G17" s="40">
        <f>SUM($C17:F17)*(CL!F$47-1)</f>
        <v>187.46371896863366</v>
      </c>
      <c r="H17" s="40">
        <f>SUM($C17:G17)*(CL!G$47-1)</f>
        <v>87.383138594541052</v>
      </c>
      <c r="I17" s="40">
        <f>SUM($C17:H17)*(CL!H$47-1)</f>
        <v>38.303864269941577</v>
      </c>
      <c r="J17" s="40">
        <f>SUM($C17:I17)*(CL!I$47-1)</f>
        <v>17.109629506920736</v>
      </c>
      <c r="K17" s="40">
        <f>SUM($C17:J17)*(CL!J$47-1)</f>
        <v>7.5332992408090158</v>
      </c>
      <c r="L17" s="40">
        <f>SUM($C17:K17)*(CL!K$47-1)</f>
        <v>3.2959368848330777</v>
      </c>
      <c r="M17" s="40">
        <f>SUM($C17:L17)*(CL!L$47-1)</f>
        <v>1.4380348235097051</v>
      </c>
      <c r="N17" s="40">
        <f>SUM($C17:M17)*(CL!M$47-1)</f>
        <v>1.1098713993564948</v>
      </c>
      <c r="O17" s="40"/>
      <c r="P17" s="41">
        <f>SUM(C17:E17)</f>
        <v>838</v>
      </c>
      <c r="Q17" s="42">
        <f>P17/Data!A14</f>
        <v>4.9135150982116682E-2</v>
      </c>
      <c r="R17" s="43">
        <f t="shared" si="0"/>
        <v>705.33687767211836</v>
      </c>
      <c r="S17" s="43">
        <f t="shared" si="1"/>
        <v>1543.3368776721184</v>
      </c>
      <c r="T17" s="42">
        <f>S17/Data!A14</f>
        <v>9.0491754774090785E-2</v>
      </c>
    </row>
    <row r="18" spans="1:20" ht="15.75" x14ac:dyDescent="0.25">
      <c r="A18" s="7">
        <v>14</v>
      </c>
      <c r="B18" s="38"/>
      <c r="C18" s="39">
        <f>Data!B15</f>
        <v>18</v>
      </c>
      <c r="D18" s="39">
        <f>Data!C15</f>
        <v>259</v>
      </c>
      <c r="E18" s="40">
        <f>SUM($C18:D18)*(CL!D$47-1)</f>
        <v>323.77572559366757</v>
      </c>
      <c r="F18" s="40">
        <f>SUM($C18:E18)*(CL!E$47-1)</f>
        <v>259.30812632400188</v>
      </c>
      <c r="G18" s="40">
        <f>SUM($C18:F18)*(CL!F$47-1)</f>
        <v>134.39576585425812</v>
      </c>
      <c r="H18" s="40">
        <f>SUM($C18:G18)*(CL!G$47-1)</f>
        <v>62.646382450820326</v>
      </c>
      <c r="I18" s="40">
        <f>SUM($C18:H18)*(CL!H$47-1)</f>
        <v>27.460658531999417</v>
      </c>
      <c r="J18" s="40">
        <f>SUM($C18:I18)*(CL!I$47-1)</f>
        <v>12.266169548519249</v>
      </c>
      <c r="K18" s="40">
        <f>SUM($C18:J18)*(CL!J$47-1)</f>
        <v>5.4007438156458969</v>
      </c>
      <c r="L18" s="40">
        <f>SUM($C18:K18)*(CL!K$47-1)</f>
        <v>2.3629103502345163</v>
      </c>
      <c r="M18" s="40">
        <f>SUM($C18:L18)*(CL!L$47-1)</f>
        <v>1.0309503753257812</v>
      </c>
      <c r="N18" s="40">
        <f>SUM($C18:M18)*(CL!M$47-1)</f>
        <v>0.79568471988550982</v>
      </c>
      <c r="O18" s="40"/>
      <c r="P18" s="41">
        <f>SUM(C18:D18)</f>
        <v>277</v>
      </c>
      <c r="Q18" s="42">
        <f>P18/Data!A15</f>
        <v>1.6397324335523589E-2</v>
      </c>
      <c r="R18" s="43">
        <f t="shared" si="0"/>
        <v>829.44311756435809</v>
      </c>
      <c r="S18" s="43">
        <f t="shared" si="1"/>
        <v>1106.4431175643581</v>
      </c>
      <c r="T18" s="42">
        <f>S18/Data!A15</f>
        <v>6.5497135947691826E-2</v>
      </c>
    </row>
    <row r="19" spans="1:20" ht="15.75" x14ac:dyDescent="0.25">
      <c r="A19" s="7">
        <v>15</v>
      </c>
      <c r="B19" s="38"/>
      <c r="C19" s="39">
        <f>Data!B16</f>
        <v>16</v>
      </c>
      <c r="D19" s="40">
        <f>C19*(CL!C47-1)</f>
        <v>168.18604651162789</v>
      </c>
      <c r="E19" s="40">
        <f>SUM($C19:D19)*(CL!D$47-1)</f>
        <v>215.28870344235136</v>
      </c>
      <c r="F19" s="40">
        <f>SUM($C19:E19)*(CL!E$47-1)</f>
        <v>172.42216106843208</v>
      </c>
      <c r="G19" s="40">
        <f>SUM($C19:F19)*(CL!F$47-1)</f>
        <v>89.363988377610951</v>
      </c>
      <c r="H19" s="40">
        <f>SUM($C19:G19)*(CL!G$47-1)</f>
        <v>41.655557804592128</v>
      </c>
      <c r="I19" s="40">
        <f>SUM($C19:H19)*(CL!H$47-1)</f>
        <v>18.259458951677889</v>
      </c>
      <c r="J19" s="40">
        <f>SUM($C19:I19)*(CL!I$47-1)</f>
        <v>8.1561634475923466</v>
      </c>
      <c r="K19" s="40">
        <f>SUM($C19:J19)*(CL!J$47-1)</f>
        <v>3.5911250961225334</v>
      </c>
      <c r="L19" s="40">
        <f>SUM($C19:K19)*(CL!K$47-1)</f>
        <v>1.5711737027837598</v>
      </c>
      <c r="M19" s="40">
        <f>SUM($C19:L19)*(CL!L$47-1)</f>
        <v>0.68551145769290456</v>
      </c>
      <c r="N19" s="40">
        <f>SUM($C19:M19)*(CL!M$47-1)</f>
        <v>0.52907589467662142</v>
      </c>
      <c r="O19" s="40"/>
      <c r="P19" s="41">
        <f>SUM(C19)</f>
        <v>16</v>
      </c>
      <c r="Q19" s="42">
        <f>P19/Data!A16</f>
        <v>9.0176407597362344E-4</v>
      </c>
      <c r="R19" s="43">
        <f>S19-P19</f>
        <v>719.70896575516031</v>
      </c>
      <c r="S19" s="43">
        <f>SUM(C19:O19)</f>
        <v>735.70896575516031</v>
      </c>
      <c r="T19" s="48">
        <f>S19/Data!A16</f>
        <v>4.1464744730607017E-2</v>
      </c>
    </row>
    <row r="20" spans="1:20" ht="15.7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3"/>
      <c r="S20" s="3"/>
    </row>
    <row r="21" spans="1:20" ht="16.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44">
        <f>SUM(R4:R19)</f>
        <v>2860.8008524990273</v>
      </c>
      <c r="S21" s="3"/>
    </row>
    <row r="22" spans="1:20" ht="15.75" thickTop="1" x14ac:dyDescent="0.25"/>
    <row r="24" spans="1:20" ht="15.75" x14ac:dyDescent="0.25">
      <c r="A24" s="45"/>
      <c r="Q24" s="3"/>
      <c r="R24" s="3"/>
      <c r="S24" s="3"/>
      <c r="T24" s="3"/>
    </row>
    <row r="25" spans="1:20" ht="15.75" x14ac:dyDescent="0.25"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10"/>
      <c r="Q25" s="43"/>
      <c r="R25" s="46"/>
      <c r="S25" s="43"/>
      <c r="T25" s="46"/>
    </row>
    <row r="26" spans="1:20" ht="15.75" x14ac:dyDescent="0.25"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10"/>
      <c r="Q26" s="43"/>
      <c r="R26" s="46"/>
      <c r="S26" s="43"/>
      <c r="T26" s="46"/>
    </row>
    <row r="27" spans="1:20" ht="15.75" x14ac:dyDescent="0.25"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10"/>
      <c r="Q27" s="43"/>
      <c r="R27" s="46"/>
      <c r="S27" s="43"/>
      <c r="T27" s="46"/>
    </row>
    <row r="28" spans="1:20" ht="15.75" x14ac:dyDescent="0.25"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10"/>
      <c r="Q28" s="43"/>
      <c r="R28" s="46"/>
      <c r="S28" s="43"/>
      <c r="T28" s="46"/>
    </row>
    <row r="29" spans="1:20" ht="15.75" x14ac:dyDescent="0.25"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10"/>
      <c r="Q29" s="43"/>
      <c r="R29" s="46"/>
      <c r="S29" s="43"/>
      <c r="T29" s="46"/>
    </row>
    <row r="30" spans="1:20" ht="15.75" x14ac:dyDescent="0.25"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10"/>
      <c r="Q30" s="43"/>
      <c r="R30" s="46"/>
      <c r="S30" s="43"/>
      <c r="T30" s="46"/>
    </row>
    <row r="31" spans="1:20" ht="15.75" x14ac:dyDescent="0.25"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10"/>
      <c r="Q31" s="43"/>
      <c r="R31" s="46"/>
      <c r="S31" s="43"/>
      <c r="T31" s="46"/>
    </row>
    <row r="32" spans="1:20" ht="15.75" x14ac:dyDescent="0.25"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10"/>
      <c r="Q32" s="43"/>
      <c r="R32" s="46"/>
      <c r="S32" s="43"/>
      <c r="T32" s="46"/>
    </row>
    <row r="33" spans="1:21" ht="15.75" x14ac:dyDescent="0.25"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10"/>
      <c r="Q33" s="43"/>
      <c r="R33" s="46"/>
      <c r="S33" s="43"/>
      <c r="T33" s="46"/>
    </row>
    <row r="34" spans="1:21" ht="15.75" x14ac:dyDescent="0.25"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10"/>
      <c r="Q34" s="43"/>
      <c r="R34" s="46"/>
      <c r="S34" s="43"/>
      <c r="T34" s="46"/>
    </row>
    <row r="35" spans="1:21" ht="15.75" x14ac:dyDescent="0.25"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10"/>
      <c r="Q35" s="43"/>
      <c r="R35" s="46"/>
      <c r="S35" s="43"/>
      <c r="T35" s="46"/>
    </row>
    <row r="36" spans="1:21" ht="15.75" x14ac:dyDescent="0.25"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10"/>
      <c r="Q36" s="43"/>
      <c r="R36" s="46"/>
      <c r="S36" s="43"/>
      <c r="T36" s="46"/>
    </row>
    <row r="37" spans="1:21" ht="15.75" x14ac:dyDescent="0.25"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10"/>
      <c r="Q37" s="43"/>
      <c r="R37" s="46"/>
      <c r="S37" s="43"/>
      <c r="T37" s="46"/>
    </row>
    <row r="38" spans="1:21" ht="15.75" x14ac:dyDescent="0.25"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10"/>
      <c r="Q38" s="43"/>
      <c r="R38" s="46"/>
      <c r="S38" s="43"/>
      <c r="T38" s="46"/>
    </row>
    <row r="39" spans="1:21" ht="15.75" x14ac:dyDescent="0.25"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10"/>
      <c r="Q39" s="43"/>
      <c r="R39" s="46"/>
      <c r="S39" s="43"/>
      <c r="T39" s="46"/>
    </row>
    <row r="40" spans="1:21" ht="15.75" x14ac:dyDescent="0.25"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10"/>
      <c r="Q40" s="43"/>
      <c r="R40" s="46"/>
      <c r="S40" s="43"/>
      <c r="T40" s="46"/>
    </row>
    <row r="41" spans="1:21" ht="15.75" x14ac:dyDescent="0.25">
      <c r="P41" s="6"/>
      <c r="Q41" s="3"/>
      <c r="R41" s="46"/>
      <c r="S41" s="3"/>
    </row>
    <row r="42" spans="1:21" ht="15.75" x14ac:dyDescent="0.25">
      <c r="A42" s="45"/>
      <c r="P42" s="6"/>
      <c r="Q42" s="43"/>
      <c r="R42" s="46"/>
      <c r="S42" s="3"/>
      <c r="T42" s="47"/>
      <c r="U42" s="47"/>
    </row>
    <row r="60" spans="3:15" x14ac:dyDescent="0.25">
      <c r="C60" t="str">
        <f t="shared" ref="C60:O60" si="2">IF(C42&gt;0,C21/C42,"")</f>
        <v/>
      </c>
      <c r="D60" t="str">
        <f t="shared" si="2"/>
        <v/>
      </c>
      <c r="E60" t="str">
        <f t="shared" si="2"/>
        <v/>
      </c>
      <c r="F60" t="str">
        <f t="shared" si="2"/>
        <v/>
      </c>
      <c r="G60" t="str">
        <f t="shared" si="2"/>
        <v/>
      </c>
      <c r="H60" t="str">
        <f t="shared" si="2"/>
        <v/>
      </c>
      <c r="I60" t="str">
        <f t="shared" si="2"/>
        <v/>
      </c>
      <c r="J60" t="str">
        <f t="shared" si="2"/>
        <v/>
      </c>
      <c r="K60" t="str">
        <f t="shared" si="2"/>
        <v/>
      </c>
      <c r="L60" t="str">
        <f t="shared" si="2"/>
        <v/>
      </c>
      <c r="M60" t="str">
        <f t="shared" si="2"/>
        <v/>
      </c>
      <c r="N60" t="str">
        <f t="shared" si="2"/>
        <v/>
      </c>
      <c r="O60" t="str">
        <f t="shared" si="2"/>
        <v/>
      </c>
    </row>
  </sheetData>
  <conditionalFormatting sqref="C43:O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CL</vt:lpstr>
      <vt:lpstr>CL IBNR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Adolphus</dc:creator>
  <cp:lastModifiedBy>Ho Ming Lee</cp:lastModifiedBy>
  <dcterms:created xsi:type="dcterms:W3CDTF">2015-06-05T18:17:20Z</dcterms:created>
  <dcterms:modified xsi:type="dcterms:W3CDTF">2024-08-06T10:12:35Z</dcterms:modified>
</cp:coreProperties>
</file>