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A8A1FE8E-D049-D24B-B471-28AF6BB92A29}" xr6:coauthVersionLast="47" xr6:coauthVersionMax="47" xr10:uidLastSave="{00000000-0000-0000-0000-000000000000}"/>
  <bookViews>
    <workbookView xWindow="14400" yWindow="760" windowWidth="19100" windowHeight="20660" activeTab="4" xr2:uid="{00000000-000D-0000-FFFF-FFFF00000000}"/>
  </bookViews>
  <sheets>
    <sheet name="Data" sheetId="2" r:id="rId1"/>
    <sheet name="Exposure" sheetId="3" r:id="rId2"/>
    <sheet name="IBNR" sheetId="4" r:id="rId3"/>
    <sheet name="Exposure_quarter" sheetId="5" r:id="rId4"/>
    <sheet name="IBNR_quart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6" l="1"/>
  <c r="C4" i="6"/>
  <c r="P4" i="6" s="1"/>
  <c r="D4" i="6"/>
  <c r="E4" i="6"/>
  <c r="F4" i="6"/>
  <c r="G4" i="6"/>
  <c r="H4" i="6"/>
  <c r="I4" i="6"/>
  <c r="J4" i="6"/>
  <c r="K4" i="6"/>
  <c r="L4" i="6"/>
  <c r="M4" i="6"/>
  <c r="N4" i="6"/>
  <c r="A5" i="6"/>
  <c r="B5" i="6"/>
  <c r="C5" i="6"/>
  <c r="D5" i="6"/>
  <c r="E5" i="6"/>
  <c r="F5" i="6"/>
  <c r="G5" i="6"/>
  <c r="H5" i="6"/>
  <c r="I5" i="6"/>
  <c r="J5" i="6"/>
  <c r="K5" i="6"/>
  <c r="L5" i="6"/>
  <c r="M5" i="6"/>
  <c r="N5" i="6"/>
  <c r="A6" i="6"/>
  <c r="C6" i="6"/>
  <c r="D6" i="6"/>
  <c r="E6" i="6"/>
  <c r="F6" i="6"/>
  <c r="G6" i="6"/>
  <c r="H6" i="6"/>
  <c r="I6" i="6"/>
  <c r="J6" i="6"/>
  <c r="K6" i="6"/>
  <c r="L6" i="6"/>
  <c r="M6" i="6"/>
  <c r="N6" i="6"/>
  <c r="A7" i="6"/>
  <c r="B7" i="6"/>
  <c r="C7" i="6"/>
  <c r="D7" i="6"/>
  <c r="E7" i="6"/>
  <c r="F7" i="6"/>
  <c r="G7" i="6"/>
  <c r="H7" i="6"/>
  <c r="I7" i="6"/>
  <c r="J7" i="6"/>
  <c r="K7" i="6"/>
  <c r="L7" i="6"/>
  <c r="M7" i="6"/>
  <c r="N7" i="6"/>
  <c r="A8" i="6"/>
  <c r="C8" i="6"/>
  <c r="D8" i="6"/>
  <c r="E8" i="6"/>
  <c r="F8" i="6"/>
  <c r="G8" i="6"/>
  <c r="H8" i="6"/>
  <c r="I8" i="6"/>
  <c r="J8" i="6"/>
  <c r="K8" i="6"/>
  <c r="L8" i="6"/>
  <c r="M8" i="6"/>
  <c r="N8" i="6"/>
  <c r="A9" i="6"/>
  <c r="C9" i="6"/>
  <c r="D9" i="6"/>
  <c r="E9" i="6"/>
  <c r="F9" i="6"/>
  <c r="G9" i="6"/>
  <c r="H9" i="6"/>
  <c r="I9" i="6"/>
  <c r="J9" i="6"/>
  <c r="K9" i="6"/>
  <c r="L9" i="6"/>
  <c r="M9" i="6"/>
  <c r="A10" i="6"/>
  <c r="C10" i="6"/>
  <c r="D10" i="6"/>
  <c r="E10" i="6"/>
  <c r="F10" i="6"/>
  <c r="P10" i="6" s="1"/>
  <c r="G10" i="6"/>
  <c r="H10" i="6"/>
  <c r="I10" i="6"/>
  <c r="J10" i="6"/>
  <c r="K10" i="6"/>
  <c r="L10" i="6"/>
  <c r="A11" i="6"/>
  <c r="B11" i="6"/>
  <c r="C11" i="6"/>
  <c r="D11" i="6"/>
  <c r="E11" i="6"/>
  <c r="F11" i="6"/>
  <c r="G11" i="6"/>
  <c r="H11" i="6"/>
  <c r="I11" i="6"/>
  <c r="J11" i="6"/>
  <c r="K11" i="6"/>
  <c r="A12" i="6"/>
  <c r="C12" i="6"/>
  <c r="D12" i="6"/>
  <c r="E12" i="6"/>
  <c r="F12" i="6"/>
  <c r="G12" i="6"/>
  <c r="H12" i="6"/>
  <c r="P12" i="6" s="1"/>
  <c r="I12" i="6"/>
  <c r="J12" i="6"/>
  <c r="A13" i="6"/>
  <c r="C13" i="6"/>
  <c r="D13" i="6"/>
  <c r="E13" i="6"/>
  <c r="F13" i="6"/>
  <c r="G13" i="6"/>
  <c r="H13" i="6"/>
  <c r="I13" i="6"/>
  <c r="A14" i="6"/>
  <c r="C14" i="6"/>
  <c r="D14" i="6"/>
  <c r="E14" i="6"/>
  <c r="F14" i="6"/>
  <c r="G14" i="6"/>
  <c r="H14" i="6"/>
  <c r="A15" i="6"/>
  <c r="C15" i="6"/>
  <c r="D15" i="6"/>
  <c r="E15" i="6"/>
  <c r="F15" i="6"/>
  <c r="G15" i="6"/>
  <c r="A16" i="6"/>
  <c r="C16" i="6"/>
  <c r="P16" i="6" s="1"/>
  <c r="D16" i="6"/>
  <c r="E16" i="6"/>
  <c r="F16" i="6"/>
  <c r="A17" i="6"/>
  <c r="C17" i="6"/>
  <c r="D17" i="6"/>
  <c r="E17" i="6"/>
  <c r="A18" i="6"/>
  <c r="C18" i="6"/>
  <c r="D18" i="6"/>
  <c r="P18" i="6"/>
  <c r="A19" i="6"/>
  <c r="C19" i="6"/>
  <c r="P19" i="6"/>
  <c r="B4" i="5"/>
  <c r="C4" i="5"/>
  <c r="C24" i="5" s="1"/>
  <c r="C32" i="5" s="1"/>
  <c r="D4" i="5"/>
  <c r="E4" i="5"/>
  <c r="F4" i="5"/>
  <c r="G4" i="5"/>
  <c r="H4" i="5"/>
  <c r="I4" i="5"/>
  <c r="J4" i="5"/>
  <c r="K4" i="5"/>
  <c r="K24" i="5" s="1"/>
  <c r="L4" i="5"/>
  <c r="M4" i="5"/>
  <c r="N4" i="5"/>
  <c r="O4" i="5"/>
  <c r="P4" i="5"/>
  <c r="Q4" i="5"/>
  <c r="Q24" i="5" s="1"/>
  <c r="R4" i="5"/>
  <c r="B5" i="5"/>
  <c r="B6" i="5"/>
  <c r="H6" i="5" s="1"/>
  <c r="J6" i="5"/>
  <c r="P6" i="5"/>
  <c r="B7" i="5"/>
  <c r="C7" i="5"/>
  <c r="D7" i="5"/>
  <c r="E7" i="5"/>
  <c r="F7" i="5"/>
  <c r="G7" i="5"/>
  <c r="H7" i="5"/>
  <c r="I7" i="5"/>
  <c r="I27" i="5" s="1"/>
  <c r="I35" i="5" s="1"/>
  <c r="J7" i="5"/>
  <c r="K7" i="5"/>
  <c r="K27" i="5" s="1"/>
  <c r="L7" i="5"/>
  <c r="M7" i="5"/>
  <c r="N7" i="5"/>
  <c r="O7" i="5"/>
  <c r="B8" i="5"/>
  <c r="C8" i="5"/>
  <c r="D8" i="5"/>
  <c r="E8" i="5"/>
  <c r="E24" i="5" s="1"/>
  <c r="E32" i="5" s="1"/>
  <c r="F8" i="5"/>
  <c r="G8" i="5"/>
  <c r="H8" i="5"/>
  <c r="I8" i="5"/>
  <c r="J8" i="5"/>
  <c r="K8" i="5"/>
  <c r="L8" i="5"/>
  <c r="M8" i="5"/>
  <c r="M24" i="5" s="1"/>
  <c r="N8" i="5"/>
  <c r="B9" i="5"/>
  <c r="E9" i="5" s="1"/>
  <c r="C9" i="5"/>
  <c r="D9" i="5"/>
  <c r="F9" i="5"/>
  <c r="H9" i="5"/>
  <c r="I9" i="5"/>
  <c r="J9" i="5"/>
  <c r="K9" i="5"/>
  <c r="L9" i="5"/>
  <c r="M9" i="5"/>
  <c r="B10" i="5"/>
  <c r="D10" i="5"/>
  <c r="J10" i="5"/>
  <c r="L10" i="5"/>
  <c r="B11" i="5"/>
  <c r="C11" i="5" s="1"/>
  <c r="D11" i="5"/>
  <c r="E11" i="5"/>
  <c r="G11" i="5"/>
  <c r="I11" i="5"/>
  <c r="J11" i="5"/>
  <c r="K11" i="5"/>
  <c r="B12" i="5"/>
  <c r="H12" i="5" s="1"/>
  <c r="H24" i="5" s="1"/>
  <c r="H32" i="5" s="1"/>
  <c r="C12" i="5"/>
  <c r="E12" i="5"/>
  <c r="G12" i="5"/>
  <c r="G24" i="5" s="1"/>
  <c r="G32" i="5" s="1"/>
  <c r="J12" i="5"/>
  <c r="B13" i="5"/>
  <c r="G13" i="5" s="1"/>
  <c r="D13" i="5"/>
  <c r="F13" i="5"/>
  <c r="B14" i="5"/>
  <c r="G14" i="5" s="1"/>
  <c r="D14" i="5"/>
  <c r="F14" i="5"/>
  <c r="B15" i="5"/>
  <c r="D15" i="5" s="1"/>
  <c r="D27" i="5" s="1"/>
  <c r="C15" i="5"/>
  <c r="E15" i="5"/>
  <c r="G15" i="5"/>
  <c r="B16" i="5"/>
  <c r="C16" i="5" s="1"/>
  <c r="D16" i="5"/>
  <c r="E16" i="5"/>
  <c r="B17" i="5"/>
  <c r="D17" i="5"/>
  <c r="B18" i="5"/>
  <c r="C18" i="5"/>
  <c r="D18" i="5"/>
  <c r="B19" i="5"/>
  <c r="C19" i="5"/>
  <c r="J24" i="5"/>
  <c r="L24" i="5"/>
  <c r="N24" i="5"/>
  <c r="O24" i="5"/>
  <c r="P24" i="5"/>
  <c r="R24" i="5"/>
  <c r="E27" i="5"/>
  <c r="E35" i="5" s="1"/>
  <c r="G27" i="5"/>
  <c r="G35" i="5" s="1"/>
  <c r="J27" i="5"/>
  <c r="L27" i="5"/>
  <c r="M27" i="5"/>
  <c r="N27" i="5"/>
  <c r="O27" i="5"/>
  <c r="J32" i="5"/>
  <c r="D35" i="5"/>
  <c r="J35" i="5"/>
  <c r="A4" i="4"/>
  <c r="C4" i="4"/>
  <c r="D4" i="4"/>
  <c r="E4" i="4"/>
  <c r="F4" i="4"/>
  <c r="G4" i="4"/>
  <c r="H4" i="4"/>
  <c r="P4" i="4" s="1"/>
  <c r="I4" i="4"/>
  <c r="J4" i="4"/>
  <c r="K4" i="4"/>
  <c r="L4" i="4"/>
  <c r="M4" i="4"/>
  <c r="N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P6" i="4"/>
  <c r="A7" i="4"/>
  <c r="B7" i="4"/>
  <c r="C7" i="4"/>
  <c r="P7" i="4" s="1"/>
  <c r="Q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C9" i="4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D11" i="4"/>
  <c r="E11" i="4"/>
  <c r="F11" i="4"/>
  <c r="G11" i="4"/>
  <c r="H11" i="4"/>
  <c r="I11" i="4"/>
  <c r="J11" i="4"/>
  <c r="K11" i="4"/>
  <c r="A12" i="4"/>
  <c r="C12" i="4"/>
  <c r="P12" i="4" s="1"/>
  <c r="D12" i="4"/>
  <c r="E12" i="4"/>
  <c r="F12" i="4"/>
  <c r="G12" i="4"/>
  <c r="H12" i="4"/>
  <c r="I12" i="4"/>
  <c r="J12" i="4"/>
  <c r="A13" i="4"/>
  <c r="C13" i="4"/>
  <c r="D13" i="4"/>
  <c r="E13" i="4"/>
  <c r="F13" i="4"/>
  <c r="G13" i="4"/>
  <c r="H13" i="4"/>
  <c r="I13" i="4"/>
  <c r="A14" i="4"/>
  <c r="C14" i="4"/>
  <c r="P14" i="4" s="1"/>
  <c r="D14" i="4"/>
  <c r="E14" i="4"/>
  <c r="F14" i="4"/>
  <c r="G14" i="4"/>
  <c r="H14" i="4"/>
  <c r="A15" i="4"/>
  <c r="C15" i="4"/>
  <c r="D15" i="4"/>
  <c r="E15" i="4"/>
  <c r="F15" i="4"/>
  <c r="G15" i="4"/>
  <c r="A16" i="4"/>
  <c r="C16" i="4"/>
  <c r="P16" i="4" s="1"/>
  <c r="D16" i="4"/>
  <c r="E16" i="4"/>
  <c r="F16" i="4"/>
  <c r="A17" i="4"/>
  <c r="C17" i="4"/>
  <c r="D17" i="4"/>
  <c r="E17" i="4"/>
  <c r="A18" i="4"/>
  <c r="C18" i="4"/>
  <c r="P18" i="4" s="1"/>
  <c r="D18" i="4"/>
  <c r="A19" i="4"/>
  <c r="C19" i="4"/>
  <c r="P19" i="4" s="1"/>
  <c r="B4" i="3"/>
  <c r="B4" i="6" s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D5" i="3" s="1"/>
  <c r="H5" i="3"/>
  <c r="L5" i="3"/>
  <c r="M5" i="3"/>
  <c r="B6" i="3"/>
  <c r="D6" i="3"/>
  <c r="E6" i="3"/>
  <c r="F6" i="3"/>
  <c r="G6" i="3"/>
  <c r="H6" i="3"/>
  <c r="J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B8" i="3"/>
  <c r="C8" i="3"/>
  <c r="E8" i="3"/>
  <c r="K8" i="3"/>
  <c r="M8" i="3"/>
  <c r="B9" i="3"/>
  <c r="H9" i="3" s="1"/>
  <c r="B10" i="3"/>
  <c r="C10" i="3" s="1"/>
  <c r="G10" i="3"/>
  <c r="H10" i="3"/>
  <c r="I10" i="3"/>
  <c r="J10" i="3"/>
  <c r="K10" i="3"/>
  <c r="L10" i="3"/>
  <c r="B11" i="3"/>
  <c r="B11" i="4" s="1"/>
  <c r="C11" i="3"/>
  <c r="D11" i="3"/>
  <c r="E11" i="3"/>
  <c r="F11" i="3"/>
  <c r="G11" i="3"/>
  <c r="H11" i="3"/>
  <c r="I11" i="3"/>
  <c r="J11" i="3"/>
  <c r="K11" i="3"/>
  <c r="B12" i="3"/>
  <c r="I12" i="3" s="1"/>
  <c r="I28" i="3" s="1"/>
  <c r="D12" i="3"/>
  <c r="B13" i="3"/>
  <c r="B13" i="6" s="1"/>
  <c r="C13" i="3"/>
  <c r="D13" i="3"/>
  <c r="I13" i="3"/>
  <c r="B14" i="3"/>
  <c r="C14" i="3"/>
  <c r="D14" i="3"/>
  <c r="B15" i="3"/>
  <c r="B15" i="4" s="1"/>
  <c r="D15" i="3"/>
  <c r="B16" i="3"/>
  <c r="C16" i="3"/>
  <c r="D16" i="3"/>
  <c r="E16" i="3"/>
  <c r="F16" i="3"/>
  <c r="B17" i="3"/>
  <c r="B17" i="4" s="1"/>
  <c r="B18" i="3"/>
  <c r="C18" i="3"/>
  <c r="D18" i="3"/>
  <c r="B19" i="3"/>
  <c r="C19" i="3" s="1"/>
  <c r="R24" i="3" a="1"/>
  <c r="R24" i="3" s="1"/>
  <c r="R31" i="3" s="1"/>
  <c r="P14" i="6" l="1"/>
  <c r="P6" i="6"/>
  <c r="P8" i="6"/>
  <c r="Q4" i="4"/>
  <c r="N28" i="3"/>
  <c r="H15" i="4"/>
  <c r="Q19" i="4"/>
  <c r="L9" i="3"/>
  <c r="L26" i="3" s="1" a="1"/>
  <c r="L26" i="3" s="1"/>
  <c r="B19" i="4"/>
  <c r="C5" i="5"/>
  <c r="C25" i="5" s="1"/>
  <c r="C33" i="5" s="1"/>
  <c r="K5" i="5"/>
  <c r="K25" i="5" s="1"/>
  <c r="E25" i="5"/>
  <c r="E33" i="5" s="1"/>
  <c r="M25" i="5"/>
  <c r="D5" i="5"/>
  <c r="D25" i="5" s="1"/>
  <c r="D33" i="5" s="1"/>
  <c r="L5" i="5"/>
  <c r="N25" i="5"/>
  <c r="E5" i="5"/>
  <c r="M5" i="5"/>
  <c r="O25" i="5"/>
  <c r="F5" i="5"/>
  <c r="F25" i="5" s="1"/>
  <c r="F33" i="5" s="1"/>
  <c r="N5" i="5"/>
  <c r="G5" i="5"/>
  <c r="O5" i="5"/>
  <c r="Q25" i="5"/>
  <c r="I5" i="5"/>
  <c r="I25" i="5" s="1"/>
  <c r="I33" i="5" s="1"/>
  <c r="Q5" i="5"/>
  <c r="O11" i="6"/>
  <c r="P7" i="6"/>
  <c r="Q7" i="6" s="1"/>
  <c r="C15" i="3"/>
  <c r="B14" i="6"/>
  <c r="B14" i="4"/>
  <c r="C12" i="3"/>
  <c r="K9" i="3"/>
  <c r="K28" i="3" s="1"/>
  <c r="B8" i="6"/>
  <c r="Q8" i="6" s="1"/>
  <c r="B8" i="4"/>
  <c r="D8" i="3"/>
  <c r="L8" i="3"/>
  <c r="F8" i="3"/>
  <c r="N8" i="3"/>
  <c r="J5" i="3"/>
  <c r="B5" i="4"/>
  <c r="Q5" i="4" s="1"/>
  <c r="B15" i="6"/>
  <c r="P9" i="6"/>
  <c r="B18" i="6"/>
  <c r="Q18" i="6" s="1"/>
  <c r="B18" i="4"/>
  <c r="H14" i="3"/>
  <c r="H13" i="3"/>
  <c r="F10" i="3"/>
  <c r="J8" i="3"/>
  <c r="B6" i="6"/>
  <c r="Q6" i="6" s="1"/>
  <c r="B6" i="4"/>
  <c r="I6" i="3"/>
  <c r="C6" i="3"/>
  <c r="K6" i="3"/>
  <c r="G5" i="3"/>
  <c r="P9" i="4"/>
  <c r="Q9" i="4" s="1"/>
  <c r="E10" i="5"/>
  <c r="F10" i="5"/>
  <c r="G10" i="5"/>
  <c r="H10" i="5"/>
  <c r="I10" i="5"/>
  <c r="C10" i="5"/>
  <c r="K10" i="5"/>
  <c r="G9" i="3"/>
  <c r="I9" i="3"/>
  <c r="M24" i="3" a="1"/>
  <c r="M24" i="3" s="1"/>
  <c r="M31" i="3" s="1"/>
  <c r="M40" i="3" s="1"/>
  <c r="B12" i="6"/>
  <c r="Q12" i="6" s="1"/>
  <c r="B12" i="4"/>
  <c r="Q12" i="4" s="1"/>
  <c r="H24" i="3" a="1"/>
  <c r="H24" i="3" s="1"/>
  <c r="H31" i="3" s="1"/>
  <c r="H34" i="3" s="1"/>
  <c r="H17" i="4" s="1"/>
  <c r="E17" i="3"/>
  <c r="B16" i="6"/>
  <c r="Q16" i="6" s="1"/>
  <c r="B16" i="4"/>
  <c r="G14" i="3"/>
  <c r="G13" i="3"/>
  <c r="H12" i="3"/>
  <c r="H28" i="3" s="1"/>
  <c r="D10" i="3"/>
  <c r="F9" i="3"/>
  <c r="I8" i="3"/>
  <c r="I26" i="3" s="1" a="1"/>
  <c r="I26" i="3" s="1"/>
  <c r="P5" i="3"/>
  <c r="P28" i="3" s="1"/>
  <c r="F5" i="3"/>
  <c r="P11" i="4"/>
  <c r="Q11" i="4" s="1"/>
  <c r="B9" i="4"/>
  <c r="C6" i="5"/>
  <c r="K6" i="5"/>
  <c r="F26" i="5"/>
  <c r="F34" i="5" s="1"/>
  <c r="D6" i="5"/>
  <c r="D26" i="5" s="1"/>
  <c r="D34" i="5" s="1"/>
  <c r="L6" i="5"/>
  <c r="E6" i="5"/>
  <c r="M6" i="5"/>
  <c r="M26" i="5" s="1"/>
  <c r="H26" i="5"/>
  <c r="H34" i="5" s="1"/>
  <c r="P26" i="5"/>
  <c r="F6" i="5"/>
  <c r="N6" i="5"/>
  <c r="N26" i="5" s="1"/>
  <c r="G6" i="5"/>
  <c r="G26" i="5" s="1"/>
  <c r="G34" i="5" s="1"/>
  <c r="O6" i="5"/>
  <c r="O26" i="5" s="1"/>
  <c r="J26" i="5"/>
  <c r="I6" i="5"/>
  <c r="I26" i="5" s="1"/>
  <c r="I34" i="5" s="1"/>
  <c r="L26" i="5"/>
  <c r="P17" i="6"/>
  <c r="B9" i="6"/>
  <c r="Q4" i="6"/>
  <c r="D17" i="3"/>
  <c r="D26" i="3" s="1" a="1"/>
  <c r="D26" i="3" s="1"/>
  <c r="G15" i="3"/>
  <c r="F14" i="3"/>
  <c r="F13" i="3"/>
  <c r="G12" i="3"/>
  <c r="G26" i="3" s="1" a="1"/>
  <c r="G26" i="3" s="1"/>
  <c r="E9" i="3"/>
  <c r="H8" i="3"/>
  <c r="O5" i="3"/>
  <c r="E5" i="3"/>
  <c r="Q6" i="4"/>
  <c r="P5" i="5"/>
  <c r="P25" i="5" s="1"/>
  <c r="P13" i="6"/>
  <c r="Q13" i="6" s="1"/>
  <c r="J12" i="3"/>
  <c r="J28" i="3" s="1"/>
  <c r="J9" i="3"/>
  <c r="C17" i="3"/>
  <c r="C28" i="3" s="1"/>
  <c r="F15" i="3"/>
  <c r="E14" i="3"/>
  <c r="E24" i="3" s="1" a="1"/>
  <c r="E24" i="3" s="1"/>
  <c r="E31" i="3" s="1"/>
  <c r="E34" i="3" s="1"/>
  <c r="E13" i="3"/>
  <c r="F12" i="3"/>
  <c r="B10" i="6"/>
  <c r="Q10" i="6" s="1"/>
  <c r="B10" i="4"/>
  <c r="E10" i="3"/>
  <c r="D9" i="3"/>
  <c r="D24" i="3" s="1" a="1"/>
  <c r="D24" i="3" s="1"/>
  <c r="D31" i="3" s="1"/>
  <c r="D34" i="3" s="1"/>
  <c r="G8" i="3"/>
  <c r="G24" i="3" s="1" a="1"/>
  <c r="G24" i="3" s="1"/>
  <c r="G31" i="3" s="1"/>
  <c r="G34" i="3" s="1"/>
  <c r="G17" i="4" s="1"/>
  <c r="N5" i="3"/>
  <c r="N24" i="3" s="1" a="1"/>
  <c r="N24" i="3" s="1"/>
  <c r="N31" i="3" s="1"/>
  <c r="P17" i="4"/>
  <c r="Q17" i="4" s="1"/>
  <c r="P15" i="4"/>
  <c r="Q15" i="4" s="1"/>
  <c r="P13" i="4"/>
  <c r="L25" i="5"/>
  <c r="K32" i="5" a="1"/>
  <c r="K32" i="5" s="1"/>
  <c r="O32" i="5" a="1"/>
  <c r="O32" i="5" s="1"/>
  <c r="O4" i="6" s="1"/>
  <c r="L32" i="5" a="1"/>
  <c r="L32" i="5" s="1"/>
  <c r="M32" i="5" a="1"/>
  <c r="M32" i="5" s="1"/>
  <c r="N32" i="5" a="1"/>
  <c r="N32" i="5" s="1"/>
  <c r="E17" i="5"/>
  <c r="C17" i="5"/>
  <c r="J5" i="5"/>
  <c r="B19" i="6"/>
  <c r="B17" i="6"/>
  <c r="L11" i="6"/>
  <c r="P11" i="6"/>
  <c r="Q11" i="6" s="1"/>
  <c r="P5" i="6"/>
  <c r="Q5" i="6" s="1"/>
  <c r="M26" i="3" a="1"/>
  <c r="M26" i="3" s="1"/>
  <c r="K26" i="3" a="1"/>
  <c r="K26" i="3" s="1"/>
  <c r="E15" i="3"/>
  <c r="E12" i="3"/>
  <c r="M9" i="3"/>
  <c r="M28" i="3" s="1"/>
  <c r="C9" i="3"/>
  <c r="I5" i="3"/>
  <c r="I24" i="3" s="1" a="1"/>
  <c r="I24" i="3" s="1"/>
  <c r="I31" i="3" s="1"/>
  <c r="I34" i="3" s="1"/>
  <c r="Q5" i="3"/>
  <c r="Q24" i="3" s="1" a="1"/>
  <c r="Q24" i="3" s="1"/>
  <c r="Q31" i="3" s="1"/>
  <c r="C5" i="3"/>
  <c r="C24" i="3" s="1" a="1"/>
  <c r="C24" i="3" s="1"/>
  <c r="C31" i="3" s="1"/>
  <c r="C34" i="3" s="1"/>
  <c r="K5" i="3"/>
  <c r="K24" i="3" s="1" a="1"/>
  <c r="K24" i="3" s="1"/>
  <c r="K31" i="3" s="1"/>
  <c r="K40" i="3" s="1"/>
  <c r="B13" i="4"/>
  <c r="P8" i="4"/>
  <c r="Q8" i="4" s="1"/>
  <c r="J25" i="5"/>
  <c r="L35" i="5" a="1"/>
  <c r="L35" i="5" s="1"/>
  <c r="M35" i="5" a="1"/>
  <c r="M35" i="5" s="1"/>
  <c r="M11" i="6" s="1"/>
  <c r="N35" i="5" a="1"/>
  <c r="N35" i="5" s="1"/>
  <c r="N11" i="6" s="1"/>
  <c r="K35" i="5" a="1"/>
  <c r="K35" i="5" s="1"/>
  <c r="O35" i="5" a="1"/>
  <c r="O35" i="5" s="1"/>
  <c r="O7" i="6" s="1"/>
  <c r="C27" i="5"/>
  <c r="C35" i="5" s="1"/>
  <c r="H5" i="5"/>
  <c r="H25" i="5" s="1"/>
  <c r="H33" i="5" s="1"/>
  <c r="P15" i="6"/>
  <c r="Q15" i="6" s="1"/>
  <c r="F15" i="5"/>
  <c r="E14" i="5"/>
  <c r="E13" i="5"/>
  <c r="F12" i="5"/>
  <c r="H11" i="5"/>
  <c r="H27" i="5" s="1"/>
  <c r="H35" i="5" s="1"/>
  <c r="G9" i="5"/>
  <c r="G25" i="5" s="1"/>
  <c r="G33" i="5" s="1"/>
  <c r="F16" i="5"/>
  <c r="C14" i="5"/>
  <c r="C13" i="5"/>
  <c r="D12" i="5"/>
  <c r="D24" i="5" s="1"/>
  <c r="D32" i="5" s="1"/>
  <c r="F11" i="5"/>
  <c r="I13" i="5"/>
  <c r="B4" i="4"/>
  <c r="H14" i="5"/>
  <c r="H13" i="5"/>
  <c r="I12" i="5"/>
  <c r="I24" i="5" s="1"/>
  <c r="I32" i="5" s="1"/>
  <c r="S4" i="6" l="1"/>
  <c r="S7" i="6"/>
  <c r="I17" i="4"/>
  <c r="I15" i="4"/>
  <c r="S11" i="6"/>
  <c r="T4" i="6"/>
  <c r="T7" i="6"/>
  <c r="F17" i="6"/>
  <c r="G17" i="6"/>
  <c r="H17" i="6"/>
  <c r="I17" i="6"/>
  <c r="K17" i="6"/>
  <c r="M34" i="5" a="1"/>
  <c r="M34" i="5" s="1"/>
  <c r="N34" i="5" a="1"/>
  <c r="N34" i="5" s="1"/>
  <c r="J34" i="5"/>
  <c r="K34" i="5" a="1"/>
  <c r="K34" i="5" s="1"/>
  <c r="K14" i="6" s="1"/>
  <c r="O34" i="5" a="1"/>
  <c r="O34" i="5" s="1"/>
  <c r="O14" i="6" s="1"/>
  <c r="L34" i="5" a="1"/>
  <c r="L34" i="5" s="1"/>
  <c r="L14" i="6" s="1"/>
  <c r="K26" i="5"/>
  <c r="K12" i="6"/>
  <c r="L12" i="6"/>
  <c r="M12" i="6"/>
  <c r="O12" i="6"/>
  <c r="N12" i="6"/>
  <c r="J26" i="3" a="1"/>
  <c r="J26" i="3" s="1"/>
  <c r="Q9" i="6"/>
  <c r="J24" i="3" a="1"/>
  <c r="J24" i="3" s="1"/>
  <c r="J31" i="3" s="1"/>
  <c r="O24" i="3" a="1"/>
  <c r="O24" i="3" s="1"/>
  <c r="O31" i="3" s="1"/>
  <c r="O28" i="3"/>
  <c r="E19" i="6"/>
  <c r="M19" i="6"/>
  <c r="F19" i="6"/>
  <c r="N19" i="6"/>
  <c r="G19" i="6"/>
  <c r="O19" i="6"/>
  <c r="H19" i="6"/>
  <c r="I19" i="6"/>
  <c r="K19" i="6"/>
  <c r="L19" i="6"/>
  <c r="D19" i="6"/>
  <c r="J19" i="6"/>
  <c r="I14" i="4"/>
  <c r="L24" i="3" a="1"/>
  <c r="L24" i="3" s="1"/>
  <c r="L31" i="3" s="1"/>
  <c r="L40" i="3" s="1"/>
  <c r="I14" i="6"/>
  <c r="J14" i="6"/>
  <c r="M14" i="6"/>
  <c r="N14" i="6"/>
  <c r="Q14" i="6"/>
  <c r="D28" i="3"/>
  <c r="E26" i="5"/>
  <c r="E34" i="5" s="1"/>
  <c r="C26" i="5"/>
  <c r="C34" i="5" s="1"/>
  <c r="N33" i="5" a="1"/>
  <c r="N33" i="5" s="1"/>
  <c r="N13" i="6" s="1"/>
  <c r="J33" i="5"/>
  <c r="J13" i="6" s="1"/>
  <c r="K33" i="5" a="1"/>
  <c r="K33" i="5" s="1"/>
  <c r="K13" i="6" s="1"/>
  <c r="O33" i="5" a="1"/>
  <c r="O33" i="5" s="1"/>
  <c r="L33" i="5" a="1"/>
  <c r="L33" i="5" s="1"/>
  <c r="L13" i="6" s="1"/>
  <c r="M33" i="5" a="1"/>
  <c r="M33" i="5" s="1"/>
  <c r="M13" i="6" s="1"/>
  <c r="Q10" i="4"/>
  <c r="Q17" i="6"/>
  <c r="G28" i="3"/>
  <c r="L28" i="3"/>
  <c r="Q14" i="4"/>
  <c r="F24" i="5"/>
  <c r="F32" i="5" s="1"/>
  <c r="F27" i="5"/>
  <c r="F35" i="5" s="1"/>
  <c r="Q13" i="4"/>
  <c r="M10" i="6"/>
  <c r="O10" i="6"/>
  <c r="N10" i="6"/>
  <c r="F28" i="3"/>
  <c r="H26" i="3" a="1"/>
  <c r="H26" i="3" s="1"/>
  <c r="H18" i="4"/>
  <c r="E18" i="4"/>
  <c r="G18" i="4"/>
  <c r="I18" i="4"/>
  <c r="M15" i="6"/>
  <c r="N15" i="6"/>
  <c r="O15" i="6"/>
  <c r="H15" i="6"/>
  <c r="I15" i="6"/>
  <c r="K15" i="6"/>
  <c r="J15" i="6"/>
  <c r="L15" i="6"/>
  <c r="Q18" i="4"/>
  <c r="P24" i="3" a="1"/>
  <c r="P24" i="3" s="1"/>
  <c r="P31" i="3" s="1"/>
  <c r="E26" i="3" a="1"/>
  <c r="E26" i="3" s="1"/>
  <c r="F26" i="3" a="1"/>
  <c r="F26" i="3" s="1"/>
  <c r="C26" i="3" a="1"/>
  <c r="C26" i="3" s="1"/>
  <c r="F24" i="3" a="1"/>
  <c r="F24" i="3" s="1"/>
  <c r="F31" i="3" s="1"/>
  <c r="F34" i="3" s="1"/>
  <c r="F17" i="4" s="1"/>
  <c r="G16" i="4"/>
  <c r="H16" i="4"/>
  <c r="I16" i="4"/>
  <c r="I18" i="6"/>
  <c r="J18" i="6"/>
  <c r="K18" i="6"/>
  <c r="L18" i="6"/>
  <c r="E18" i="6"/>
  <c r="M18" i="6"/>
  <c r="G18" i="6"/>
  <c r="O18" i="6"/>
  <c r="F18" i="6"/>
  <c r="H18" i="6"/>
  <c r="N18" i="6"/>
  <c r="Q19" i="6"/>
  <c r="O6" i="6"/>
  <c r="E28" i="3"/>
  <c r="I16" i="6"/>
  <c r="J16" i="6"/>
  <c r="K16" i="6"/>
  <c r="L16" i="6"/>
  <c r="M16" i="6"/>
  <c r="G16" i="6"/>
  <c r="O16" i="6"/>
  <c r="H16" i="6"/>
  <c r="N16" i="6"/>
  <c r="O8" i="6"/>
  <c r="F19" i="4"/>
  <c r="H19" i="4"/>
  <c r="D19" i="4"/>
  <c r="E19" i="4"/>
  <c r="G19" i="4"/>
  <c r="I19" i="4"/>
  <c r="Q16" i="4"/>
  <c r="R4" i="6" l="1"/>
  <c r="S8" i="6"/>
  <c r="S6" i="6"/>
  <c r="R7" i="6"/>
  <c r="O13" i="6"/>
  <c r="O5" i="6"/>
  <c r="S14" i="6"/>
  <c r="R8" i="6"/>
  <c r="T8" i="6"/>
  <c r="F18" i="4"/>
  <c r="O17" i="6"/>
  <c r="S19" i="6"/>
  <c r="S15" i="6"/>
  <c r="R11" i="6"/>
  <c r="T11" i="6"/>
  <c r="N17" i="6"/>
  <c r="R6" i="6"/>
  <c r="O9" i="6"/>
  <c r="S12" i="6"/>
  <c r="L17" i="6"/>
  <c r="S16" i="6"/>
  <c r="S18" i="6"/>
  <c r="S10" i="6"/>
  <c r="N9" i="6"/>
  <c r="J40" i="3"/>
  <c r="J34" i="3"/>
  <c r="J17" i="6"/>
  <c r="M17" i="6"/>
  <c r="S17" i="6" l="1"/>
  <c r="T6" i="6"/>
  <c r="S13" i="6"/>
  <c r="S5" i="6"/>
  <c r="T17" i="6"/>
  <c r="R17" i="6"/>
  <c r="J17" i="4"/>
  <c r="J15" i="4"/>
  <c r="J19" i="4"/>
  <c r="J18" i="4"/>
  <c r="J14" i="4"/>
  <c r="J16" i="4"/>
  <c r="J13" i="4"/>
  <c r="R12" i="6"/>
  <c r="T12" i="6"/>
  <c r="T19" i="6"/>
  <c r="R19" i="6"/>
  <c r="R13" i="6"/>
  <c r="J42" i="3" a="1"/>
  <c r="J42" i="3" s="1"/>
  <c r="J43" i="3" s="1"/>
  <c r="N42" i="3" a="1"/>
  <c r="N42" i="3" s="1"/>
  <c r="N43" i="3" s="1"/>
  <c r="N34" i="3" s="1"/>
  <c r="K42" i="3" a="1"/>
  <c r="K42" i="3" s="1"/>
  <c r="K43" i="3" s="1"/>
  <c r="K34" i="3" s="1"/>
  <c r="C43" i="3" a="1"/>
  <c r="C43" i="3" s="1"/>
  <c r="C46" i="3" s="1"/>
  <c r="L42" i="3" a="1"/>
  <c r="L42" i="3" s="1"/>
  <c r="L43" i="3" s="1"/>
  <c r="L34" i="3" s="1"/>
  <c r="C42" i="3" a="1"/>
  <c r="C42" i="3" s="1"/>
  <c r="C47" i="3" s="1"/>
  <c r="M42" i="3" a="1"/>
  <c r="M42" i="3" s="1"/>
  <c r="M43" i="3" s="1"/>
  <c r="M34" i="3" s="1"/>
  <c r="R15" i="6"/>
  <c r="T15" i="6"/>
  <c r="R14" i="6"/>
  <c r="T14" i="6"/>
  <c r="R10" i="6"/>
  <c r="T10" i="6"/>
  <c r="R18" i="6"/>
  <c r="T18" i="6"/>
  <c r="R16" i="6"/>
  <c r="T16" i="6"/>
  <c r="R5" i="6"/>
  <c r="T5" i="6"/>
  <c r="S9" i="6"/>
  <c r="T13" i="6" l="1"/>
  <c r="L11" i="4"/>
  <c r="L15" i="4"/>
  <c r="L17" i="4"/>
  <c r="L14" i="4"/>
  <c r="L19" i="4"/>
  <c r="L13" i="4"/>
  <c r="L12" i="4"/>
  <c r="L16" i="4"/>
  <c r="L18" i="4"/>
  <c r="C48" i="3"/>
  <c r="O34" i="3" s="1"/>
  <c r="T9" i="6"/>
  <c r="R9" i="6"/>
  <c r="K15" i="4"/>
  <c r="K17" i="4"/>
  <c r="K19" i="4"/>
  <c r="K14" i="4"/>
  <c r="K12" i="4"/>
  <c r="K16" i="4"/>
  <c r="K18" i="4"/>
  <c r="K13" i="4"/>
  <c r="M15" i="4"/>
  <c r="M17" i="4"/>
  <c r="M11" i="4"/>
  <c r="M19" i="4"/>
  <c r="M16" i="4"/>
  <c r="M14" i="4"/>
  <c r="M10" i="4"/>
  <c r="M18" i="4"/>
  <c r="M12" i="4"/>
  <c r="M13" i="4"/>
  <c r="N17" i="4"/>
  <c r="N11" i="4"/>
  <c r="N15" i="4"/>
  <c r="N18" i="4"/>
  <c r="N16" i="4"/>
  <c r="N13" i="4"/>
  <c r="N12" i="4"/>
  <c r="N14" i="4"/>
  <c r="N10" i="4"/>
  <c r="N19" i="4"/>
  <c r="N9" i="4"/>
  <c r="R21" i="6" l="1"/>
  <c r="S12" i="4"/>
  <c r="O7" i="4"/>
  <c r="S7" i="4" s="1"/>
  <c r="O11" i="4"/>
  <c r="O15" i="4"/>
  <c r="S15" i="4" s="1"/>
  <c r="O17" i="4"/>
  <c r="S17" i="4" s="1"/>
  <c r="O9" i="4"/>
  <c r="O8" i="4"/>
  <c r="S8" i="4" s="1"/>
  <c r="O16" i="4"/>
  <c r="S16" i="4" s="1"/>
  <c r="O6" i="4"/>
  <c r="S6" i="4" s="1"/>
  <c r="O10" i="4"/>
  <c r="S10" i="4" s="1"/>
  <c r="O18" i="4"/>
  <c r="S18" i="4" s="1"/>
  <c r="O5" i="4"/>
  <c r="S5" i="4" s="1"/>
  <c r="O19" i="4"/>
  <c r="S19" i="4" s="1"/>
  <c r="O13" i="4"/>
  <c r="S13" i="4" s="1"/>
  <c r="O14" i="4"/>
  <c r="S14" i="4" s="1"/>
  <c r="O4" i="4"/>
  <c r="S4" i="4" s="1"/>
  <c r="O12" i="4"/>
  <c r="S9" i="4"/>
  <c r="S11" i="4"/>
  <c r="R16" i="4" l="1"/>
  <c r="T16" i="4"/>
  <c r="R13" i="4"/>
  <c r="T13" i="4"/>
  <c r="R10" i="4"/>
  <c r="T10" i="4"/>
  <c r="R17" i="4"/>
  <c r="T17" i="4"/>
  <c r="R7" i="4"/>
  <c r="T7" i="4"/>
  <c r="R12" i="4"/>
  <c r="T12" i="4"/>
  <c r="R19" i="4"/>
  <c r="T19" i="4"/>
  <c r="R5" i="4"/>
  <c r="T5" i="4"/>
  <c r="T11" i="4"/>
  <c r="R11" i="4"/>
  <c r="R6" i="4"/>
  <c r="T6" i="4"/>
  <c r="R14" i="4"/>
  <c r="T14" i="4"/>
  <c r="R8" i="4"/>
  <c r="T8" i="4"/>
  <c r="R15" i="4"/>
  <c r="T15" i="4"/>
  <c r="R18" i="4"/>
  <c r="T18" i="4"/>
  <c r="R9" i="4"/>
  <c r="T9" i="4"/>
  <c r="R4" i="4"/>
  <c r="T4" i="4"/>
  <c r="R2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<sst xmlns="http://schemas.openxmlformats.org/spreadsheetml/2006/main" count="67" uniqueCount="45">
  <si>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</si>
  <si>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</si>
  <si>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</si>
  <si>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</si>
  <si>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</si>
  <si>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</si>
  <si>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</si>
  <si>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</si>
  <si>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</si>
  <si>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</si>
  <si>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</si>
  <si>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</si>
  <si>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</si>
  <si>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</si>
  <si>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</si>
  <si>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</si>
  <si>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</si>
  <si>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</si>
  <si>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</si>
  <si>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</si>
  <si>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</si>
  <si>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</si>
  <si>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</si>
  <si>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</si>
  <si>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</si>
  <si>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for the frequency estimation</t>
  </si>
  <si>
    <t xml:space="preserve">Accident year 13 (and to some extent 15) is where things went wrong 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</si>
  <si>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</si>
  <si>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</si>
  <si>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</si>
  <si>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</si>
  <si>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</si>
  <si>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</si>
  <si>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</si>
  <si>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</si>
  <si>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</si>
  <si>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</si>
  <si>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Q4</t>
  </si>
  <si>
    <t>Q3</t>
  </si>
  <si>
    <t>Q2</t>
  </si>
  <si>
    <t>Q1</t>
  </si>
  <si>
    <t>Quarter 4 - all</t>
  </si>
  <si>
    <t>Quarter 3 - all</t>
  </si>
  <si>
    <t>Quarter 2 - all</t>
  </si>
  <si>
    <t>Quarter 1 -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</si>
</sst>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0" fontId="0" fillId="7" borderId="0" xfId="0" applyFill="1"/>
    <xf numFmtId="164" fontId="3" fillId="0" borderId="2" xfId="0" applyNumberFormat="1" applyFont="1" applyBorder="1"/>
    <xf numFmtId="10" fontId="2" fillId="7" borderId="0" xfId="1" applyNumberFormat="1" applyFont="1" applyFill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2" fontId="2" fillId="0" borderId="0" xfId="0" applyNumberFormat="1" applyFont="1"/>
    <xf numFmtId="164" fontId="3" fillId="0" borderId="1" xfId="0" applyNumberFormat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13.551124081279724</c:v>
                </c:pt>
                <c:pt idx="1">
                  <c:v>45.27502513284503</c:v>
                </c:pt>
                <c:pt idx="2">
                  <c:v>39.513188934162564</c:v>
                </c:pt>
                <c:pt idx="3">
                  <c:v>23.666554709963876</c:v>
                </c:pt>
                <c:pt idx="4">
                  <c:v>13.80142737195634</c:v>
                </c:pt>
                <c:pt idx="5">
                  <c:v>7.2128547421687665</c:v>
                </c:pt>
                <c:pt idx="6">
                  <c:v>3.3843574378240753</c:v>
                </c:pt>
                <c:pt idx="7">
                  <c:v>1.2995526318815915</c:v>
                </c:pt>
                <c:pt idx="8">
                  <c:v>0.5975842339478703</c:v>
                </c:pt>
                <c:pt idx="9">
                  <c:v>0.28566531451751132</c:v>
                </c:pt>
                <c:pt idx="10">
                  <c:v>0.11360685536224358</c:v>
                </c:pt>
                <c:pt idx="11">
                  <c:v>3.9029721132642504E-2</c:v>
                </c:pt>
                <c:pt idx="12">
                  <c:v>2.4132438824267577E-2</c:v>
                </c:pt>
                <c:pt idx="13">
                  <c:v>3.2168821977739175E-2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E-4CFD-AD56-EC8273F7833D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15.755383089222152</c:v>
                </c:pt>
                <c:pt idx="1">
                  <c:v>43.015275202171793</c:v>
                </c:pt>
                <c:pt idx="2">
                  <c:v>39.546172516084297</c:v>
                </c:pt>
                <c:pt idx="3">
                  <c:v>21.648514185827615</c:v>
                </c:pt>
                <c:pt idx="4">
                  <c:v>13.657056145675265</c:v>
                </c:pt>
                <c:pt idx="5">
                  <c:v>8.6687759468900296</c:v>
                </c:pt>
                <c:pt idx="6">
                  <c:v>3.5699400177590928</c:v>
                </c:pt>
                <c:pt idx="7">
                  <c:v>1.1097785812733814</c:v>
                </c:pt>
                <c:pt idx="8">
                  <c:v>0.53791428075655034</c:v>
                </c:pt>
                <c:pt idx="9">
                  <c:v>0.32117380574055915</c:v>
                </c:pt>
                <c:pt idx="10">
                  <c:v>0.11360685536224358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3E-4CFD-AD56-EC8273F7833D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15.176611070451834</c:v>
                </c:pt>
                <c:pt idx="1">
                  <c:v>34.504894880436524</c:v>
                </c:pt>
                <c:pt idx="2">
                  <c:v>40.459378297216134</c:v>
                </c:pt>
                <c:pt idx="3">
                  <c:v>19.764243614931239</c:v>
                </c:pt>
                <c:pt idx="4">
                  <c:v>16.323996640251252</c:v>
                </c:pt>
                <c:pt idx="5">
                  <c:v>8.3968905837489007</c:v>
                </c:pt>
                <c:pt idx="6">
                  <c:v>3.3447329850802361</c:v>
                </c:pt>
                <c:pt idx="7">
                  <c:v>1.2629750957098316</c:v>
                </c:pt>
                <c:pt idx="8">
                  <c:v>0.54730543291859746</c:v>
                </c:pt>
                <c:pt idx="9">
                  <c:v>0.20998110170084691</c:v>
                </c:pt>
                <c:pt idx="10">
                  <c:v>6.5509335080248934E-2</c:v>
                </c:pt>
                <c:pt idx="11">
                  <c:v>0</c:v>
                </c:pt>
                <c:pt idx="12">
                  <c:v>0</c:v>
                </c:pt>
                <c:pt idx="13">
                  <c:v>3.2168821977739175E-2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3E-4CFD-AD56-EC8273F7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CD-4F2A-B545-77B2284A4B19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9.9361300008119088E-2</c:v>
                </c:pt>
                <c:pt idx="2">
                  <c:v>0.19805606076978319</c:v>
                </c:pt>
                <c:pt idx="3">
                  <c:v>9.9884125387883688E-2</c:v>
                </c:pt>
                <c:pt idx="4">
                  <c:v>0.20406162345243509</c:v>
                </c:pt>
                <c:pt idx="5">
                  <c:v>0.10223583510831831</c:v>
                </c:pt>
                <c:pt idx="6">
                  <c:v>0.19936366926989341</c:v>
                </c:pt>
                <c:pt idx="7">
                  <c:v>9.9548482558705645E-2</c:v>
                </c:pt>
                <c:pt idx="8">
                  <c:v>0.20492736735553099</c:v>
                </c:pt>
                <c:pt idx="9">
                  <c:v>9.9716806871415486E-2</c:v>
                </c:pt>
                <c:pt idx="10">
                  <c:v>0.19817789260584248</c:v>
                </c:pt>
                <c:pt idx="11">
                  <c:v>0.1003751532344606</c:v>
                </c:pt>
                <c:pt idx="12">
                  <c:v>0.2129982954626817</c:v>
                </c:pt>
                <c:pt idx="13">
                  <c:v>0.11029243644382421</c:v>
                </c:pt>
                <c:pt idx="14">
                  <c:v>0.15829603407083809</c:v>
                </c:pt>
                <c:pt idx="15">
                  <c:v>0.1106548686045858</c:v>
                </c:pt>
                <c:pt idx="16">
                  <c:v>0.17205242713066876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CD-4F2A-B545-77B2284A4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Exposure_quarter!$A$24</c:f>
              <c:strCache>
                <c:ptCount val="1"/>
                <c:pt idx="0">
                  <c:v>Quarter 1 - 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Exposure_quarter!$C$24:$R$24</c:f>
              <c:numCache>
                <c:formatCode>0.0</c:formatCode>
                <c:ptCount val="16"/>
                <c:pt idx="0">
                  <c:v>8.9380603319072396</c:v>
                </c:pt>
                <c:pt idx="1">
                  <c:v>35.370738752486581</c:v>
                </c:pt>
                <c:pt idx="2">
                  <c:v>26.895931547537945</c:v>
                </c:pt>
                <c:pt idx="3">
                  <c:v>15.042101534185356</c:v>
                </c:pt>
                <c:pt idx="4">
                  <c:v>7.1472964574269735</c:v>
                </c:pt>
                <c:pt idx="5">
                  <c:v>3.6254402320281747</c:v>
                </c:pt>
                <c:pt idx="6">
                  <c:v>1.3465920861818934</c:v>
                </c:pt>
                <c:pt idx="7">
                  <c:v>0.72508804640563496</c:v>
                </c:pt>
                <c:pt idx="8">
                  <c:v>0.24202526743792052</c:v>
                </c:pt>
                <c:pt idx="9">
                  <c:v>4.8405053487584102E-2</c:v>
                </c:pt>
                <c:pt idx="10">
                  <c:v>4.8405053487584102E-2</c:v>
                </c:pt>
                <c:pt idx="11">
                  <c:v>4.8405053487584102E-2</c:v>
                </c:pt>
                <c:pt idx="12">
                  <c:v>9.2131932927952825E-2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FB-4BC6-8483-2D7DE7B73FB1}"/>
            </c:ext>
          </c:extLst>
        </c:ser>
        <c:ser>
          <c:idx val="1"/>
          <c:order val="1"/>
          <c:tx>
            <c:strRef>
              <c:f>Exposure_quarter!$A$25</c:f>
              <c:strCache>
                <c:ptCount val="1"/>
                <c:pt idx="0">
                  <c:v>Quarter 2 - 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Exposure_quarter!$C$25:$R$25</c:f>
              <c:numCache>
                <c:formatCode>0.0</c:formatCode>
                <c:ptCount val="16"/>
                <c:pt idx="0">
                  <c:v>7.1576227390180875</c:v>
                </c:pt>
                <c:pt idx="1">
                  <c:v>52.144702842377264</c:v>
                </c:pt>
                <c:pt idx="2">
                  <c:v>56.434108527131784</c:v>
                </c:pt>
                <c:pt idx="3">
                  <c:v>37.20991823087364</c:v>
                </c:pt>
                <c:pt idx="4">
                  <c:v>23.074121892276626</c:v>
                </c:pt>
                <c:pt idx="5">
                  <c:v>11.222564306286623</c:v>
                </c:pt>
                <c:pt idx="6">
                  <c:v>5.7602542457046377</c:v>
                </c:pt>
                <c:pt idx="7">
                  <c:v>2.190953795218852</c:v>
                </c:pt>
                <c:pt idx="8">
                  <c:v>0.97375724231948979</c:v>
                </c:pt>
                <c:pt idx="9">
                  <c:v>0.43819075904377036</c:v>
                </c:pt>
                <c:pt idx="10">
                  <c:v>4.8687862115974485E-2</c:v>
                </c:pt>
                <c:pt idx="11">
                  <c:v>9.8367106039740304E-2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FB-4BC6-8483-2D7DE7B73FB1}"/>
            </c:ext>
          </c:extLst>
        </c:ser>
        <c:ser>
          <c:idx val="2"/>
          <c:order val="2"/>
          <c:tx>
            <c:strRef>
              <c:f>Exposure_quarter!$A$26</c:f>
              <c:strCache>
                <c:ptCount val="1"/>
                <c:pt idx="0">
                  <c:v>Quarter 3 - 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Exposure_quarter!$C$26:$R$26</c:f>
              <c:numCache>
                <c:formatCode>0.0</c:formatCode>
                <c:ptCount val="16"/>
                <c:pt idx="0">
                  <c:v>1.2891192846759374</c:v>
                </c:pt>
                <c:pt idx="1">
                  <c:v>17.142543679201296</c:v>
                </c:pt>
                <c:pt idx="2">
                  <c:v>26.942333321326945</c:v>
                </c:pt>
                <c:pt idx="3">
                  <c:v>23.304397939703922</c:v>
                </c:pt>
                <c:pt idx="4">
                  <c:v>15.70435471670929</c:v>
                </c:pt>
                <c:pt idx="5">
                  <c:v>8.6806180888232536</c:v>
                </c:pt>
                <c:pt idx="6">
                  <c:v>4.6040515653775325</c:v>
                </c:pt>
                <c:pt idx="7">
                  <c:v>2.2207778138879863</c:v>
                </c:pt>
                <c:pt idx="8">
                  <c:v>0.92081031307550643</c:v>
                </c:pt>
                <c:pt idx="9">
                  <c:v>0.43332250027082658</c:v>
                </c:pt>
                <c:pt idx="10">
                  <c:v>0.39737730975561297</c:v>
                </c:pt>
                <c:pt idx="11">
                  <c:v>0</c:v>
                </c:pt>
                <c:pt idx="12">
                  <c:v>0</c:v>
                </c:pt>
                <c:pt idx="13">
                  <c:v>9.9344327438903243E-2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FB-4BC6-8483-2D7DE7B73FB1}"/>
            </c:ext>
          </c:extLst>
        </c:ser>
        <c:ser>
          <c:idx val="4"/>
          <c:order val="3"/>
          <c:tx>
            <c:strRef>
              <c:f>Exposure_quarter!$A$27</c:f>
              <c:strCache>
                <c:ptCount val="1"/>
                <c:pt idx="0">
                  <c:v>Quarter 4 - all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Exposure_quarter!$C$27:$R$27</c:f>
              <c:numCache>
                <c:formatCode>0.0</c:formatCode>
                <c:ptCount val="16"/>
                <c:pt idx="0">
                  <c:v>37.428129146395399</c:v>
                </c:pt>
                <c:pt idx="1">
                  <c:v>86.264778864399361</c:v>
                </c:pt>
                <c:pt idx="2">
                  <c:v>45.248868778280546</c:v>
                </c:pt>
                <c:pt idx="3">
                  <c:v>20.653919135892572</c:v>
                </c:pt>
                <c:pt idx="4">
                  <c:v>8.6848635235732008</c:v>
                </c:pt>
                <c:pt idx="5">
                  <c:v>4.1600842548709851</c:v>
                </c:pt>
                <c:pt idx="6">
                  <c:v>1.5271195365982095</c:v>
                </c:pt>
                <c:pt idx="7">
                  <c:v>0.31595576619273302</c:v>
                </c:pt>
                <c:pt idx="8">
                  <c:v>0.2632964718272775</c:v>
                </c:pt>
                <c:pt idx="9">
                  <c:v>0.19319938176197834</c:v>
                </c:pt>
                <c:pt idx="10">
                  <c:v>9.6599690880989172E-2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FB-4BC6-8483-2D7DE7B7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IBNR_quarter!$Q$2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D5-4B3C-ACA8-2A53754867A1}"/>
            </c:ext>
          </c:extLst>
        </c:ser>
        <c:ser>
          <c:idx val="1"/>
          <c:order val="1"/>
          <c:tx>
            <c:strRef>
              <c:f>IBNR_quarter!$T$2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IBNR_quarter!$T$3:$T$19</c:f>
              <c:numCache>
                <c:formatCode>0.00%</c:formatCode>
                <c:ptCount val="17"/>
                <c:pt idx="1">
                  <c:v>9.9345886269687558E-2</c:v>
                </c:pt>
                <c:pt idx="2">
                  <c:v>0.19804862387878727</c:v>
                </c:pt>
                <c:pt idx="3">
                  <c:v>0.10005859625634553</c:v>
                </c:pt>
                <c:pt idx="4">
                  <c:v>0.20417866426939604</c:v>
                </c:pt>
                <c:pt idx="5">
                  <c:v>0.10222042136988678</c:v>
                </c:pt>
                <c:pt idx="6">
                  <c:v>0.1993567806924543</c:v>
                </c:pt>
                <c:pt idx="7">
                  <c:v>0.10004325792074702</c:v>
                </c:pt>
                <c:pt idx="8">
                  <c:v>0.20495592568920346</c:v>
                </c:pt>
                <c:pt idx="9">
                  <c:v>9.9098117925412565E-2</c:v>
                </c:pt>
                <c:pt idx="10">
                  <c:v>0.19940592340934266</c:v>
                </c:pt>
                <c:pt idx="11">
                  <c:v>0.10375709148145131</c:v>
                </c:pt>
                <c:pt idx="12">
                  <c:v>0.20677819622759927</c:v>
                </c:pt>
                <c:pt idx="13">
                  <c:v>9.6819972136033161E-2</c:v>
                </c:pt>
                <c:pt idx="14">
                  <c:v>0.18872572928756673</c:v>
                </c:pt>
                <c:pt idx="15">
                  <c:v>0.1044744851598884</c:v>
                </c:pt>
                <c:pt idx="16">
                  <c:v>0.20442856204880419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D5-4B3C-ACA8-2A537548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4778C-567E-4373-B43C-9EC179F9F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AC430-3B07-4449-8052-E784B6629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368300</xdr:colOff>
      <xdr:row>12</xdr:row>
      <xdr:rowOff>171450</xdr:rowOff>
    </xdr:from>
    <xdr:to>
      <xdr:col>29</xdr:col>
      <xdr:colOff>482600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D6E47-1555-4662-9C41-6DB424659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161925</xdr:colOff>
      <xdr:row>1</xdr:row>
      <xdr:rowOff>79375</xdr:rowOff>
    </xdr:from>
    <xdr:to>
      <xdr:col>27</xdr:col>
      <xdr:colOff>123825</xdr:colOff>
      <xdr:row>21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BDF6C-56A6-4EED-BF1F-95EBB80AA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9392-F963-4C4E-8A46-1032C7F36206}">
  <dimension ref="A1:Q16"/>
  <sheetViews>
    <sheetView workbookViewId="0">
      <selection activeCell="P35" sqref="P35"/>
    </sheetView>
  </sheetViews>
  <sheetFormatPr baseColWidth="10" defaultColWidth="8.83203125" defaultRowHeight="15" x14ac:dyDescent="0.2"/>
  <sheetData>
    <row r="1" spans="1:17" x14ac:dyDescent="0.2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7735</v>
      </c>
      <c r="B13">
        <v>67</v>
      </c>
      <c r="C13">
        <v>272</v>
      </c>
      <c r="D13">
        <v>182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8493</v>
      </c>
      <c r="B14">
        <v>60</v>
      </c>
      <c r="C14">
        <v>419</v>
      </c>
      <c r="D14">
        <v>437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8696</v>
      </c>
      <c r="B15">
        <v>11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8772</v>
      </c>
      <c r="B16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E46-9BB1-4BDD-B67D-75731F9570E6}">
  <dimension ref="A1:S49"/>
  <sheetViews>
    <sheetView topLeftCell="A15" workbookViewId="0">
      <selection activeCell="P35" sqref="P35"/>
    </sheetView>
  </sheetViews>
  <sheetFormatPr baseColWidth="10" defaultColWidth="11.5" defaultRowHeight="15" x14ac:dyDescent="0.2"/>
  <cols>
    <col min="3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6" x14ac:dyDescent="0.2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/>
      <c r="C24" s="9" cm="1">
        <f t="array" ref="C24">SUMPRODUCT(C4:C19,$B4:$B19/SUM($B4:$B19))</f>
        <v>13.551124081279724</v>
      </c>
      <c r="D24" s="9" cm="1">
        <f t="array" ref="D24">SUMPRODUCT(D4:D18,$B4:$B18/SUM($B4:$B18))</f>
        <v>45.27502513284503</v>
      </c>
      <c r="E24" s="9" cm="1">
        <f t="array" ref="E24">SUMPRODUCT(E4:E17,$B4:$B17/SUM($B4:$B17))</f>
        <v>39.513188934162564</v>
      </c>
      <c r="F24" s="9" cm="1">
        <f t="array" ref="F24">SUMPRODUCT(F4:F16,$B4:$B16/SUM($B4:$B16))</f>
        <v>23.666554709963876</v>
      </c>
      <c r="G24" s="9" cm="1">
        <f t="array" ref="G24">SUMPRODUCT(G4:G15,$B4:$B15/SUM($B4:$B15))</f>
        <v>13.80142737195634</v>
      </c>
      <c r="H24" s="9" cm="1">
        <f t="array" ref="H24">SUMPRODUCT(H4:H14,$B4:$B14/SUM($B4:$B14))</f>
        <v>7.2128547421687665</v>
      </c>
      <c r="I24" s="9" cm="1">
        <f t="array" ref="I24">SUMPRODUCT(I4:I13,$B4:$B13/SUM($B4:$B13))</f>
        <v>3.3843574378240753</v>
      </c>
      <c r="J24" s="9" cm="1">
        <f t="array" ref="J24">SUMPRODUCT(J4:J12,$B4:$B12/SUM($B4:$B12))</f>
        <v>1.2995526318815915</v>
      </c>
      <c r="K24" s="9" cm="1">
        <f t="array" ref="K24">SUMPRODUCT(K4:K11,$B4:$B11/SUM($B4:$B11))</f>
        <v>0.5975842339478703</v>
      </c>
      <c r="L24" s="9" cm="1">
        <f t="array" ref="L24">SUMPRODUCT(L4:L10,$B4:$B10/SUM($B4:$B10))</f>
        <v>0.28566531451751132</v>
      </c>
      <c r="M24" s="9" cm="1">
        <f t="array" ref="M24">SUMPRODUCT(M4:M9,$B4:$B9/SUM($B4:$B9))</f>
        <v>0.11360685536224358</v>
      </c>
      <c r="N24" s="9" cm="1">
        <f t="array" ref="N24">SUMPRODUCT(N4:N8,$B4:$B8/SUM($B4:$B8))</f>
        <v>3.9029721132642504E-2</v>
      </c>
      <c r="O24" s="9" cm="1">
        <f t="array" ref="O24">SUMPRODUCT(O4:O7,$B4:$B7/SUM($B4:$B7))</f>
        <v>2.4132438824267577E-2</v>
      </c>
      <c r="P24" s="9" cm="1">
        <f t="array" ref="P24">SUMPRODUCT(P4:P6,$B4:$B6/SUM($B4:$B6))</f>
        <v>3.2168821977739175E-2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16</v>
      </c>
      <c r="B26" s="1"/>
      <c r="C26" s="11" cm="1">
        <f t="array" ref="C26">SUMPRODUCT(C14:C19,$B14:$B19/SUM($B14:$B19))</f>
        <v>15.755383089222152</v>
      </c>
      <c r="D26" s="11" cm="1">
        <f t="array" ref="D26">SUMPRODUCT(D13:D18,$B13:$B18/SUM($B13:$B18))</f>
        <v>43.015275202171793</v>
      </c>
      <c r="E26" s="11" cm="1">
        <f t="array" ref="E26">SUMPRODUCT(E12:E17,$B12:$B17/SUM($B12:$B17))</f>
        <v>39.546172516084297</v>
      </c>
      <c r="F26" s="11" cm="1">
        <f t="array" ref="F26">SUMPRODUCT(F11:F16,$B11:$B16/SUM($B11:$B16))</f>
        <v>21.648514185827615</v>
      </c>
      <c r="G26" s="11" cm="1">
        <f t="array" ref="G26">SUMPRODUCT(G10:G15,$B10:$B15/SUM($B10:$B15))</f>
        <v>13.657056145675265</v>
      </c>
      <c r="H26" s="11" cm="1">
        <f t="array" ref="H26">SUMPRODUCT(H9:H14,$B9:$B14/SUM($B9:$B14))</f>
        <v>8.6687759468900296</v>
      </c>
      <c r="I26" s="11" cm="1">
        <f t="array" ref="I26">SUMPRODUCT(I8:I13,$B8:$B13/SUM($B8:$B13))</f>
        <v>3.5699400177590928</v>
      </c>
      <c r="J26" s="11" cm="1">
        <f t="array" ref="J26">SUMPRODUCT(J7:J12,$B7:$B12/SUM($B7:$B12))</f>
        <v>1.1097785812733814</v>
      </c>
      <c r="K26" s="11" cm="1">
        <f t="array" ref="K26">SUMPRODUCT(K6:K11,$B6:$B11/SUM($B6:$B11))</f>
        <v>0.53791428075655034</v>
      </c>
      <c r="L26" s="11" cm="1">
        <f t="array" ref="L26">SUMPRODUCT(L5:L10,$B5:$B10/SUM($B5:$B10))</f>
        <v>0.32117380574055915</v>
      </c>
      <c r="M26" s="11" cm="1">
        <f t="array" ref="M26">SUMPRODUCT(M4:M9,$B4:$B9/SUM($B4:$B9))</f>
        <v>0.11360685536224358</v>
      </c>
      <c r="N26" s="6"/>
      <c r="O26" s="6"/>
      <c r="P26" s="6"/>
      <c r="Q26" s="6"/>
      <c r="R26" s="6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15</v>
      </c>
      <c r="B28" s="1"/>
      <c r="C28" s="10">
        <f>SUMPRODUCT(C17:C19,$B17:$B19)/SUM($B17:$B19)</f>
        <v>15.176611070451834</v>
      </c>
      <c r="D28" s="10">
        <f>SUMPRODUCT(D16:D18,$B16:$B18)/SUM($B16:$B18)</f>
        <v>34.504894880436524</v>
      </c>
      <c r="E28" s="10">
        <f>SUMPRODUCT(E15:E17,$B15:$B17)/SUM($B15:$B17)</f>
        <v>40.459378297216134</v>
      </c>
      <c r="F28" s="10">
        <f>SUMPRODUCT(F14:F16,$B14:$B16)/SUM($B14:$B16)</f>
        <v>19.764243614931239</v>
      </c>
      <c r="G28" s="10">
        <f>SUMPRODUCT(G13:G15,$B13:$B15)/SUM($B13:$B15)</f>
        <v>16.323996640251252</v>
      </c>
      <c r="H28" s="10">
        <f>SUMPRODUCT(H12:H14,$B12:$B14)/SUM($B12:$B14)</f>
        <v>8.3968905837489007</v>
      </c>
      <c r="I28" s="10">
        <f>SUMPRODUCT(I11:I13,$B11:$B13)/SUM($B11:$B13)</f>
        <v>3.3447329850802361</v>
      </c>
      <c r="J28" s="10">
        <f>SUMPRODUCT(J10:J12,$B10:$B12)/SUM($B10:$B12)</f>
        <v>1.2629750957098316</v>
      </c>
      <c r="K28" s="10">
        <f>SUMPRODUCT(K9:K11,$B9:$B11)/SUM($B9:$B11)</f>
        <v>0.54730543291859746</v>
      </c>
      <c r="L28" s="10">
        <f>SUMPRODUCT(L8:L10,$B8:$B10)/SUM($B8:$B10)</f>
        <v>0.20998110170084691</v>
      </c>
      <c r="M28" s="10">
        <f>SUMPRODUCT(M7:M9,$B7:$B9)/SUM($B7:$B9)</f>
        <v>6.5509335080248934E-2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3.2168821977739175E-2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 t="s">
        <v>13</v>
      </c>
      <c r="B31" s="1"/>
      <c r="C31" s="9">
        <f t="shared" ref="C31:R31" si="0">C24</f>
        <v>13.551124081279724</v>
      </c>
      <c r="D31" s="9">
        <f t="shared" si="0"/>
        <v>45.27502513284503</v>
      </c>
      <c r="E31" s="9">
        <f t="shared" si="0"/>
        <v>39.513188934162564</v>
      </c>
      <c r="F31" s="9">
        <f t="shared" si="0"/>
        <v>23.666554709963876</v>
      </c>
      <c r="G31" s="9">
        <f t="shared" si="0"/>
        <v>13.80142737195634</v>
      </c>
      <c r="H31" s="9">
        <f t="shared" si="0"/>
        <v>7.2128547421687665</v>
      </c>
      <c r="I31" s="9">
        <f t="shared" si="0"/>
        <v>3.3843574378240753</v>
      </c>
      <c r="J31" s="9">
        <f t="shared" si="0"/>
        <v>1.2995526318815915</v>
      </c>
      <c r="K31" s="9">
        <f t="shared" si="0"/>
        <v>0.5975842339478703</v>
      </c>
      <c r="L31" s="9">
        <f t="shared" si="0"/>
        <v>0.28566531451751132</v>
      </c>
      <c r="M31" s="9">
        <f t="shared" si="0"/>
        <v>0.11360685536224358</v>
      </c>
      <c r="N31" s="9">
        <f t="shared" si="0"/>
        <v>3.9029721132642504E-2</v>
      </c>
      <c r="O31" s="9">
        <f t="shared" si="0"/>
        <v>2.4132438824267577E-2</v>
      </c>
      <c r="P31" s="9">
        <f t="shared" si="0"/>
        <v>3.2168821977739175E-2</v>
      </c>
      <c r="Q31" s="9">
        <f t="shared" si="0"/>
        <v>0</v>
      </c>
      <c r="R31" s="9">
        <f t="shared" si="0"/>
        <v>0</v>
      </c>
    </row>
    <row r="32" spans="1:18" ht="16" x14ac:dyDescent="0.2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6" x14ac:dyDescent="0.2">
      <c r="A34" s="3" t="s">
        <v>13</v>
      </c>
      <c r="B34" s="3"/>
      <c r="C34" s="9">
        <f t="shared" ref="C34:J34" si="1">C31</f>
        <v>13.551124081279724</v>
      </c>
      <c r="D34" s="9">
        <f t="shared" si="1"/>
        <v>45.27502513284503</v>
      </c>
      <c r="E34" s="9">
        <f t="shared" si="1"/>
        <v>39.513188934162564</v>
      </c>
      <c r="F34" s="9">
        <f t="shared" si="1"/>
        <v>23.666554709963876</v>
      </c>
      <c r="G34" s="9">
        <f t="shared" si="1"/>
        <v>13.80142737195634</v>
      </c>
      <c r="H34" s="9">
        <f t="shared" si="1"/>
        <v>7.2128547421687665</v>
      </c>
      <c r="I34" s="9">
        <f t="shared" si="1"/>
        <v>3.3843574378240753</v>
      </c>
      <c r="J34" s="9">
        <f t="shared" si="1"/>
        <v>1.2995526318815915</v>
      </c>
      <c r="K34" s="8">
        <f>K43</f>
        <v>0.59586687721253218</v>
      </c>
      <c r="L34" s="8">
        <f>L43</f>
        <v>0.2664270293640103</v>
      </c>
      <c r="M34" s="8">
        <f>M43</f>
        <v>0.11912620870586346</v>
      </c>
      <c r="N34" s="8">
        <f>N43</f>
        <v>5.3264316441573117E-2</v>
      </c>
      <c r="O34" s="7">
        <f>C48</f>
        <v>4.3076311785932013E-2</v>
      </c>
      <c r="P34" s="6"/>
      <c r="Q34" s="6"/>
      <c r="R34" s="6"/>
    </row>
    <row r="35" spans="1:18" ht="16" x14ac:dyDescent="0.2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6" x14ac:dyDescent="0.2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6" x14ac:dyDescent="0.2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0.26202007591955528</v>
      </c>
      <c r="K40" s="1">
        <f>LN(K31)</f>
        <v>-0.51486002779422824</v>
      </c>
      <c r="L40" s="1">
        <f>LN(L31)</f>
        <v>-1.252934382374598</v>
      </c>
      <c r="M40" s="1">
        <f>LN(M31)</f>
        <v>-2.1750114280172399</v>
      </c>
      <c r="N40" s="1"/>
    </row>
    <row r="41" spans="1:18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6" x14ac:dyDescent="0.2">
      <c r="A42" s="1" t="s">
        <v>7</v>
      </c>
      <c r="B42" s="1"/>
      <c r="C42" s="1" cm="1">
        <f t="array" ref="C42">SLOPE(J40:M40,J2:M2-8)</f>
        <v>-0.80491688663907546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0.28717888939198555</v>
      </c>
      <c r="K42" s="1" cm="1">
        <f t="array" ref="K42">_xlfn.FORECAST.LINEAR(K2-8,$J40:$M40,$J2:$M2-8)</f>
        <v>-0.51773799724708991</v>
      </c>
      <c r="L42" s="1" cm="1">
        <f t="array" ref="L42">_xlfn.FORECAST.LINEAR(L2-8,$J40:$M40,$J2:$M2-8)</f>
        <v>-1.3226548838861654</v>
      </c>
      <c r="M42" s="1" cm="1">
        <f t="array" ref="M42">_xlfn.FORECAST.LINEAR(M2-8,$J40:$M40,$J2:$M2-8)</f>
        <v>-2.1275717705252406</v>
      </c>
      <c r="N42" s="1" cm="1">
        <f t="array" ref="N42">_xlfn.FORECAST.LINEAR(N2-8,$J40:$M40,$J2:$M2-8)</f>
        <v>-2.9324886571643161</v>
      </c>
    </row>
    <row r="43" spans="1:18" ht="16" x14ac:dyDescent="0.2">
      <c r="A43" s="1" t="s">
        <v>5</v>
      </c>
      <c r="B43" s="1"/>
      <c r="C43" s="1" cm="1">
        <f t="array" ref="C43">INTERCEPT(J40:M40,J2:M2-8)</f>
        <v>-0.51773799724708991</v>
      </c>
      <c r="D43" s="1"/>
      <c r="E43" s="1"/>
      <c r="F43" s="1" t="s">
        <v>4</v>
      </c>
      <c r="G43" s="1"/>
      <c r="H43" s="1"/>
      <c r="I43" s="1"/>
      <c r="J43" s="4">
        <f>EXP(J42)</f>
        <v>1.3326625913540926</v>
      </c>
      <c r="K43" s="4">
        <f>EXP(K42)</f>
        <v>0.59586687721253218</v>
      </c>
      <c r="L43" s="4">
        <f>EXP(L42)</f>
        <v>0.2664270293640103</v>
      </c>
      <c r="M43" s="4">
        <f>EXP(M42)</f>
        <v>0.11912620870586346</v>
      </c>
      <c r="N43" s="4">
        <f>EXP(N42)</f>
        <v>5.3264316441573117E-2</v>
      </c>
    </row>
    <row r="44" spans="1:18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6" x14ac:dyDescent="0.2">
      <c r="A46" s="1" t="s">
        <v>2</v>
      </c>
      <c r="B46" s="1"/>
      <c r="C46" s="1">
        <f>EXP(C43)</f>
        <v>0.59586687721253218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6" x14ac:dyDescent="0.2">
      <c r="A47" s="1" t="s">
        <v>1</v>
      </c>
      <c r="B47" s="1"/>
      <c r="C47" s="1">
        <f>EXP(C42)</f>
        <v>0.44712508708380821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6" x14ac:dyDescent="0.2">
      <c r="A48" s="1" t="s">
        <v>0</v>
      </c>
      <c r="B48" s="1"/>
      <c r="C48" s="2">
        <f>C46*C47^(12-8)/(1-C47)</f>
        <v>4.3076311785932013E-2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1511-CD89-4704-8C13-D496E0EDB738}">
  <dimension ref="A1:AA42"/>
  <sheetViews>
    <sheetView topLeftCell="H1" workbookViewId="0">
      <selection activeCell="B26" sqref="B26"/>
    </sheetView>
  </sheetViews>
  <sheetFormatPr baseColWidth="10" defaultColWidth="11.5" defaultRowHeight="15" x14ac:dyDescent="0.2"/>
  <cols>
    <col min="3" max="3" width="6.5" customWidth="1"/>
    <col min="4" max="4" width="12.1640625" bestFit="1" customWidth="1"/>
    <col min="5" max="5" width="7.5" customWidth="1"/>
    <col min="6" max="6" width="8.1640625" customWidth="1"/>
    <col min="7" max="7" width="9" customWidth="1"/>
    <col min="8" max="14" width="6.5" customWidth="1"/>
    <col min="15" max="15" width="12.16406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28">
        <f>$B4*Exposure!O$34/1000</f>
        <v>0.46755028812450611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0.46755028812458477</v>
      </c>
      <c r="S4" s="20">
        <f t="shared" ref="S4:S19" si="2">SUM(C4:O4)</f>
        <v>1078.4675502881246</v>
      </c>
      <c r="T4" s="26">
        <f t="shared" ref="T4:T19" si="3">S4/B4</f>
        <v>9.9361300008119088E-2</v>
      </c>
    </row>
    <row r="5" spans="1:20" ht="16" x14ac:dyDescent="0.2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$B5*Exposure!O$34/1000</f>
        <v>0.43791378561578481</v>
      </c>
      <c r="P5" s="27">
        <f>SUM(C5:N5)</f>
        <v>2013</v>
      </c>
      <c r="Q5" s="26">
        <f t="shared" si="0"/>
        <v>0.19801298445799725</v>
      </c>
      <c r="R5" s="20">
        <f t="shared" si="1"/>
        <v>0.43791378561581951</v>
      </c>
      <c r="S5" s="20">
        <f t="shared" si="2"/>
        <v>2013.4379137856158</v>
      </c>
      <c r="T5" s="26">
        <f t="shared" si="3"/>
        <v>0.19805606076978319</v>
      </c>
    </row>
    <row r="6" spans="1:20" ht="16" x14ac:dyDescent="0.2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28">
        <f>$B6*Exposure!O$34/1000</f>
        <v>0.43360615443719164</v>
      </c>
      <c r="P6" s="27">
        <f>SUM(C6:N6)</f>
        <v>1005</v>
      </c>
      <c r="Q6" s="26">
        <f t="shared" si="0"/>
        <v>9.9841049076097754E-2</v>
      </c>
      <c r="R6" s="20">
        <f t="shared" si="1"/>
        <v>0.43360615443714323</v>
      </c>
      <c r="S6" s="20">
        <f t="shared" si="2"/>
        <v>1005.4336061544371</v>
      </c>
      <c r="T6" s="26">
        <f t="shared" si="3"/>
        <v>9.9884125387883688E-2</v>
      </c>
    </row>
    <row r="7" spans="1:20" ht="16" x14ac:dyDescent="0.2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$B7*Exposure!O$34/1000</f>
        <v>0.4459259796079682</v>
      </c>
      <c r="P7" s="27">
        <f>SUM(C7:N7)</f>
        <v>2112</v>
      </c>
      <c r="Q7" s="26">
        <f t="shared" si="0"/>
        <v>0.20401854714064915</v>
      </c>
      <c r="R7" s="20">
        <f t="shared" si="1"/>
        <v>0.44592597960809144</v>
      </c>
      <c r="S7" s="20">
        <f t="shared" si="2"/>
        <v>2112.4459259796081</v>
      </c>
      <c r="T7" s="26">
        <f t="shared" si="3"/>
        <v>0.20406162345243509</v>
      </c>
    </row>
    <row r="8" spans="1:20" ht="16" x14ac:dyDescent="0.2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$B8*Exposure!O$34/1000</f>
        <v>0.42236323706106338</v>
      </c>
      <c r="P8" s="27">
        <f>SUM(C8:N8)</f>
        <v>1002</v>
      </c>
      <c r="Q8" s="26">
        <f t="shared" si="0"/>
        <v>0.10219275879653238</v>
      </c>
      <c r="R8" s="20">
        <f t="shared" si="1"/>
        <v>0.42236323706106305</v>
      </c>
      <c r="S8" s="20">
        <f t="shared" si="2"/>
        <v>1002.4223632370611</v>
      </c>
      <c r="T8" s="26">
        <f t="shared" si="3"/>
        <v>0.10223583510831831</v>
      </c>
    </row>
    <row r="9" spans="1:20" ht="16" x14ac:dyDescent="0.2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$B9*Exposure!N$34/1000</f>
        <v>0.552510754448438</v>
      </c>
      <c r="O9" s="28">
        <f>$B9*Exposure!O$34/1000</f>
        <v>0.44683058215547278</v>
      </c>
      <c r="P9" s="27">
        <f>SUM(C9:M9)</f>
        <v>2067</v>
      </c>
      <c r="Q9" s="26">
        <f t="shared" si="0"/>
        <v>0.19926732864166585</v>
      </c>
      <c r="R9" s="20">
        <f t="shared" si="1"/>
        <v>0.99934133660417501</v>
      </c>
      <c r="S9" s="20">
        <f t="shared" si="2"/>
        <v>2067.9993413366042</v>
      </c>
      <c r="T9" s="26">
        <f t="shared" si="3"/>
        <v>0.19936366926989341</v>
      </c>
    </row>
    <row r="10" spans="1:20" ht="16" x14ac:dyDescent="0.2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$B10*Exposure!M$34/1000</f>
        <v>1.0001836482944297</v>
      </c>
      <c r="N10" s="28">
        <f>$B10*Exposure!N$34/1000</f>
        <v>0.44720720084344789</v>
      </c>
      <c r="O10" s="28">
        <f>$B10*Exposure!O$34/1000</f>
        <v>0.36166871375468518</v>
      </c>
      <c r="P10" s="27">
        <f>SUM(C10:L10)</f>
        <v>834</v>
      </c>
      <c r="Q10" s="26">
        <f t="shared" si="0"/>
        <v>9.9333015721772278E-2</v>
      </c>
      <c r="R10" s="20">
        <f t="shared" si="1"/>
        <v>1.8090595628925712</v>
      </c>
      <c r="S10" s="20">
        <f t="shared" si="2"/>
        <v>835.80905956289257</v>
      </c>
      <c r="T10" s="26">
        <f t="shared" si="3"/>
        <v>9.9548482558705645E-2</v>
      </c>
    </row>
    <row r="11" spans="1:20" ht="16" x14ac:dyDescent="0.2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$B11*Exposure!L$34/1000</f>
        <v>2.301396679646321</v>
      </c>
      <c r="M11" s="28">
        <f>$B11*Exposure!M$34/1000</f>
        <v>1.0290121908012486</v>
      </c>
      <c r="N11" s="28">
        <f>$B11*Exposure!N$34/1000</f>
        <v>0.46009716542230861</v>
      </c>
      <c r="O11" s="28">
        <f>$B11*Exposure!O$34/1000</f>
        <v>0.37209318120688073</v>
      </c>
      <c r="P11" s="27">
        <f>SUM(C11:K11)</f>
        <v>1766</v>
      </c>
      <c r="Q11" s="26">
        <f t="shared" si="0"/>
        <v>0.20444547348923361</v>
      </c>
      <c r="R11" s="20">
        <f t="shared" si="1"/>
        <v>4.1625992170768313</v>
      </c>
      <c r="S11" s="20">
        <f t="shared" si="2"/>
        <v>1770.1625992170768</v>
      </c>
      <c r="T11" s="26">
        <f t="shared" si="3"/>
        <v>0.20492736735553099</v>
      </c>
    </row>
    <row r="12" spans="1:20" ht="16" x14ac:dyDescent="0.2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$B12*Exposure!K$34/1000</f>
        <v>4.9474826814956554</v>
      </c>
      <c r="L12" s="28">
        <f>$B12*Exposure!L$34/1000</f>
        <v>2.2121436248093773</v>
      </c>
      <c r="M12" s="28">
        <f>$B12*Exposure!M$34/1000</f>
        <v>0.98910491088478436</v>
      </c>
      <c r="N12" s="28">
        <f>$B12*Exposure!N$34/1000</f>
        <v>0.44225361941438163</v>
      </c>
      <c r="O12" s="28">
        <f>$B12*Exposure!O$34/1000</f>
        <v>0.35766261675859351</v>
      </c>
      <c r="P12" s="27">
        <f>SUM(C12:J12)</f>
        <v>819</v>
      </c>
      <c r="Q12" s="26">
        <f t="shared" si="0"/>
        <v>9.8639046127905583E-2</v>
      </c>
      <c r="R12" s="20">
        <f t="shared" si="1"/>
        <v>8.9486474533628098</v>
      </c>
      <c r="S12" s="20">
        <f t="shared" si="2"/>
        <v>827.94864745336281</v>
      </c>
      <c r="T12" s="26">
        <f t="shared" si="3"/>
        <v>9.9716806871415486E-2</v>
      </c>
    </row>
    <row r="13" spans="1:20" ht="16" x14ac:dyDescent="0.2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$B13*Exposure!J$34/1000</f>
        <v>12.564074845031227</v>
      </c>
      <c r="K13" s="28">
        <f>$B13*Exposure!K$34/1000</f>
        <v>5.7608409688907614</v>
      </c>
      <c r="L13" s="28">
        <f>$B13*Exposure!L$34/1000</f>
        <v>2.5758165198912515</v>
      </c>
      <c r="M13" s="28">
        <f>$B13*Exposure!M$34/1000</f>
        <v>1.1517121857682879</v>
      </c>
      <c r="N13" s="28">
        <f>$B13*Exposure!N$34/1000</f>
        <v>0.51495941135712897</v>
      </c>
      <c r="O13" s="28">
        <f>$B13*Exposure!O$34/1000</f>
        <v>0.4164617823463907</v>
      </c>
      <c r="P13" s="27">
        <f>SUM(C13:I13)</f>
        <v>1893</v>
      </c>
      <c r="Q13" s="26">
        <f t="shared" si="0"/>
        <v>0.19580057923045097</v>
      </c>
      <c r="R13" s="20">
        <f t="shared" si="1"/>
        <v>22.983865713285013</v>
      </c>
      <c r="S13" s="20">
        <f t="shared" si="2"/>
        <v>1915.983865713285</v>
      </c>
      <c r="T13" s="26">
        <f t="shared" si="3"/>
        <v>0.19817789260584248</v>
      </c>
    </row>
    <row r="14" spans="1:20" ht="16" x14ac:dyDescent="0.2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$B14*Exposure!I$34/1000</f>
        <v>31.477908529201724</v>
      </c>
      <c r="J14" s="28">
        <f>$B14*Exposure!J$34/1000</f>
        <v>12.087139029130684</v>
      </c>
      <c r="K14" s="28">
        <f>$B14*Exposure!K$34/1000</f>
        <v>5.5421578249537617</v>
      </c>
      <c r="L14" s="28">
        <f>$B14*Exposure!L$34/1000</f>
        <v>2.4780378001146599</v>
      </c>
      <c r="M14" s="28">
        <f>$B14*Exposure!M$34/1000</f>
        <v>1.1079928671732362</v>
      </c>
      <c r="N14" s="28">
        <f>$B14*Exposure!N$34/1000</f>
        <v>0.49541140722307159</v>
      </c>
      <c r="O14" s="28">
        <f>$B14*Exposure!O$34/1000</f>
        <v>0.40065277592095366</v>
      </c>
      <c r="P14" s="27">
        <f>SUM(C14:H14)</f>
        <v>880</v>
      </c>
      <c r="Q14" s="26">
        <f t="shared" si="0"/>
        <v>9.4613482421245024E-2</v>
      </c>
      <c r="R14" s="20">
        <f t="shared" si="1"/>
        <v>53.589300233718063</v>
      </c>
      <c r="S14" s="20">
        <f t="shared" si="2"/>
        <v>933.58930023371806</v>
      </c>
      <c r="T14" s="26">
        <f t="shared" si="3"/>
        <v>0.1003751532344606</v>
      </c>
    </row>
    <row r="15" spans="1:20" ht="16" x14ac:dyDescent="0.2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$B15*Exposure!H$34/1000</f>
        <v>60.688959800608004</v>
      </c>
      <c r="I15" s="28">
        <f>$B15*Exposure!I$34/1000</f>
        <v>28.47598348185177</v>
      </c>
      <c r="J15" s="28">
        <f>$B15*Exposure!J$34/1000</f>
        <v>10.934435844651711</v>
      </c>
      <c r="K15" s="28">
        <f>$B15*Exposure!K$34/1000</f>
        <v>5.0136239048662459</v>
      </c>
      <c r="L15" s="28">
        <f>$B15*Exposure!L$34/1000</f>
        <v>2.2417170250687826</v>
      </c>
      <c r="M15" s="28">
        <f>$B15*Exposure!M$34/1000</f>
        <v>1.0023279200511352</v>
      </c>
      <c r="N15" s="28">
        <f>$B15*Exposure!N$34/1000</f>
        <v>0.44816595853939623</v>
      </c>
      <c r="O15" s="28">
        <f>$B15*Exposure!O$34/1000</f>
        <v>0.36244408736683198</v>
      </c>
      <c r="P15" s="27">
        <f>SUM(C15:G15)</f>
        <v>1683</v>
      </c>
      <c r="Q15" s="26">
        <f t="shared" si="0"/>
        <v>0.20002376990729737</v>
      </c>
      <c r="R15" s="20">
        <f t="shared" si="1"/>
        <v>109.16765802300392</v>
      </c>
      <c r="S15" s="20">
        <f t="shared" si="2"/>
        <v>1792.1676580230039</v>
      </c>
      <c r="T15" s="26">
        <f t="shared" si="3"/>
        <v>0.2129982954626817</v>
      </c>
    </row>
    <row r="16" spans="1:20" ht="16" x14ac:dyDescent="0.2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$B16*Exposure!G$34/1000</f>
        <v>106.75404072208228</v>
      </c>
      <c r="H16" s="28">
        <f>$B16*Exposure!H$34/1000</f>
        <v>55.791431430675409</v>
      </c>
      <c r="I16" s="28">
        <f>$B16*Exposure!I$34/1000</f>
        <v>26.178004781569225</v>
      </c>
      <c r="J16" s="28">
        <f>$B16*Exposure!J$34/1000</f>
        <v>10.05203960760411</v>
      </c>
      <c r="K16" s="28">
        <f>$B16*Exposure!K$34/1000</f>
        <v>4.6090302952389361</v>
      </c>
      <c r="L16" s="28">
        <f>$B16*Exposure!L$34/1000</f>
        <v>2.0608130721306197</v>
      </c>
      <c r="M16" s="28">
        <f>$B16*Exposure!M$34/1000</f>
        <v>0.92144122433985387</v>
      </c>
      <c r="N16" s="28">
        <f>$B16*Exposure!N$34/1000</f>
        <v>0.41199948767556804</v>
      </c>
      <c r="O16" s="28">
        <f>$B16*Exposure!O$34/1000</f>
        <v>0.33319527166418411</v>
      </c>
      <c r="P16" s="27">
        <f>SUM(C16:F16)</f>
        <v>646</v>
      </c>
      <c r="Q16" s="26">
        <f t="shared" si="0"/>
        <v>8.3516483516483511E-2</v>
      </c>
      <c r="R16" s="20">
        <f t="shared" si="1"/>
        <v>207.11199589298019</v>
      </c>
      <c r="S16" s="20">
        <f t="shared" si="2"/>
        <v>853.11199589298019</v>
      </c>
      <c r="T16" s="26">
        <f t="shared" si="3"/>
        <v>0.11029243644382421</v>
      </c>
    </row>
    <row r="17" spans="1:27" ht="16" x14ac:dyDescent="0.2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$B17*Exposure!F$34/1000</f>
        <v>201.00004915172318</v>
      </c>
      <c r="G17" s="28">
        <f>$B17*Exposure!G$34/1000</f>
        <v>117.21552267002519</v>
      </c>
      <c r="H17" s="28">
        <f>$B17*Exposure!H$34/1000</f>
        <v>61.258775325239341</v>
      </c>
      <c r="I17" s="28">
        <f>$B17*Exposure!I$34/1000</f>
        <v>28.743347719439871</v>
      </c>
      <c r="J17" s="28">
        <f>$B17*Exposure!J$34/1000</f>
        <v>11.037100502570356</v>
      </c>
      <c r="K17" s="28">
        <f>$B17*Exposure!K$34/1000</f>
        <v>5.0606973881660364</v>
      </c>
      <c r="L17" s="28">
        <f>$B17*Exposure!L$34/1000</f>
        <v>2.2627647603885395</v>
      </c>
      <c r="M17" s="28">
        <f>$B17*Exposure!M$34/1000</f>
        <v>1.0117388905388984</v>
      </c>
      <c r="N17" s="28">
        <f>$B17*Exposure!N$34/1000</f>
        <v>0.45237383953828048</v>
      </c>
      <c r="O17" s="28">
        <f>$B17*Exposure!O$34/1000</f>
        <v>0.36584711599792058</v>
      </c>
      <c r="P17" s="27">
        <f>SUM(C17:E17)</f>
        <v>916</v>
      </c>
      <c r="Q17" s="26">
        <f t="shared" si="0"/>
        <v>0.10785352643353349</v>
      </c>
      <c r="R17" s="20">
        <f t="shared" si="1"/>
        <v>428.40821736362795</v>
      </c>
      <c r="S17" s="20">
        <f t="shared" si="2"/>
        <v>1344.408217363628</v>
      </c>
      <c r="T17" s="25">
        <f t="shared" si="3"/>
        <v>0.15829603407083809</v>
      </c>
    </row>
    <row r="18" spans="1:27" ht="16" x14ac:dyDescent="0.2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$B18*Exposure!E$34/1000</f>
        <v>343.60669097147763</v>
      </c>
      <c r="F18" s="28">
        <f>$B18*Exposure!F$34/1000</f>
        <v>205.80435975784587</v>
      </c>
      <c r="G18" s="28">
        <f>$B18*Exposure!G$34/1000</f>
        <v>120.01721242653234</v>
      </c>
      <c r="H18" s="28">
        <f>$B18*Exposure!H$34/1000</f>
        <v>62.722984837899595</v>
      </c>
      <c r="I18" s="28">
        <f>$B18*Exposure!I$34/1000</f>
        <v>29.43037227931816</v>
      </c>
      <c r="J18" s="28">
        <f>$B18*Exposure!J$34/1000</f>
        <v>11.300909686842321</v>
      </c>
      <c r="K18" s="28">
        <f>$B18*Exposure!K$34/1000</f>
        <v>5.1816583642401799</v>
      </c>
      <c r="L18" s="28">
        <f>$B18*Exposure!L$34/1000</f>
        <v>2.3168494473494334</v>
      </c>
      <c r="M18" s="28">
        <f>$B18*Exposure!M$34/1000</f>
        <v>1.0359215109061886</v>
      </c>
      <c r="N18" s="28">
        <f>$B18*Exposure!N$34/1000</f>
        <v>0.4631864957759198</v>
      </c>
      <c r="O18" s="28">
        <f>$B18*Exposure!O$34/1000</f>
        <v>0.37459160729046476</v>
      </c>
      <c r="P18" s="27">
        <f>SUM(C18:D18)</f>
        <v>180</v>
      </c>
      <c r="Q18" s="26">
        <f t="shared" si="0"/>
        <v>2.0699172033118676E-2</v>
      </c>
      <c r="R18" s="20">
        <f t="shared" si="1"/>
        <v>782.25473738547817</v>
      </c>
      <c r="S18" s="20">
        <f t="shared" si="2"/>
        <v>962.25473738547817</v>
      </c>
      <c r="T18" s="26">
        <f t="shared" si="3"/>
        <v>0.1106548686045858</v>
      </c>
    </row>
    <row r="19" spans="1:27" ht="16" x14ac:dyDescent="0.2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$B19*Exposure!D$34/1000</f>
        <v>397.15252046531663</v>
      </c>
      <c r="E19" s="28">
        <f>$B19*Exposure!E$34/1000</f>
        <v>346.60969333047404</v>
      </c>
      <c r="F19" s="28">
        <f>$B19*Exposure!F$34/1000</f>
        <v>207.60301791580312</v>
      </c>
      <c r="G19" s="28">
        <f>$B19*Exposure!G$34/1000</f>
        <v>121.066120906801</v>
      </c>
      <c r="H19" s="28">
        <f>$B19*Exposure!H$34/1000</f>
        <v>63.271161798304419</v>
      </c>
      <c r="I19" s="28">
        <f>$B19*Exposure!I$34/1000</f>
        <v>29.687583444592786</v>
      </c>
      <c r="J19" s="28">
        <f>$B19*Exposure!J$34/1000</f>
        <v>11.39967568686532</v>
      </c>
      <c r="K19" s="28">
        <f>$B19*Exposure!K$34/1000</f>
        <v>5.2269442469083325</v>
      </c>
      <c r="L19" s="28">
        <f>$B19*Exposure!L$34/1000</f>
        <v>2.3370979015810986</v>
      </c>
      <c r="M19" s="28">
        <f>$B19*Exposure!M$34/1000</f>
        <v>1.0449751027678342</v>
      </c>
      <c r="N19" s="28">
        <f>$B19*Exposure!N$34/1000</f>
        <v>0.46723458382547939</v>
      </c>
      <c r="O19" s="28">
        <f>$B19*Exposure!O$34/1000</f>
        <v>0.37786540698619564</v>
      </c>
      <c r="P19" s="27">
        <f>SUM(C19)</f>
        <v>323</v>
      </c>
      <c r="Q19" s="26">
        <f t="shared" si="0"/>
        <v>3.6821705426356592E-2</v>
      </c>
      <c r="R19" s="20">
        <f t="shared" si="1"/>
        <v>1186.2438907902263</v>
      </c>
      <c r="S19" s="20">
        <f t="shared" si="2"/>
        <v>1509.2438907902263</v>
      </c>
      <c r="T19" s="25">
        <f t="shared" si="3"/>
        <v>0.17205242713066876</v>
      </c>
    </row>
    <row r="20" spans="1:27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7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2807.886672417103</v>
      </c>
      <c r="S21" s="3"/>
    </row>
    <row r="22" spans="1:27" ht="16" thickTop="1" x14ac:dyDescent="0.2"/>
    <row r="24" spans="1:27" ht="16" x14ac:dyDescent="0.2">
      <c r="A24" s="21"/>
      <c r="Q24" s="3"/>
      <c r="R24" s="3"/>
      <c r="S24" s="3"/>
      <c r="T24" s="3"/>
    </row>
    <row r="25" spans="1:27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7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  <c r="V26" s="23" t="s">
        <v>26</v>
      </c>
      <c r="W26" s="23"/>
      <c r="X26" s="23"/>
      <c r="Y26" s="23"/>
      <c r="Z26" s="23"/>
      <c r="AA26" s="23"/>
    </row>
    <row r="27" spans="1:27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  <c r="V27" s="23" t="s">
        <v>25</v>
      </c>
      <c r="W27" s="23"/>
      <c r="X27" s="23"/>
      <c r="Y27" s="23"/>
      <c r="Z27" s="23"/>
      <c r="AA27" s="23"/>
    </row>
    <row r="28" spans="1:27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7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7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7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7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E6C5-F338-4C41-B70E-C8B2B16D60D4}">
  <dimension ref="A1:S38"/>
  <sheetViews>
    <sheetView topLeftCell="A9" workbookViewId="0">
      <selection activeCell="V11" sqref="V11"/>
    </sheetView>
  </sheetViews>
  <sheetFormatPr baseColWidth="10" defaultColWidth="11.5" defaultRowHeight="15" x14ac:dyDescent="0.2"/>
  <cols>
    <col min="1" max="1" width="13.5" customWidth="1"/>
    <col min="3" max="10" width="6.6640625" customWidth="1"/>
    <col min="11" max="11" width="8.5" customWidth="1"/>
    <col min="12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6" x14ac:dyDescent="0.2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44</v>
      </c>
      <c r="B24" s="1"/>
      <c r="C24" s="6">
        <f>($B4*C4+$B8*C8+$B12*C12+$B16*C16)/($B16+$B12+$B8+$B4)</f>
        <v>8.9380603319072396</v>
      </c>
      <c r="D24" s="6">
        <f>($B4*D4+$B8*D8+$B12*D12+$B16*D16)/($B16+$B12+$B8+$B4)</f>
        <v>35.370738752486581</v>
      </c>
      <c r="E24" s="6">
        <f>($B4*E4+$B8*E8+$B12*E12+$B16*E16)/($B16+$B12+$B8+$B4)</f>
        <v>26.895931547537945</v>
      </c>
      <c r="F24" s="6">
        <f>($B4*F4+$B8*F8+$B12*F12+$B16*F16)/($B16+$B12+$B8+$B4)</f>
        <v>15.042101534185356</v>
      </c>
      <c r="G24" s="6">
        <f>($B4*G4+$B8*G8+$B12*G12)/($B12+$B8+$B4)</f>
        <v>7.1472964574269735</v>
      </c>
      <c r="H24" s="6">
        <f>($B4*H4+$B8*H8+$B12*H12)/($B12+$B8+$B4)</f>
        <v>3.6254402320281747</v>
      </c>
      <c r="I24" s="6">
        <f>($B4*I4+$B8*I8+$B12*I12)/($B12+$B8+$B4)</f>
        <v>1.3465920861818934</v>
      </c>
      <c r="J24" s="6">
        <f>($B4*J4+$B8*J8+$B12*J12)/($B12+$B8+$B4)</f>
        <v>0.72508804640563496</v>
      </c>
      <c r="K24" s="6">
        <f>($B4*K4+$B8*K8)/($B8+$B4)</f>
        <v>0.24202526743792052</v>
      </c>
      <c r="L24" s="6">
        <f>($B4*L4+$B8*L8)/($B8+$B4)</f>
        <v>4.8405053487584102E-2</v>
      </c>
      <c r="M24" s="6">
        <f>($B4*M4+$B8*M8)/($B8+$B4)</f>
        <v>4.8405053487584102E-2</v>
      </c>
      <c r="N24" s="6">
        <f>($B4*N4+$B8*N8)/($B8+$B4)</f>
        <v>4.8405053487584102E-2</v>
      </c>
      <c r="O24" s="6">
        <f>($B4*O4)/($B4)</f>
        <v>9.2131932927952825E-2</v>
      </c>
      <c r="P24" s="6">
        <f>($B4*P4)/($B4)</f>
        <v>0</v>
      </c>
      <c r="Q24" s="6">
        <f>($B4*Q4)/($B4)</f>
        <v>0</v>
      </c>
      <c r="R24" s="6">
        <f>($B4*R4)/($B4)</f>
        <v>0</v>
      </c>
    </row>
    <row r="25" spans="1:18" ht="16" x14ac:dyDescent="0.2">
      <c r="A25" s="1" t="s">
        <v>43</v>
      </c>
      <c r="B25" s="1"/>
      <c r="C25" s="6">
        <f>(B5*C5+B9*C9+B13*C13+B17*C17)/(B17+B13+B9+B5)</f>
        <v>7.1576227390180875</v>
      </c>
      <c r="D25" s="6">
        <f>($B5*D5+$B9*D9+$B13*D13+$B17*D17)/($B17+$B13+$B9+$B5)</f>
        <v>52.144702842377264</v>
      </c>
      <c r="E25" s="6">
        <f>($B5*E5+$B9*E9+$B13*E13+$B17*E17)/($B17+$B13+$B9+$B5)</f>
        <v>56.434108527131784</v>
      </c>
      <c r="F25" s="6">
        <f>($B5*F5+$B9*F9+$B13*F13)/($B13+$B9+$B5)</f>
        <v>37.20991823087364</v>
      </c>
      <c r="G25" s="6">
        <f>($B5*G5+$B9*G9+$B13*G13)/($B13+$B9+$B5)</f>
        <v>23.074121892276626</v>
      </c>
      <c r="H25" s="6">
        <f>($B5*H5+$B9*H9+$B13*H13)/($B13+$B9+$B5)</f>
        <v>11.222564306286623</v>
      </c>
      <c r="I25" s="6">
        <f>($B5*I5+$B9*I9+$B13*I13)/($B13+$B9+$B5)</f>
        <v>5.7602542457046377</v>
      </c>
      <c r="J25" s="6">
        <f>($B5*J5+$B9*J9)/($B9+$B5)</f>
        <v>2.190953795218852</v>
      </c>
      <c r="K25" s="6">
        <f>($B5*K5+$B9*K9)/($B9+$B5)</f>
        <v>0.97375724231948979</v>
      </c>
      <c r="L25" s="6">
        <f>($B5*L5+$B9*L9)/($B9+$B5)</f>
        <v>0.43819075904377036</v>
      </c>
      <c r="M25" s="6">
        <f>($B5*M5+$B9*M9)/($B9+$B5)</f>
        <v>4.8687862115974485E-2</v>
      </c>
      <c r="N25" s="6">
        <f>($B5*N5)/($B5)</f>
        <v>9.8367106039740304E-2</v>
      </c>
      <c r="O25" s="6">
        <f>($B5*O5)/($B5)</f>
        <v>0</v>
      </c>
      <c r="P25" s="6">
        <f>($B5*P5)/($B5)</f>
        <v>0</v>
      </c>
      <c r="Q25" s="6">
        <f>($B5*Q5)/($B5)</f>
        <v>0</v>
      </c>
    </row>
    <row r="26" spans="1:18" ht="16" x14ac:dyDescent="0.2">
      <c r="A26" s="1" t="s">
        <v>42</v>
      </c>
      <c r="B26" s="1"/>
      <c r="C26" s="6">
        <f>(B6*C6+B10*C10+B14*C14+B18*C18)/(B18+B14+B10+B6)</f>
        <v>1.2891192846759374</v>
      </c>
      <c r="D26" s="6">
        <f>($B6*D6+$B10*D10+$B14*D14+$B18*D18)/($B18+$B14+$B10+$B6)</f>
        <v>17.142543679201296</v>
      </c>
      <c r="E26" s="6">
        <f>($B6*E6+$B10*E10+$B14*E14)/($B14+$B10+$B6)</f>
        <v>26.942333321326945</v>
      </c>
      <c r="F26" s="6">
        <f>($B6*F6+$B10*F10+$B14*F14)/($B14+$B10+$B6)</f>
        <v>23.304397939703922</v>
      </c>
      <c r="G26" s="6">
        <f>($B6*G6+$B10*G10+$B14*G14)/($B14+$B10+$B6)</f>
        <v>15.70435471670929</v>
      </c>
      <c r="H26" s="6">
        <f>($B6*H6+$B10*H10+$B14*H14)/($B14+$B10+$B6)</f>
        <v>8.6806180888232536</v>
      </c>
      <c r="I26" s="6">
        <f>($B6*I6+$B10*I10)/($B10+$B6)</f>
        <v>4.6040515653775325</v>
      </c>
      <c r="J26" s="6">
        <f>($B6*J6+$B10*J10)/($B10+$B6)</f>
        <v>2.2207778138879863</v>
      </c>
      <c r="K26" s="6">
        <f>($B6*K6+$B10*K10)/($B10+$B6)</f>
        <v>0.92081031307550643</v>
      </c>
      <c r="L26" s="6">
        <f>($B6*L6+$B10*L10)/($B10+$B6)</f>
        <v>0.43332250027082658</v>
      </c>
      <c r="M26" s="6">
        <f>($B6*M6)/($B6)</f>
        <v>0.39737730975561297</v>
      </c>
      <c r="N26" s="6">
        <f>($B6*N6)/($B6)</f>
        <v>0</v>
      </c>
      <c r="O26" s="6">
        <f>($B6*O6)/($B6)</f>
        <v>0</v>
      </c>
      <c r="P26" s="6">
        <f>($B6*P6)/($B6)</f>
        <v>9.9344327438903243E-2</v>
      </c>
      <c r="Q26" s="6"/>
      <c r="R26" s="6"/>
    </row>
    <row r="27" spans="1:18" ht="16" x14ac:dyDescent="0.2">
      <c r="A27" s="1" t="s">
        <v>41</v>
      </c>
      <c r="B27" s="1"/>
      <c r="C27" s="6">
        <f>(B7*C7+B11*C11+B15*C15+B19*C19)/(B19+B15+B11+B7)</f>
        <v>37.428129146395399</v>
      </c>
      <c r="D27" s="6">
        <f>($B7*D7+$B11*D11+$B15*D15)/($B15+$B11+$B7)</f>
        <v>86.264778864399361</v>
      </c>
      <c r="E27" s="6">
        <f>($B7*E7+$B11*E11+$B15*E15)/($B15+$B11+$B7)</f>
        <v>45.248868778280546</v>
      </c>
      <c r="F27" s="6">
        <f>($B7*F7+$B11*F11+$B15*F15)/($B15+$B11+$B7)</f>
        <v>20.653919135892572</v>
      </c>
      <c r="G27" s="6">
        <f>($B7*G7+$B11*G11+$B15*G15)/($B15+$B11+$B7)</f>
        <v>8.6848635235732008</v>
      </c>
      <c r="H27" s="6">
        <f>($B7*H7+$B11*H11)/($B11+$B7)</f>
        <v>4.1600842548709851</v>
      </c>
      <c r="I27" s="6">
        <f>($B7*I7+$B11*I11)/($B11+$B7)</f>
        <v>1.5271195365982095</v>
      </c>
      <c r="J27" s="6">
        <f>($B7*J7+$B11*J11)/($B11+$B7)</f>
        <v>0.31595576619273302</v>
      </c>
      <c r="K27" s="6">
        <f>($B7*K7+$B11*K11)/($B11+$B7)</f>
        <v>0.2632964718272775</v>
      </c>
      <c r="L27" s="6">
        <f>($B7*L7)/($B7)</f>
        <v>0.19319938176197834</v>
      </c>
      <c r="M27" s="6">
        <f>($B7*M7)/($B7)</f>
        <v>9.6599690880989172E-2</v>
      </c>
      <c r="N27" s="6">
        <f>($B7*N7)/($B7)</f>
        <v>0</v>
      </c>
      <c r="O27" s="6">
        <f>($B7*O7)/($B7)</f>
        <v>0</v>
      </c>
    </row>
    <row r="28" spans="1:18" ht="16" x14ac:dyDescent="0.2">
      <c r="A28" s="1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6" x14ac:dyDescent="0.2">
      <c r="A32" s="3" t="s">
        <v>13</v>
      </c>
      <c r="B32" s="3" t="s">
        <v>40</v>
      </c>
      <c r="C32" s="9">
        <f t="shared" ref="C32:J35" si="0">C24</f>
        <v>8.9380603319072396</v>
      </c>
      <c r="D32" s="9">
        <f t="shared" si="0"/>
        <v>35.370738752486581</v>
      </c>
      <c r="E32" s="9">
        <f t="shared" si="0"/>
        <v>26.895931547537945</v>
      </c>
      <c r="F32" s="9">
        <f t="shared" si="0"/>
        <v>15.042101534185356</v>
      </c>
      <c r="G32" s="9">
        <f t="shared" si="0"/>
        <v>7.1472964574269735</v>
      </c>
      <c r="H32" s="9">
        <f t="shared" si="0"/>
        <v>3.6254402320281747</v>
      </c>
      <c r="I32" s="9">
        <f t="shared" si="0"/>
        <v>1.3465920861818934</v>
      </c>
      <c r="J32" s="9">
        <f t="shared" si="0"/>
        <v>0.72508804640563496</v>
      </c>
      <c r="K32" s="8" cm="1">
        <f t="array" ref="K32">EXP(_xlfn.FORECAST.LINEAR(K$2-8,LN($J24:$N24),$J$2:$N$2-8))</f>
        <v>0.23162302122402201</v>
      </c>
      <c r="L32" s="8" cm="1">
        <f t="array" ref="L32">EXP(_xlfn.FORECAST.LINEAR(L$2-8,LN($J24:$N24),$J$2:$N$2-8))</f>
        <v>0.11475846049019141</v>
      </c>
      <c r="M32" s="8" cm="1">
        <f t="array" ref="M32">EXP(_xlfn.FORECAST.LINEAR(M$2-8,LN($J24:$N24),$J$2:$N$2-8))</f>
        <v>5.6857492767705055E-2</v>
      </c>
      <c r="N32" s="8" cm="1">
        <f t="array" ref="N32">EXP(_xlfn.FORECAST.LINEAR(N$2-8,LN($J24:$N24),$J$2:$N$2-8))</f>
        <v>2.8170249670663207E-2</v>
      </c>
      <c r="O32" s="7" cm="1">
        <f t="array" ref="O32">EXP(INTERCEPT(LN(J24:N24),J$2:N$2-8))*EXP(SLOPE(LN(J24:N24),J$2:N$2-8))^(12-8)/(1-EXP(SLOPE(LN(J24:N24),J$2:N$2-8)))</f>
        <v>2.7662573354402656E-2</v>
      </c>
      <c r="P32" s="6"/>
      <c r="Q32" s="6"/>
      <c r="R32" s="6"/>
    </row>
    <row r="33" spans="1:15" ht="16" x14ac:dyDescent="0.2">
      <c r="A33" s="3" t="s">
        <v>12</v>
      </c>
      <c r="B33" s="3" t="s">
        <v>39</v>
      </c>
      <c r="C33" s="9">
        <f t="shared" si="0"/>
        <v>7.1576227390180875</v>
      </c>
      <c r="D33" s="9">
        <f t="shared" si="0"/>
        <v>52.144702842377264</v>
      </c>
      <c r="E33" s="9">
        <f t="shared" si="0"/>
        <v>56.434108527131784</v>
      </c>
      <c r="F33" s="9">
        <f t="shared" si="0"/>
        <v>37.20991823087364</v>
      </c>
      <c r="G33" s="9">
        <f t="shared" si="0"/>
        <v>23.074121892276626</v>
      </c>
      <c r="H33" s="9">
        <f t="shared" si="0"/>
        <v>11.222564306286623</v>
      </c>
      <c r="I33" s="9">
        <f t="shared" si="0"/>
        <v>5.7602542457046377</v>
      </c>
      <c r="J33" s="9">
        <f t="shared" si="0"/>
        <v>2.190953795218852</v>
      </c>
      <c r="K33" s="8" cm="1">
        <f t="array" ref="K33">EXP(_xlfn.FORECAST.LINEAR(K$2-8,LN($J25:$N25),$J$2:$N$2-8))</f>
        <v>0.85086999927944018</v>
      </c>
      <c r="L33" s="8" cm="1">
        <f t="array" ref="L33">EXP(_xlfn.FORECAST.LINEAR(L$2-8,LN($J25:$N25),$J$2:$N$2-8))</f>
        <v>0.33900300411945472</v>
      </c>
      <c r="M33" s="8" cm="1">
        <f t="array" ref="M33">EXP(_xlfn.FORECAST.LINEAR(M$2-8,LN($J25:$N25),$J$2:$N$2-8))</f>
        <v>0.13506532948551214</v>
      </c>
      <c r="N33" s="8" cm="1">
        <f t="array" ref="N33">EXP(_xlfn.FORECAST.LINEAR(N$2-8,LN($J25:$N25),$J$2:$N$2-8))</f>
        <v>5.3812629998410771E-2</v>
      </c>
      <c r="O33" s="7" cm="1">
        <f t="array" ref="O33">EXP(INTERCEPT(LN(J25:N25),J$2:N$2-8))*EXP(SLOPE(LN(J25:N25),J$2:N$2-8))^(12-8)/(1-EXP(SLOPE(LN(J25:N25),J$2:N$2-8)))</f>
        <v>3.5639420790020193E-2</v>
      </c>
    </row>
    <row r="34" spans="1:15" ht="16" x14ac:dyDescent="0.2">
      <c r="A34" s="3"/>
      <c r="B34" s="3" t="s">
        <v>38</v>
      </c>
      <c r="C34" s="9">
        <f t="shared" si="0"/>
        <v>1.2891192846759374</v>
      </c>
      <c r="D34" s="9">
        <f t="shared" si="0"/>
        <v>17.142543679201296</v>
      </c>
      <c r="E34" s="9">
        <f t="shared" si="0"/>
        <v>26.942333321326945</v>
      </c>
      <c r="F34" s="9">
        <f t="shared" si="0"/>
        <v>23.304397939703922</v>
      </c>
      <c r="G34" s="9">
        <f t="shared" si="0"/>
        <v>15.70435471670929</v>
      </c>
      <c r="H34" s="9">
        <f t="shared" si="0"/>
        <v>8.6806180888232536</v>
      </c>
      <c r="I34" s="9">
        <f t="shared" si="0"/>
        <v>4.6040515653775325</v>
      </c>
      <c r="J34" s="9">
        <f t="shared" si="0"/>
        <v>2.2207778138879863</v>
      </c>
      <c r="K34" s="8" cm="1">
        <f t="array" ref="K34">EXP(_xlfn.FORECAST.LINEAR(K$2-8,LN($J26:$M26),$J$2:$M$2-8))</f>
        <v>1.0354655418737519</v>
      </c>
      <c r="L34" s="8" cm="1">
        <f t="array" ref="L34">EXP(_xlfn.FORECAST.LINEAR(L$2-8,LN($J26:$M26),$J$2:$M$2-8))</f>
        <v>0.57307194009227846</v>
      </c>
      <c r="M34" s="8" cm="1">
        <f t="array" ref="M34">EXP(_xlfn.FORECAST.LINEAR(M$2-8,LN($J26:$M26),$J$2:$M$2-8))</f>
        <v>0.31716308775166296</v>
      </c>
      <c r="N34" s="8" cm="1">
        <f t="array" ref="N34">EXP(_xlfn.FORECAST.LINEAR(N$2-8,LN($J26:$M26),$J$2:$M$2-8))</f>
        <v>0.17553193097531741</v>
      </c>
      <c r="O34" s="7" cm="1">
        <f t="array" ref="O34">EXP(INTERCEPT(LN(J26:M26),J$2:M$2-8))*EXP(SLOPE(LN(J26:M26),J$2:M$2-8))^(12-8)/(1-EXP(SLOPE(LN(J26:M26),J$2:M$2-8)))</f>
        <v>0.21754718024776834</v>
      </c>
    </row>
    <row r="35" spans="1:15" ht="16" x14ac:dyDescent="0.2">
      <c r="A35" s="3"/>
      <c r="B35" s="3" t="s">
        <v>37</v>
      </c>
      <c r="C35" s="9">
        <f t="shared" si="0"/>
        <v>37.428129146395399</v>
      </c>
      <c r="D35" s="9">
        <f t="shared" si="0"/>
        <v>86.264778864399361</v>
      </c>
      <c r="E35" s="9">
        <f t="shared" si="0"/>
        <v>45.248868778280546</v>
      </c>
      <c r="F35" s="9">
        <f t="shared" si="0"/>
        <v>20.653919135892572</v>
      </c>
      <c r="G35" s="9">
        <f t="shared" si="0"/>
        <v>8.6848635235732008</v>
      </c>
      <c r="H35" s="9">
        <f t="shared" si="0"/>
        <v>4.1600842548709851</v>
      </c>
      <c r="I35" s="9">
        <f t="shared" si="0"/>
        <v>1.5271195365982095</v>
      </c>
      <c r="J35" s="9">
        <f t="shared" si="0"/>
        <v>0.31595576619273302</v>
      </c>
      <c r="K35" s="8" cm="1">
        <f t="array" ref="K35">EXP(_xlfn.FORECAST.LINEAR(K$2-8,LN($J27:$M27),$J$2:$M$2-8))</f>
        <v>0.24081456267016993</v>
      </c>
      <c r="L35" s="8" cm="1">
        <f t="array" ref="L35">EXP(_xlfn.FORECAST.LINEAR(L$2-8,LN($J27:$M27),$J$2:$M$2-8))</f>
        <v>0.16362273617402798</v>
      </c>
      <c r="M35" s="8" cm="1">
        <f t="array" ref="M35">EXP(_xlfn.FORECAST.LINEAR(M$2-8,LN($J27:$M27),$J$2:$M$2-8))</f>
        <v>0.11117433886149236</v>
      </c>
      <c r="N35" s="8" cm="1">
        <f t="array" ref="N35">EXP(_xlfn.FORECAST.LINEAR(N$2-8,LN($J27:$M27),$J$2:$M$2-8))</f>
        <v>7.553799618742596E-2</v>
      </c>
      <c r="O35" s="7" cm="1">
        <f t="array" ref="O35">EXP(INTERCEPT(LN(J27:M27),J$2:M$2-8))*EXP(SLOPE(LN(J27:M27),J$2:M$2-8))^(12-8)/(1-EXP(SLOPE(LN(J27:M27),J$2:M$2-8)))</f>
        <v>0.16011712874688444</v>
      </c>
    </row>
    <row r="36" spans="1:15" ht="16" x14ac:dyDescent="0.2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1"/>
    </row>
    <row r="37" spans="1:15" ht="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ht="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B0A-6A58-4D16-B9DE-68B0D279451E}">
  <dimension ref="A1:W25"/>
  <sheetViews>
    <sheetView tabSelected="1" topLeftCell="A7" workbookViewId="0">
      <selection activeCell="H50" sqref="H50"/>
    </sheetView>
  </sheetViews>
  <sheetFormatPr baseColWidth="10" defaultColWidth="7.1640625" defaultRowHeight="15" x14ac:dyDescent="0.2"/>
  <cols>
    <col min="1" max="1" width="11.1640625" bestFit="1" customWidth="1"/>
    <col min="2" max="2" width="11.83203125" bestFit="1" customWidth="1"/>
    <col min="3" max="3" width="7.33203125" customWidth="1"/>
    <col min="4" max="7" width="7" bestFit="1" customWidth="1"/>
    <col min="8" max="10" width="5.6640625" bestFit="1" customWidth="1"/>
    <col min="11" max="14" width="4.5" bestFit="1" customWidth="1"/>
    <col min="15" max="15" width="10.83203125" bestFit="1" customWidth="1"/>
    <col min="16" max="16" width="8.6640625" bestFit="1" customWidth="1"/>
    <col min="17" max="17" width="10.6640625" bestFit="1" customWidth="1"/>
    <col min="18" max="18" width="10" bestFit="1" customWidth="1"/>
    <col min="19" max="19" width="8.33203125" bestFit="1" customWidth="1"/>
    <col min="20" max="20" width="9.83203125" bestFit="1" customWidth="1"/>
    <col min="22" max="22" width="24.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28">
        <f>$B4*Exposure_quarter!O$32/1000</f>
        <v>0.30024957118868645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0.30024957118871498</v>
      </c>
      <c r="S4" s="20">
        <f t="shared" ref="S4:S19" si="2">SUM(C4:O4)</f>
        <v>1078.3002495711887</v>
      </c>
      <c r="T4" s="26">
        <f t="shared" ref="T4:T19" si="3">S4/B4</f>
        <v>9.9345886269687558E-2</v>
      </c>
    </row>
    <row r="5" spans="1:20" ht="16" x14ac:dyDescent="0.2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$B5*Exposure_quarter!O$33/1000</f>
        <v>0.36231035175134529</v>
      </c>
      <c r="P5" s="27">
        <f>SUM(C5:N5)</f>
        <v>2013</v>
      </c>
      <c r="Q5" s="26">
        <f t="shared" si="0"/>
        <v>0.19801298445799725</v>
      </c>
      <c r="R5" s="20">
        <f t="shared" si="1"/>
        <v>0.36231035175137549</v>
      </c>
      <c r="S5" s="20">
        <f t="shared" si="2"/>
        <v>2013.3623103517514</v>
      </c>
      <c r="T5" s="26">
        <f t="shared" si="3"/>
        <v>0.19804862387878727</v>
      </c>
    </row>
    <row r="6" spans="1:20" ht="16" x14ac:dyDescent="0.2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28">
        <f>$B6*Exposure_quarter!O$34/1000</f>
        <v>2.1898299163740362</v>
      </c>
      <c r="P6" s="27">
        <f>SUM(C6:N6)</f>
        <v>1005</v>
      </c>
      <c r="Q6" s="26">
        <f t="shared" si="0"/>
        <v>9.9841049076097754E-2</v>
      </c>
      <c r="R6" s="20">
        <f t="shared" si="1"/>
        <v>2.1898299163740376</v>
      </c>
      <c r="S6" s="20">
        <f t="shared" si="2"/>
        <v>1007.189829916374</v>
      </c>
      <c r="T6" s="26">
        <f t="shared" si="3"/>
        <v>0.10005859625634553</v>
      </c>
    </row>
    <row r="7" spans="1:20" ht="16" x14ac:dyDescent="0.2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$B7*Exposure_quarter!O$35/1000</f>
        <v>1.6575325167877477</v>
      </c>
      <c r="P7" s="27">
        <f>SUM(C7:N7)</f>
        <v>2112</v>
      </c>
      <c r="Q7" s="26">
        <f t="shared" si="0"/>
        <v>0.20401854714064915</v>
      </c>
      <c r="R7" s="20">
        <f t="shared" si="1"/>
        <v>1.6575325167877963</v>
      </c>
      <c r="S7" s="20">
        <f t="shared" si="2"/>
        <v>2113.6575325167878</v>
      </c>
      <c r="T7" s="26">
        <f t="shared" si="3"/>
        <v>0.20417866426939604</v>
      </c>
    </row>
    <row r="8" spans="1:20" ht="16" x14ac:dyDescent="0.2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$B8*Exposure_quarter!O$32/1000</f>
        <v>0.27123153173991804</v>
      </c>
      <c r="P8" s="27">
        <f>SUM(C8:N8)</f>
        <v>1002</v>
      </c>
      <c r="Q8" s="26">
        <f t="shared" si="0"/>
        <v>0.10219275879653238</v>
      </c>
      <c r="R8" s="20">
        <f t="shared" si="1"/>
        <v>0.27123153173988612</v>
      </c>
      <c r="S8" s="20">
        <f t="shared" si="2"/>
        <v>1002.2712315317399</v>
      </c>
      <c r="T8" s="26">
        <f t="shared" si="3"/>
        <v>0.10222042136988678</v>
      </c>
    </row>
    <row r="9" spans="1:20" ht="16" x14ac:dyDescent="0.2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$B9*Exposure_quarter!N33/1000</f>
        <v>0.55819841097351486</v>
      </c>
      <c r="O9" s="28">
        <f>$B9*Exposure_quarter!O$33/1000</f>
        <v>0.36968771185487947</v>
      </c>
      <c r="P9" s="27">
        <f>SUM(C9:M9)</f>
        <v>2067</v>
      </c>
      <c r="Q9" s="26">
        <f t="shared" si="0"/>
        <v>0.19926732864166585</v>
      </c>
      <c r="R9" s="20">
        <f t="shared" si="1"/>
        <v>0.92788612282856775</v>
      </c>
      <c r="S9" s="20">
        <f t="shared" si="2"/>
        <v>2067.9278861228286</v>
      </c>
      <c r="T9" s="26">
        <f t="shared" si="3"/>
        <v>0.1993567806924543</v>
      </c>
    </row>
    <row r="10" spans="1:20" ht="16" x14ac:dyDescent="0.2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$B10*Exposure_quarter!M34/1000</f>
        <v>2.6629012847629623</v>
      </c>
      <c r="N10" s="28">
        <f>$B10*Exposure_quarter!N34/1000</f>
        <v>1.473766092468765</v>
      </c>
      <c r="O10" s="28">
        <f>$B10*Exposure_quarter!O$34/1000</f>
        <v>1.8265261253602629</v>
      </c>
      <c r="P10" s="27">
        <f>SUM(C10:L10)</f>
        <v>834</v>
      </c>
      <c r="Q10" s="26">
        <f t="shared" si="0"/>
        <v>9.9333015721772278E-2</v>
      </c>
      <c r="R10" s="20">
        <f t="shared" si="1"/>
        <v>5.9631935025919347</v>
      </c>
      <c r="S10" s="20">
        <f t="shared" si="2"/>
        <v>839.96319350259193</v>
      </c>
      <c r="T10" s="26">
        <f t="shared" si="3"/>
        <v>0.10004325792074702</v>
      </c>
    </row>
    <row r="11" spans="1:20" ht="16" x14ac:dyDescent="0.2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$B11*Exposure_quarter!L35/1000</f>
        <v>1.4133731950712536</v>
      </c>
      <c r="M11" s="28">
        <f>$B11*Exposure_quarter!M35/1000</f>
        <v>0.96032393908557101</v>
      </c>
      <c r="N11" s="28">
        <f>$B11*Exposure_quarter!N35/1000</f>
        <v>0.65249721106698544</v>
      </c>
      <c r="O11" s="28">
        <f>$B11*Exposure_quarter!O$35/1000</f>
        <v>1.3830917581155877</v>
      </c>
      <c r="P11" s="27">
        <f>SUM(C11:K11)</f>
        <v>1766</v>
      </c>
      <c r="Q11" s="26">
        <f t="shared" si="0"/>
        <v>0.20444547348923361</v>
      </c>
      <c r="R11" s="20">
        <f t="shared" si="1"/>
        <v>4.4092861033393547</v>
      </c>
      <c r="S11" s="20">
        <f t="shared" si="2"/>
        <v>1770.4092861033394</v>
      </c>
      <c r="T11" s="26">
        <f t="shared" si="3"/>
        <v>0.20495592568920346</v>
      </c>
    </row>
    <row r="12" spans="1:20" ht="16" x14ac:dyDescent="0.2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$B12*Exposure_quarter!K32/1000</f>
        <v>1.9231659452230547</v>
      </c>
      <c r="L12" s="28">
        <f>$B12*Exposure_quarter!L32/1000</f>
        <v>0.95283949745005925</v>
      </c>
      <c r="M12" s="28">
        <f>$B12*Exposure_quarter!M32/1000</f>
        <v>0.47208776245025508</v>
      </c>
      <c r="N12" s="28">
        <f>$B12*Exposure_quarter!N32/1000</f>
        <v>0.23389758301551661</v>
      </c>
      <c r="O12" s="28">
        <f>$B12*Exposure_quarter!O$32/1000</f>
        <v>0.22968234656160524</v>
      </c>
      <c r="P12" s="27">
        <f>SUM(C12:J12)</f>
        <v>819</v>
      </c>
      <c r="Q12" s="26">
        <f t="shared" si="0"/>
        <v>9.8639046127905583E-2</v>
      </c>
      <c r="R12" s="20">
        <f t="shared" si="1"/>
        <v>3.811673134700527</v>
      </c>
      <c r="S12" s="20">
        <f t="shared" si="2"/>
        <v>822.81167313470053</v>
      </c>
      <c r="T12" s="26">
        <f t="shared" si="3"/>
        <v>9.9098117925412565E-2</v>
      </c>
    </row>
    <row r="13" spans="1:20" ht="16" x14ac:dyDescent="0.2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$B13*Exposure_quarter!J33/1000</f>
        <v>21.18214129217586</v>
      </c>
      <c r="K13" s="28">
        <f>$B13*Exposure_quarter!K33/1000</f>
        <v>8.2262111530336277</v>
      </c>
      <c r="L13" s="28">
        <f>$B13*Exposure_quarter!L33/1000</f>
        <v>3.2774810438268882</v>
      </c>
      <c r="M13" s="28">
        <f>$B13*Exposure_quarter!M33/1000</f>
        <v>1.3058116054659312</v>
      </c>
      <c r="N13" s="28">
        <f>$B13*Exposure_quarter!N33/1000</f>
        <v>0.52026050682463532</v>
      </c>
      <c r="O13" s="28">
        <f>$B13*Exposure_quarter!O$33/1000</f>
        <v>0.34456192019791526</v>
      </c>
      <c r="P13" s="27">
        <f>SUM(C13:I13)</f>
        <v>1893</v>
      </c>
      <c r="Q13" s="26">
        <f t="shared" si="0"/>
        <v>0.19580057923045097</v>
      </c>
      <c r="R13" s="20">
        <f t="shared" si="1"/>
        <v>34.856467521524792</v>
      </c>
      <c r="S13" s="20">
        <f t="shared" si="2"/>
        <v>1927.8564675215248</v>
      </c>
      <c r="T13" s="26">
        <f t="shared" si="3"/>
        <v>0.19940592340934266</v>
      </c>
    </row>
    <row r="14" spans="1:20" ht="16" x14ac:dyDescent="0.2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$B14*Exposure_quarter!I34/1000</f>
        <v>42.822283609576431</v>
      </c>
      <c r="J14" s="28">
        <f>$B14*Exposure_quarter!J34/1000</f>
        <v>20.655454446972161</v>
      </c>
      <c r="K14" s="28">
        <f>$B14*Exposure_quarter!K34/1000</f>
        <v>9.6308650049677667</v>
      </c>
      <c r="L14" s="28">
        <f>$B14*Exposure_quarter!L34/1000</f>
        <v>5.3301421147982815</v>
      </c>
      <c r="M14" s="28">
        <f>$B14*Exposure_quarter!M34/1000</f>
        <v>2.949933879178217</v>
      </c>
      <c r="N14" s="28">
        <f>$B14*Exposure_quarter!N34/1000</f>
        <v>1.6326224900014272</v>
      </c>
      <c r="O14" s="28">
        <f>$B14*Exposure_quarter!O$34/1000</f>
        <v>2.0234063234844935</v>
      </c>
      <c r="P14" s="27">
        <f>SUM(C14:H14)</f>
        <v>880</v>
      </c>
      <c r="Q14" s="26">
        <f t="shared" si="0"/>
        <v>9.4613482421245024E-2</v>
      </c>
      <c r="R14" s="20">
        <f t="shared" si="1"/>
        <v>85.044707868978549</v>
      </c>
      <c r="S14" s="20">
        <f t="shared" si="2"/>
        <v>965.04470786897855</v>
      </c>
      <c r="T14" s="26">
        <f t="shared" si="3"/>
        <v>0.10375709148145131</v>
      </c>
    </row>
    <row r="15" spans="1:20" ht="16" x14ac:dyDescent="0.2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$B15*Exposure_quarter!H35/1000</f>
        <v>35.002948920484471</v>
      </c>
      <c r="I15" s="28">
        <f>$B15*Exposure_quarter!I35/1000</f>
        <v>12.849183780937336</v>
      </c>
      <c r="J15" s="28">
        <f>$B15*Exposure_quarter!J35/1000</f>
        <v>2.6584518167456559</v>
      </c>
      <c r="K15" s="28">
        <f>$B15*Exposure_quarter!K35/1000</f>
        <v>2.02621373030681</v>
      </c>
      <c r="L15" s="28">
        <f>$B15*Exposure_quarter!L35/1000</f>
        <v>1.3767217021682714</v>
      </c>
      <c r="M15" s="28">
        <f>$B15*Exposure_quarter!M35/1000</f>
        <v>0.93542088718059679</v>
      </c>
      <c r="N15" s="28">
        <f>$B15*Exposure_quarter!N35/1000</f>
        <v>0.63557669992100208</v>
      </c>
      <c r="O15" s="28">
        <f>$B15*Exposure_quarter!O$35/1000</f>
        <v>1.3472255212762856</v>
      </c>
      <c r="P15" s="27">
        <f>SUM(C15:G15)</f>
        <v>1683</v>
      </c>
      <c r="Q15" s="26">
        <f t="shared" si="0"/>
        <v>0.20002376990729737</v>
      </c>
      <c r="R15" s="20">
        <f t="shared" si="1"/>
        <v>56.831743059020255</v>
      </c>
      <c r="S15" s="20">
        <f t="shared" si="2"/>
        <v>1739.8317430590203</v>
      </c>
      <c r="T15" s="26">
        <f t="shared" si="3"/>
        <v>0.20677819622759927</v>
      </c>
    </row>
    <row r="16" spans="1:20" ht="16" x14ac:dyDescent="0.2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$B16*Exposure_quarter!G32/1000</f>
        <v>55.284338098197637</v>
      </c>
      <c r="H16" s="28">
        <f>$B16*Exposure_quarter!H32/1000</f>
        <v>28.042780194737929</v>
      </c>
      <c r="I16" s="28">
        <f>$B16*Exposure_quarter!I32/1000</f>
        <v>10.415889786616946</v>
      </c>
      <c r="J16" s="28">
        <f>$B16*Exposure_quarter!J32/1000</f>
        <v>5.6085560389475866</v>
      </c>
      <c r="K16" s="28">
        <f>$B16*Exposure_quarter!K32/1000</f>
        <v>1.7916040691678101</v>
      </c>
      <c r="L16" s="28">
        <f>$B16*Exposure_quarter!L32/1000</f>
        <v>0.88765669189163054</v>
      </c>
      <c r="M16" s="28">
        <f>$B16*Exposure_quarter!M32/1000</f>
        <v>0.43979270655819858</v>
      </c>
      <c r="N16" s="28">
        <f>$B16*Exposure_quarter!N32/1000</f>
        <v>0.21789688120257991</v>
      </c>
      <c r="O16" s="28">
        <f>$B16*Exposure_quarter!O$32/1000</f>
        <v>0.21397000489630455</v>
      </c>
      <c r="P16" s="27">
        <f>SUM(C16:F16)</f>
        <v>646</v>
      </c>
      <c r="Q16" s="26">
        <f t="shared" si="0"/>
        <v>8.3516483516483511E-2</v>
      </c>
      <c r="R16" s="20">
        <f t="shared" si="1"/>
        <v>102.90248447221654</v>
      </c>
      <c r="S16" s="20">
        <f t="shared" si="2"/>
        <v>748.90248447221654</v>
      </c>
      <c r="T16" s="26">
        <f t="shared" si="3"/>
        <v>9.6819972136033161E-2</v>
      </c>
    </row>
    <row r="17" spans="1:23" ht="16" x14ac:dyDescent="0.2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$B17*Exposure_quarter!F33/1000</f>
        <v>316.02383553480985</v>
      </c>
      <c r="G17" s="28">
        <f>$B17*Exposure_quarter!G33/1000</f>
        <v>195.96851723110538</v>
      </c>
      <c r="H17" s="28">
        <f>$B17*Exposure_quarter!H33/1000</f>
        <v>95.313238653292288</v>
      </c>
      <c r="I17" s="28">
        <f>$B17*Exposure_quarter!I33/1000</f>
        <v>48.921839308769485</v>
      </c>
      <c r="J17" s="28">
        <f>$B17*Exposure_quarter!J33/1000</f>
        <v>18.607770582793709</v>
      </c>
      <c r="K17" s="28">
        <f>$B17*Exposure_quarter!K33/1000</f>
        <v>7.2264389038802852</v>
      </c>
      <c r="L17" s="28">
        <f>$B17*Exposure_quarter!L33/1000</f>
        <v>2.8791525139865288</v>
      </c>
      <c r="M17" s="28">
        <f>$B17*Exposure_quarter!M33/1000</f>
        <v>1.1471098433204547</v>
      </c>
      <c r="N17" s="28">
        <f>$B17*Exposure_quarter!N33/1000</f>
        <v>0.45703066657650265</v>
      </c>
      <c r="O17" s="28">
        <f>$B17*Exposure_quarter!O$33/1000</f>
        <v>0.30268560076964152</v>
      </c>
      <c r="P17" s="27">
        <f>SUM(C17:E17)</f>
        <v>916</v>
      </c>
      <c r="Q17" s="26">
        <f t="shared" si="0"/>
        <v>0.10785352643353349</v>
      </c>
      <c r="R17" s="20">
        <f t="shared" si="1"/>
        <v>686.84761883930423</v>
      </c>
      <c r="S17" s="20">
        <f t="shared" si="2"/>
        <v>1602.8476188393042</v>
      </c>
      <c r="T17" s="26">
        <f t="shared" si="3"/>
        <v>0.18872572928756673</v>
      </c>
    </row>
    <row r="18" spans="1:23" ht="16" x14ac:dyDescent="0.2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$B18*Exposure_quarter!E34/1000</f>
        <v>234.29053056225911</v>
      </c>
      <c r="F18" s="28">
        <f>$B18*Exposure_quarter!F34/1000</f>
        <v>202.65504448366528</v>
      </c>
      <c r="G18" s="28">
        <f>$B18*Exposure_quarter!G34/1000</f>
        <v>136.56506861650399</v>
      </c>
      <c r="H18" s="28">
        <f>$B18*Exposure_quarter!H34/1000</f>
        <v>75.486654900407018</v>
      </c>
      <c r="I18" s="28">
        <f>$B18*Exposure_quarter!I34/1000</f>
        <v>40.036832412523019</v>
      </c>
      <c r="J18" s="28">
        <f>$B18*Exposure_quarter!J34/1000</f>
        <v>19.311883869569929</v>
      </c>
      <c r="K18" s="28">
        <f>$B18*Exposure_quarter!K34/1000</f>
        <v>9.0044083521341474</v>
      </c>
      <c r="L18" s="28">
        <f>$B18*Exposure_quarter!L34/1000</f>
        <v>4.983433591042453</v>
      </c>
      <c r="M18" s="28">
        <f>$B18*Exposure_quarter!M34/1000</f>
        <v>2.7580502110884613</v>
      </c>
      <c r="N18" s="28">
        <f>$B18*Exposure_quarter!N34/1000</f>
        <v>1.5264256717613602</v>
      </c>
      <c r="O18" s="28">
        <f>$B18*Exposure_quarter!O$34/1000</f>
        <v>1.8917902794345935</v>
      </c>
      <c r="P18" s="27">
        <f>SUM(C18:D18)</f>
        <v>180</v>
      </c>
      <c r="Q18" s="26">
        <f t="shared" si="0"/>
        <v>2.0699172033118676E-2</v>
      </c>
      <c r="R18" s="20">
        <f t="shared" si="1"/>
        <v>728.51012295038959</v>
      </c>
      <c r="S18" s="20">
        <f t="shared" si="2"/>
        <v>908.51012295038959</v>
      </c>
      <c r="T18" s="26">
        <f t="shared" si="3"/>
        <v>0.1044744851598884</v>
      </c>
    </row>
    <row r="19" spans="1:23" ht="16" x14ac:dyDescent="0.2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$B19*Exposure_quarter!D35/1000</f>
        <v>756.71464019851123</v>
      </c>
      <c r="E19" s="28">
        <f>$B19*Exposure_quarter!E35/1000</f>
        <v>396.92307692307696</v>
      </c>
      <c r="F19" s="28">
        <f>$B19*Exposure_quarter!F35/1000</f>
        <v>181.17617866004963</v>
      </c>
      <c r="G19" s="28">
        <f>$B19*Exposure_quarter!G35/1000</f>
        <v>76.183622828784124</v>
      </c>
      <c r="H19" s="28">
        <f>$B19*Exposure_quarter!H35/1000</f>
        <v>36.492259083728285</v>
      </c>
      <c r="I19" s="28">
        <f>$B19*Exposure_quarter!I35/1000</f>
        <v>13.395892575039493</v>
      </c>
      <c r="J19" s="28">
        <f>$B19*Exposure_quarter!J35/1000</f>
        <v>2.7715639810426542</v>
      </c>
      <c r="K19" s="28">
        <f>$B19*Exposure_quarter!K35/1000</f>
        <v>2.1124253437427307</v>
      </c>
      <c r="L19" s="28">
        <f>$B19*Exposure_quarter!L35/1000</f>
        <v>1.4352986417185734</v>
      </c>
      <c r="M19" s="28">
        <f>$B19*Exposure_quarter!M35/1000</f>
        <v>0.97522130049301092</v>
      </c>
      <c r="N19" s="28">
        <f>$B19*Exposure_quarter!N35/1000</f>
        <v>0.66261930255610046</v>
      </c>
      <c r="O19" s="28">
        <f>$B19*Exposure_quarter!O$35/1000</f>
        <v>1.4045474533676705</v>
      </c>
      <c r="P19" s="27">
        <f>SUM(C19)</f>
        <v>323</v>
      </c>
      <c r="Q19" s="26">
        <f t="shared" si="0"/>
        <v>3.6821705426356592E-2</v>
      </c>
      <c r="R19" s="20">
        <f t="shared" si="1"/>
        <v>1470.2473462921103</v>
      </c>
      <c r="S19" s="20">
        <f t="shared" si="2"/>
        <v>1793.2473462921103</v>
      </c>
      <c r="T19" s="26">
        <f t="shared" si="3"/>
        <v>0.20442856204880419</v>
      </c>
    </row>
    <row r="20" spans="1:23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3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2">
        <f>SUM(R4:R19)</f>
        <v>3185.1336837548465</v>
      </c>
      <c r="S21" s="3"/>
    </row>
    <row r="25" spans="1:23" x14ac:dyDescent="0.2">
      <c r="W25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Exposure</vt:lpstr>
      <vt:lpstr>IBNR</vt:lpstr>
      <vt:lpstr>Exposure_quarter</vt:lpstr>
      <vt:lpstr>IBNR_quarter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2024-08-05T07:42:15Z</dcterms:modified>
</cp:coreProperties>
</file>