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Tutorials/data/"/>
    </mc:Choice>
  </mc:AlternateContent>
  <xr:revisionPtr revIDLastSave="0" documentId="13_ncr:1_{E5C6AEB7-7A15-C44C-A9D5-1C1EA614E608}" xr6:coauthVersionLast="47" xr6:coauthVersionMax="47" xr10:uidLastSave="{00000000-0000-0000-0000-000000000000}"/>
  <bookViews>
    <workbookView xWindow="4340" yWindow="760" windowWidth="26120" windowHeight="20980" activeTab="2" xr2:uid="{3C278192-D9A7-1649-8892-23655AFBF6BD}"/>
  </bookViews>
  <sheets>
    <sheet name="WPI" sheetId="3" r:id="rId1"/>
    <sheet name="LRamounts1 - case estimates" sheetId="1" r:id="rId2"/>
    <sheet name="LRamounts2 - CL on paid losses" sheetId="2" r:id="rId3"/>
    <sheet name="LRamounts3 - CL on incurr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5" l="1"/>
  <c r="K99" i="5"/>
  <c r="J99" i="5"/>
  <c r="I99" i="5"/>
  <c r="H99" i="5"/>
  <c r="G99" i="5"/>
  <c r="F99" i="5"/>
  <c r="E99" i="5"/>
  <c r="D99" i="5"/>
  <c r="C99" i="5"/>
  <c r="L98" i="5"/>
  <c r="K98" i="5"/>
  <c r="J98" i="5"/>
  <c r="I98" i="5"/>
  <c r="H98" i="5"/>
  <c r="G98" i="5"/>
  <c r="F98" i="5"/>
  <c r="E98" i="5"/>
  <c r="D98" i="5"/>
  <c r="C98" i="5"/>
  <c r="L97" i="5"/>
  <c r="K97" i="5"/>
  <c r="J97" i="5"/>
  <c r="I97" i="5"/>
  <c r="H97" i="5"/>
  <c r="G97" i="5"/>
  <c r="F97" i="5"/>
  <c r="E97" i="5"/>
  <c r="D97" i="5"/>
  <c r="C97" i="5"/>
  <c r="L96" i="5"/>
  <c r="K96" i="5"/>
  <c r="J96" i="5"/>
  <c r="I96" i="5"/>
  <c r="H96" i="5"/>
  <c r="G96" i="5"/>
  <c r="F96" i="5"/>
  <c r="E96" i="5"/>
  <c r="D96" i="5"/>
  <c r="C96" i="5"/>
  <c r="L95" i="5"/>
  <c r="K95" i="5"/>
  <c r="J95" i="5"/>
  <c r="I95" i="5"/>
  <c r="H95" i="5"/>
  <c r="G95" i="5"/>
  <c r="F95" i="5"/>
  <c r="E95" i="5"/>
  <c r="D95" i="5"/>
  <c r="C95" i="5"/>
  <c r="L94" i="5"/>
  <c r="K94" i="5"/>
  <c r="J94" i="5"/>
  <c r="I94" i="5"/>
  <c r="H94" i="5"/>
  <c r="G94" i="5"/>
  <c r="F94" i="5"/>
  <c r="E94" i="5"/>
  <c r="D94" i="5"/>
  <c r="C94" i="5"/>
  <c r="L93" i="5"/>
  <c r="K93" i="5"/>
  <c r="J93" i="5"/>
  <c r="I93" i="5"/>
  <c r="H93" i="5"/>
  <c r="G93" i="5"/>
  <c r="F93" i="5"/>
  <c r="E93" i="5"/>
  <c r="D93" i="5"/>
  <c r="C93" i="5"/>
  <c r="L92" i="5"/>
  <c r="K92" i="5"/>
  <c r="J92" i="5"/>
  <c r="I92" i="5"/>
  <c r="H92" i="5"/>
  <c r="G92" i="5"/>
  <c r="F92" i="5"/>
  <c r="E92" i="5"/>
  <c r="D92" i="5"/>
  <c r="C92" i="5"/>
  <c r="L91" i="5"/>
  <c r="K91" i="5"/>
  <c r="J91" i="5"/>
  <c r="I91" i="5"/>
  <c r="H91" i="5"/>
  <c r="G91" i="5"/>
  <c r="F91" i="5"/>
  <c r="E91" i="5"/>
  <c r="D91" i="5"/>
  <c r="C91" i="5"/>
  <c r="L90" i="5"/>
  <c r="K90" i="5"/>
  <c r="J90" i="5"/>
  <c r="I90" i="5"/>
  <c r="H90" i="5"/>
  <c r="G90" i="5"/>
  <c r="F90" i="5"/>
  <c r="E90" i="5"/>
  <c r="D90" i="5"/>
  <c r="C90" i="5"/>
  <c r="C48" i="5"/>
  <c r="D47" i="5"/>
  <c r="C47" i="5"/>
  <c r="E46" i="5"/>
  <c r="D46" i="5"/>
  <c r="C46" i="5"/>
  <c r="F45" i="5"/>
  <c r="E45" i="5"/>
  <c r="D45" i="5"/>
  <c r="C45" i="5"/>
  <c r="G44" i="5"/>
  <c r="F44" i="5"/>
  <c r="E44" i="5"/>
  <c r="D44" i="5"/>
  <c r="C44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C115" i="5" l="1"/>
  <c r="C114" i="5"/>
  <c r="C113" i="5"/>
  <c r="C112" i="5"/>
  <c r="K5" i="5"/>
  <c r="C111" i="5" s="1"/>
  <c r="J5" i="5"/>
  <c r="J6" i="5"/>
  <c r="I5" i="5"/>
  <c r="I19" i="5" s="1"/>
  <c r="I6" i="5"/>
  <c r="I20" i="5" s="1"/>
  <c r="I7" i="5"/>
  <c r="H5" i="5"/>
  <c r="H6" i="5"/>
  <c r="H7" i="5"/>
  <c r="H21" i="5" s="1"/>
  <c r="H8" i="5"/>
  <c r="G22" i="5" s="1"/>
  <c r="G5" i="5"/>
  <c r="G19" i="5" s="1"/>
  <c r="G6" i="5"/>
  <c r="G20" i="5" s="1"/>
  <c r="G7" i="5"/>
  <c r="G8" i="5"/>
  <c r="G9" i="5"/>
  <c r="F5" i="5"/>
  <c r="E19" i="5" s="1"/>
  <c r="F6" i="5"/>
  <c r="F7" i="5"/>
  <c r="F8" i="5"/>
  <c r="F22" i="5" s="1"/>
  <c r="F9" i="5"/>
  <c r="F23" i="5" s="1"/>
  <c r="F10" i="5"/>
  <c r="C116" i="5" s="1"/>
  <c r="E5" i="5"/>
  <c r="E6" i="5"/>
  <c r="D20" i="5" s="1"/>
  <c r="E7" i="5"/>
  <c r="D21" i="5" s="1"/>
  <c r="E8" i="5"/>
  <c r="E9" i="5"/>
  <c r="E10" i="5"/>
  <c r="D24" i="5" s="1"/>
  <c r="E11" i="5"/>
  <c r="C117" i="5" s="1"/>
  <c r="D5" i="5"/>
  <c r="D6" i="5"/>
  <c r="D7" i="5"/>
  <c r="D8" i="5"/>
  <c r="C22" i="5" s="1"/>
  <c r="D9" i="5"/>
  <c r="D10" i="5"/>
  <c r="D11" i="5"/>
  <c r="D12" i="5"/>
  <c r="C26" i="5" s="1"/>
  <c r="D4" i="5"/>
  <c r="C18" i="5" s="1"/>
  <c r="E4" i="5"/>
  <c r="F4" i="5"/>
  <c r="G4" i="5"/>
  <c r="H4" i="5"/>
  <c r="G18" i="5" s="1"/>
  <c r="I4" i="5"/>
  <c r="H18" i="5" s="1"/>
  <c r="J4" i="5"/>
  <c r="I18" i="5" s="1"/>
  <c r="K4" i="5"/>
  <c r="J18" i="5" s="1"/>
  <c r="L4" i="5"/>
  <c r="C110" i="5" s="1"/>
  <c r="C13" i="5"/>
  <c r="C119" i="5" s="1"/>
  <c r="C5" i="5"/>
  <c r="C6" i="5"/>
  <c r="C20" i="5" s="1"/>
  <c r="C7" i="5"/>
  <c r="C8" i="5"/>
  <c r="C9" i="5"/>
  <c r="C10" i="5"/>
  <c r="C24" i="5" s="1"/>
  <c r="C11" i="5"/>
  <c r="C12" i="5"/>
  <c r="C4" i="5"/>
  <c r="D101" i="5"/>
  <c r="E101" i="5" s="1"/>
  <c r="F101" i="5" s="1"/>
  <c r="G101" i="5" s="1"/>
  <c r="H101" i="5" s="1"/>
  <c r="I101" i="5" s="1"/>
  <c r="J101" i="5" s="1"/>
  <c r="K101" i="5" s="1"/>
  <c r="L101" i="5" s="1"/>
  <c r="G110" i="5"/>
  <c r="L83" i="5"/>
  <c r="B48" i="5"/>
  <c r="B47" i="5"/>
  <c r="B46" i="5"/>
  <c r="B45" i="5"/>
  <c r="B44" i="5"/>
  <c r="B43" i="5"/>
  <c r="B42" i="5"/>
  <c r="B41" i="5"/>
  <c r="D57" i="5" s="1"/>
  <c r="B40" i="5"/>
  <c r="B39" i="5"/>
  <c r="L32" i="5"/>
  <c r="D110" i="5" s="1"/>
  <c r="F21" i="5"/>
  <c r="E21" i="5"/>
  <c r="D19" i="5"/>
  <c r="C19" i="5"/>
  <c r="C25" i="5"/>
  <c r="E22" i="5"/>
  <c r="D22" i="5"/>
  <c r="G21" i="5"/>
  <c r="H20" i="5"/>
  <c r="F20" i="5"/>
  <c r="E20" i="5"/>
  <c r="J19" i="5"/>
  <c r="F18" i="5"/>
  <c r="E110" i="5" l="1"/>
  <c r="H19" i="5"/>
  <c r="C58" i="5"/>
  <c r="E23" i="5"/>
  <c r="H55" i="5"/>
  <c r="D28" i="5"/>
  <c r="D30" i="5" s="1"/>
  <c r="K18" i="5"/>
  <c r="K28" i="5" s="1"/>
  <c r="K30" i="5" s="1"/>
  <c r="K32" i="5" s="1"/>
  <c r="D25" i="5"/>
  <c r="E61" i="5"/>
  <c r="C21" i="5"/>
  <c r="F19" i="5"/>
  <c r="C118" i="5"/>
  <c r="E28" i="5"/>
  <c r="E30" i="5" s="1"/>
  <c r="E24" i="5"/>
  <c r="D23" i="5"/>
  <c r="C23" i="5"/>
  <c r="F61" i="5"/>
  <c r="D61" i="5"/>
  <c r="C61" i="5"/>
  <c r="D111" i="5"/>
  <c r="E111" i="5" s="1"/>
  <c r="L33" i="5"/>
  <c r="G55" i="5"/>
  <c r="F55" i="5"/>
  <c r="E55" i="5"/>
  <c r="D55" i="5"/>
  <c r="C55" i="5"/>
  <c r="I55" i="5"/>
  <c r="C28" i="5"/>
  <c r="C30" i="5" s="1"/>
  <c r="D18" i="5"/>
  <c r="G28" i="5"/>
  <c r="G30" i="5" s="1"/>
  <c r="F28" i="5"/>
  <c r="F30" i="5" s="1"/>
  <c r="E18" i="5"/>
  <c r="H28" i="5"/>
  <c r="H30" i="5" s="1"/>
  <c r="I28" i="5"/>
  <c r="I30" i="5" s="1"/>
  <c r="D58" i="5"/>
  <c r="C72" i="5" s="1"/>
  <c r="C64" i="5"/>
  <c r="J28" i="5"/>
  <c r="J30" i="5" s="1"/>
  <c r="J32" i="5" s="1"/>
  <c r="K33" i="5" s="1"/>
  <c r="J57" i="5"/>
  <c r="F57" i="5"/>
  <c r="C57" i="5"/>
  <c r="C71" i="5" s="1"/>
  <c r="K55" i="5" l="1"/>
  <c r="J69" i="5" s="1"/>
  <c r="L55" i="5"/>
  <c r="K69" i="5" s="1"/>
  <c r="K79" i="5" s="1"/>
  <c r="K81" i="5" s="1"/>
  <c r="K83" i="5" s="1"/>
  <c r="L84" i="5" s="1"/>
  <c r="I58" i="5"/>
  <c r="G57" i="5"/>
  <c r="F71" i="5" s="1"/>
  <c r="G58" i="5"/>
  <c r="E58" i="5"/>
  <c r="D72" i="5" s="1"/>
  <c r="G32" i="5"/>
  <c r="D115" i="5" s="1"/>
  <c r="E115" i="5" s="1"/>
  <c r="I32" i="5"/>
  <c r="J55" i="5"/>
  <c r="C63" i="5"/>
  <c r="D63" i="5"/>
  <c r="D69" i="5"/>
  <c r="H69" i="5"/>
  <c r="G60" i="5"/>
  <c r="C60" i="5"/>
  <c r="F60" i="5"/>
  <c r="D60" i="5"/>
  <c r="E60" i="5"/>
  <c r="D74" i="5" s="1"/>
  <c r="C69" i="5"/>
  <c r="D113" i="5"/>
  <c r="E113" i="5" s="1"/>
  <c r="D75" i="5"/>
  <c r="H57" i="5"/>
  <c r="E69" i="5"/>
  <c r="E57" i="5"/>
  <c r="D71" i="5" s="1"/>
  <c r="I57" i="5"/>
  <c r="H32" i="5"/>
  <c r="H58" i="5"/>
  <c r="G72" i="5" s="1"/>
  <c r="F32" i="5"/>
  <c r="G33" i="5" s="1"/>
  <c r="E32" i="5"/>
  <c r="G69" i="5"/>
  <c r="E62" i="5"/>
  <c r="D62" i="5"/>
  <c r="C62" i="5"/>
  <c r="C75" i="5"/>
  <c r="C32" i="5"/>
  <c r="E75" i="5"/>
  <c r="E59" i="5"/>
  <c r="D59" i="5"/>
  <c r="C59" i="5"/>
  <c r="G59" i="5"/>
  <c r="F59" i="5"/>
  <c r="H59" i="5"/>
  <c r="F69" i="5"/>
  <c r="F58" i="5"/>
  <c r="D112" i="5"/>
  <c r="E112" i="5" s="1"/>
  <c r="J33" i="5"/>
  <c r="K56" i="5"/>
  <c r="D56" i="5"/>
  <c r="C56" i="5"/>
  <c r="J56" i="5"/>
  <c r="I56" i="5"/>
  <c r="E56" i="5"/>
  <c r="H56" i="5"/>
  <c r="G56" i="5"/>
  <c r="F56" i="5"/>
  <c r="E70" i="5" s="1"/>
  <c r="D32" i="5"/>
  <c r="G71" i="5" l="1"/>
  <c r="E74" i="5"/>
  <c r="E72" i="5"/>
  <c r="E73" i="5"/>
  <c r="H71" i="5"/>
  <c r="C79" i="5"/>
  <c r="C81" i="5" s="1"/>
  <c r="D79" i="5"/>
  <c r="D81" i="5" s="1"/>
  <c r="H79" i="5"/>
  <c r="H81" i="5" s="1"/>
  <c r="I70" i="5"/>
  <c r="D114" i="5"/>
  <c r="E114" i="5" s="1"/>
  <c r="H33" i="5"/>
  <c r="H72" i="5"/>
  <c r="C77" i="5"/>
  <c r="E71" i="5"/>
  <c r="I79" i="5"/>
  <c r="I81" i="5" s="1"/>
  <c r="I69" i="5"/>
  <c r="C76" i="5"/>
  <c r="G70" i="5"/>
  <c r="J70" i="5"/>
  <c r="G111" i="5"/>
  <c r="C33" i="5"/>
  <c r="D119" i="5"/>
  <c r="E119" i="5" s="1"/>
  <c r="G73" i="5"/>
  <c r="D33" i="5"/>
  <c r="D118" i="5"/>
  <c r="E118" i="5" s="1"/>
  <c r="F73" i="5"/>
  <c r="F70" i="5"/>
  <c r="F72" i="5"/>
  <c r="D70" i="5"/>
  <c r="D73" i="5"/>
  <c r="E33" i="5"/>
  <c r="D117" i="5"/>
  <c r="E117" i="5" s="1"/>
  <c r="I71" i="5"/>
  <c r="C70" i="5"/>
  <c r="F74" i="5"/>
  <c r="E79" i="5"/>
  <c r="E81" i="5" s="1"/>
  <c r="J79" i="5"/>
  <c r="J81" i="5" s="1"/>
  <c r="J83" i="5" s="1"/>
  <c r="F79" i="5"/>
  <c r="F81" i="5" s="1"/>
  <c r="I33" i="5"/>
  <c r="D76" i="5"/>
  <c r="G79" i="5"/>
  <c r="G81" i="5" s="1"/>
  <c r="C73" i="5"/>
  <c r="H70" i="5"/>
  <c r="F33" i="5"/>
  <c r="D116" i="5"/>
  <c r="E116" i="5" s="1"/>
  <c r="C74" i="5"/>
  <c r="G83" i="5" l="1"/>
  <c r="E83" i="5"/>
  <c r="F83" i="5"/>
  <c r="I83" i="5"/>
  <c r="H83" i="5"/>
  <c r="D83" i="5"/>
  <c r="K84" i="5"/>
  <c r="C83" i="5"/>
  <c r="E84" i="5" l="1"/>
  <c r="H84" i="5"/>
  <c r="C84" i="5"/>
  <c r="I84" i="5"/>
  <c r="F84" i="5"/>
  <c r="G112" i="5"/>
  <c r="J84" i="5"/>
  <c r="D84" i="5"/>
  <c r="G84" i="5"/>
  <c r="G117" i="5" l="1"/>
  <c r="G113" i="5"/>
  <c r="G116" i="5" l="1"/>
  <c r="G119" i="5"/>
  <c r="G118" i="5"/>
  <c r="G115" i="5"/>
  <c r="G114" i="5"/>
  <c r="D101" i="2" l="1"/>
  <c r="K91" i="2"/>
  <c r="J91" i="2"/>
  <c r="J92" i="2"/>
  <c r="I91" i="2"/>
  <c r="I92" i="2"/>
  <c r="I93" i="2"/>
  <c r="H91" i="2"/>
  <c r="H92" i="2"/>
  <c r="H93" i="2"/>
  <c r="H94" i="2"/>
  <c r="G91" i="2"/>
  <c r="G92" i="2"/>
  <c r="G93" i="2"/>
  <c r="G94" i="2"/>
  <c r="G95" i="2"/>
  <c r="F91" i="2"/>
  <c r="F92" i="2"/>
  <c r="F93" i="2"/>
  <c r="F94" i="2"/>
  <c r="F95" i="2"/>
  <c r="F96" i="2"/>
  <c r="E91" i="2"/>
  <c r="E92" i="2"/>
  <c r="E93" i="2"/>
  <c r="E94" i="2"/>
  <c r="E95" i="2"/>
  <c r="E96" i="2"/>
  <c r="E97" i="2"/>
  <c r="D91" i="2"/>
  <c r="D92" i="2"/>
  <c r="D93" i="2"/>
  <c r="D94" i="2"/>
  <c r="D95" i="2"/>
  <c r="D96" i="2"/>
  <c r="D97" i="2"/>
  <c r="D98" i="2"/>
  <c r="D90" i="2"/>
  <c r="E90" i="2"/>
  <c r="F90" i="2"/>
  <c r="G90" i="2"/>
  <c r="H90" i="2"/>
  <c r="I90" i="2"/>
  <c r="J90" i="2"/>
  <c r="K90" i="2"/>
  <c r="L90" i="2"/>
  <c r="C91" i="2"/>
  <c r="C92" i="2"/>
  <c r="C93" i="2"/>
  <c r="C94" i="2"/>
  <c r="C95" i="2"/>
  <c r="C96" i="2"/>
  <c r="C97" i="2"/>
  <c r="C98" i="2"/>
  <c r="C99" i="2"/>
  <c r="C90" i="2"/>
  <c r="F110" i="2" s="1"/>
  <c r="L83" i="2"/>
  <c r="L32" i="2"/>
  <c r="C110" i="2" s="1"/>
  <c r="B48" i="2"/>
  <c r="H43" i="2" s="1"/>
  <c r="B47" i="2"/>
  <c r="E45" i="2" s="1"/>
  <c r="B46" i="2"/>
  <c r="E44" i="2" s="1"/>
  <c r="B45" i="2"/>
  <c r="G41" i="2" s="1"/>
  <c r="B44" i="2"/>
  <c r="D43" i="2" s="1"/>
  <c r="B43" i="2"/>
  <c r="G39" i="2" s="1"/>
  <c r="B42" i="2"/>
  <c r="F39" i="2" s="1"/>
  <c r="B41" i="2"/>
  <c r="E39" i="2" s="1"/>
  <c r="B40" i="2"/>
  <c r="D39" i="2" s="1"/>
  <c r="B39" i="2"/>
  <c r="C39" i="2" s="1"/>
  <c r="E101" i="2" l="1"/>
  <c r="C42" i="2"/>
  <c r="C58" i="2" s="1"/>
  <c r="H39" i="2"/>
  <c r="H55" i="2" s="1"/>
  <c r="C40" i="2"/>
  <c r="C56" i="2" s="1"/>
  <c r="I39" i="2"/>
  <c r="I55" i="2" s="1"/>
  <c r="E43" i="2"/>
  <c r="C41" i="2"/>
  <c r="C57" i="2" s="1"/>
  <c r="E40" i="2"/>
  <c r="H41" i="2"/>
  <c r="C48" i="2"/>
  <c r="C64" i="2" s="1"/>
  <c r="K39" i="2"/>
  <c r="L39" i="2"/>
  <c r="F45" i="2"/>
  <c r="H42" i="2"/>
  <c r="I42" i="2"/>
  <c r="C47" i="2"/>
  <c r="C63" i="2" s="1"/>
  <c r="D55" i="2"/>
  <c r="E55" i="2"/>
  <c r="F55" i="2"/>
  <c r="C55" i="2"/>
  <c r="G55" i="2"/>
  <c r="D47" i="2"/>
  <c r="D46" i="2"/>
  <c r="D45" i="2"/>
  <c r="F42" i="2"/>
  <c r="J40" i="2"/>
  <c r="E42" i="2"/>
  <c r="H40" i="2"/>
  <c r="C45" i="2"/>
  <c r="F40" i="2"/>
  <c r="C43" i="2"/>
  <c r="D42" i="2"/>
  <c r="G44" i="2"/>
  <c r="J39" i="2"/>
  <c r="C46" i="2"/>
  <c r="J41" i="2"/>
  <c r="F41" i="2"/>
  <c r="D41" i="2"/>
  <c r="G43" i="2"/>
  <c r="I41" i="2"/>
  <c r="D40" i="2"/>
  <c r="G42" i="2"/>
  <c r="E41" i="2"/>
  <c r="F43" i="2"/>
  <c r="D44" i="2"/>
  <c r="E46" i="2"/>
  <c r="F44" i="2"/>
  <c r="K40" i="2"/>
  <c r="G40" i="2"/>
  <c r="I40" i="2"/>
  <c r="C44" i="2"/>
  <c r="G69" i="2" l="1"/>
  <c r="L55" i="2"/>
  <c r="F101" i="2"/>
  <c r="J57" i="2"/>
  <c r="D63" i="2"/>
  <c r="E57" i="2"/>
  <c r="K55" i="2"/>
  <c r="J55" i="2"/>
  <c r="J69" i="2" s="1"/>
  <c r="I57" i="2"/>
  <c r="D56" i="2"/>
  <c r="C70" i="2" s="1"/>
  <c r="G56" i="2"/>
  <c r="F56" i="2"/>
  <c r="E58" i="2"/>
  <c r="G58" i="2"/>
  <c r="G72" i="2" s="1"/>
  <c r="D58" i="2"/>
  <c r="C72" i="2" s="1"/>
  <c r="J56" i="2"/>
  <c r="D61" i="2"/>
  <c r="C61" i="2"/>
  <c r="F61" i="2"/>
  <c r="E61" i="2"/>
  <c r="D60" i="2"/>
  <c r="C60" i="2"/>
  <c r="F60" i="2"/>
  <c r="G60" i="2"/>
  <c r="E60" i="2"/>
  <c r="H56" i="2"/>
  <c r="H57" i="2"/>
  <c r="H71" i="2" s="1"/>
  <c r="H58" i="2"/>
  <c r="K56" i="2"/>
  <c r="D57" i="2"/>
  <c r="C71" i="2" s="1"/>
  <c r="G57" i="2"/>
  <c r="I58" i="2"/>
  <c r="F58" i="2"/>
  <c r="E72" i="2" s="1"/>
  <c r="C59" i="2"/>
  <c r="F59" i="2"/>
  <c r="E59" i="2"/>
  <c r="D59" i="2"/>
  <c r="H59" i="2"/>
  <c r="G59" i="2"/>
  <c r="D62" i="2"/>
  <c r="C62" i="2"/>
  <c r="E62" i="2"/>
  <c r="I56" i="2"/>
  <c r="H70" i="2" s="1"/>
  <c r="E56" i="2"/>
  <c r="D70" i="2" s="1"/>
  <c r="F57" i="2"/>
  <c r="D69" i="2"/>
  <c r="E69" i="2"/>
  <c r="G71" i="2"/>
  <c r="F71" i="2"/>
  <c r="I69" i="2"/>
  <c r="H69" i="2"/>
  <c r="F69" i="2"/>
  <c r="C69" i="2"/>
  <c r="K69" i="2"/>
  <c r="K79" i="2" s="1"/>
  <c r="K81" i="2" s="1"/>
  <c r="K83" i="2" s="1"/>
  <c r="C77" i="2" l="1"/>
  <c r="E71" i="2"/>
  <c r="E75" i="2"/>
  <c r="I71" i="2"/>
  <c r="H72" i="2"/>
  <c r="J79" i="2"/>
  <c r="J81" i="2" s="1"/>
  <c r="H83" i="2" s="1"/>
  <c r="L91" i="2"/>
  <c r="F111" i="2" s="1"/>
  <c r="D74" i="2"/>
  <c r="F74" i="2"/>
  <c r="G101" i="2"/>
  <c r="J70" i="2"/>
  <c r="G79" i="2"/>
  <c r="G81" i="2" s="1"/>
  <c r="G83" i="2" s="1"/>
  <c r="D72" i="2"/>
  <c r="C75" i="2"/>
  <c r="H79" i="2"/>
  <c r="H81" i="2" s="1"/>
  <c r="C73" i="2"/>
  <c r="I70" i="2"/>
  <c r="I79" i="2"/>
  <c r="I81" i="2" s="1"/>
  <c r="F73" i="2"/>
  <c r="D79" i="2"/>
  <c r="D81" i="2" s="1"/>
  <c r="D75" i="2"/>
  <c r="E74" i="2"/>
  <c r="F79" i="2"/>
  <c r="F81" i="2" s="1"/>
  <c r="E79" i="2"/>
  <c r="E81" i="2" s="1"/>
  <c r="E73" i="2"/>
  <c r="F72" i="2"/>
  <c r="D73" i="2"/>
  <c r="C76" i="2"/>
  <c r="E70" i="2"/>
  <c r="G73" i="2"/>
  <c r="D71" i="2"/>
  <c r="F70" i="2"/>
  <c r="C74" i="2"/>
  <c r="C79" i="2"/>
  <c r="C81" i="2" s="1"/>
  <c r="D76" i="2"/>
  <c r="G70" i="2"/>
  <c r="L84" i="2"/>
  <c r="J83" i="2" l="1"/>
  <c r="F83" i="2"/>
  <c r="I83" i="2"/>
  <c r="E83" i="2"/>
  <c r="H101" i="2"/>
  <c r="L94" i="2"/>
  <c r="D83" i="2"/>
  <c r="C83" i="2"/>
  <c r="H84" i="2"/>
  <c r="H95" i="2" s="1"/>
  <c r="D84" i="2"/>
  <c r="G84" i="2"/>
  <c r="G99" i="2" s="1"/>
  <c r="L93" i="2" l="1"/>
  <c r="G97" i="2"/>
  <c r="H97" i="2"/>
  <c r="F84" i="2"/>
  <c r="F99" i="2" s="1"/>
  <c r="I96" i="2"/>
  <c r="H96" i="2"/>
  <c r="G96" i="2"/>
  <c r="F98" i="2"/>
  <c r="G98" i="2"/>
  <c r="J84" i="2"/>
  <c r="J96" i="2" s="1"/>
  <c r="K84" i="2"/>
  <c r="K93" i="2" s="1"/>
  <c r="L92" i="2"/>
  <c r="C84" i="2"/>
  <c r="D99" i="2"/>
  <c r="I84" i="2"/>
  <c r="H98" i="2"/>
  <c r="I101" i="2"/>
  <c r="H99" i="2"/>
  <c r="I98" i="2"/>
  <c r="L95" i="2"/>
  <c r="E84" i="2"/>
  <c r="E99" i="2" s="1"/>
  <c r="K96" i="2" l="1"/>
  <c r="J95" i="2"/>
  <c r="J94" i="2"/>
  <c r="J97" i="2"/>
  <c r="F97" i="2"/>
  <c r="J93" i="2"/>
  <c r="K95" i="2"/>
  <c r="K94" i="2"/>
  <c r="E98" i="2"/>
  <c r="I95" i="2"/>
  <c r="F115" i="2" s="1"/>
  <c r="I94" i="2"/>
  <c r="F114" i="2" s="1"/>
  <c r="I97" i="2"/>
  <c r="F113" i="2"/>
  <c r="K92" i="2"/>
  <c r="F112" i="2" s="1"/>
  <c r="J101" i="2"/>
  <c r="I99" i="2"/>
  <c r="K97" i="2"/>
  <c r="J98" i="2"/>
  <c r="L96" i="2"/>
  <c r="F116" i="2" s="1"/>
  <c r="K101" i="2" l="1"/>
  <c r="K98" i="2"/>
  <c r="J99" i="2"/>
  <c r="L97" i="2"/>
  <c r="F117" i="2" s="1"/>
  <c r="L101" i="2" l="1"/>
  <c r="L99" i="2" s="1"/>
  <c r="K99" i="2"/>
  <c r="L98" i="2"/>
  <c r="F118" i="2" s="1"/>
  <c r="F119" i="2" l="1"/>
  <c r="D52" i="1" l="1"/>
  <c r="C48" i="1"/>
  <c r="C49" i="1"/>
  <c r="C50" i="1"/>
  <c r="B47" i="1"/>
  <c r="B48" i="1"/>
  <c r="B49" i="1"/>
  <c r="B52" i="1"/>
  <c r="J19" i="1"/>
  <c r="I19" i="1"/>
  <c r="I20" i="1"/>
  <c r="H19" i="1"/>
  <c r="H20" i="1"/>
  <c r="H21" i="1"/>
  <c r="G19" i="1"/>
  <c r="H5" i="2" s="1"/>
  <c r="G20" i="1"/>
  <c r="H6" i="2" s="1"/>
  <c r="G21" i="1"/>
  <c r="H7" i="2" s="1"/>
  <c r="G22" i="1"/>
  <c r="F19" i="1"/>
  <c r="F20" i="1"/>
  <c r="F21" i="1"/>
  <c r="F22" i="1"/>
  <c r="F23" i="1"/>
  <c r="E19" i="1"/>
  <c r="E20" i="1"/>
  <c r="E21" i="1"/>
  <c r="E22" i="1"/>
  <c r="E23" i="1"/>
  <c r="E24" i="1"/>
  <c r="D19" i="1"/>
  <c r="D20" i="1"/>
  <c r="D21" i="1"/>
  <c r="D22" i="1"/>
  <c r="D23" i="1"/>
  <c r="E9" i="2" s="1"/>
  <c r="D24" i="1"/>
  <c r="E10" i="2" s="1"/>
  <c r="D25" i="1"/>
  <c r="C19" i="1"/>
  <c r="D5" i="2" s="1"/>
  <c r="C19" i="2" s="1"/>
  <c r="C20" i="1"/>
  <c r="D6" i="2" s="1"/>
  <c r="C21" i="1"/>
  <c r="D7" i="2" s="1"/>
  <c r="C22" i="1"/>
  <c r="D8" i="2" s="1"/>
  <c r="C23" i="1"/>
  <c r="C24" i="1"/>
  <c r="C25" i="1"/>
  <c r="C26" i="1"/>
  <c r="B19" i="1"/>
  <c r="C5" i="2" s="1"/>
  <c r="B20" i="1"/>
  <c r="C6" i="2" s="1"/>
  <c r="C20" i="2" s="1"/>
  <c r="B21" i="1"/>
  <c r="C7" i="2" s="1"/>
  <c r="B22" i="1"/>
  <c r="B23" i="1"/>
  <c r="B24" i="1"/>
  <c r="C10" i="2" s="1"/>
  <c r="B25" i="1"/>
  <c r="C11" i="2" s="1"/>
  <c r="B26" i="1"/>
  <c r="C12" i="2" s="1"/>
  <c r="B27" i="1"/>
  <c r="C18" i="1"/>
  <c r="D18" i="1"/>
  <c r="E18" i="1"/>
  <c r="F18" i="1"/>
  <c r="G18" i="1"/>
  <c r="H18" i="1"/>
  <c r="I18" i="1"/>
  <c r="J18" i="1"/>
  <c r="K18" i="1"/>
  <c r="B18" i="1"/>
  <c r="F49" i="1" l="1"/>
  <c r="G7" i="2"/>
  <c r="F48" i="1"/>
  <c r="G6" i="2"/>
  <c r="B119" i="5"/>
  <c r="C13" i="2"/>
  <c r="B119" i="2"/>
  <c r="B117" i="5"/>
  <c r="E11" i="2"/>
  <c r="B117" i="2"/>
  <c r="G50" i="1"/>
  <c r="B114" i="5"/>
  <c r="B114" i="2"/>
  <c r="H8" i="2"/>
  <c r="G22" i="2" s="1"/>
  <c r="B46" i="1"/>
  <c r="C4" i="2"/>
  <c r="B113" i="5"/>
  <c r="B113" i="2"/>
  <c r="I7" i="2"/>
  <c r="H21" i="2" s="1"/>
  <c r="F47" i="1"/>
  <c r="G5" i="2"/>
  <c r="D53" i="1"/>
  <c r="G21" i="2"/>
  <c r="D49" i="1"/>
  <c r="E7" i="2"/>
  <c r="D21" i="2" s="1"/>
  <c r="D47" i="1"/>
  <c r="E5" i="2"/>
  <c r="D19" i="2" s="1"/>
  <c r="D51" i="1"/>
  <c r="E52" i="1"/>
  <c r="B116" i="5"/>
  <c r="B116" i="2"/>
  <c r="F10" i="2"/>
  <c r="E24" i="2" s="1"/>
  <c r="G49" i="1"/>
  <c r="G19" i="2"/>
  <c r="K46" i="1"/>
  <c r="B110" i="5"/>
  <c r="L4" i="2"/>
  <c r="K18" i="2" s="1"/>
  <c r="K28" i="2" s="1"/>
  <c r="K30" i="2" s="1"/>
  <c r="K32" i="2" s="1"/>
  <c r="B110" i="2"/>
  <c r="H48" i="1"/>
  <c r="I6" i="2"/>
  <c r="E50" i="1"/>
  <c r="F8" i="2"/>
  <c r="G48" i="1"/>
  <c r="D50" i="1"/>
  <c r="E8" i="2"/>
  <c r="D22" i="2" s="1"/>
  <c r="B50" i="1"/>
  <c r="C8" i="2"/>
  <c r="C22" i="2" s="1"/>
  <c r="J46" i="1"/>
  <c r="K4" i="2"/>
  <c r="G47" i="1"/>
  <c r="H20" i="2"/>
  <c r="C47" i="1"/>
  <c r="I46" i="1"/>
  <c r="J4" i="2"/>
  <c r="H47" i="1"/>
  <c r="I5" i="2"/>
  <c r="H19" i="2" s="1"/>
  <c r="H46" i="1"/>
  <c r="I4" i="2"/>
  <c r="C53" i="1"/>
  <c r="D11" i="2"/>
  <c r="C25" i="2" s="1"/>
  <c r="C52" i="1"/>
  <c r="D10" i="2"/>
  <c r="C24" i="2" s="1"/>
  <c r="E49" i="1"/>
  <c r="F7" i="2"/>
  <c r="E21" i="2" s="1"/>
  <c r="I47" i="1"/>
  <c r="J5" i="2"/>
  <c r="I19" i="2" s="1"/>
  <c r="F46" i="1"/>
  <c r="G4" i="2"/>
  <c r="C51" i="1"/>
  <c r="D9" i="2"/>
  <c r="E48" i="1"/>
  <c r="F6" i="2"/>
  <c r="E46" i="1"/>
  <c r="F4" i="2"/>
  <c r="E47" i="1"/>
  <c r="F5" i="2"/>
  <c r="E19" i="2" s="1"/>
  <c r="C21" i="2"/>
  <c r="F51" i="1"/>
  <c r="B115" i="5"/>
  <c r="B115" i="2"/>
  <c r="G9" i="2"/>
  <c r="F23" i="2" s="1"/>
  <c r="B54" i="1"/>
  <c r="H49" i="1"/>
  <c r="D23" i="2"/>
  <c r="B51" i="1"/>
  <c r="C9" i="2"/>
  <c r="D48" i="1"/>
  <c r="E6" i="2"/>
  <c r="D20" i="2" s="1"/>
  <c r="C54" i="1"/>
  <c r="B118" i="5"/>
  <c r="D12" i="2"/>
  <c r="C26" i="2" s="1"/>
  <c r="B118" i="2"/>
  <c r="E51" i="1"/>
  <c r="F9" i="2"/>
  <c r="E23" i="2" s="1"/>
  <c r="I48" i="1"/>
  <c r="B112" i="5"/>
  <c r="J6" i="2"/>
  <c r="I20" i="2" s="1"/>
  <c r="B112" i="2"/>
  <c r="G46" i="1"/>
  <c r="H4" i="2"/>
  <c r="J47" i="1"/>
  <c r="B111" i="5"/>
  <c r="B111" i="2"/>
  <c r="K5" i="2"/>
  <c r="B55" i="1"/>
  <c r="D46" i="1"/>
  <c r="E4" i="2"/>
  <c r="C46" i="1"/>
  <c r="D4" i="2"/>
  <c r="F50" i="1"/>
  <c r="G8" i="2"/>
  <c r="F22" i="2" s="1"/>
  <c r="B53" i="1"/>
  <c r="G116" i="2" l="1"/>
  <c r="F116" i="5"/>
  <c r="H116" i="5"/>
  <c r="D18" i="2"/>
  <c r="D28" i="2"/>
  <c r="D30" i="2" s="1"/>
  <c r="G118" i="2"/>
  <c r="D24" i="2"/>
  <c r="G114" i="2"/>
  <c r="F114" i="5"/>
  <c r="H114" i="5"/>
  <c r="F115" i="5"/>
  <c r="H115" i="5"/>
  <c r="C28" i="2"/>
  <c r="C30" i="2" s="1"/>
  <c r="C18" i="2"/>
  <c r="G117" i="2"/>
  <c r="J19" i="2"/>
  <c r="E20" i="2"/>
  <c r="D25" i="2"/>
  <c r="G115" i="2"/>
  <c r="F118" i="5"/>
  <c r="H118" i="5"/>
  <c r="E18" i="2"/>
  <c r="E28" i="2"/>
  <c r="E30" i="2" s="1"/>
  <c r="E32" i="2" s="1"/>
  <c r="H28" i="2"/>
  <c r="H30" i="2" s="1"/>
  <c r="H18" i="2"/>
  <c r="E22" i="2"/>
  <c r="G111" i="2"/>
  <c r="F117" i="5"/>
  <c r="H117" i="5"/>
  <c r="F111" i="5"/>
  <c r="H111" i="5"/>
  <c r="C23" i="2"/>
  <c r="I28" i="2"/>
  <c r="I30" i="2" s="1"/>
  <c r="I32" i="2" s="1"/>
  <c r="I18" i="2"/>
  <c r="D110" i="2"/>
  <c r="E110" i="2" s="1"/>
  <c r="G110" i="2"/>
  <c r="G119" i="2"/>
  <c r="C111" i="2"/>
  <c r="D111" i="2" s="1"/>
  <c r="E111" i="2" s="1"/>
  <c r="L33" i="2"/>
  <c r="G28" i="2"/>
  <c r="G30" i="2" s="1"/>
  <c r="G32" i="2" s="1"/>
  <c r="G18" i="2"/>
  <c r="F18" i="2"/>
  <c r="F28" i="2"/>
  <c r="F30" i="2" s="1"/>
  <c r="H110" i="5"/>
  <c r="F110" i="5"/>
  <c r="F19" i="2"/>
  <c r="F119" i="5"/>
  <c r="H119" i="5"/>
  <c r="G20" i="2"/>
  <c r="F20" i="2"/>
  <c r="J28" i="2"/>
  <c r="J30" i="2" s="1"/>
  <c r="J32" i="2" s="1"/>
  <c r="C112" i="2" s="1"/>
  <c r="D112" i="2" s="1"/>
  <c r="E112" i="2" s="1"/>
  <c r="J18" i="2"/>
  <c r="G113" i="2"/>
  <c r="F21" i="2"/>
  <c r="G112" i="2"/>
  <c r="F112" i="5"/>
  <c r="H112" i="5"/>
  <c r="F113" i="5"/>
  <c r="H113" i="5"/>
  <c r="H121" i="5" l="1"/>
  <c r="C117" i="2"/>
  <c r="D117" i="2" s="1"/>
  <c r="E117" i="2" s="1"/>
  <c r="F121" i="5"/>
  <c r="J33" i="2"/>
  <c r="C113" i="2"/>
  <c r="D113" i="2" s="1"/>
  <c r="E113" i="2" s="1"/>
  <c r="F32" i="2"/>
  <c r="G33" i="2" s="1"/>
  <c r="D32" i="2"/>
  <c r="K33" i="2"/>
  <c r="G121" i="2"/>
  <c r="C32" i="2"/>
  <c r="C115" i="2"/>
  <c r="D115" i="2" s="1"/>
  <c r="E115" i="2" s="1"/>
  <c r="H32" i="2"/>
  <c r="H33" i="2" l="1"/>
  <c r="C114" i="2"/>
  <c r="D114" i="2" s="1"/>
  <c r="E114" i="2" s="1"/>
  <c r="C116" i="2"/>
  <c r="D116" i="2" s="1"/>
  <c r="E116" i="2" s="1"/>
  <c r="F33" i="2"/>
  <c r="C33" i="2"/>
  <c r="C119" i="2"/>
  <c r="D119" i="2" s="1"/>
  <c r="E119" i="2" s="1"/>
  <c r="C118" i="2"/>
  <c r="D118" i="2" s="1"/>
  <c r="E118" i="2" s="1"/>
  <c r="D33" i="2"/>
  <c r="E33" i="2"/>
  <c r="I33" i="2"/>
  <c r="E121" i="2" l="1"/>
</calcChain>
</file>

<file path=xl/sharedStrings.xml><?xml version="1.0" encoding="utf-8"?>
<sst xmlns="http://schemas.openxmlformats.org/spreadsheetml/2006/main" count="69" uniqueCount="31">
  <si>
    <t>Cumulative amounts</t>
  </si>
  <si>
    <t>Incremental amounts</t>
  </si>
  <si>
    <t>Incurred amounts</t>
  </si>
  <si>
    <t>Case estimates</t>
  </si>
  <si>
    <t>Source: Australian Bureau of Statistics, Wage Price Index, Australia June 2023</t>
  </si>
  <si>
    <t>toend20</t>
  </si>
  <si>
    <t>Cumulative amounts (nominal)</t>
  </si>
  <si>
    <t>Age to Age factors (on nominal)</t>
  </si>
  <si>
    <t>All</t>
  </si>
  <si>
    <t>Selected</t>
  </si>
  <si>
    <t>Pi</t>
  </si>
  <si>
    <t>prop</t>
  </si>
  <si>
    <t>Cumulative amounts (to 31/12/2019)</t>
  </si>
  <si>
    <t>Payments</t>
  </si>
  <si>
    <t>to date</t>
  </si>
  <si>
    <t>Unadjusted Chain ladder</t>
  </si>
  <si>
    <t xml:space="preserve">Age to </t>
  </si>
  <si>
    <t>ultimate</t>
  </si>
  <si>
    <t>Ultimate</t>
  </si>
  <si>
    <t>forecast</t>
  </si>
  <si>
    <t>liabilities</t>
  </si>
  <si>
    <t>Adjusted Chain ladder</t>
  </si>
  <si>
    <t>Incremental amounts (to 31/12/2019)</t>
  </si>
  <si>
    <t>interest rate</t>
  </si>
  <si>
    <t>Age to Age factors (on 31/2/2019 dollars)</t>
  </si>
  <si>
    <t>Incremental amounts (nominal)</t>
  </si>
  <si>
    <t>WPI index</t>
  </si>
  <si>
    <t>Incurred losses (nominal)</t>
  </si>
  <si>
    <t>Incurred</t>
  </si>
  <si>
    <t xml:space="preserve"> v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</si>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</sst>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%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7" fontId="0" fillId="0" borderId="0" xfId="0" applyNumberFormat="1"/>
    <xf numFmtId="165" fontId="2" fillId="0" borderId="0" xfId="1" applyNumberFormat="1" applyFont="1"/>
    <xf numFmtId="165" fontId="2" fillId="0" borderId="0" xfId="0" applyNumberFormat="1" applyFont="1"/>
    <xf numFmtId="166" fontId="2" fillId="0" borderId="0" xfId="2" applyNumberFormat="1" applyFont="1"/>
    <xf numFmtId="167" fontId="2" fillId="0" borderId="0" xfId="0" applyNumberFormat="1" applyFont="1"/>
    <xf numFmtId="9" fontId="2" fillId="0" borderId="0" xfId="2" applyFont="1"/>
    <xf numFmtId="164" fontId="3" fillId="0" borderId="0" xfId="1" applyNumberFormat="1" applyFont="1"/>
    <xf numFmtId="164" fontId="2" fillId="0" borderId="0" xfId="0" applyNumberFormat="1" applyFont="1"/>
    <xf numFmtId="10" fontId="2" fillId="0" borderId="0" xfId="0" applyNumberFormat="1" applyFont="1"/>
    <xf numFmtId="164" fontId="3" fillId="0" borderId="1" xfId="1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8B26-E0FB-E246-AE7E-CC2FCFCFAD7C}">
  <dimension ref="A1:B56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B1" t="s">
        <v>5</v>
      </c>
    </row>
    <row r="2" spans="1:2" x14ac:dyDescent="0.2">
      <c r="A2" s="6">
        <v>40330</v>
      </c>
      <c r="B2">
        <v>1.296</v>
      </c>
    </row>
    <row r="3" spans="1:2" x14ac:dyDescent="0.2">
      <c r="A3" s="6">
        <v>40422</v>
      </c>
      <c r="B3">
        <v>1.282</v>
      </c>
    </row>
    <row r="4" spans="1:2" x14ac:dyDescent="0.2">
      <c r="A4" s="6">
        <v>40513</v>
      </c>
      <c r="B4">
        <v>1.2689999999999999</v>
      </c>
    </row>
    <row r="5" spans="1:2" x14ac:dyDescent="0.2">
      <c r="A5" s="6">
        <v>40603</v>
      </c>
      <c r="B5">
        <v>1.258</v>
      </c>
    </row>
    <row r="6" spans="1:2" x14ac:dyDescent="0.2">
      <c r="A6" s="6">
        <v>40695</v>
      </c>
      <c r="B6">
        <v>1.2490000000000001</v>
      </c>
    </row>
    <row r="7" spans="1:2" x14ac:dyDescent="0.2">
      <c r="A7" s="6">
        <v>40787</v>
      </c>
      <c r="B7">
        <v>1.2390000000000001</v>
      </c>
    </row>
    <row r="8" spans="1:2" x14ac:dyDescent="0.2">
      <c r="A8" s="6">
        <v>40878</v>
      </c>
      <c r="B8">
        <v>1.2270000000000001</v>
      </c>
    </row>
    <row r="9" spans="1:2" x14ac:dyDescent="0.2">
      <c r="A9" s="6">
        <v>40969</v>
      </c>
      <c r="B9">
        <v>1.2150000000000001</v>
      </c>
    </row>
    <row r="10" spans="1:2" x14ac:dyDescent="0.2">
      <c r="A10" s="6">
        <v>41061</v>
      </c>
      <c r="B10">
        <v>1.204</v>
      </c>
    </row>
    <row r="11" spans="1:2" x14ac:dyDescent="0.2">
      <c r="A11" s="6">
        <v>41153</v>
      </c>
      <c r="B11">
        <v>1.194</v>
      </c>
    </row>
    <row r="12" spans="1:2" x14ac:dyDescent="0.2">
      <c r="A12" s="6">
        <v>41244</v>
      </c>
      <c r="B12">
        <v>1.1859999999999999</v>
      </c>
    </row>
    <row r="13" spans="1:2" x14ac:dyDescent="0.2">
      <c r="A13" s="6">
        <v>41334</v>
      </c>
      <c r="B13">
        <v>1.1779999999999999</v>
      </c>
    </row>
    <row r="14" spans="1:2" x14ac:dyDescent="0.2">
      <c r="A14" s="6">
        <v>41426</v>
      </c>
      <c r="B14">
        <v>1.171</v>
      </c>
    </row>
    <row r="15" spans="1:2" x14ac:dyDescent="0.2">
      <c r="A15" s="6">
        <v>41518</v>
      </c>
      <c r="B15">
        <v>1.1639999999999999</v>
      </c>
    </row>
    <row r="16" spans="1:2" x14ac:dyDescent="0.2">
      <c r="A16" s="6">
        <v>41609</v>
      </c>
      <c r="B16">
        <v>1.1559999999999999</v>
      </c>
    </row>
    <row r="17" spans="1:2" x14ac:dyDescent="0.2">
      <c r="A17" s="6">
        <v>41699</v>
      </c>
      <c r="B17">
        <v>1.1459999999999999</v>
      </c>
    </row>
    <row r="18" spans="1:2" x14ac:dyDescent="0.2">
      <c r="A18" s="6">
        <v>41791</v>
      </c>
      <c r="B18">
        <v>1.141</v>
      </c>
    </row>
    <row r="19" spans="1:2" x14ac:dyDescent="0.2">
      <c r="A19" s="6">
        <v>41883</v>
      </c>
      <c r="B19">
        <v>1.1339999999999999</v>
      </c>
    </row>
    <row r="20" spans="1:2" x14ac:dyDescent="0.2">
      <c r="A20" s="6">
        <v>41974</v>
      </c>
      <c r="B20">
        <v>1.127</v>
      </c>
    </row>
    <row r="21" spans="1:2" x14ac:dyDescent="0.2">
      <c r="A21" s="6">
        <v>42064</v>
      </c>
      <c r="B21">
        <v>1.1200000000000001</v>
      </c>
    </row>
    <row r="22" spans="1:2" x14ac:dyDescent="0.2">
      <c r="A22" s="6">
        <v>42156</v>
      </c>
      <c r="B22">
        <v>1.115</v>
      </c>
    </row>
    <row r="23" spans="1:2" x14ac:dyDescent="0.2">
      <c r="A23" s="6">
        <v>42248</v>
      </c>
      <c r="B23">
        <v>1.1080000000000001</v>
      </c>
    </row>
    <row r="24" spans="1:2" x14ac:dyDescent="0.2">
      <c r="A24" s="6">
        <v>42339</v>
      </c>
      <c r="B24">
        <v>1.103</v>
      </c>
    </row>
    <row r="25" spans="1:2" x14ac:dyDescent="0.2">
      <c r="A25" s="6">
        <v>42430</v>
      </c>
      <c r="B25">
        <v>1.097</v>
      </c>
    </row>
    <row r="26" spans="1:2" x14ac:dyDescent="0.2">
      <c r="A26" s="6">
        <v>42522</v>
      </c>
      <c r="B26">
        <v>1.0920000000000001</v>
      </c>
    </row>
    <row r="27" spans="1:2" x14ac:dyDescent="0.2">
      <c r="A27" s="6">
        <v>42614</v>
      </c>
      <c r="B27">
        <v>1.087</v>
      </c>
    </row>
    <row r="28" spans="1:2" x14ac:dyDescent="0.2">
      <c r="A28" s="6">
        <v>42705</v>
      </c>
      <c r="B28">
        <v>1.0820000000000001</v>
      </c>
    </row>
    <row r="29" spans="1:2" x14ac:dyDescent="0.2">
      <c r="A29" s="6">
        <v>42795</v>
      </c>
      <c r="B29">
        <v>1.0760000000000001</v>
      </c>
    </row>
    <row r="30" spans="1:2" x14ac:dyDescent="0.2">
      <c r="A30" s="6">
        <v>42887</v>
      </c>
      <c r="B30">
        <v>1.07</v>
      </c>
    </row>
    <row r="31" spans="1:2" x14ac:dyDescent="0.2">
      <c r="A31" s="6">
        <v>42979</v>
      </c>
      <c r="B31">
        <v>1.0649999999999999</v>
      </c>
    </row>
    <row r="32" spans="1:2" x14ac:dyDescent="0.2">
      <c r="A32" s="6">
        <v>43070</v>
      </c>
      <c r="B32">
        <v>1.0580000000000001</v>
      </c>
    </row>
    <row r="33" spans="1:2" x14ac:dyDescent="0.2">
      <c r="A33" s="6">
        <v>43160</v>
      </c>
      <c r="B33">
        <v>1.0529999999999999</v>
      </c>
    </row>
    <row r="34" spans="1:2" x14ac:dyDescent="0.2">
      <c r="A34" s="6">
        <v>43252</v>
      </c>
      <c r="B34">
        <v>1.0469999999999999</v>
      </c>
    </row>
    <row r="35" spans="1:2" x14ac:dyDescent="0.2">
      <c r="A35" s="6">
        <v>43344</v>
      </c>
      <c r="B35">
        <v>1.0409999999999999</v>
      </c>
    </row>
    <row r="36" spans="1:2" x14ac:dyDescent="0.2">
      <c r="A36" s="6">
        <v>43435</v>
      </c>
      <c r="B36">
        <v>1.034</v>
      </c>
    </row>
    <row r="37" spans="1:2" x14ac:dyDescent="0.2">
      <c r="A37" s="6">
        <v>43525</v>
      </c>
      <c r="B37">
        <v>1.0289999999999999</v>
      </c>
    </row>
    <row r="38" spans="1:2" x14ac:dyDescent="0.2">
      <c r="A38" s="6">
        <v>43617</v>
      </c>
      <c r="B38">
        <v>1.0229999999999999</v>
      </c>
    </row>
    <row r="39" spans="1:2" x14ac:dyDescent="0.2">
      <c r="A39" s="6">
        <v>43709</v>
      </c>
      <c r="B39">
        <v>1.018</v>
      </c>
    </row>
    <row r="40" spans="1:2" x14ac:dyDescent="0.2">
      <c r="A40" s="6">
        <v>43800</v>
      </c>
      <c r="B40">
        <v>1.0129999999999999</v>
      </c>
    </row>
    <row r="41" spans="1:2" x14ac:dyDescent="0.2">
      <c r="A41" s="6">
        <v>43891</v>
      </c>
      <c r="B41">
        <v>1.008</v>
      </c>
    </row>
    <row r="42" spans="1:2" x14ac:dyDescent="0.2">
      <c r="A42" s="6">
        <v>43983</v>
      </c>
      <c r="B42">
        <v>1.006</v>
      </c>
    </row>
    <row r="43" spans="1:2" x14ac:dyDescent="0.2">
      <c r="A43" s="6">
        <v>44075</v>
      </c>
      <c r="B43">
        <v>1.0049999999999999</v>
      </c>
    </row>
    <row r="44" spans="1:2" x14ac:dyDescent="0.2">
      <c r="A44" s="6">
        <v>44166</v>
      </c>
      <c r="B44">
        <v>1</v>
      </c>
    </row>
    <row r="45" spans="1:2" x14ac:dyDescent="0.2">
      <c r="A45" s="6">
        <v>44256</v>
      </c>
    </row>
    <row r="46" spans="1:2" x14ac:dyDescent="0.2">
      <c r="A46" s="6">
        <v>44348</v>
      </c>
    </row>
    <row r="47" spans="1:2" x14ac:dyDescent="0.2">
      <c r="A47" s="6">
        <v>44440</v>
      </c>
    </row>
    <row r="48" spans="1:2" x14ac:dyDescent="0.2">
      <c r="A48" s="6">
        <v>44531</v>
      </c>
    </row>
    <row r="49" spans="1:1" x14ac:dyDescent="0.2">
      <c r="A49" s="6">
        <v>44621</v>
      </c>
    </row>
    <row r="50" spans="1:1" x14ac:dyDescent="0.2">
      <c r="A50" s="6">
        <v>44713</v>
      </c>
    </row>
    <row r="51" spans="1:1" x14ac:dyDescent="0.2">
      <c r="A51" s="6">
        <v>44805</v>
      </c>
    </row>
    <row r="52" spans="1:1" x14ac:dyDescent="0.2">
      <c r="A52" s="6">
        <v>44896</v>
      </c>
    </row>
    <row r="53" spans="1:1" x14ac:dyDescent="0.2">
      <c r="A53" s="6">
        <v>44986</v>
      </c>
    </row>
    <row r="54" spans="1:1" x14ac:dyDescent="0.2">
      <c r="A54" s="6">
        <v>45078</v>
      </c>
    </row>
    <row r="56" spans="1:1" x14ac:dyDescent="0.2">
      <c r="A5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E41B-5E9B-7C42-9B87-62A3DF143077}">
  <dimension ref="A1:K55"/>
  <sheetViews>
    <sheetView topLeftCell="A9" workbookViewId="0">
      <selection sqref="A1:K13"/>
    </sheetView>
  </sheetViews>
  <sheetFormatPr baseColWidth="10" defaultRowHeight="16" x14ac:dyDescent="0.2"/>
  <cols>
    <col min="1" max="1" width="10.83203125" style="1"/>
    <col min="2" max="11" width="11.33203125" style="1" customWidth="1"/>
    <col min="12" max="16384" width="10.83203125" style="1"/>
  </cols>
  <sheetData>
    <row r="1" spans="1:11" x14ac:dyDescent="0.2">
      <c r="A1" s="5" t="s">
        <v>1</v>
      </c>
    </row>
    <row r="2" spans="1:11" x14ac:dyDescent="0.2">
      <c r="A2" s="5"/>
    </row>
    <row r="3" spans="1:11" s="3" customFormat="1" x14ac:dyDescent="0.2"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">
      <c r="A4" s="5">
        <v>2010</v>
      </c>
      <c r="B4" s="2">
        <v>70636</v>
      </c>
      <c r="C4" s="2">
        <v>87885</v>
      </c>
      <c r="D4" s="2">
        <v>46780</v>
      </c>
      <c r="E4" s="2">
        <v>29716</v>
      </c>
      <c r="F4" s="2">
        <v>20626</v>
      </c>
      <c r="G4" s="2">
        <v>7741</v>
      </c>
      <c r="H4" s="2">
        <v>6137</v>
      </c>
      <c r="I4" s="2">
        <v>1680</v>
      </c>
      <c r="J4" s="2">
        <v>662</v>
      </c>
      <c r="K4" s="2">
        <v>361</v>
      </c>
    </row>
    <row r="5" spans="1:11" x14ac:dyDescent="0.2">
      <c r="A5" s="5">
        <v>2011</v>
      </c>
      <c r="B5" s="2">
        <v>69497</v>
      </c>
      <c r="C5" s="2">
        <v>82769</v>
      </c>
      <c r="D5" s="2">
        <v>56003</v>
      </c>
      <c r="E5" s="2">
        <v>28942</v>
      </c>
      <c r="F5" s="2">
        <v>15277</v>
      </c>
      <c r="G5" s="2">
        <v>7190</v>
      </c>
      <c r="H5" s="2">
        <v>3985</v>
      </c>
      <c r="I5" s="2">
        <v>2794</v>
      </c>
      <c r="J5" s="2">
        <v>781</v>
      </c>
      <c r="K5" s="2"/>
    </row>
    <row r="6" spans="1:11" x14ac:dyDescent="0.2">
      <c r="A6" s="5">
        <v>2012</v>
      </c>
      <c r="B6" s="2">
        <v>59944</v>
      </c>
      <c r="C6" s="2">
        <v>85553</v>
      </c>
      <c r="D6" s="2">
        <v>49886</v>
      </c>
      <c r="E6" s="2">
        <v>27044</v>
      </c>
      <c r="F6" s="2">
        <v>11680</v>
      </c>
      <c r="G6" s="2">
        <v>8213</v>
      </c>
      <c r="H6" s="2">
        <v>5663</v>
      </c>
      <c r="I6" s="2">
        <v>2830</v>
      </c>
      <c r="J6" s="2"/>
      <c r="K6" s="2"/>
    </row>
    <row r="7" spans="1:11" x14ac:dyDescent="0.2">
      <c r="A7" s="5">
        <v>2013</v>
      </c>
      <c r="B7" s="2">
        <v>69201</v>
      </c>
      <c r="C7" s="2">
        <v>92811</v>
      </c>
      <c r="D7" s="2">
        <v>48701</v>
      </c>
      <c r="E7" s="2">
        <v>34526</v>
      </c>
      <c r="F7" s="2">
        <v>20564</v>
      </c>
      <c r="G7" s="2">
        <v>9083</v>
      </c>
      <c r="H7" s="2">
        <v>8387</v>
      </c>
      <c r="I7" s="2"/>
      <c r="J7" s="2"/>
      <c r="K7" s="2"/>
    </row>
    <row r="8" spans="1:11" x14ac:dyDescent="0.2">
      <c r="A8" s="5">
        <v>2014</v>
      </c>
      <c r="B8" s="2">
        <v>64273</v>
      </c>
      <c r="C8" s="2">
        <v>95872</v>
      </c>
      <c r="D8" s="2">
        <v>57862</v>
      </c>
      <c r="E8" s="2">
        <v>28241</v>
      </c>
      <c r="F8" s="2">
        <v>10768</v>
      </c>
      <c r="G8" s="2">
        <v>7489</v>
      </c>
      <c r="H8" s="2"/>
      <c r="I8" s="2"/>
      <c r="J8" s="2"/>
      <c r="K8" s="2"/>
    </row>
    <row r="9" spans="1:11" x14ac:dyDescent="0.2">
      <c r="A9" s="5">
        <v>2015</v>
      </c>
      <c r="B9" s="2">
        <v>72982</v>
      </c>
      <c r="C9" s="2">
        <v>98384</v>
      </c>
      <c r="D9" s="2">
        <v>52409</v>
      </c>
      <c r="E9" s="2">
        <v>28874</v>
      </c>
      <c r="F9" s="2">
        <v>17224</v>
      </c>
      <c r="G9" s="2"/>
      <c r="H9" s="2"/>
      <c r="I9" s="2"/>
      <c r="J9" s="2"/>
      <c r="K9" s="2"/>
    </row>
    <row r="10" spans="1:11" x14ac:dyDescent="0.2">
      <c r="A10" s="5">
        <v>2016</v>
      </c>
      <c r="B10" s="2">
        <v>81637</v>
      </c>
      <c r="C10" s="2">
        <v>101874</v>
      </c>
      <c r="D10" s="2">
        <v>52535</v>
      </c>
      <c r="E10" s="2">
        <v>27368</v>
      </c>
      <c r="F10" s="2"/>
      <c r="G10" s="2"/>
      <c r="H10" s="2"/>
      <c r="I10" s="2"/>
      <c r="J10" s="2"/>
      <c r="K10" s="2"/>
    </row>
    <row r="11" spans="1:11" x14ac:dyDescent="0.2">
      <c r="A11" s="5">
        <v>2017</v>
      </c>
      <c r="B11" s="2">
        <v>65334</v>
      </c>
      <c r="C11" s="2">
        <v>82100</v>
      </c>
      <c r="D11" s="2">
        <v>57387</v>
      </c>
      <c r="E11" s="2"/>
      <c r="F11" s="2"/>
      <c r="G11" s="2"/>
      <c r="H11" s="2"/>
      <c r="I11" s="2"/>
      <c r="J11" s="2"/>
      <c r="K11" s="2"/>
    </row>
    <row r="12" spans="1:11" x14ac:dyDescent="0.2">
      <c r="A12" s="5">
        <v>2018</v>
      </c>
      <c r="B12" s="2">
        <v>81050</v>
      </c>
      <c r="C12" s="2">
        <v>109214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5">
        <v>2019</v>
      </c>
      <c r="B13" s="2">
        <v>77289</v>
      </c>
      <c r="C13" s="2"/>
      <c r="D13" s="2"/>
      <c r="E13" s="2"/>
      <c r="F13" s="2"/>
      <c r="G13" s="2"/>
      <c r="H13" s="2"/>
      <c r="I13" s="2"/>
      <c r="J13" s="2"/>
      <c r="K13" s="2"/>
    </row>
    <row r="15" spans="1:11" x14ac:dyDescent="0.2">
      <c r="A15" s="5" t="s">
        <v>0</v>
      </c>
    </row>
    <row r="17" spans="1:11" x14ac:dyDescent="0.2">
      <c r="A17" s="3"/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</row>
    <row r="18" spans="1:11" x14ac:dyDescent="0.2">
      <c r="A18" s="5">
        <v>2010</v>
      </c>
      <c r="B18" s="2">
        <f>SUM($B4:B4)</f>
        <v>70636</v>
      </c>
      <c r="C18" s="2">
        <f>SUM($B4:C4)</f>
        <v>158521</v>
      </c>
      <c r="D18" s="2">
        <f>SUM($B4:D4)</f>
        <v>205301</v>
      </c>
      <c r="E18" s="2">
        <f>SUM($B4:E4)</f>
        <v>235017</v>
      </c>
      <c r="F18" s="2">
        <f>SUM($B4:F4)</f>
        <v>255643</v>
      </c>
      <c r="G18" s="2">
        <f>SUM($B4:G4)</f>
        <v>263384</v>
      </c>
      <c r="H18" s="2">
        <f>SUM($B4:H4)</f>
        <v>269521</v>
      </c>
      <c r="I18" s="2">
        <f>SUM($B4:I4)</f>
        <v>271201</v>
      </c>
      <c r="J18" s="2">
        <f>SUM($B4:J4)</f>
        <v>271863</v>
      </c>
      <c r="K18" s="2">
        <f>SUM($B4:K4)</f>
        <v>272224</v>
      </c>
    </row>
    <row r="19" spans="1:11" x14ac:dyDescent="0.2">
      <c r="A19" s="5">
        <v>2011</v>
      </c>
      <c r="B19" s="2">
        <f>SUM($B5:B5)</f>
        <v>69497</v>
      </c>
      <c r="C19" s="2">
        <f>SUM($B5:C5)</f>
        <v>152266</v>
      </c>
      <c r="D19" s="2">
        <f>SUM($B5:D5)</f>
        <v>208269</v>
      </c>
      <c r="E19" s="2">
        <f>SUM($B5:E5)</f>
        <v>237211</v>
      </c>
      <c r="F19" s="2">
        <f>SUM($B5:F5)</f>
        <v>252488</v>
      </c>
      <c r="G19" s="2">
        <f>SUM($B5:G5)</f>
        <v>259678</v>
      </c>
      <c r="H19" s="2">
        <f>SUM($B5:H5)</f>
        <v>263663</v>
      </c>
      <c r="I19" s="2">
        <f>SUM($B5:I5)</f>
        <v>266457</v>
      </c>
      <c r="J19" s="2">
        <f>SUM($B5:J5)</f>
        <v>267238</v>
      </c>
      <c r="K19" s="2"/>
    </row>
    <row r="20" spans="1:11" x14ac:dyDescent="0.2">
      <c r="A20" s="5">
        <v>2012</v>
      </c>
      <c r="B20" s="2">
        <f>SUM($B6:B6)</f>
        <v>59944</v>
      </c>
      <c r="C20" s="2">
        <f>SUM($B6:C6)</f>
        <v>145497</v>
      </c>
      <c r="D20" s="2">
        <f>SUM($B6:D6)</f>
        <v>195383</v>
      </c>
      <c r="E20" s="2">
        <f>SUM($B6:E6)</f>
        <v>222427</v>
      </c>
      <c r="F20" s="2">
        <f>SUM($B6:F6)</f>
        <v>234107</v>
      </c>
      <c r="G20" s="2">
        <f>SUM($B6:G6)</f>
        <v>242320</v>
      </c>
      <c r="H20" s="2">
        <f>SUM($B6:H6)</f>
        <v>247983</v>
      </c>
      <c r="I20" s="2">
        <f>SUM($B6:I6)</f>
        <v>250813</v>
      </c>
      <c r="J20" s="2"/>
      <c r="K20" s="2"/>
    </row>
    <row r="21" spans="1:11" x14ac:dyDescent="0.2">
      <c r="A21" s="5">
        <v>2013</v>
      </c>
      <c r="B21" s="2">
        <f>SUM($B7:B7)</f>
        <v>69201</v>
      </c>
      <c r="C21" s="2">
        <f>SUM($B7:C7)</f>
        <v>162012</v>
      </c>
      <c r="D21" s="2">
        <f>SUM($B7:D7)</f>
        <v>210713</v>
      </c>
      <c r="E21" s="2">
        <f>SUM($B7:E7)</f>
        <v>245239</v>
      </c>
      <c r="F21" s="2">
        <f>SUM($B7:F7)</f>
        <v>265803</v>
      </c>
      <c r="G21" s="2">
        <f>SUM($B7:G7)</f>
        <v>274886</v>
      </c>
      <c r="H21" s="2">
        <f>SUM($B7:H7)</f>
        <v>283273</v>
      </c>
      <c r="I21" s="2"/>
      <c r="J21" s="2"/>
      <c r="K21" s="2"/>
    </row>
    <row r="22" spans="1:11" x14ac:dyDescent="0.2">
      <c r="A22" s="5">
        <v>2014</v>
      </c>
      <c r="B22" s="2">
        <f>SUM($B8:B8)</f>
        <v>64273</v>
      </c>
      <c r="C22" s="2">
        <f>SUM($B8:C8)</f>
        <v>160145</v>
      </c>
      <c r="D22" s="2">
        <f>SUM($B8:D8)</f>
        <v>218007</v>
      </c>
      <c r="E22" s="2">
        <f>SUM($B8:E8)</f>
        <v>246248</v>
      </c>
      <c r="F22" s="2">
        <f>SUM($B8:F8)</f>
        <v>257016</v>
      </c>
      <c r="G22" s="2">
        <f>SUM($B8:G8)</f>
        <v>264505</v>
      </c>
      <c r="H22" s="2"/>
      <c r="I22" s="2"/>
      <c r="J22" s="2"/>
      <c r="K22" s="2"/>
    </row>
    <row r="23" spans="1:11" x14ac:dyDescent="0.2">
      <c r="A23" s="5">
        <v>2015</v>
      </c>
      <c r="B23" s="2">
        <f>SUM($B9:B9)</f>
        <v>72982</v>
      </c>
      <c r="C23" s="2">
        <f>SUM($B9:C9)</f>
        <v>171366</v>
      </c>
      <c r="D23" s="2">
        <f>SUM($B9:D9)</f>
        <v>223775</v>
      </c>
      <c r="E23" s="2">
        <f>SUM($B9:E9)</f>
        <v>252649</v>
      </c>
      <c r="F23" s="2">
        <f>SUM($B9:F9)</f>
        <v>269873</v>
      </c>
      <c r="G23" s="2"/>
      <c r="H23" s="2"/>
      <c r="I23" s="2"/>
      <c r="J23" s="2"/>
      <c r="K23" s="2"/>
    </row>
    <row r="24" spans="1:11" x14ac:dyDescent="0.2">
      <c r="A24" s="5">
        <v>2016</v>
      </c>
      <c r="B24" s="2">
        <f>SUM($B10:B10)</f>
        <v>81637</v>
      </c>
      <c r="C24" s="2">
        <f>SUM($B10:C10)</f>
        <v>183511</v>
      </c>
      <c r="D24" s="2">
        <f>SUM($B10:D10)</f>
        <v>236046</v>
      </c>
      <c r="E24" s="2">
        <f>SUM($B10:E10)</f>
        <v>263414</v>
      </c>
      <c r="F24" s="2"/>
      <c r="G24" s="2"/>
      <c r="H24" s="2"/>
      <c r="I24" s="2"/>
      <c r="J24" s="2"/>
      <c r="K24" s="2"/>
    </row>
    <row r="25" spans="1:11" x14ac:dyDescent="0.2">
      <c r="A25" s="5">
        <v>2017</v>
      </c>
      <c r="B25" s="2">
        <f>SUM($B11:B11)</f>
        <v>65334</v>
      </c>
      <c r="C25" s="2">
        <f>SUM($B11:C11)</f>
        <v>147434</v>
      </c>
      <c r="D25" s="2">
        <f>SUM($B11:D11)</f>
        <v>204821</v>
      </c>
      <c r="E25" s="2"/>
      <c r="F25" s="2"/>
      <c r="G25" s="2"/>
      <c r="H25" s="2"/>
      <c r="I25" s="2"/>
      <c r="J25" s="2"/>
      <c r="K25" s="2"/>
    </row>
    <row r="26" spans="1:11" x14ac:dyDescent="0.2">
      <c r="A26" s="5">
        <v>2018</v>
      </c>
      <c r="B26" s="2">
        <f>SUM($B12:B12)</f>
        <v>81050</v>
      </c>
      <c r="C26" s="2">
        <f>SUM($B12:C12)</f>
        <v>190264</v>
      </c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5">
        <v>2019</v>
      </c>
      <c r="B27" s="2">
        <f>SUM($B13:B13)</f>
        <v>77289</v>
      </c>
      <c r="C27" s="2"/>
      <c r="D27" s="2"/>
      <c r="E27" s="2"/>
      <c r="F27" s="2"/>
      <c r="G27" s="2"/>
      <c r="H27" s="2"/>
      <c r="I27" s="2"/>
      <c r="J27" s="2"/>
      <c r="K27" s="2"/>
    </row>
    <row r="29" spans="1:11" x14ac:dyDescent="0.2">
      <c r="A29" s="5" t="s">
        <v>2</v>
      </c>
    </row>
    <row r="31" spans="1:11" x14ac:dyDescent="0.2">
      <c r="A31" s="3"/>
      <c r="B31" s="4">
        <v>0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</row>
    <row r="32" spans="1:11" x14ac:dyDescent="0.2">
      <c r="A32" s="5">
        <v>2010</v>
      </c>
      <c r="B32" s="2">
        <v>140518</v>
      </c>
      <c r="C32" s="2">
        <v>286003</v>
      </c>
      <c r="D32" s="2">
        <v>309715</v>
      </c>
      <c r="E32" s="2">
        <v>297150</v>
      </c>
      <c r="F32" s="2">
        <v>288521</v>
      </c>
      <c r="G32" s="2">
        <v>278136</v>
      </c>
      <c r="H32" s="2">
        <v>274939</v>
      </c>
      <c r="I32" s="2">
        <v>272762</v>
      </c>
      <c r="J32" s="2">
        <v>272310</v>
      </c>
      <c r="K32" s="2">
        <v>272224</v>
      </c>
    </row>
    <row r="33" spans="1:11" x14ac:dyDescent="0.2">
      <c r="A33" s="5">
        <v>2011</v>
      </c>
      <c r="B33" s="2">
        <v>137233</v>
      </c>
      <c r="C33" s="2">
        <v>281767</v>
      </c>
      <c r="D33" s="2">
        <v>311517</v>
      </c>
      <c r="E33" s="2">
        <v>293983</v>
      </c>
      <c r="F33" s="2">
        <v>281589</v>
      </c>
      <c r="G33" s="2">
        <v>274503</v>
      </c>
      <c r="H33" s="2">
        <v>271162</v>
      </c>
      <c r="I33" s="2">
        <v>269361</v>
      </c>
      <c r="J33" s="2">
        <v>268806</v>
      </c>
      <c r="K33" s="2"/>
    </row>
    <row r="34" spans="1:11" x14ac:dyDescent="0.2">
      <c r="A34" s="5">
        <v>2012</v>
      </c>
      <c r="B34" s="2">
        <v>111030</v>
      </c>
      <c r="C34" s="2">
        <v>260149</v>
      </c>
      <c r="D34" s="2">
        <v>285646</v>
      </c>
      <c r="E34" s="2">
        <v>277209</v>
      </c>
      <c r="F34" s="2">
        <v>265941</v>
      </c>
      <c r="G34" s="2">
        <v>260982</v>
      </c>
      <c r="H34" s="2">
        <v>257105</v>
      </c>
      <c r="I34" s="2">
        <v>255188</v>
      </c>
      <c r="J34" s="2"/>
      <c r="K34" s="2"/>
    </row>
    <row r="35" spans="1:11" x14ac:dyDescent="0.2">
      <c r="A35" s="5">
        <v>2013</v>
      </c>
      <c r="B35" s="2">
        <v>134471</v>
      </c>
      <c r="C35" s="2">
        <v>296648</v>
      </c>
      <c r="D35" s="2">
        <v>321840</v>
      </c>
      <c r="E35" s="2">
        <v>321361</v>
      </c>
      <c r="F35" s="2">
        <v>304373</v>
      </c>
      <c r="G35" s="2">
        <v>296192</v>
      </c>
      <c r="H35" s="2">
        <v>291816</v>
      </c>
      <c r="I35" s="2"/>
      <c r="J35" s="2"/>
      <c r="K35" s="2"/>
    </row>
    <row r="36" spans="1:11" x14ac:dyDescent="0.2">
      <c r="A36" s="5">
        <v>2014</v>
      </c>
      <c r="B36" s="2">
        <v>127672</v>
      </c>
      <c r="C36" s="2">
        <v>288789</v>
      </c>
      <c r="D36" s="2">
        <v>313826</v>
      </c>
      <c r="E36" s="2">
        <v>299229</v>
      </c>
      <c r="F36" s="2">
        <v>287999</v>
      </c>
      <c r="G36" s="2">
        <v>281611</v>
      </c>
      <c r="H36" s="2"/>
      <c r="I36" s="2"/>
      <c r="J36" s="2"/>
      <c r="K36" s="2"/>
    </row>
    <row r="37" spans="1:11" x14ac:dyDescent="0.2">
      <c r="A37" s="5">
        <v>2015</v>
      </c>
      <c r="B37" s="2">
        <v>141269</v>
      </c>
      <c r="C37" s="2">
        <v>305770</v>
      </c>
      <c r="D37" s="2">
        <v>327171</v>
      </c>
      <c r="E37" s="2">
        <v>317232</v>
      </c>
      <c r="F37" s="2">
        <v>308718</v>
      </c>
      <c r="G37" s="2"/>
      <c r="H37" s="2"/>
      <c r="I37" s="2"/>
      <c r="J37" s="2"/>
      <c r="K37" s="2"/>
    </row>
    <row r="38" spans="1:11" x14ac:dyDescent="0.2">
      <c r="A38" s="5">
        <v>2016</v>
      </c>
      <c r="B38" s="2">
        <v>157567</v>
      </c>
      <c r="C38" s="2">
        <v>323288</v>
      </c>
      <c r="D38" s="2">
        <v>337994</v>
      </c>
      <c r="E38" s="2">
        <v>325632</v>
      </c>
      <c r="F38" s="2"/>
      <c r="G38" s="2"/>
      <c r="H38" s="2"/>
      <c r="I38" s="2"/>
      <c r="J38" s="2"/>
      <c r="K38" s="2"/>
    </row>
    <row r="39" spans="1:11" x14ac:dyDescent="0.2">
      <c r="A39" s="5">
        <v>2017</v>
      </c>
      <c r="B39" s="2">
        <v>132778</v>
      </c>
      <c r="C39" s="2">
        <v>277018</v>
      </c>
      <c r="D39" s="2">
        <v>308597</v>
      </c>
      <c r="E39" s="2"/>
      <c r="F39" s="2"/>
      <c r="G39" s="2"/>
      <c r="H39" s="2"/>
      <c r="I39" s="2"/>
      <c r="J39" s="2"/>
      <c r="K39" s="2"/>
    </row>
    <row r="40" spans="1:11" x14ac:dyDescent="0.2">
      <c r="A40" s="5">
        <v>2018</v>
      </c>
      <c r="B40" s="2">
        <v>158465</v>
      </c>
      <c r="C40" s="2">
        <v>337568</v>
      </c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5">
        <v>2019</v>
      </c>
      <c r="B41" s="2">
        <v>147620</v>
      </c>
      <c r="C41" s="2"/>
      <c r="D41" s="2"/>
      <c r="E41" s="2"/>
      <c r="F41" s="2"/>
      <c r="G41" s="2"/>
      <c r="H41" s="2"/>
      <c r="I41" s="2"/>
      <c r="J41" s="2"/>
      <c r="K41" s="2"/>
    </row>
    <row r="43" spans="1:11" x14ac:dyDescent="0.2">
      <c r="A43" s="5" t="s">
        <v>3</v>
      </c>
    </row>
    <row r="45" spans="1:11" x14ac:dyDescent="0.2">
      <c r="A45" s="3"/>
      <c r="B45" s="4">
        <v>0</v>
      </c>
      <c r="C45" s="4">
        <v>1</v>
      </c>
      <c r="D45" s="4">
        <v>2</v>
      </c>
      <c r="E45" s="4">
        <v>3</v>
      </c>
      <c r="F45" s="4">
        <v>4</v>
      </c>
      <c r="G45" s="4">
        <v>5</v>
      </c>
      <c r="H45" s="4">
        <v>6</v>
      </c>
      <c r="I45" s="4">
        <v>7</v>
      </c>
      <c r="J45" s="4">
        <v>8</v>
      </c>
      <c r="K45" s="4">
        <v>9</v>
      </c>
    </row>
    <row r="46" spans="1:11" x14ac:dyDescent="0.2">
      <c r="A46" s="5">
        <v>2010</v>
      </c>
      <c r="B46" s="2">
        <f>B32-B18</f>
        <v>69882</v>
      </c>
      <c r="C46" s="2">
        <f t="shared" ref="C46:K47" si="0">C32-C18</f>
        <v>127482</v>
      </c>
      <c r="D46" s="2">
        <f t="shared" si="0"/>
        <v>104414</v>
      </c>
      <c r="E46" s="2">
        <f t="shared" si="0"/>
        <v>62133</v>
      </c>
      <c r="F46" s="2">
        <f t="shared" si="0"/>
        <v>32878</v>
      </c>
      <c r="G46" s="2">
        <f t="shared" si="0"/>
        <v>14752</v>
      </c>
      <c r="H46" s="2">
        <f t="shared" si="0"/>
        <v>5418</v>
      </c>
      <c r="I46" s="2">
        <f t="shared" si="0"/>
        <v>1561</v>
      </c>
      <c r="J46" s="2">
        <f t="shared" si="0"/>
        <v>447</v>
      </c>
      <c r="K46" s="2">
        <f t="shared" si="0"/>
        <v>0</v>
      </c>
    </row>
    <row r="47" spans="1:11" x14ac:dyDescent="0.2">
      <c r="A47" s="5">
        <v>2011</v>
      </c>
      <c r="B47" s="2">
        <f t="shared" ref="B47:I55" si="1">B33-B19</f>
        <v>67736</v>
      </c>
      <c r="C47" s="2">
        <f t="shared" si="1"/>
        <v>129501</v>
      </c>
      <c r="D47" s="2">
        <f t="shared" si="1"/>
        <v>103248</v>
      </c>
      <c r="E47" s="2">
        <f t="shared" si="1"/>
        <v>56772</v>
      </c>
      <c r="F47" s="2">
        <f t="shared" si="1"/>
        <v>29101</v>
      </c>
      <c r="G47" s="2">
        <f t="shared" si="1"/>
        <v>14825</v>
      </c>
      <c r="H47" s="2">
        <f t="shared" si="1"/>
        <v>7499</v>
      </c>
      <c r="I47" s="2">
        <f t="shared" si="1"/>
        <v>2904</v>
      </c>
      <c r="J47" s="2">
        <f t="shared" si="0"/>
        <v>1568</v>
      </c>
      <c r="K47" s="2"/>
    </row>
    <row r="48" spans="1:11" x14ac:dyDescent="0.2">
      <c r="A48" s="5">
        <v>2012</v>
      </c>
      <c r="B48" s="2">
        <f t="shared" si="1"/>
        <v>51086</v>
      </c>
      <c r="C48" s="2">
        <f t="shared" si="1"/>
        <v>114652</v>
      </c>
      <c r="D48" s="2">
        <f t="shared" si="1"/>
        <v>90263</v>
      </c>
      <c r="E48" s="2">
        <f t="shared" si="1"/>
        <v>54782</v>
      </c>
      <c r="F48" s="2">
        <f t="shared" si="1"/>
        <v>31834</v>
      </c>
      <c r="G48" s="2">
        <f t="shared" si="1"/>
        <v>18662</v>
      </c>
      <c r="H48" s="2">
        <f t="shared" si="1"/>
        <v>9122</v>
      </c>
      <c r="I48" s="2">
        <f t="shared" si="1"/>
        <v>4375</v>
      </c>
      <c r="J48" s="2"/>
      <c r="K48" s="2"/>
    </row>
    <row r="49" spans="1:11" x14ac:dyDescent="0.2">
      <c r="A49" s="5">
        <v>2013</v>
      </c>
      <c r="B49" s="2">
        <f t="shared" si="1"/>
        <v>65270</v>
      </c>
      <c r="C49" s="2">
        <f t="shared" si="1"/>
        <v>134636</v>
      </c>
      <c r="D49" s="2">
        <f t="shared" si="1"/>
        <v>111127</v>
      </c>
      <c r="E49" s="2">
        <f t="shared" si="1"/>
        <v>76122</v>
      </c>
      <c r="F49" s="2">
        <f t="shared" si="1"/>
        <v>38570</v>
      </c>
      <c r="G49" s="2">
        <f t="shared" si="1"/>
        <v>21306</v>
      </c>
      <c r="H49" s="2">
        <f t="shared" si="1"/>
        <v>8543</v>
      </c>
      <c r="I49" s="2"/>
      <c r="J49" s="2"/>
      <c r="K49" s="2"/>
    </row>
    <row r="50" spans="1:11" x14ac:dyDescent="0.2">
      <c r="A50" s="5">
        <v>2014</v>
      </c>
      <c r="B50" s="2">
        <f t="shared" si="1"/>
        <v>63399</v>
      </c>
      <c r="C50" s="2">
        <f t="shared" si="1"/>
        <v>128644</v>
      </c>
      <c r="D50" s="2">
        <f t="shared" si="1"/>
        <v>95819</v>
      </c>
      <c r="E50" s="2">
        <f t="shared" si="1"/>
        <v>52981</v>
      </c>
      <c r="F50" s="2">
        <f t="shared" si="1"/>
        <v>30983</v>
      </c>
      <c r="G50" s="2">
        <f t="shared" si="1"/>
        <v>17106</v>
      </c>
      <c r="H50" s="2"/>
      <c r="I50" s="2"/>
      <c r="J50" s="2"/>
      <c r="K50" s="2"/>
    </row>
    <row r="51" spans="1:11" x14ac:dyDescent="0.2">
      <c r="A51" s="5">
        <v>2015</v>
      </c>
      <c r="B51" s="2">
        <f t="shared" si="1"/>
        <v>68287</v>
      </c>
      <c r="C51" s="2">
        <f t="shared" si="1"/>
        <v>134404</v>
      </c>
      <c r="D51" s="2">
        <f t="shared" si="1"/>
        <v>103396</v>
      </c>
      <c r="E51" s="2">
        <f t="shared" si="1"/>
        <v>64583</v>
      </c>
      <c r="F51" s="2">
        <f t="shared" si="1"/>
        <v>38845</v>
      </c>
      <c r="G51" s="2"/>
      <c r="H51" s="2"/>
      <c r="I51" s="2"/>
      <c r="J51" s="2"/>
      <c r="K51" s="2"/>
    </row>
    <row r="52" spans="1:11" x14ac:dyDescent="0.2">
      <c r="A52" s="5">
        <v>2016</v>
      </c>
      <c r="B52" s="2">
        <f t="shared" si="1"/>
        <v>75930</v>
      </c>
      <c r="C52" s="2">
        <f t="shared" si="1"/>
        <v>139777</v>
      </c>
      <c r="D52" s="2">
        <f t="shared" si="1"/>
        <v>101948</v>
      </c>
      <c r="E52" s="2">
        <f t="shared" si="1"/>
        <v>62218</v>
      </c>
      <c r="F52" s="2"/>
      <c r="G52" s="2"/>
      <c r="H52" s="2"/>
      <c r="I52" s="2"/>
      <c r="J52" s="2"/>
      <c r="K52" s="2"/>
    </row>
    <row r="53" spans="1:11" x14ac:dyDescent="0.2">
      <c r="A53" s="5">
        <v>2017</v>
      </c>
      <c r="B53" s="2">
        <f t="shared" si="1"/>
        <v>67444</v>
      </c>
      <c r="C53" s="2">
        <f t="shared" si="1"/>
        <v>129584</v>
      </c>
      <c r="D53" s="2">
        <f t="shared" si="1"/>
        <v>103776</v>
      </c>
      <c r="E53" s="2"/>
      <c r="F53" s="2"/>
      <c r="G53" s="2"/>
      <c r="H53" s="2"/>
      <c r="I53" s="2"/>
      <c r="J53" s="2"/>
      <c r="K53" s="2"/>
    </row>
    <row r="54" spans="1:11" x14ac:dyDescent="0.2">
      <c r="A54" s="5">
        <v>2018</v>
      </c>
      <c r="B54" s="2">
        <f t="shared" si="1"/>
        <v>77415</v>
      </c>
      <c r="C54" s="2">
        <f t="shared" si="1"/>
        <v>147304</v>
      </c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5">
        <v>2019</v>
      </c>
      <c r="B55" s="2">
        <f t="shared" si="1"/>
        <v>70331</v>
      </c>
      <c r="C55" s="2"/>
      <c r="D55" s="2"/>
      <c r="E55" s="2"/>
      <c r="F55" s="2"/>
      <c r="G55" s="2"/>
      <c r="H55" s="2"/>
      <c r="I55" s="2"/>
      <c r="J55" s="2"/>
      <c r="K5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9E9E-57A6-C84D-80FB-E1089F2BA07E}">
  <dimension ref="A1:M122"/>
  <sheetViews>
    <sheetView tabSelected="1" topLeftCell="A72" workbookViewId="0">
      <selection activeCell="G108" sqref="G108"/>
    </sheetView>
  </sheetViews>
  <sheetFormatPr baseColWidth="10" defaultRowHeight="16" x14ac:dyDescent="0.2"/>
  <cols>
    <col min="1" max="1" width="11" style="1" bestFit="1" customWidth="1"/>
    <col min="2" max="2" width="12.33203125" style="1" customWidth="1"/>
    <col min="3" max="12" width="12.5" style="1" customWidth="1"/>
    <col min="13" max="16384" width="10.83203125" style="1"/>
  </cols>
  <sheetData>
    <row r="1" spans="1:12" x14ac:dyDescent="0.2">
      <c r="A1" s="5" t="s">
        <v>6</v>
      </c>
    </row>
    <row r="3" spans="1:12" x14ac:dyDescent="0.2">
      <c r="A3" s="3"/>
      <c r="C3" s="4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</row>
    <row r="4" spans="1:12" x14ac:dyDescent="0.2">
      <c r="A4" s="5">
        <v>2010</v>
      </c>
      <c r="C4" s="2">
        <f>'LRamounts1 - case estimates'!B18</f>
        <v>70636</v>
      </c>
      <c r="D4" s="2">
        <f>'LRamounts1 - case estimates'!C18</f>
        <v>158521</v>
      </c>
      <c r="E4" s="2">
        <f>'LRamounts1 - case estimates'!D18</f>
        <v>205301</v>
      </c>
      <c r="F4" s="2">
        <f>'LRamounts1 - case estimates'!E18</f>
        <v>235017</v>
      </c>
      <c r="G4" s="2">
        <f>'LRamounts1 - case estimates'!F18</f>
        <v>255643</v>
      </c>
      <c r="H4" s="2">
        <f>'LRamounts1 - case estimates'!G18</f>
        <v>263384</v>
      </c>
      <c r="I4" s="2">
        <f>'LRamounts1 - case estimates'!H18</f>
        <v>269521</v>
      </c>
      <c r="J4" s="2">
        <f>'LRamounts1 - case estimates'!I18</f>
        <v>271201</v>
      </c>
      <c r="K4" s="2">
        <f>'LRamounts1 - case estimates'!J18</f>
        <v>271863</v>
      </c>
      <c r="L4" s="2">
        <f>'LRamounts1 - case estimates'!K18</f>
        <v>272224</v>
      </c>
    </row>
    <row r="5" spans="1:12" x14ac:dyDescent="0.2">
      <c r="A5" s="5">
        <v>2011</v>
      </c>
      <c r="C5" s="2">
        <f>'LRamounts1 - case estimates'!B19</f>
        <v>69497</v>
      </c>
      <c r="D5" s="2">
        <f>'LRamounts1 - case estimates'!C19</f>
        <v>152266</v>
      </c>
      <c r="E5" s="2">
        <f>'LRamounts1 - case estimates'!D19</f>
        <v>208269</v>
      </c>
      <c r="F5" s="2">
        <f>'LRamounts1 - case estimates'!E19</f>
        <v>237211</v>
      </c>
      <c r="G5" s="2">
        <f>'LRamounts1 - case estimates'!F19</f>
        <v>252488</v>
      </c>
      <c r="H5" s="2">
        <f>'LRamounts1 - case estimates'!G19</f>
        <v>259678</v>
      </c>
      <c r="I5" s="2">
        <f>'LRamounts1 - case estimates'!H19</f>
        <v>263663</v>
      </c>
      <c r="J5" s="2">
        <f>'LRamounts1 - case estimates'!I19</f>
        <v>266457</v>
      </c>
      <c r="K5" s="2">
        <f>'LRamounts1 - case estimates'!J19</f>
        <v>267238</v>
      </c>
      <c r="L5" s="2"/>
    </row>
    <row r="6" spans="1:12" x14ac:dyDescent="0.2">
      <c r="A6" s="5">
        <v>2012</v>
      </c>
      <c r="C6" s="2">
        <f>'LRamounts1 - case estimates'!B20</f>
        <v>59944</v>
      </c>
      <c r="D6" s="2">
        <f>'LRamounts1 - case estimates'!C20</f>
        <v>145497</v>
      </c>
      <c r="E6" s="2">
        <f>'LRamounts1 - case estimates'!D20</f>
        <v>195383</v>
      </c>
      <c r="F6" s="2">
        <f>'LRamounts1 - case estimates'!E20</f>
        <v>222427</v>
      </c>
      <c r="G6" s="2">
        <f>'LRamounts1 - case estimates'!F20</f>
        <v>234107</v>
      </c>
      <c r="H6" s="2">
        <f>'LRamounts1 - case estimates'!G20</f>
        <v>242320</v>
      </c>
      <c r="I6" s="2">
        <f>'LRamounts1 - case estimates'!H20</f>
        <v>247983</v>
      </c>
      <c r="J6" s="2">
        <f>'LRamounts1 - case estimates'!I20</f>
        <v>250813</v>
      </c>
      <c r="K6" s="2"/>
      <c r="L6" s="2"/>
    </row>
    <row r="7" spans="1:12" x14ac:dyDescent="0.2">
      <c r="A7" s="5">
        <v>2013</v>
      </c>
      <c r="C7" s="2">
        <f>'LRamounts1 - case estimates'!B21</f>
        <v>69201</v>
      </c>
      <c r="D7" s="2">
        <f>'LRamounts1 - case estimates'!C21</f>
        <v>162012</v>
      </c>
      <c r="E7" s="2">
        <f>'LRamounts1 - case estimates'!D21</f>
        <v>210713</v>
      </c>
      <c r="F7" s="2">
        <f>'LRamounts1 - case estimates'!E21</f>
        <v>245239</v>
      </c>
      <c r="G7" s="2">
        <f>'LRamounts1 - case estimates'!F21</f>
        <v>265803</v>
      </c>
      <c r="H7" s="2">
        <f>'LRamounts1 - case estimates'!G21</f>
        <v>274886</v>
      </c>
      <c r="I7" s="2">
        <f>'LRamounts1 - case estimates'!H21</f>
        <v>283273</v>
      </c>
      <c r="J7" s="2"/>
      <c r="K7" s="2"/>
      <c r="L7" s="2"/>
    </row>
    <row r="8" spans="1:12" x14ac:dyDescent="0.2">
      <c r="A8" s="5">
        <v>2014</v>
      </c>
      <c r="C8" s="2">
        <f>'LRamounts1 - case estimates'!B22</f>
        <v>64273</v>
      </c>
      <c r="D8" s="2">
        <f>'LRamounts1 - case estimates'!C22</f>
        <v>160145</v>
      </c>
      <c r="E8" s="2">
        <f>'LRamounts1 - case estimates'!D22</f>
        <v>218007</v>
      </c>
      <c r="F8" s="2">
        <f>'LRamounts1 - case estimates'!E22</f>
        <v>246248</v>
      </c>
      <c r="G8" s="2">
        <f>'LRamounts1 - case estimates'!F22</f>
        <v>257016</v>
      </c>
      <c r="H8" s="2">
        <f>'LRamounts1 - case estimates'!G22</f>
        <v>264505</v>
      </c>
      <c r="I8" s="2"/>
      <c r="J8" s="2"/>
      <c r="K8" s="2"/>
      <c r="L8" s="2"/>
    </row>
    <row r="9" spans="1:12" x14ac:dyDescent="0.2">
      <c r="A9" s="5">
        <v>2015</v>
      </c>
      <c r="C9" s="2">
        <f>'LRamounts1 - case estimates'!B23</f>
        <v>72982</v>
      </c>
      <c r="D9" s="2">
        <f>'LRamounts1 - case estimates'!C23</f>
        <v>171366</v>
      </c>
      <c r="E9" s="2">
        <f>'LRamounts1 - case estimates'!D23</f>
        <v>223775</v>
      </c>
      <c r="F9" s="2">
        <f>'LRamounts1 - case estimates'!E23</f>
        <v>252649</v>
      </c>
      <c r="G9" s="2">
        <f>'LRamounts1 - case estimates'!F23</f>
        <v>269873</v>
      </c>
      <c r="H9" s="2"/>
      <c r="I9" s="2"/>
      <c r="J9" s="2"/>
      <c r="K9" s="2"/>
      <c r="L9" s="2"/>
    </row>
    <row r="10" spans="1:12" x14ac:dyDescent="0.2">
      <c r="A10" s="5">
        <v>2016</v>
      </c>
      <c r="C10" s="2">
        <f>'LRamounts1 - case estimates'!B24</f>
        <v>81637</v>
      </c>
      <c r="D10" s="2">
        <f>'LRamounts1 - case estimates'!C24</f>
        <v>183511</v>
      </c>
      <c r="E10" s="2">
        <f>'LRamounts1 - case estimates'!D24</f>
        <v>236046</v>
      </c>
      <c r="F10" s="2">
        <f>'LRamounts1 - case estimates'!E24</f>
        <v>263414</v>
      </c>
      <c r="G10" s="2"/>
      <c r="H10" s="2"/>
      <c r="I10" s="2"/>
      <c r="J10" s="2"/>
      <c r="K10" s="2"/>
      <c r="L10" s="2"/>
    </row>
    <row r="11" spans="1:12" x14ac:dyDescent="0.2">
      <c r="A11" s="5">
        <v>2017</v>
      </c>
      <c r="C11" s="2">
        <f>'LRamounts1 - case estimates'!B25</f>
        <v>65334</v>
      </c>
      <c r="D11" s="2">
        <f>'LRamounts1 - case estimates'!C25</f>
        <v>147434</v>
      </c>
      <c r="E11" s="2">
        <f>'LRamounts1 - case estimates'!D25</f>
        <v>204821</v>
      </c>
      <c r="F11" s="2"/>
      <c r="G11" s="2"/>
      <c r="H11" s="2"/>
      <c r="I11" s="2"/>
      <c r="J11" s="2"/>
      <c r="K11" s="2"/>
      <c r="L11" s="2"/>
    </row>
    <row r="12" spans="1:12" x14ac:dyDescent="0.2">
      <c r="A12" s="5">
        <v>2018</v>
      </c>
      <c r="C12" s="2">
        <f>'LRamounts1 - case estimates'!B26</f>
        <v>81050</v>
      </c>
      <c r="D12" s="2">
        <f>'LRamounts1 - case estimates'!C26</f>
        <v>190264</v>
      </c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5">
        <v>2019</v>
      </c>
      <c r="C13" s="2">
        <f>'LRamounts1 - case estimates'!B27</f>
        <v>77289</v>
      </c>
      <c r="D13" s="2"/>
      <c r="E13" s="2"/>
      <c r="F13" s="2"/>
      <c r="G13" s="2"/>
      <c r="H13" s="2"/>
      <c r="I13" s="2"/>
      <c r="J13" s="2"/>
      <c r="K13" s="2"/>
      <c r="L13" s="2"/>
    </row>
    <row r="15" spans="1:12" x14ac:dyDescent="0.2">
      <c r="A15" s="5" t="s">
        <v>7</v>
      </c>
    </row>
    <row r="17" spans="1:12" x14ac:dyDescent="0.2">
      <c r="A17" s="3"/>
      <c r="C17" s="4">
        <v>0</v>
      </c>
      <c r="D17" s="4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>
        <v>8</v>
      </c>
      <c r="L17" s="4"/>
    </row>
    <row r="18" spans="1:12" x14ac:dyDescent="0.2">
      <c r="A18" s="5">
        <v>2010</v>
      </c>
      <c r="C18" s="7">
        <f>D4/C4</f>
        <v>2.244195594314514</v>
      </c>
      <c r="D18" s="7">
        <f t="shared" ref="D18:K19" si="0">E4/D4</f>
        <v>1.2951028570347147</v>
      </c>
      <c r="E18" s="7">
        <f t="shared" si="0"/>
        <v>1.144743571633845</v>
      </c>
      <c r="F18" s="7">
        <f t="shared" si="0"/>
        <v>1.0877638638906972</v>
      </c>
      <c r="G18" s="7">
        <f t="shared" si="0"/>
        <v>1.0302805083651811</v>
      </c>
      <c r="H18" s="7">
        <f t="shared" si="0"/>
        <v>1.0233005801415425</v>
      </c>
      <c r="I18" s="7">
        <f t="shared" si="0"/>
        <v>1.0062332805235956</v>
      </c>
      <c r="J18" s="7">
        <f t="shared" si="0"/>
        <v>1.0024409939491374</v>
      </c>
      <c r="K18" s="7">
        <f t="shared" si="0"/>
        <v>1.0013278747015961</v>
      </c>
      <c r="L18" s="7"/>
    </row>
    <row r="19" spans="1:12" x14ac:dyDescent="0.2">
      <c r="A19" s="5">
        <v>2011</v>
      </c>
      <c r="C19" s="7">
        <f t="shared" ref="C19:I26" si="1">D5/C5</f>
        <v>2.1909722721844109</v>
      </c>
      <c r="D19" s="7">
        <f t="shared" si="1"/>
        <v>1.3677971444708603</v>
      </c>
      <c r="E19" s="7">
        <f t="shared" si="1"/>
        <v>1.1389645122413801</v>
      </c>
      <c r="F19" s="7">
        <f t="shared" si="1"/>
        <v>1.0644025782952731</v>
      </c>
      <c r="G19" s="7">
        <f t="shared" si="1"/>
        <v>1.0284766008681601</v>
      </c>
      <c r="H19" s="7">
        <f t="shared" si="1"/>
        <v>1.015345928419042</v>
      </c>
      <c r="I19" s="7">
        <f t="shared" si="1"/>
        <v>1.0105968603861748</v>
      </c>
      <c r="J19" s="7">
        <f t="shared" si="0"/>
        <v>1.0029310545416334</v>
      </c>
      <c r="K19" s="2"/>
      <c r="L19" s="2"/>
    </row>
    <row r="20" spans="1:12" x14ac:dyDescent="0.2">
      <c r="A20" s="5">
        <v>2012</v>
      </c>
      <c r="C20" s="7">
        <f t="shared" si="1"/>
        <v>2.4272154010409714</v>
      </c>
      <c r="D20" s="7">
        <f t="shared" si="1"/>
        <v>1.342866175934899</v>
      </c>
      <c r="E20" s="7">
        <f t="shared" si="1"/>
        <v>1.1384153176069567</v>
      </c>
      <c r="F20" s="7">
        <f t="shared" si="1"/>
        <v>1.0525116105508774</v>
      </c>
      <c r="G20" s="7">
        <f t="shared" si="1"/>
        <v>1.0350822487153311</v>
      </c>
      <c r="H20" s="7">
        <f t="shared" si="1"/>
        <v>1.0233699240673491</v>
      </c>
      <c r="I20" s="7">
        <f t="shared" si="1"/>
        <v>1.011412072601751</v>
      </c>
      <c r="J20" s="2"/>
      <c r="K20" s="2"/>
      <c r="L20" s="2"/>
    </row>
    <row r="21" spans="1:12" x14ac:dyDescent="0.2">
      <c r="A21" s="5">
        <v>2013</v>
      </c>
      <c r="C21" s="7">
        <f t="shared" si="1"/>
        <v>2.3411800407508561</v>
      </c>
      <c r="D21" s="7">
        <f t="shared" si="1"/>
        <v>1.3006011900353061</v>
      </c>
      <c r="E21" s="7">
        <f t="shared" si="1"/>
        <v>1.1638532031720872</v>
      </c>
      <c r="F21" s="7">
        <f t="shared" si="1"/>
        <v>1.0838528945233017</v>
      </c>
      <c r="G21" s="7">
        <f t="shared" si="1"/>
        <v>1.034171924319891</v>
      </c>
      <c r="H21" s="7">
        <f t="shared" si="1"/>
        <v>1.0305108299440495</v>
      </c>
      <c r="I21" s="2"/>
      <c r="J21" s="2"/>
      <c r="K21" s="2"/>
      <c r="L21" s="2"/>
    </row>
    <row r="22" spans="1:12" x14ac:dyDescent="0.2">
      <c r="A22" s="5">
        <v>2014</v>
      </c>
      <c r="C22" s="7">
        <f t="shared" si="1"/>
        <v>2.4916372349197951</v>
      </c>
      <c r="D22" s="7">
        <f t="shared" si="1"/>
        <v>1.3613100627556276</v>
      </c>
      <c r="E22" s="7">
        <f t="shared" si="1"/>
        <v>1.1295417119633773</v>
      </c>
      <c r="F22" s="7">
        <f t="shared" si="1"/>
        <v>1.0437282739352198</v>
      </c>
      <c r="G22" s="7">
        <f t="shared" si="1"/>
        <v>1.0291382637656799</v>
      </c>
      <c r="H22" s="2"/>
      <c r="I22" s="2"/>
      <c r="J22" s="2"/>
      <c r="K22" s="2"/>
      <c r="L22" s="2"/>
    </row>
    <row r="23" spans="1:12" x14ac:dyDescent="0.2">
      <c r="A23" s="5">
        <v>2015</v>
      </c>
      <c r="C23" s="7">
        <f t="shared" si="1"/>
        <v>2.3480584253651586</v>
      </c>
      <c r="D23" s="7">
        <f t="shared" si="1"/>
        <v>1.3058307949068078</v>
      </c>
      <c r="E23" s="7">
        <f t="shared" si="1"/>
        <v>1.1290313931404312</v>
      </c>
      <c r="F23" s="7">
        <f t="shared" si="1"/>
        <v>1.06817363219328</v>
      </c>
      <c r="G23" s="2"/>
      <c r="H23" s="2"/>
      <c r="I23" s="2"/>
      <c r="J23" s="2"/>
      <c r="K23" s="2"/>
      <c r="L23" s="2"/>
    </row>
    <row r="24" spans="1:12" x14ac:dyDescent="0.2">
      <c r="A24" s="5">
        <v>2016</v>
      </c>
      <c r="C24" s="7">
        <f t="shared" si="1"/>
        <v>2.2478900498548451</v>
      </c>
      <c r="D24" s="7">
        <f t="shared" si="1"/>
        <v>1.286277116903074</v>
      </c>
      <c r="E24" s="7">
        <f t="shared" si="1"/>
        <v>1.115943502537641</v>
      </c>
      <c r="F24" s="2"/>
      <c r="G24" s="2"/>
      <c r="H24" s="2"/>
      <c r="I24" s="2"/>
      <c r="J24" s="2"/>
      <c r="K24" s="2"/>
      <c r="L24" s="2"/>
    </row>
    <row r="25" spans="1:12" x14ac:dyDescent="0.2">
      <c r="A25" s="5">
        <v>2017</v>
      </c>
      <c r="C25" s="7">
        <f t="shared" si="1"/>
        <v>2.2566198304098939</v>
      </c>
      <c r="D25" s="7">
        <f t="shared" si="1"/>
        <v>1.3892385745486115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5">
        <v>2018</v>
      </c>
      <c r="C26" s="7">
        <f t="shared" si="1"/>
        <v>2.3474892041949413</v>
      </c>
      <c r="D26" s="7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5"/>
      <c r="C27" s="7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1" t="s">
        <v>8</v>
      </c>
      <c r="C28" s="7">
        <f>SUM(D4:D12)/SUM(C4:C12)</f>
        <v>2.3181888381445868</v>
      </c>
      <c r="D28" s="7">
        <f>SUM(E4:E11)/SUM(D4:D11)</f>
        <v>1.3291527165290391</v>
      </c>
      <c r="E28" s="7">
        <f>SUM(F4:F10)/SUM(E4:E10)</f>
        <v>1.1367023841163972</v>
      </c>
      <c r="F28" s="7">
        <f>SUM(G4:G9)/SUM(F4:F9)</f>
        <v>1.0668192948107127</v>
      </c>
      <c r="G28" s="7">
        <f>SUM(H4:H8)/SUM(G4:G8)</f>
        <v>1.0313946328110117</v>
      </c>
      <c r="H28" s="7">
        <f>SUM(I4:I7)/SUM(H4:H7)</f>
        <v>1.0232363198714178</v>
      </c>
      <c r="I28" s="7">
        <f>SUM(J4:J6)/SUM(I4:I6)</f>
        <v>1.009350113356043</v>
      </c>
      <c r="J28" s="7">
        <f>SUM(K4:K5)/SUM(J4:J5)</f>
        <v>1.0026838622321252</v>
      </c>
      <c r="K28" s="7">
        <f>K18</f>
        <v>1.0013278747015961</v>
      </c>
    </row>
    <row r="30" spans="1:12" x14ac:dyDescent="0.2">
      <c r="A30" s="1" t="s">
        <v>9</v>
      </c>
      <c r="C30" s="8">
        <f>C28</f>
        <v>2.3181888381445868</v>
      </c>
      <c r="D30" s="8">
        <f t="shared" ref="D30:K30" si="2">D28</f>
        <v>1.3291527165290391</v>
      </c>
      <c r="E30" s="8">
        <f t="shared" si="2"/>
        <v>1.1367023841163972</v>
      </c>
      <c r="F30" s="8">
        <f t="shared" si="2"/>
        <v>1.0668192948107127</v>
      </c>
      <c r="G30" s="8">
        <f t="shared" si="2"/>
        <v>1.0313946328110117</v>
      </c>
      <c r="H30" s="8">
        <f t="shared" si="2"/>
        <v>1.0232363198714178</v>
      </c>
      <c r="I30" s="8">
        <f t="shared" si="2"/>
        <v>1.009350113356043</v>
      </c>
      <c r="J30" s="8">
        <f t="shared" si="2"/>
        <v>1.0026838622321252</v>
      </c>
      <c r="K30" s="8">
        <f t="shared" si="2"/>
        <v>1.0013278747015961</v>
      </c>
      <c r="L30" s="1">
        <v>1</v>
      </c>
    </row>
    <row r="32" spans="1:12" x14ac:dyDescent="0.2">
      <c r="A32" s="1" t="s">
        <v>10</v>
      </c>
      <c r="C32" s="8">
        <f>PRODUCT(C30:$L30)</f>
        <v>3.9961732467538189</v>
      </c>
      <c r="D32" s="8">
        <f>PRODUCT(D30:$L30)</f>
        <v>1.7238342196282179</v>
      </c>
      <c r="E32" s="8">
        <f>PRODUCT(E30:$L30)</f>
        <v>1.2969421784201394</v>
      </c>
      <c r="F32" s="8">
        <f>PRODUCT(F30:$L30)</f>
        <v>1.1409689964082399</v>
      </c>
      <c r="G32" s="8">
        <f>PRODUCT(G30:$L30)</f>
        <v>1.0695053997975204</v>
      </c>
      <c r="H32" s="8">
        <f>PRODUCT(H30:$L30)</f>
        <v>1.0369507129222109</v>
      </c>
      <c r="I32" s="8">
        <f>PRODUCT(I30:$L30)</f>
        <v>1.0134029576398502</v>
      </c>
      <c r="J32" s="8">
        <f>PRODUCT(J30:$L30)</f>
        <v>1.004015300766482</v>
      </c>
      <c r="K32" s="8">
        <f>PRODUCT(K30:$L30)</f>
        <v>1.0013278747015961</v>
      </c>
      <c r="L32" s="8">
        <f>PRODUCT(L30:$L30)</f>
        <v>1</v>
      </c>
    </row>
    <row r="33" spans="1:12" x14ac:dyDescent="0.2">
      <c r="A33" s="1" t="s">
        <v>11</v>
      </c>
      <c r="C33" s="9">
        <f>1/C32</f>
        <v>0.25023940111013016</v>
      </c>
      <c r="D33" s="9">
        <f>1/D32-1/C32</f>
        <v>0.32986278540735964</v>
      </c>
      <c r="E33" s="9">
        <f t="shared" ref="E33:L33" si="3">1/E32-1/D32</f>
        <v>0.19094221055666716</v>
      </c>
      <c r="F33" s="9">
        <f t="shared" si="3"/>
        <v>0.10540360733962728</v>
      </c>
      <c r="G33" s="9">
        <f t="shared" si="3"/>
        <v>5.8563637593185391E-2</v>
      </c>
      <c r="H33" s="9">
        <f t="shared" si="3"/>
        <v>2.9354347174829765E-2</v>
      </c>
      <c r="I33" s="9">
        <f t="shared" si="3"/>
        <v>2.2408316597744782E-2</v>
      </c>
      <c r="J33" s="9">
        <f t="shared" si="3"/>
        <v>9.2264516158693244E-3</v>
      </c>
      <c r="K33" s="9">
        <f t="shared" si="3"/>
        <v>2.6731288159417277E-3</v>
      </c>
      <c r="L33" s="9">
        <f t="shared" si="3"/>
        <v>1.3261137886447782E-3</v>
      </c>
    </row>
    <row r="36" spans="1:12" x14ac:dyDescent="0.2">
      <c r="A36" s="5" t="s">
        <v>22</v>
      </c>
    </row>
    <row r="38" spans="1:12" x14ac:dyDescent="0.2">
      <c r="A38" s="3"/>
      <c r="B38" s="5" t="s">
        <v>26</v>
      </c>
      <c r="C38" s="4">
        <v>0</v>
      </c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</row>
    <row r="39" spans="1:12" x14ac:dyDescent="0.2">
      <c r="A39" s="5">
        <v>2010</v>
      </c>
      <c r="B39" s="10">
        <f>WPI!B2/WPI!B$40</f>
        <v>1.2793682132280357</v>
      </c>
      <c r="C39" s="2">
        <f>$B39*'LRamounts1 - case estimates'!B4</f>
        <v>90369.453109575537</v>
      </c>
      <c r="D39" s="2">
        <f>$B40*'LRamounts1 - case estimates'!C4</f>
        <v>108359.6890424482</v>
      </c>
      <c r="E39" s="2">
        <f>$B41*'LRamounts1 - case estimates'!D4</f>
        <v>55600.315893385981</v>
      </c>
      <c r="F39" s="2">
        <f>$B42*'LRamounts1 - case estimates'!E4</f>
        <v>34350.874629812446</v>
      </c>
      <c r="G39" s="2">
        <f>$B43*'LRamounts1 - case estimates'!F4</f>
        <v>23232.246791707799</v>
      </c>
      <c r="H39" s="2">
        <f>$B44*'LRamounts1 - case estimates'!G4</f>
        <v>8520.4491609081942</v>
      </c>
      <c r="I39" s="2">
        <f>$B45*'LRamounts1 - case estimates'!H4</f>
        <v>6615.6011846001984</v>
      </c>
      <c r="J39" s="2">
        <f>$B46*'LRamounts1 - case estimates'!I4</f>
        <v>1774.5310957551828</v>
      </c>
      <c r="K39" s="2">
        <f>$B47*'LRamounts1 - case estimates'!J4</f>
        <v>684.2191510365252</v>
      </c>
      <c r="L39" s="2">
        <f>$B48*'LRamounts1 - case estimates'!K4</f>
        <v>364.56367226061201</v>
      </c>
    </row>
    <row r="40" spans="1:12" x14ac:dyDescent="0.2">
      <c r="A40" s="5">
        <v>2011</v>
      </c>
      <c r="B40" s="10">
        <f>WPI!B6/WPI!B$40</f>
        <v>1.2329713721618956</v>
      </c>
      <c r="C40" s="2">
        <f>B40*'LRamounts1 - case estimates'!B5</f>
        <v>85687.811451135261</v>
      </c>
      <c r="D40" s="2">
        <f>$B41*'LRamounts1 - case estimates'!C5</f>
        <v>98375.00098716683</v>
      </c>
      <c r="E40" s="2">
        <f>$B42*'LRamounts1 - case estimates'!D5</f>
        <v>64737.920039486686</v>
      </c>
      <c r="F40" s="2">
        <f>$B43*'LRamounts1 - case estimates'!E5</f>
        <v>32599.034550839093</v>
      </c>
      <c r="G40" s="2">
        <f>$B44*'LRamounts1 - case estimates'!F5</f>
        <v>16815.256663376113</v>
      </c>
      <c r="H40" s="2">
        <f>$B45*'LRamounts1 - case estimates'!G5</f>
        <v>7750.720631786774</v>
      </c>
      <c r="I40" s="2">
        <f>$B46*'LRamounts1 - case estimates'!H5</f>
        <v>4209.2300098716687</v>
      </c>
      <c r="J40" s="2">
        <f>$B47*'LRamounts1 - case estimates'!I5</f>
        <v>2887.77690029615</v>
      </c>
      <c r="K40" s="2">
        <f>$B48*'LRamounts1 - case estimates'!J5</f>
        <v>788.70977295162879</v>
      </c>
      <c r="L40" s="2"/>
    </row>
    <row r="41" spans="1:12" x14ac:dyDescent="0.2">
      <c r="A41" s="5">
        <v>2012</v>
      </c>
      <c r="B41" s="10">
        <f>WPI!B10/WPI!B$40</f>
        <v>1.1885488647581441</v>
      </c>
      <c r="C41" s="2">
        <f>B41*'LRamounts1 - case estimates'!B6</f>
        <v>71246.373149062187</v>
      </c>
      <c r="D41" s="2">
        <f>$B42*'LRamounts1 - case estimates'!C6</f>
        <v>98896.903257650556</v>
      </c>
      <c r="E41" s="2">
        <f>$B43*'LRamounts1 - case estimates'!D6</f>
        <v>56189.462981243829</v>
      </c>
      <c r="F41" s="2">
        <f>$B44*'LRamounts1 - case estimates'!E6</f>
        <v>29767.087857847979</v>
      </c>
      <c r="G41" s="2">
        <f>$B45*'LRamounts1 - case estimates'!F6</f>
        <v>12590.878578479766</v>
      </c>
      <c r="H41" s="2">
        <f>$B46*'LRamounts1 - case estimates'!G6</f>
        <v>8675.1332675222129</v>
      </c>
      <c r="I41" s="2">
        <f>$B47*'LRamounts1 - case estimates'!H6</f>
        <v>5853.0710760118463</v>
      </c>
      <c r="J41" s="2">
        <f>$B48*'LRamounts1 - case estimates'!I6</f>
        <v>2857.9368213228031</v>
      </c>
      <c r="K41" s="2"/>
      <c r="L41" s="2"/>
    </row>
    <row r="42" spans="1:12" x14ac:dyDescent="0.2">
      <c r="A42" s="5">
        <v>2013</v>
      </c>
      <c r="B42" s="10">
        <f>WPI!B14/WPI!B$40</f>
        <v>1.1559723593287268</v>
      </c>
      <c r="C42" s="2">
        <f>B42*'LRamounts1 - case estimates'!B7</f>
        <v>79994.443237907224</v>
      </c>
      <c r="D42" s="2">
        <f>$B43*'LRamounts1 - case estimates'!C7</f>
        <v>104538.35241855874</v>
      </c>
      <c r="E42" s="2">
        <f>$B44*'LRamounts1 - case estimates'!D7</f>
        <v>53604.753208292204</v>
      </c>
      <c r="F42" s="2">
        <f>$B45*'LRamounts1 - case estimates'!E7</f>
        <v>37218.550839091811</v>
      </c>
      <c r="G42" s="2">
        <f>$B46*'LRamounts1 - case estimates'!F7</f>
        <v>21721.105626850942</v>
      </c>
      <c r="H42" s="2">
        <f>$B47*'LRamounts1 - case estimates'!G7</f>
        <v>9387.858835143139</v>
      </c>
      <c r="I42" s="2">
        <f>$B48*'LRamounts1 - case estimates'!H7</f>
        <v>8469.7936821322801</v>
      </c>
      <c r="J42" s="2"/>
      <c r="K42" s="2"/>
      <c r="L42" s="2"/>
    </row>
    <row r="43" spans="1:12" x14ac:dyDescent="0.2">
      <c r="A43" s="5">
        <v>2014</v>
      </c>
      <c r="B43" s="10">
        <f>WPI!B18/WPI!B$40</f>
        <v>1.1263573543928924</v>
      </c>
      <c r="C43" s="2">
        <f>B43*'LRamounts1 - case estimates'!B8</f>
        <v>72394.366238894378</v>
      </c>
      <c r="D43" s="2">
        <f>$B44*'LRamounts1 - case estimates'!C8</f>
        <v>105525.4491609082</v>
      </c>
      <c r="E43" s="2">
        <f>$B45*'LRamounts1 - case estimates'!D8</f>
        <v>62374.4363277394</v>
      </c>
      <c r="F43" s="2">
        <f>$B46*'LRamounts1 - case estimates'!E8</f>
        <v>29830.078973346499</v>
      </c>
      <c r="G43" s="2">
        <f>$B47*'LRamounts1 - case estimates'!F8</f>
        <v>11129.413622902272</v>
      </c>
      <c r="H43" s="2">
        <f>$B48*'LRamounts1 - case estimates'!G8</f>
        <v>7562.9289239881537</v>
      </c>
      <c r="I43" s="2"/>
      <c r="J43" s="2"/>
      <c r="K43" s="2"/>
      <c r="L43" s="2"/>
    </row>
    <row r="44" spans="1:12" x14ac:dyDescent="0.2">
      <c r="A44" s="5">
        <v>2015</v>
      </c>
      <c r="B44" s="10">
        <f>WPI!B22/WPI!B$40</f>
        <v>1.1006910167818362</v>
      </c>
      <c r="C44" s="2">
        <f>B44*'LRamounts1 - case estimates'!B9</f>
        <v>80330.631786771977</v>
      </c>
      <c r="D44" s="2">
        <f>$B45*'LRamounts1 - case estimates'!C9</f>
        <v>106056.59230009874</v>
      </c>
      <c r="E44" s="2">
        <f>$B46*'LRamounts1 - case estimates'!D9</f>
        <v>55357.976307996061</v>
      </c>
      <c r="F44" s="2">
        <f>$B47*'LRamounts1 - case estimates'!E9</f>
        <v>29843.117472852911</v>
      </c>
      <c r="G44" s="2">
        <f>$B48*'LRamounts1 - case estimates'!F9</f>
        <v>17394.029615004936</v>
      </c>
      <c r="H44" s="2"/>
      <c r="I44" s="2"/>
      <c r="J44" s="2"/>
      <c r="K44" s="2"/>
      <c r="L44" s="2"/>
    </row>
    <row r="45" spans="1:12" x14ac:dyDescent="0.2">
      <c r="A45" s="5">
        <v>2016</v>
      </c>
      <c r="B45" s="10">
        <f>WPI!B26/WPI!B$40</f>
        <v>1.0779861796643635</v>
      </c>
      <c r="C45" s="2">
        <f>B45*'LRamounts1 - case estimates'!B10</f>
        <v>88003.557749259649</v>
      </c>
      <c r="D45" s="2">
        <f>$B46*'LRamounts1 - case estimates'!C10</f>
        <v>107606.29812438303</v>
      </c>
      <c r="E45" s="2">
        <f>$B47*'LRamounts1 - case estimates'!D10</f>
        <v>54298.267522211252</v>
      </c>
      <c r="F45" s="2">
        <f>$B48*'LRamounts1 - case estimates'!E10</f>
        <v>27638.1678183613</v>
      </c>
      <c r="G45" s="2"/>
      <c r="H45" s="2"/>
      <c r="I45" s="2"/>
      <c r="J45" s="2"/>
      <c r="K45" s="2"/>
      <c r="L45" s="2"/>
    </row>
    <row r="46" spans="1:12" x14ac:dyDescent="0.2">
      <c r="A46" s="5">
        <v>2017</v>
      </c>
      <c r="B46" s="10">
        <f>WPI!B30/WPI!B$40</f>
        <v>1.056268509378085</v>
      </c>
      <c r="C46" s="2">
        <f>B46*'LRamounts1 - case estimates'!B11</f>
        <v>69010.246791707803</v>
      </c>
      <c r="D46" s="2">
        <f>$B47*'LRamounts1 - case estimates'!C11</f>
        <v>84855.577492596247</v>
      </c>
      <c r="E46" s="2">
        <f>$B48*'LRamounts1 - case estimates'!D11</f>
        <v>57953.505429417564</v>
      </c>
      <c r="F46" s="2"/>
      <c r="G46" s="2"/>
      <c r="H46" s="2"/>
      <c r="I46" s="2"/>
      <c r="J46" s="2"/>
      <c r="K46" s="2"/>
      <c r="L46" s="2"/>
    </row>
    <row r="47" spans="1:12" x14ac:dyDescent="0.2">
      <c r="A47" s="5">
        <v>2018</v>
      </c>
      <c r="B47" s="10">
        <f>WPI!B34/WPI!B$40</f>
        <v>1.0335636722606121</v>
      </c>
      <c r="C47" s="2">
        <f>B47*'LRamounts1 - case estimates'!B12</f>
        <v>83770.335636722608</v>
      </c>
      <c r="D47" s="2">
        <f>$B48*'LRamounts1 - case estimates'!C12</f>
        <v>110292.12438302072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5">
        <v>2019</v>
      </c>
      <c r="B48" s="10">
        <f>WPI!B38/WPI!B$40</f>
        <v>1.0098716683119446</v>
      </c>
      <c r="C48" s="2">
        <f>B48*'LRamounts1 - case estimates'!B13</f>
        <v>78051.97137216189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5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5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</row>
    <row r="52" spans="1:12" x14ac:dyDescent="0.2">
      <c r="A52" s="5" t="s">
        <v>12</v>
      </c>
    </row>
    <row r="54" spans="1:12" x14ac:dyDescent="0.2">
      <c r="A54" s="3"/>
      <c r="C54" s="4">
        <v>0</v>
      </c>
      <c r="D54" s="4">
        <v>1</v>
      </c>
      <c r="E54" s="4">
        <v>2</v>
      </c>
      <c r="F54" s="4">
        <v>3</v>
      </c>
      <c r="G54" s="4">
        <v>4</v>
      </c>
      <c r="H54" s="4">
        <v>5</v>
      </c>
      <c r="I54" s="4">
        <v>6</v>
      </c>
      <c r="J54" s="4">
        <v>7</v>
      </c>
      <c r="K54" s="4">
        <v>8</v>
      </c>
      <c r="L54" s="4">
        <v>9</v>
      </c>
    </row>
    <row r="55" spans="1:12" x14ac:dyDescent="0.2">
      <c r="A55" s="5">
        <v>2010</v>
      </c>
      <c r="C55" s="2">
        <f>SUM($C39:C39)</f>
        <v>90369.453109575537</v>
      </c>
      <c r="D55" s="2">
        <f>SUM($C39:D39)</f>
        <v>198729.14215202373</v>
      </c>
      <c r="E55" s="2">
        <f>SUM($C39:E39)</f>
        <v>254329.4580454097</v>
      </c>
      <c r="F55" s="2">
        <f>SUM($C39:F39)</f>
        <v>288680.33267522213</v>
      </c>
      <c r="G55" s="2">
        <f>SUM($C39:G39)</f>
        <v>311912.57946692995</v>
      </c>
      <c r="H55" s="2">
        <f>SUM($C39:H39)</f>
        <v>320433.02862783812</v>
      </c>
      <c r="I55" s="2">
        <f>SUM($C39:I39)</f>
        <v>327048.62981243833</v>
      </c>
      <c r="J55" s="2">
        <f>SUM($C39:J39)</f>
        <v>328823.1609081935</v>
      </c>
      <c r="K55" s="2">
        <f>SUM($C39:K39)</f>
        <v>329507.38005923002</v>
      </c>
      <c r="L55" s="2">
        <f>SUM($C39:L39)</f>
        <v>329871.94373149064</v>
      </c>
    </row>
    <row r="56" spans="1:12" x14ac:dyDescent="0.2">
      <c r="A56" s="5">
        <v>2011</v>
      </c>
      <c r="C56" s="2">
        <f>SUM($C40:C40)</f>
        <v>85687.811451135261</v>
      </c>
      <c r="D56" s="2">
        <f>SUM($C40:D40)</f>
        <v>184062.81243830209</v>
      </c>
      <c r="E56" s="2">
        <f>SUM($C40:E40)</f>
        <v>248800.73247778878</v>
      </c>
      <c r="F56" s="2">
        <f>SUM($C40:F40)</f>
        <v>281399.76702862786</v>
      </c>
      <c r="G56" s="2">
        <f>SUM($C40:G40)</f>
        <v>298215.02369200398</v>
      </c>
      <c r="H56" s="2">
        <f>SUM($C40:H40)</f>
        <v>305965.74432379077</v>
      </c>
      <c r="I56" s="2">
        <f>SUM($C40:I40)</f>
        <v>310174.97433366242</v>
      </c>
      <c r="J56" s="2">
        <f>SUM($C40:J40)</f>
        <v>313062.75123395858</v>
      </c>
      <c r="K56" s="2">
        <f>SUM($C40:K40)</f>
        <v>313851.46100691019</v>
      </c>
      <c r="L56" s="2"/>
    </row>
    <row r="57" spans="1:12" x14ac:dyDescent="0.2">
      <c r="A57" s="5">
        <v>2012</v>
      </c>
      <c r="C57" s="2">
        <f>SUM($C41:C41)</f>
        <v>71246.373149062187</v>
      </c>
      <c r="D57" s="2">
        <f>SUM($C41:D41)</f>
        <v>170143.27640671274</v>
      </c>
      <c r="E57" s="2">
        <f>SUM($C41:E41)</f>
        <v>226332.73938795656</v>
      </c>
      <c r="F57" s="2">
        <f>SUM($C41:F41)</f>
        <v>256099.82724580454</v>
      </c>
      <c r="G57" s="2">
        <f>SUM($C41:G41)</f>
        <v>268690.70582428429</v>
      </c>
      <c r="H57" s="2">
        <f>SUM($C41:H41)</f>
        <v>277365.8390918065</v>
      </c>
      <c r="I57" s="2">
        <f>SUM($C41:I41)</f>
        <v>283218.91016781837</v>
      </c>
      <c r="J57" s="2">
        <f>SUM($C41:J41)</f>
        <v>286076.8469891412</v>
      </c>
      <c r="K57" s="2"/>
      <c r="L57" s="2"/>
    </row>
    <row r="58" spans="1:12" x14ac:dyDescent="0.2">
      <c r="A58" s="5">
        <v>2013</v>
      </c>
      <c r="C58" s="2">
        <f>SUM($C42:C42)</f>
        <v>79994.443237907224</v>
      </c>
      <c r="D58" s="2">
        <f>SUM($C42:D42)</f>
        <v>184532.79565646598</v>
      </c>
      <c r="E58" s="2">
        <f>SUM($C42:E42)</f>
        <v>238137.5488647582</v>
      </c>
      <c r="F58" s="2">
        <f>SUM($C42:F42)</f>
        <v>275356.09970384999</v>
      </c>
      <c r="G58" s="2">
        <f>SUM($C42:G42)</f>
        <v>297077.20533070096</v>
      </c>
      <c r="H58" s="2">
        <f>SUM($C42:H42)</f>
        <v>306465.06416584412</v>
      </c>
      <c r="I58" s="2">
        <f>SUM($C42:I42)</f>
        <v>314934.85784797638</v>
      </c>
      <c r="J58" s="2"/>
      <c r="K58" s="2"/>
      <c r="L58" s="2"/>
    </row>
    <row r="59" spans="1:12" x14ac:dyDescent="0.2">
      <c r="A59" s="5">
        <v>2014</v>
      </c>
      <c r="C59" s="2">
        <f>SUM($C43:C43)</f>
        <v>72394.366238894378</v>
      </c>
      <c r="D59" s="2">
        <f>SUM($C43:D43)</f>
        <v>177919.81539980258</v>
      </c>
      <c r="E59" s="2">
        <f>SUM($C43:E43)</f>
        <v>240294.25172754197</v>
      </c>
      <c r="F59" s="2">
        <f>SUM($C43:F43)</f>
        <v>270124.33070088847</v>
      </c>
      <c r="G59" s="2">
        <f>SUM($C43:G43)</f>
        <v>281253.74432379077</v>
      </c>
      <c r="H59" s="2">
        <f>SUM($C43:H43)</f>
        <v>288816.6732477789</v>
      </c>
      <c r="I59" s="2"/>
      <c r="J59" s="2"/>
      <c r="K59" s="2"/>
      <c r="L59" s="2"/>
    </row>
    <row r="60" spans="1:12" x14ac:dyDescent="0.2">
      <c r="A60" s="5">
        <v>2015</v>
      </c>
      <c r="C60" s="2">
        <f>SUM($C44:C44)</f>
        <v>80330.631786771977</v>
      </c>
      <c r="D60" s="2">
        <f>SUM($C44:D44)</f>
        <v>186387.22408687073</v>
      </c>
      <c r="E60" s="2">
        <f>SUM($C44:E44)</f>
        <v>241745.20039486678</v>
      </c>
      <c r="F60" s="2">
        <f>SUM($C44:F44)</f>
        <v>271588.31786771968</v>
      </c>
      <c r="G60" s="2">
        <f>SUM($C44:G44)</f>
        <v>288982.34748272464</v>
      </c>
      <c r="H60" s="2"/>
      <c r="I60" s="2"/>
      <c r="J60" s="2"/>
      <c r="K60" s="2"/>
      <c r="L60" s="2"/>
    </row>
    <row r="61" spans="1:12" x14ac:dyDescent="0.2">
      <c r="A61" s="5">
        <v>2016</v>
      </c>
      <c r="C61" s="2">
        <f>SUM($C45:C45)</f>
        <v>88003.557749259649</v>
      </c>
      <c r="D61" s="2">
        <f>SUM($C45:D45)</f>
        <v>195609.85587364266</v>
      </c>
      <c r="E61" s="2">
        <f>SUM($C45:E45)</f>
        <v>249908.12339585391</v>
      </c>
      <c r="F61" s="2">
        <f>SUM($C45:F45)</f>
        <v>277546.29121421522</v>
      </c>
      <c r="G61" s="2"/>
      <c r="H61" s="2"/>
      <c r="I61" s="2"/>
      <c r="J61" s="2"/>
      <c r="K61" s="2"/>
      <c r="L61" s="2"/>
    </row>
    <row r="62" spans="1:12" x14ac:dyDescent="0.2">
      <c r="A62" s="5">
        <v>2017</v>
      </c>
      <c r="C62" s="2">
        <f>SUM($C46:C46)</f>
        <v>69010.246791707803</v>
      </c>
      <c r="D62" s="2">
        <f>SUM($C46:D46)</f>
        <v>153865.82428430405</v>
      </c>
      <c r="E62" s="2">
        <f>SUM($C46:E46)</f>
        <v>211819.32971372161</v>
      </c>
      <c r="F62" s="2"/>
      <c r="G62" s="2"/>
      <c r="H62" s="2"/>
      <c r="I62" s="2"/>
      <c r="J62" s="2"/>
      <c r="K62" s="2"/>
      <c r="L62" s="2"/>
    </row>
    <row r="63" spans="1:12" x14ac:dyDescent="0.2">
      <c r="A63" s="5">
        <v>2018</v>
      </c>
      <c r="C63" s="2">
        <f>SUM($C47:C47)</f>
        <v>83770.335636722608</v>
      </c>
      <c r="D63" s="2">
        <f>SUM($C47:D47)</f>
        <v>194062.46001974333</v>
      </c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5">
        <v>2019</v>
      </c>
      <c r="C64" s="2">
        <f>SUM($C48:C48)</f>
        <v>78051.97137216189</v>
      </c>
      <c r="D64" s="2"/>
      <c r="E64" s="2"/>
      <c r="F64" s="2"/>
      <c r="G64" s="2"/>
      <c r="H64" s="2"/>
      <c r="I64" s="2"/>
      <c r="J64" s="2"/>
      <c r="K64" s="2"/>
      <c r="L64" s="2"/>
    </row>
    <row r="66" spans="1:12" x14ac:dyDescent="0.2">
      <c r="A66" s="5" t="s">
        <v>24</v>
      </c>
    </row>
    <row r="68" spans="1:12" x14ac:dyDescent="0.2">
      <c r="A68" s="3"/>
      <c r="C68" s="4">
        <v>0</v>
      </c>
      <c r="D68" s="4">
        <v>1</v>
      </c>
      <c r="E68" s="4">
        <v>2</v>
      </c>
      <c r="F68" s="4">
        <v>3</v>
      </c>
      <c r="G68" s="4">
        <v>4</v>
      </c>
      <c r="H68" s="4">
        <v>5</v>
      </c>
      <c r="I68" s="4">
        <v>6</v>
      </c>
      <c r="J68" s="4">
        <v>7</v>
      </c>
      <c r="K68" s="4">
        <v>8</v>
      </c>
      <c r="L68" s="4"/>
    </row>
    <row r="69" spans="1:12" x14ac:dyDescent="0.2">
      <c r="A69" s="5">
        <v>2010</v>
      </c>
      <c r="C69" s="7">
        <f>D55/C55</f>
        <v>2.1990743034713178</v>
      </c>
      <c r="D69" s="7">
        <f t="shared" ref="D69:K69" si="4">E55/D55</f>
        <v>1.2797793785616649</v>
      </c>
      <c r="E69" s="7">
        <f t="shared" si="4"/>
        <v>1.13506447461418</v>
      </c>
      <c r="F69" s="7">
        <f t="shared" si="4"/>
        <v>1.080477414503485</v>
      </c>
      <c r="G69" s="7">
        <f t="shared" si="4"/>
        <v>1.0273167859259473</v>
      </c>
      <c r="H69" s="7">
        <f t="shared" si="4"/>
        <v>1.0206458154857807</v>
      </c>
      <c r="I69" s="7">
        <f t="shared" si="4"/>
        <v>1.0054258936867366</v>
      </c>
      <c r="J69" s="7">
        <f t="shared" si="4"/>
        <v>1.0020808119146678</v>
      </c>
      <c r="K69" s="7">
        <f t="shared" si="4"/>
        <v>1.0011063900061816</v>
      </c>
      <c r="L69" s="7"/>
    </row>
    <row r="70" spans="1:12" x14ac:dyDescent="0.2">
      <c r="A70" s="5">
        <v>2011</v>
      </c>
      <c r="C70" s="7">
        <f t="shared" ref="C70:J70" si="5">D56/C56</f>
        <v>2.1480629429223623</v>
      </c>
      <c r="D70" s="7">
        <f t="shared" si="5"/>
        <v>1.3517164558223127</v>
      </c>
      <c r="E70" s="7">
        <f t="shared" si="5"/>
        <v>1.1310246727418669</v>
      </c>
      <c r="F70" s="7">
        <f t="shared" si="5"/>
        <v>1.0597557590076663</v>
      </c>
      <c r="G70" s="7">
        <f t="shared" si="5"/>
        <v>1.0259903761246842</v>
      </c>
      <c r="H70" s="7">
        <f t="shared" si="5"/>
        <v>1.0137571936988383</v>
      </c>
      <c r="I70" s="7">
        <f t="shared" si="5"/>
        <v>1.0093101543943055</v>
      </c>
      <c r="J70" s="7">
        <f t="shared" si="5"/>
        <v>1.0025193344460268</v>
      </c>
      <c r="K70" s="2"/>
      <c r="L70" s="2"/>
    </row>
    <row r="71" spans="1:12" x14ac:dyDescent="0.2">
      <c r="A71" s="5">
        <v>2012</v>
      </c>
      <c r="C71" s="7">
        <f t="shared" ref="C71:I71" si="6">D57/C57</f>
        <v>2.3880973709459949</v>
      </c>
      <c r="D71" s="7">
        <f t="shared" si="6"/>
        <v>1.3302479190945389</v>
      </c>
      <c r="E71" s="7">
        <f t="shared" si="6"/>
        <v>1.1315191427380034</v>
      </c>
      <c r="F71" s="7">
        <f t="shared" si="6"/>
        <v>1.0491639479568842</v>
      </c>
      <c r="G71" s="7">
        <f t="shared" si="6"/>
        <v>1.032286689042365</v>
      </c>
      <c r="H71" s="7">
        <f t="shared" si="6"/>
        <v>1.021102350221559</v>
      </c>
      <c r="I71" s="7">
        <f t="shared" si="6"/>
        <v>1.0100909110187219</v>
      </c>
      <c r="J71" s="2"/>
      <c r="K71" s="2"/>
      <c r="L71" s="2"/>
    </row>
    <row r="72" spans="1:12" x14ac:dyDescent="0.2">
      <c r="A72" s="5">
        <v>2013</v>
      </c>
      <c r="C72" s="7">
        <f t="shared" ref="C72:H72" si="7">D58/C58</f>
        <v>2.3068201763422094</v>
      </c>
      <c r="D72" s="7">
        <f t="shared" si="7"/>
        <v>1.2904890321397671</v>
      </c>
      <c r="E72" s="7">
        <f t="shared" si="7"/>
        <v>1.1562901399486092</v>
      </c>
      <c r="F72" s="7">
        <f t="shared" si="7"/>
        <v>1.0788836915187729</v>
      </c>
      <c r="G72" s="7">
        <f t="shared" si="7"/>
        <v>1.031600737675894</v>
      </c>
      <c r="H72" s="7">
        <f t="shared" si="7"/>
        <v>1.0276370610307113</v>
      </c>
      <c r="I72" s="2"/>
      <c r="J72" s="2"/>
      <c r="K72" s="2"/>
      <c r="L72" s="2"/>
    </row>
    <row r="73" spans="1:12" x14ac:dyDescent="0.2">
      <c r="A73" s="5">
        <v>2014</v>
      </c>
      <c r="C73" s="7">
        <f t="shared" ref="C73:G73" si="8">D59/C59</f>
        <v>2.4576472541065484</v>
      </c>
      <c r="D73" s="7">
        <f t="shared" si="8"/>
        <v>1.350576107487399</v>
      </c>
      <c r="E73" s="7">
        <f t="shared" si="8"/>
        <v>1.124139794268443</v>
      </c>
      <c r="F73" s="7">
        <f t="shared" si="8"/>
        <v>1.0412010780147976</v>
      </c>
      <c r="G73" s="7">
        <f t="shared" si="8"/>
        <v>1.0268900559605756</v>
      </c>
      <c r="H73" s="2"/>
      <c r="I73" s="2"/>
      <c r="J73" s="2"/>
      <c r="K73" s="2"/>
      <c r="L73" s="2"/>
    </row>
    <row r="74" spans="1:12" x14ac:dyDescent="0.2">
      <c r="A74" s="5">
        <v>2015</v>
      </c>
      <c r="C74" s="7">
        <f t="shared" ref="C74:F74" si="9">D60/C60</f>
        <v>2.3202509421513482</v>
      </c>
      <c r="D74" s="7">
        <f t="shared" si="9"/>
        <v>1.2970052082657499</v>
      </c>
      <c r="E74" s="7">
        <f t="shared" si="9"/>
        <v>1.1234486452020853</v>
      </c>
      <c r="F74" s="7">
        <f t="shared" si="9"/>
        <v>1.0640455736519452</v>
      </c>
      <c r="G74" s="2"/>
      <c r="H74" s="2"/>
      <c r="I74" s="2"/>
      <c r="J74" s="2"/>
      <c r="K74" s="2"/>
      <c r="L74" s="2"/>
    </row>
    <row r="75" spans="1:12" x14ac:dyDescent="0.2">
      <c r="A75" s="5">
        <v>2016</v>
      </c>
      <c r="C75" s="7">
        <f t="shared" ref="C75:E75" si="10">D61/C61</f>
        <v>2.2227494078248022</v>
      </c>
      <c r="D75" s="7">
        <f t="shared" si="10"/>
        <v>1.2775845178132847</v>
      </c>
      <c r="E75" s="7">
        <f t="shared" si="10"/>
        <v>1.1105933150263487</v>
      </c>
      <c r="F75" s="2"/>
      <c r="G75" s="2"/>
      <c r="H75" s="2"/>
      <c r="I75" s="2"/>
      <c r="J75" s="2"/>
      <c r="K75" s="2"/>
      <c r="L75" s="2"/>
    </row>
    <row r="76" spans="1:12" x14ac:dyDescent="0.2">
      <c r="A76" s="5">
        <v>2017</v>
      </c>
      <c r="C76" s="7">
        <f t="shared" ref="C76:D76" si="11">D62/C62</f>
        <v>2.2296083761113632</v>
      </c>
      <c r="D76" s="7">
        <f t="shared" si="11"/>
        <v>1.3766496276803779</v>
      </c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5">
        <v>2018</v>
      </c>
      <c r="C77" s="7">
        <f t="shared" ref="C77" si="12">D63/C63</f>
        <v>2.3166011995142548</v>
      </c>
      <c r="D77" s="7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5"/>
      <c r="C78" s="7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 t="s">
        <v>8</v>
      </c>
      <c r="C79" s="7">
        <f>SUM(D55:D63)/SUM(C55:C63)</f>
        <v>2.2825981241637812</v>
      </c>
      <c r="D79" s="7">
        <f>SUM(E55:E62)/SUM(D55:D62)</f>
        <v>1.3170483383959983</v>
      </c>
      <c r="E79" s="7">
        <f>SUM(F55:F61)/SUM(E55:E61)</f>
        <v>1.1301798508039456</v>
      </c>
      <c r="F79" s="7">
        <f>SUM(G55:G60)/SUM(F55:F60)</f>
        <v>1.0626094713780403</v>
      </c>
      <c r="G79" s="7">
        <f>SUM(H55:H59)/SUM(G55:G59)</f>
        <v>1.0287527791480457</v>
      </c>
      <c r="H79" s="7">
        <f>SUM(I55:I58)/SUM(H55:H58)</f>
        <v>1.0207792755763387</v>
      </c>
      <c r="I79" s="7">
        <f>SUM(J55:J57)/SUM(I55:I57)</f>
        <v>1.0081702493098981</v>
      </c>
      <c r="J79" s="7">
        <f>SUM(K55:K56)/SUM(J55:J56)</f>
        <v>1.0022946895953404</v>
      </c>
      <c r="K79" s="7">
        <f>K69</f>
        <v>1.0011063900061816</v>
      </c>
    </row>
    <row r="81" spans="1:12" x14ac:dyDescent="0.2">
      <c r="A81" s="1" t="s">
        <v>9</v>
      </c>
      <c r="C81" s="8">
        <f>C79</f>
        <v>2.2825981241637812</v>
      </c>
      <c r="D81" s="8">
        <f t="shared" ref="D81:K81" si="13">D79</f>
        <v>1.3170483383959983</v>
      </c>
      <c r="E81" s="8">
        <f t="shared" si="13"/>
        <v>1.1301798508039456</v>
      </c>
      <c r="F81" s="8">
        <f t="shared" si="13"/>
        <v>1.0626094713780403</v>
      </c>
      <c r="G81" s="8">
        <f t="shared" si="13"/>
        <v>1.0287527791480457</v>
      </c>
      <c r="H81" s="8">
        <f t="shared" si="13"/>
        <v>1.0207792755763387</v>
      </c>
      <c r="I81" s="8">
        <f t="shared" si="13"/>
        <v>1.0081702493098981</v>
      </c>
      <c r="J81" s="8">
        <f t="shared" si="13"/>
        <v>1.0022946895953404</v>
      </c>
      <c r="K81" s="8">
        <f t="shared" si="13"/>
        <v>1.0011063900061816</v>
      </c>
      <c r="L81" s="1">
        <v>1</v>
      </c>
    </row>
    <row r="83" spans="1:12" x14ac:dyDescent="0.2">
      <c r="A83" s="1" t="s">
        <v>10</v>
      </c>
      <c r="C83" s="8">
        <f>PRODUCT(C81:$L81)</f>
        <v>3.835348387084466</v>
      </c>
      <c r="D83" s="8">
        <f>PRODUCT(D81:$L81)</f>
        <v>1.6802556466173943</v>
      </c>
      <c r="E83" s="8">
        <f>PRODUCT(E81:$L81)</f>
        <v>1.2757737112851437</v>
      </c>
      <c r="F83" s="8">
        <f>PRODUCT(F81:$L81)</f>
        <v>1.1288236207517157</v>
      </c>
      <c r="G83" s="8">
        <f>PRODUCT(G81:$L81)</f>
        <v>1.0623127792074034</v>
      </c>
      <c r="H83" s="8">
        <f>PRODUCT(H81:$L81)</f>
        <v>1.0326220261462138</v>
      </c>
      <c r="I83" s="8">
        <f>PRODUCT(I81:$L81)</f>
        <v>1.0116016761441287</v>
      </c>
      <c r="J83" s="8">
        <f>PRODUCT(J81:$L81)</f>
        <v>1.0034036184231576</v>
      </c>
      <c r="K83" s="8">
        <f>PRODUCT(K81:$L81)</f>
        <v>1.0011063900061816</v>
      </c>
      <c r="L83" s="8">
        <f>PRODUCT(L81:$L81)</f>
        <v>1</v>
      </c>
    </row>
    <row r="84" spans="1:12" x14ac:dyDescent="0.2">
      <c r="A84" s="1" t="s">
        <v>11</v>
      </c>
      <c r="C84" s="9">
        <f>1/C83</f>
        <v>0.26073250695230177</v>
      </c>
      <c r="D84" s="9">
        <f>1/D83-1/C83</f>
        <v>0.33441502432554238</v>
      </c>
      <c r="E84" s="9">
        <f t="shared" ref="E84" si="14">1/E83-1/D83</f>
        <v>0.18869053589212081</v>
      </c>
      <c r="F84" s="9">
        <f t="shared" ref="F84" si="15">1/F83-1/E83</f>
        <v>0.10203992263863915</v>
      </c>
      <c r="G84" s="9">
        <f t="shared" ref="G84" si="16">1/G83-1/F83</f>
        <v>5.5464352647357607E-2</v>
      </c>
      <c r="H84" s="9">
        <f t="shared" ref="H84" si="17">1/H83-1/G83</f>
        <v>2.7066208475340359E-2</v>
      </c>
      <c r="I84" s="9">
        <f t="shared" ref="I84" si="18">1/I83-1/H83</f>
        <v>2.0122828150284433E-2</v>
      </c>
      <c r="J84" s="9">
        <f t="shared" ref="J84" si="19">1/J83-1/I83</f>
        <v>8.0765478177540206E-3</v>
      </c>
      <c r="K84" s="9">
        <f t="shared" ref="K84" si="20">1/K83-1/J83</f>
        <v>2.2869058404896281E-3</v>
      </c>
      <c r="L84" s="9">
        <f t="shared" ref="L84" si="21">1/L83-1/K83</f>
        <v>1.1051672601698481E-3</v>
      </c>
    </row>
    <row r="87" spans="1:12" x14ac:dyDescent="0.2">
      <c r="A87" s="5" t="s">
        <v>25</v>
      </c>
      <c r="E87" s="1" t="s">
        <v>23</v>
      </c>
      <c r="F87" s="14">
        <v>0.04</v>
      </c>
    </row>
    <row r="88" spans="1:12" x14ac:dyDescent="0.2">
      <c r="A88" s="5"/>
    </row>
    <row r="89" spans="1:12" x14ac:dyDescent="0.2">
      <c r="A89" s="3"/>
      <c r="C89" s="4">
        <v>0</v>
      </c>
      <c r="D89" s="4">
        <v>1</v>
      </c>
      <c r="E89" s="4">
        <v>2</v>
      </c>
      <c r="F89" s="4">
        <v>3</v>
      </c>
      <c r="G89" s="4">
        <v>4</v>
      </c>
      <c r="H89" s="4">
        <v>5</v>
      </c>
      <c r="I89" s="4">
        <v>6</v>
      </c>
      <c r="J89" s="4">
        <v>7</v>
      </c>
      <c r="K89" s="4">
        <v>8</v>
      </c>
      <c r="L89" s="4">
        <v>9</v>
      </c>
    </row>
    <row r="90" spans="1:12" x14ac:dyDescent="0.2">
      <c r="A90" s="5">
        <v>2010</v>
      </c>
      <c r="C90" s="2">
        <f>'LRamounts1 - case estimates'!B4</f>
        <v>70636</v>
      </c>
      <c r="D90" s="2">
        <f>'LRamounts1 - case estimates'!C4</f>
        <v>87885</v>
      </c>
      <c r="E90" s="2">
        <f>'LRamounts1 - case estimates'!D4</f>
        <v>46780</v>
      </c>
      <c r="F90" s="2">
        <f>'LRamounts1 - case estimates'!E4</f>
        <v>29716</v>
      </c>
      <c r="G90" s="2">
        <f>'LRamounts1 - case estimates'!F4</f>
        <v>20626</v>
      </c>
      <c r="H90" s="2">
        <f>'LRamounts1 - case estimates'!G4</f>
        <v>7741</v>
      </c>
      <c r="I90" s="2">
        <f>'LRamounts1 - case estimates'!H4</f>
        <v>6137</v>
      </c>
      <c r="J90" s="2">
        <f>'LRamounts1 - case estimates'!I4</f>
        <v>1680</v>
      </c>
      <c r="K90" s="2">
        <f>'LRamounts1 - case estimates'!J4</f>
        <v>662</v>
      </c>
      <c r="L90" s="2">
        <f>'LRamounts1 - case estimates'!K4</f>
        <v>361</v>
      </c>
    </row>
    <row r="91" spans="1:12" x14ac:dyDescent="0.2">
      <c r="A91" s="5">
        <v>2011</v>
      </c>
      <c r="C91" s="2">
        <f>'LRamounts1 - case estimates'!B5</f>
        <v>69497</v>
      </c>
      <c r="D91" s="2">
        <f>'LRamounts1 - case estimates'!C5</f>
        <v>82769</v>
      </c>
      <c r="E91" s="2">
        <f>'LRamounts1 - case estimates'!D5</f>
        <v>56003</v>
      </c>
      <c r="F91" s="2">
        <f>'LRamounts1 - case estimates'!E5</f>
        <v>28942</v>
      </c>
      <c r="G91" s="2">
        <f>'LRamounts1 - case estimates'!F5</f>
        <v>15277</v>
      </c>
      <c r="H91" s="2">
        <f>'LRamounts1 - case estimates'!G5</f>
        <v>7190</v>
      </c>
      <c r="I91" s="2">
        <f>'LRamounts1 - case estimates'!H5</f>
        <v>3985</v>
      </c>
      <c r="J91" s="2">
        <f>'LRamounts1 - case estimates'!I5</f>
        <v>2794</v>
      </c>
      <c r="K91" s="2">
        <f>'LRamounts1 - case estimates'!J5</f>
        <v>781</v>
      </c>
      <c r="L91" s="12">
        <f>$K56*$K83*L$84*D$101</f>
        <v>354.11886904551761</v>
      </c>
    </row>
    <row r="92" spans="1:12" x14ac:dyDescent="0.2">
      <c r="A92" s="5">
        <v>2012</v>
      </c>
      <c r="C92" s="2">
        <f>'LRamounts1 - case estimates'!B6</f>
        <v>59944</v>
      </c>
      <c r="D92" s="2">
        <f>'LRamounts1 - case estimates'!C6</f>
        <v>85553</v>
      </c>
      <c r="E92" s="2">
        <f>'LRamounts1 - case estimates'!D6</f>
        <v>49886</v>
      </c>
      <c r="F92" s="2">
        <f>'LRamounts1 - case estimates'!E6</f>
        <v>27044</v>
      </c>
      <c r="G92" s="2">
        <f>'LRamounts1 - case estimates'!F6</f>
        <v>11680</v>
      </c>
      <c r="H92" s="2">
        <f>'LRamounts1 - case estimates'!G6</f>
        <v>8213</v>
      </c>
      <c r="I92" s="2">
        <f>'LRamounts1 - case estimates'!H6</f>
        <v>5663</v>
      </c>
      <c r="J92" s="2">
        <f>'LRamounts1 - case estimates'!I6</f>
        <v>2830</v>
      </c>
      <c r="K92" s="12">
        <f>$J57*$J83*K$84*D$101</f>
        <v>669.45798599509658</v>
      </c>
      <c r="L92" s="12">
        <f>$J57*$J83*L$84*E$101</f>
        <v>336.46228737757087</v>
      </c>
    </row>
    <row r="93" spans="1:12" x14ac:dyDescent="0.2">
      <c r="A93" s="5">
        <v>2013</v>
      </c>
      <c r="C93" s="2">
        <f>'LRamounts1 - case estimates'!B7</f>
        <v>69201</v>
      </c>
      <c r="D93" s="2">
        <f>'LRamounts1 - case estimates'!C7</f>
        <v>92811</v>
      </c>
      <c r="E93" s="2">
        <f>'LRamounts1 - case estimates'!D7</f>
        <v>48701</v>
      </c>
      <c r="F93" s="2">
        <f>'LRamounts1 - case estimates'!E7</f>
        <v>34526</v>
      </c>
      <c r="G93" s="2">
        <f>'LRamounts1 - case estimates'!F7</f>
        <v>20564</v>
      </c>
      <c r="H93" s="2">
        <f>'LRamounts1 - case estimates'!G7</f>
        <v>9083</v>
      </c>
      <c r="I93" s="2">
        <f>'LRamounts1 - case estimates'!H7</f>
        <v>8387</v>
      </c>
      <c r="J93" s="12">
        <f>$I58*$I83*J$84*D$101</f>
        <v>2624.0536539049135</v>
      </c>
      <c r="K93" s="12">
        <f t="shared" ref="K93:L93" si="22">$I58*$I83*K$84*E$101</f>
        <v>772.7314086136081</v>
      </c>
      <c r="L93" s="12">
        <f t="shared" si="22"/>
        <v>388.36638401462181</v>
      </c>
    </row>
    <row r="94" spans="1:12" x14ac:dyDescent="0.2">
      <c r="A94" s="5">
        <v>2014</v>
      </c>
      <c r="C94" s="2">
        <f>'LRamounts1 - case estimates'!B8</f>
        <v>64273</v>
      </c>
      <c r="D94" s="2">
        <f>'LRamounts1 - case estimates'!C8</f>
        <v>95872</v>
      </c>
      <c r="E94" s="2">
        <f>'LRamounts1 - case estimates'!D8</f>
        <v>57862</v>
      </c>
      <c r="F94" s="2">
        <f>'LRamounts1 - case estimates'!E8</f>
        <v>28241</v>
      </c>
      <c r="G94" s="2">
        <f>'LRamounts1 - case estimates'!F8</f>
        <v>10768</v>
      </c>
      <c r="H94" s="2">
        <f>'LRamounts1 - case estimates'!G8</f>
        <v>7489</v>
      </c>
      <c r="I94" s="12">
        <f>$H59*$H83*I$84*D$101</f>
        <v>6120.2524108772432</v>
      </c>
      <c r="J94" s="12">
        <f t="shared" ref="J94:L94" si="23">$H59*$H83*J$84*E$101</f>
        <v>2554.6971488982635</v>
      </c>
      <c r="K94" s="12">
        <f t="shared" si="23"/>
        <v>752.30730267714955</v>
      </c>
      <c r="L94" s="12">
        <f t="shared" si="23"/>
        <v>378.10145097209767</v>
      </c>
    </row>
    <row r="95" spans="1:12" x14ac:dyDescent="0.2">
      <c r="A95" s="5">
        <v>2015</v>
      </c>
      <c r="C95" s="2">
        <f>'LRamounts1 - case estimates'!B9</f>
        <v>72982</v>
      </c>
      <c r="D95" s="2">
        <f>'LRamounts1 - case estimates'!C9</f>
        <v>98384</v>
      </c>
      <c r="E95" s="2">
        <f>'LRamounts1 - case estimates'!D9</f>
        <v>52409</v>
      </c>
      <c r="F95" s="2">
        <f>'LRamounts1 - case estimates'!E9</f>
        <v>28874</v>
      </c>
      <c r="G95" s="2">
        <f>'LRamounts1 - case estimates'!F9</f>
        <v>17224</v>
      </c>
      <c r="H95" s="12">
        <f>$G60*$G83*H$84*D$101</f>
        <v>8473.5971458952426</v>
      </c>
      <c r="I95" s="12">
        <f t="shared" ref="I95:L95" si="24">$G60*$G83*I$84*E$101</f>
        <v>6551.8319239438388</v>
      </c>
      <c r="J95" s="12">
        <f t="shared" si="24"/>
        <v>2734.845756755451</v>
      </c>
      <c r="K95" s="12">
        <f t="shared" si="24"/>
        <v>805.357470802374</v>
      </c>
      <c r="L95" s="12">
        <f t="shared" si="24"/>
        <v>404.76388728114551</v>
      </c>
    </row>
    <row r="96" spans="1:12" x14ac:dyDescent="0.2">
      <c r="A96" s="5">
        <v>2016</v>
      </c>
      <c r="C96" s="2">
        <f>'LRamounts1 - case estimates'!B10</f>
        <v>81637</v>
      </c>
      <c r="D96" s="2">
        <f>'LRamounts1 - case estimates'!C10</f>
        <v>101874</v>
      </c>
      <c r="E96" s="2">
        <f>'LRamounts1 - case estimates'!D10</f>
        <v>52535</v>
      </c>
      <c r="F96" s="2">
        <f>'LRamounts1 - case estimates'!E10</f>
        <v>27368</v>
      </c>
      <c r="G96" s="12">
        <f>$F61*$F83*G$84*D$101</f>
        <v>17721.159519703688</v>
      </c>
      <c r="H96" s="12">
        <f t="shared" ref="H96:L96" si="25">$F61*$F83*H$84*E$101</f>
        <v>8993.711421749189</v>
      </c>
      <c r="I96" s="12">
        <f t="shared" si="25"/>
        <v>6953.9871430280455</v>
      </c>
      <c r="J96" s="12">
        <f t="shared" si="25"/>
        <v>2902.7121653014547</v>
      </c>
      <c r="K96" s="12">
        <f t="shared" si="25"/>
        <v>854.79077645968312</v>
      </c>
      <c r="L96" s="12">
        <f t="shared" si="25"/>
        <v>429.6085279337924</v>
      </c>
    </row>
    <row r="97" spans="1:13" x14ac:dyDescent="0.2">
      <c r="A97" s="5">
        <v>2017</v>
      </c>
      <c r="C97" s="2">
        <f>'LRamounts1 - case estimates'!B11</f>
        <v>65334</v>
      </c>
      <c r="D97" s="2">
        <f>'LRamounts1 - case estimates'!C11</f>
        <v>82100</v>
      </c>
      <c r="E97" s="2">
        <f>'LRamounts1 - case estimates'!D11</f>
        <v>57387</v>
      </c>
      <c r="F97" s="12">
        <f>$E62*$E83*F$84*D$101</f>
        <v>28120.693608503851</v>
      </c>
      <c r="G97" s="12">
        <f t="shared" ref="G97:L97" si="26">$E62*$E83*G$84*E$101</f>
        <v>15896.561539098397</v>
      </c>
      <c r="H97" s="12">
        <f t="shared" si="26"/>
        <v>8067.7049897194693</v>
      </c>
      <c r="I97" s="12">
        <f t="shared" si="26"/>
        <v>6237.9938760967007</v>
      </c>
      <c r="J97" s="12">
        <f t="shared" si="26"/>
        <v>2603.8444332437039</v>
      </c>
      <c r="K97" s="12">
        <f t="shared" si="26"/>
        <v>766.78019663085001</v>
      </c>
      <c r="L97" s="12">
        <f t="shared" si="26"/>
        <v>385.375369734</v>
      </c>
    </row>
    <row r="98" spans="1:13" x14ac:dyDescent="0.2">
      <c r="A98" s="5">
        <v>2018</v>
      </c>
      <c r="C98" s="2">
        <f>'LRamounts1 - case estimates'!B12</f>
        <v>81050</v>
      </c>
      <c r="D98" s="2">
        <f>'LRamounts1 - case estimates'!C12</f>
        <v>109214</v>
      </c>
      <c r="E98" s="12">
        <f>$D63*$D83*E$84*D$101</f>
        <v>62745.65879135565</v>
      </c>
      <c r="F98" s="12">
        <f t="shared" ref="F98:L98" si="27">$D63*$D83*F$84*E$101</f>
        <v>35288.810984916185</v>
      </c>
      <c r="G98" s="12">
        <f t="shared" si="27"/>
        <v>19948.681326042788</v>
      </c>
      <c r="H98" s="12">
        <f t="shared" si="27"/>
        <v>10124.206764877972</v>
      </c>
      <c r="I98" s="12">
        <f t="shared" si="27"/>
        <v>7828.092360853866</v>
      </c>
      <c r="J98" s="12">
        <f t="shared" si="27"/>
        <v>3267.5785070634347</v>
      </c>
      <c r="K98" s="12">
        <f t="shared" si="27"/>
        <v>962.23662910292558</v>
      </c>
      <c r="L98" s="12">
        <f t="shared" si="27"/>
        <v>483.60964242620145</v>
      </c>
    </row>
    <row r="99" spans="1:13" x14ac:dyDescent="0.2">
      <c r="A99" s="5">
        <v>2019</v>
      </c>
      <c r="C99" s="2">
        <f>'LRamounts1 - case estimates'!B13</f>
        <v>77289</v>
      </c>
      <c r="D99" s="12">
        <f>$C64*$C83*D$84*D$101</f>
        <v>102091.8671466605</v>
      </c>
      <c r="E99" s="12">
        <f t="shared" ref="E99:L99" si="28">$C64*$C83*E$84*E$101</f>
        <v>59908.552037760797</v>
      </c>
      <c r="F99" s="12">
        <f t="shared" si="28"/>
        <v>33693.192644138937</v>
      </c>
      <c r="G99" s="12">
        <f t="shared" si="28"/>
        <v>19046.682054609137</v>
      </c>
      <c r="H99" s="12">
        <f t="shared" si="28"/>
        <v>9666.4307857789518</v>
      </c>
      <c r="I99" s="12">
        <f t="shared" si="28"/>
        <v>7474.1374557249956</v>
      </c>
      <c r="J99" s="12">
        <f t="shared" si="28"/>
        <v>3119.8317269855083</v>
      </c>
      <c r="K99" s="12">
        <f t="shared" si="28"/>
        <v>918.72815231631546</v>
      </c>
      <c r="L99" s="12">
        <f t="shared" si="28"/>
        <v>461.74275618960348</v>
      </c>
      <c r="M99" s="2"/>
    </row>
    <row r="101" spans="1:13" x14ac:dyDescent="0.2">
      <c r="D101" s="10">
        <f>(1+F87)^0.5</f>
        <v>1.019803902718557</v>
      </c>
      <c r="E101" s="10">
        <f>D101*(1+$F87)</f>
        <v>1.0605960588272993</v>
      </c>
      <c r="F101" s="10">
        <f t="shared" ref="F101:L101" si="29">E101*(1+$F87)</f>
        <v>1.1030199011803914</v>
      </c>
      <c r="G101" s="10">
        <f t="shared" si="29"/>
        <v>1.147140697227607</v>
      </c>
      <c r="H101" s="10">
        <f t="shared" si="29"/>
        <v>1.1930263251167113</v>
      </c>
      <c r="I101" s="10">
        <f t="shared" si="29"/>
        <v>1.2407473781213798</v>
      </c>
      <c r="J101" s="10">
        <f t="shared" si="29"/>
        <v>1.2903772732462351</v>
      </c>
      <c r="K101" s="10">
        <f t="shared" si="29"/>
        <v>1.3419923641760845</v>
      </c>
      <c r="L101" s="10">
        <f t="shared" si="29"/>
        <v>1.3956720587431279</v>
      </c>
    </row>
    <row r="107" spans="1:13" x14ac:dyDescent="0.2">
      <c r="C107" s="16" t="s">
        <v>15</v>
      </c>
      <c r="D107" s="16"/>
      <c r="E107" s="16"/>
      <c r="F107" s="16" t="s">
        <v>21</v>
      </c>
      <c r="G107" s="16"/>
    </row>
    <row r="108" spans="1:13" x14ac:dyDescent="0.2">
      <c r="B108" s="1" t="s">
        <v>13</v>
      </c>
      <c r="C108" s="1" t="s">
        <v>16</v>
      </c>
      <c r="D108" s="5" t="s">
        <v>18</v>
      </c>
      <c r="E108" s="5" t="s">
        <v>30</v>
      </c>
      <c r="F108" s="5" t="s">
        <v>18</v>
      </c>
      <c r="G108" s="5" t="s">
        <v>30</v>
      </c>
    </row>
    <row r="109" spans="1:13" x14ac:dyDescent="0.2">
      <c r="B109" s="1" t="s">
        <v>14</v>
      </c>
      <c r="C109" s="1" t="s">
        <v>17</v>
      </c>
      <c r="D109" s="5" t="s">
        <v>19</v>
      </c>
      <c r="E109" s="5" t="s">
        <v>20</v>
      </c>
      <c r="F109" s="5" t="s">
        <v>19</v>
      </c>
      <c r="G109" s="5" t="s">
        <v>20</v>
      </c>
    </row>
    <row r="110" spans="1:13" x14ac:dyDescent="0.2">
      <c r="A110" s="5">
        <v>2010</v>
      </c>
      <c r="B110" s="2">
        <f>'LRamounts1 - case estimates'!K18</f>
        <v>272224</v>
      </c>
      <c r="C110" s="8">
        <f>L32</f>
        <v>1</v>
      </c>
      <c r="D110" s="12">
        <f>B110*C110</f>
        <v>272224</v>
      </c>
      <c r="E110" s="12">
        <f>D110-B110</f>
        <v>0</v>
      </c>
      <c r="F110" s="12">
        <f>SUM(C90:L90)</f>
        <v>272224</v>
      </c>
      <c r="G110" s="12">
        <f t="shared" ref="G110:G119" si="30">F110-B110</f>
        <v>0</v>
      </c>
    </row>
    <row r="111" spans="1:13" x14ac:dyDescent="0.2">
      <c r="A111" s="5">
        <v>2011</v>
      </c>
      <c r="B111" s="2">
        <f>'LRamounts1 - case estimates'!J19</f>
        <v>267238</v>
      </c>
      <c r="C111" s="8">
        <f>K32</f>
        <v>1.0013278747015961</v>
      </c>
      <c r="D111" s="12">
        <f t="shared" ref="D111:D119" si="31">B111*C111</f>
        <v>267592.85857950512</v>
      </c>
      <c r="E111" s="12">
        <f t="shared" ref="E111:E119" si="32">D111-B111</f>
        <v>354.85857950511854</v>
      </c>
      <c r="F111" s="12">
        <f t="shared" ref="F111:F119" si="33">SUM(C91:L91)</f>
        <v>267592.11886904552</v>
      </c>
      <c r="G111" s="12">
        <f t="shared" si="30"/>
        <v>354.11886904551648</v>
      </c>
    </row>
    <row r="112" spans="1:13" x14ac:dyDescent="0.2">
      <c r="A112" s="5">
        <v>2012</v>
      </c>
      <c r="B112" s="2">
        <f>'LRamounts1 - case estimates'!I20</f>
        <v>250813</v>
      </c>
      <c r="C112" s="8">
        <f>J32</f>
        <v>1.004015300766482</v>
      </c>
      <c r="D112" s="12">
        <f t="shared" si="31"/>
        <v>251820.08963114367</v>
      </c>
      <c r="E112" s="12">
        <f t="shared" si="32"/>
        <v>1007.0896311436663</v>
      </c>
      <c r="F112" s="12">
        <f t="shared" si="33"/>
        <v>251818.92027337267</v>
      </c>
      <c r="G112" s="12">
        <f t="shared" si="30"/>
        <v>1005.9202733726706</v>
      </c>
    </row>
    <row r="113" spans="1:8" x14ac:dyDescent="0.2">
      <c r="A113" s="5">
        <v>2013</v>
      </c>
      <c r="B113" s="2">
        <f>'LRamounts1 - case estimates'!H21</f>
        <v>283273</v>
      </c>
      <c r="C113" s="8">
        <f>I32</f>
        <v>1.0134029576398502</v>
      </c>
      <c r="D113" s="12">
        <f t="shared" si="31"/>
        <v>287069.6960195133</v>
      </c>
      <c r="E113" s="12">
        <f t="shared" si="32"/>
        <v>3796.6960195132997</v>
      </c>
      <c r="F113" s="12">
        <f t="shared" si="33"/>
        <v>287058.15144653316</v>
      </c>
      <c r="G113" s="12">
        <f t="shared" si="30"/>
        <v>3785.1514465331566</v>
      </c>
    </row>
    <row r="114" spans="1:8" x14ac:dyDescent="0.2">
      <c r="A114" s="5">
        <v>2014</v>
      </c>
      <c r="B114" s="2">
        <f>'LRamounts1 - case estimates'!G22</f>
        <v>264505</v>
      </c>
      <c r="C114" s="8">
        <f>H32</f>
        <v>1.0369507129222109</v>
      </c>
      <c r="D114" s="12">
        <f t="shared" si="31"/>
        <v>274278.6483214894</v>
      </c>
      <c r="E114" s="12">
        <f t="shared" si="32"/>
        <v>9773.648321489396</v>
      </c>
      <c r="F114" s="12">
        <f t="shared" si="33"/>
        <v>274310.35831342475</v>
      </c>
      <c r="G114" s="12">
        <f t="shared" si="30"/>
        <v>9805.3583134247456</v>
      </c>
    </row>
    <row r="115" spans="1:8" x14ac:dyDescent="0.2">
      <c r="A115" s="5">
        <v>2015</v>
      </c>
      <c r="B115" s="2">
        <f>'LRamounts1 - case estimates'!F23</f>
        <v>269873</v>
      </c>
      <c r="C115" s="8">
        <f>G32</f>
        <v>1.0695053997975204</v>
      </c>
      <c r="D115" s="12">
        <f t="shared" si="31"/>
        <v>288630.6307595562</v>
      </c>
      <c r="E115" s="12">
        <f t="shared" si="32"/>
        <v>18757.630759556196</v>
      </c>
      <c r="F115" s="12">
        <f t="shared" si="33"/>
        <v>288843.39618467801</v>
      </c>
      <c r="G115" s="12">
        <f t="shared" si="30"/>
        <v>18970.396184678015</v>
      </c>
    </row>
    <row r="116" spans="1:8" x14ac:dyDescent="0.2">
      <c r="A116" s="5">
        <v>2016</v>
      </c>
      <c r="B116" s="2">
        <f>'LRamounts1 - case estimates'!E24</f>
        <v>263414</v>
      </c>
      <c r="C116" s="8">
        <f>F32</f>
        <v>1.1409689964082399</v>
      </c>
      <c r="D116" s="12">
        <f t="shared" si="31"/>
        <v>300547.20721988013</v>
      </c>
      <c r="E116" s="12">
        <f t="shared" si="32"/>
        <v>37133.207219880132</v>
      </c>
      <c r="F116" s="12">
        <f t="shared" si="33"/>
        <v>301269.96955417586</v>
      </c>
      <c r="G116" s="12">
        <f t="shared" si="30"/>
        <v>37855.969554175856</v>
      </c>
    </row>
    <row r="117" spans="1:8" x14ac:dyDescent="0.2">
      <c r="A117" s="5">
        <v>2017</v>
      </c>
      <c r="B117" s="2">
        <f>'LRamounts1 - case estimates'!D25</f>
        <v>204821</v>
      </c>
      <c r="C117" s="8">
        <f>E32</f>
        <v>1.2969421784201394</v>
      </c>
      <c r="D117" s="12">
        <f t="shared" si="31"/>
        <v>265640.99392619135</v>
      </c>
      <c r="E117" s="12">
        <f t="shared" si="32"/>
        <v>60819.993926191353</v>
      </c>
      <c r="F117" s="12">
        <f t="shared" si="33"/>
        <v>266899.95401302696</v>
      </c>
      <c r="G117" s="12">
        <f t="shared" si="30"/>
        <v>62078.95401302696</v>
      </c>
    </row>
    <row r="118" spans="1:8" x14ac:dyDescent="0.2">
      <c r="A118" s="5">
        <v>2018</v>
      </c>
      <c r="B118" s="2">
        <f>'LRamounts1 - case estimates'!C26</f>
        <v>190264</v>
      </c>
      <c r="C118" s="8">
        <f>D32</f>
        <v>1.7238342196282179</v>
      </c>
      <c r="D118" s="12">
        <f t="shared" si="31"/>
        <v>327983.59396334324</v>
      </c>
      <c r="E118" s="12">
        <f t="shared" si="32"/>
        <v>137719.59396334324</v>
      </c>
      <c r="F118" s="12">
        <f t="shared" si="33"/>
        <v>330912.87500663899</v>
      </c>
      <c r="G118" s="12">
        <f t="shared" si="30"/>
        <v>140648.87500663899</v>
      </c>
    </row>
    <row r="119" spans="1:8" x14ac:dyDescent="0.2">
      <c r="A119" s="5">
        <v>2019</v>
      </c>
      <c r="B119" s="2">
        <f>'LRamounts1 - case estimates'!B27</f>
        <v>77289</v>
      </c>
      <c r="C119" s="8">
        <f>C32</f>
        <v>3.9961732467538189</v>
      </c>
      <c r="D119" s="12">
        <f t="shared" si="31"/>
        <v>308860.23406835593</v>
      </c>
      <c r="E119" s="12">
        <f t="shared" si="32"/>
        <v>231571.23406835593</v>
      </c>
      <c r="F119" s="12">
        <f t="shared" si="33"/>
        <v>313670.16476016474</v>
      </c>
      <c r="G119" s="12">
        <f t="shared" si="30"/>
        <v>236381.16476016474</v>
      </c>
    </row>
    <row r="120" spans="1:8" x14ac:dyDescent="0.2">
      <c r="D120" s="12"/>
      <c r="E120" s="12"/>
      <c r="F120" s="12"/>
      <c r="G120" s="12"/>
    </row>
    <row r="121" spans="1:8" ht="17" thickBot="1" x14ac:dyDescent="0.25">
      <c r="D121" s="12"/>
      <c r="E121" s="15">
        <f>SUM(E110:E119)</f>
        <v>500933.95248897834</v>
      </c>
      <c r="F121" s="12"/>
      <c r="G121" s="15">
        <f>SUM(G110:G119)</f>
        <v>510885.90842106065</v>
      </c>
      <c r="H121" s="13"/>
    </row>
    <row r="122" spans="1:8" ht="17" thickTop="1" x14ac:dyDescent="0.2"/>
  </sheetData>
  <mergeCells count="2">
    <mergeCell ref="C107:E107"/>
    <mergeCell ref="F107:G107"/>
  </mergeCells>
  <conditionalFormatting sqref="C18:C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C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9:D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2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:E7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9:F7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9:G7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H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I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9:J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E96-7E9F-8147-B8EF-C1FAB6D33EAF}">
  <dimension ref="A1:M122"/>
  <sheetViews>
    <sheetView topLeftCell="A88" workbookViewId="0">
      <selection activeCell="H108" sqref="H108"/>
    </sheetView>
  </sheetViews>
  <sheetFormatPr baseColWidth="10" defaultRowHeight="16" x14ac:dyDescent="0.2"/>
  <cols>
    <col min="1" max="1" width="11" style="1" bestFit="1" customWidth="1"/>
    <col min="2" max="2" width="12.33203125" style="1" customWidth="1"/>
    <col min="3" max="12" width="12.5" style="1" customWidth="1"/>
    <col min="13" max="16384" width="10.83203125" style="1"/>
  </cols>
  <sheetData>
    <row r="1" spans="1:12" x14ac:dyDescent="0.2">
      <c r="A1" s="5" t="s">
        <v>27</v>
      </c>
    </row>
    <row r="3" spans="1:12" x14ac:dyDescent="0.2">
      <c r="A3" s="3"/>
      <c r="C3" s="4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</row>
    <row r="4" spans="1:12" x14ac:dyDescent="0.2">
      <c r="A4" s="5">
        <v>2010</v>
      </c>
      <c r="C4" s="2">
        <f>'LRamounts1 - case estimates'!B32</f>
        <v>140518</v>
      </c>
      <c r="D4" s="2">
        <f>'LRamounts1 - case estimates'!C32</f>
        <v>286003</v>
      </c>
      <c r="E4" s="2">
        <f>'LRamounts1 - case estimates'!D32</f>
        <v>309715</v>
      </c>
      <c r="F4" s="2">
        <f>'LRamounts1 - case estimates'!E32</f>
        <v>297150</v>
      </c>
      <c r="G4" s="2">
        <f>'LRamounts1 - case estimates'!F32</f>
        <v>288521</v>
      </c>
      <c r="H4" s="2">
        <f>'LRamounts1 - case estimates'!G32</f>
        <v>278136</v>
      </c>
      <c r="I4" s="2">
        <f>'LRamounts1 - case estimates'!H32</f>
        <v>274939</v>
      </c>
      <c r="J4" s="2">
        <f>'LRamounts1 - case estimates'!I32</f>
        <v>272762</v>
      </c>
      <c r="K4" s="2">
        <f>'LRamounts1 - case estimates'!J32</f>
        <v>272310</v>
      </c>
      <c r="L4" s="2">
        <f>'LRamounts1 - case estimates'!K32</f>
        <v>272224</v>
      </c>
    </row>
    <row r="5" spans="1:12" x14ac:dyDescent="0.2">
      <c r="A5" s="5">
        <v>2011</v>
      </c>
      <c r="C5" s="2">
        <f>'LRamounts1 - case estimates'!B33</f>
        <v>137233</v>
      </c>
      <c r="D5" s="2">
        <f>'LRamounts1 - case estimates'!C33</f>
        <v>281767</v>
      </c>
      <c r="E5" s="2">
        <f>'LRamounts1 - case estimates'!D33</f>
        <v>311517</v>
      </c>
      <c r="F5" s="2">
        <f>'LRamounts1 - case estimates'!E33</f>
        <v>293983</v>
      </c>
      <c r="G5" s="2">
        <f>'LRamounts1 - case estimates'!F33</f>
        <v>281589</v>
      </c>
      <c r="H5" s="2">
        <f>'LRamounts1 - case estimates'!G33</f>
        <v>274503</v>
      </c>
      <c r="I5" s="2">
        <f>'LRamounts1 - case estimates'!H33</f>
        <v>271162</v>
      </c>
      <c r="J5" s="2">
        <f>'LRamounts1 - case estimates'!I33</f>
        <v>269361</v>
      </c>
      <c r="K5" s="2">
        <f>'LRamounts1 - case estimates'!J33</f>
        <v>268806</v>
      </c>
      <c r="L5" s="2"/>
    </row>
    <row r="6" spans="1:12" x14ac:dyDescent="0.2">
      <c r="A6" s="5">
        <v>2012</v>
      </c>
      <c r="C6" s="2">
        <f>'LRamounts1 - case estimates'!B34</f>
        <v>111030</v>
      </c>
      <c r="D6" s="2">
        <f>'LRamounts1 - case estimates'!C34</f>
        <v>260149</v>
      </c>
      <c r="E6" s="2">
        <f>'LRamounts1 - case estimates'!D34</f>
        <v>285646</v>
      </c>
      <c r="F6" s="2">
        <f>'LRamounts1 - case estimates'!E34</f>
        <v>277209</v>
      </c>
      <c r="G6" s="2">
        <f>'LRamounts1 - case estimates'!F34</f>
        <v>265941</v>
      </c>
      <c r="H6" s="2">
        <f>'LRamounts1 - case estimates'!G34</f>
        <v>260982</v>
      </c>
      <c r="I6" s="2">
        <f>'LRamounts1 - case estimates'!H34</f>
        <v>257105</v>
      </c>
      <c r="J6" s="2">
        <f>'LRamounts1 - case estimates'!I34</f>
        <v>255188</v>
      </c>
      <c r="K6" s="2"/>
      <c r="L6" s="2"/>
    </row>
    <row r="7" spans="1:12" x14ac:dyDescent="0.2">
      <c r="A7" s="5">
        <v>2013</v>
      </c>
      <c r="C7" s="2">
        <f>'LRamounts1 - case estimates'!B35</f>
        <v>134471</v>
      </c>
      <c r="D7" s="2">
        <f>'LRamounts1 - case estimates'!C35</f>
        <v>296648</v>
      </c>
      <c r="E7" s="2">
        <f>'LRamounts1 - case estimates'!D35</f>
        <v>321840</v>
      </c>
      <c r="F7" s="2">
        <f>'LRamounts1 - case estimates'!E35</f>
        <v>321361</v>
      </c>
      <c r="G7" s="2">
        <f>'LRamounts1 - case estimates'!F35</f>
        <v>304373</v>
      </c>
      <c r="H7" s="2">
        <f>'LRamounts1 - case estimates'!G35</f>
        <v>296192</v>
      </c>
      <c r="I7" s="2">
        <f>'LRamounts1 - case estimates'!H35</f>
        <v>291816</v>
      </c>
      <c r="J7" s="2"/>
      <c r="K7" s="2"/>
      <c r="L7" s="2"/>
    </row>
    <row r="8" spans="1:12" x14ac:dyDescent="0.2">
      <c r="A8" s="5">
        <v>2014</v>
      </c>
      <c r="C8" s="2">
        <f>'LRamounts1 - case estimates'!B36</f>
        <v>127672</v>
      </c>
      <c r="D8" s="2">
        <f>'LRamounts1 - case estimates'!C36</f>
        <v>288789</v>
      </c>
      <c r="E8" s="2">
        <f>'LRamounts1 - case estimates'!D36</f>
        <v>313826</v>
      </c>
      <c r="F8" s="2">
        <f>'LRamounts1 - case estimates'!E36</f>
        <v>299229</v>
      </c>
      <c r="G8" s="2">
        <f>'LRamounts1 - case estimates'!F36</f>
        <v>287999</v>
      </c>
      <c r="H8" s="2">
        <f>'LRamounts1 - case estimates'!G36</f>
        <v>281611</v>
      </c>
      <c r="I8" s="2"/>
      <c r="J8" s="2"/>
      <c r="K8" s="2"/>
      <c r="L8" s="2"/>
    </row>
    <row r="9" spans="1:12" x14ac:dyDescent="0.2">
      <c r="A9" s="5">
        <v>2015</v>
      </c>
      <c r="C9" s="2">
        <f>'LRamounts1 - case estimates'!B37</f>
        <v>141269</v>
      </c>
      <c r="D9" s="2">
        <f>'LRamounts1 - case estimates'!C37</f>
        <v>305770</v>
      </c>
      <c r="E9" s="2">
        <f>'LRamounts1 - case estimates'!D37</f>
        <v>327171</v>
      </c>
      <c r="F9" s="2">
        <f>'LRamounts1 - case estimates'!E37</f>
        <v>317232</v>
      </c>
      <c r="G9" s="2">
        <f>'LRamounts1 - case estimates'!F37</f>
        <v>308718</v>
      </c>
      <c r="H9" s="2"/>
      <c r="I9" s="2"/>
      <c r="J9" s="2"/>
      <c r="K9" s="2"/>
      <c r="L9" s="2"/>
    </row>
    <row r="10" spans="1:12" x14ac:dyDescent="0.2">
      <c r="A10" s="5">
        <v>2016</v>
      </c>
      <c r="C10" s="2">
        <f>'LRamounts1 - case estimates'!B38</f>
        <v>157567</v>
      </c>
      <c r="D10" s="2">
        <f>'LRamounts1 - case estimates'!C38</f>
        <v>323288</v>
      </c>
      <c r="E10" s="2">
        <f>'LRamounts1 - case estimates'!D38</f>
        <v>337994</v>
      </c>
      <c r="F10" s="2">
        <f>'LRamounts1 - case estimates'!E38</f>
        <v>325632</v>
      </c>
      <c r="G10" s="2"/>
      <c r="H10" s="2"/>
      <c r="I10" s="2"/>
      <c r="J10" s="2"/>
      <c r="K10" s="2"/>
      <c r="L10" s="2"/>
    </row>
    <row r="11" spans="1:12" x14ac:dyDescent="0.2">
      <c r="A11" s="5">
        <v>2017</v>
      </c>
      <c r="C11" s="2">
        <f>'LRamounts1 - case estimates'!B39</f>
        <v>132778</v>
      </c>
      <c r="D11" s="2">
        <f>'LRamounts1 - case estimates'!C39</f>
        <v>277018</v>
      </c>
      <c r="E11" s="2">
        <f>'LRamounts1 - case estimates'!D39</f>
        <v>308597</v>
      </c>
      <c r="F11" s="2"/>
      <c r="G11" s="2"/>
      <c r="H11" s="2"/>
      <c r="I11" s="2"/>
      <c r="J11" s="2"/>
      <c r="K11" s="2"/>
      <c r="L11" s="2"/>
    </row>
    <row r="12" spans="1:12" x14ac:dyDescent="0.2">
      <c r="A12" s="5">
        <v>2018</v>
      </c>
      <c r="C12" s="2">
        <f>'LRamounts1 - case estimates'!B40</f>
        <v>158465</v>
      </c>
      <c r="D12" s="2">
        <f>'LRamounts1 - case estimates'!C40</f>
        <v>337568</v>
      </c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5">
        <v>2019</v>
      </c>
      <c r="C13" s="2">
        <f>'LRamounts1 - case estimates'!B41</f>
        <v>147620</v>
      </c>
      <c r="D13" s="2"/>
      <c r="E13" s="2"/>
      <c r="F13" s="2"/>
      <c r="G13" s="2"/>
      <c r="H13" s="2"/>
      <c r="I13" s="2"/>
      <c r="J13" s="2"/>
      <c r="K13" s="2"/>
      <c r="L13" s="2"/>
    </row>
    <row r="15" spans="1:12" x14ac:dyDescent="0.2">
      <c r="A15" s="5" t="s">
        <v>7</v>
      </c>
    </row>
    <row r="17" spans="1:12" x14ac:dyDescent="0.2">
      <c r="A17" s="3"/>
      <c r="C17" s="4">
        <v>0</v>
      </c>
      <c r="D17" s="4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>
        <v>8</v>
      </c>
      <c r="L17" s="4"/>
    </row>
    <row r="18" spans="1:12" x14ac:dyDescent="0.2">
      <c r="A18" s="5">
        <v>2010</v>
      </c>
      <c r="C18" s="7">
        <f>D4/C4</f>
        <v>2.0353477846254573</v>
      </c>
      <c r="D18" s="7">
        <f t="shared" ref="D18:K19" si="0">E4/D4</f>
        <v>1.0829082212424346</v>
      </c>
      <c r="E18" s="7">
        <f t="shared" si="0"/>
        <v>0.9594304441179794</v>
      </c>
      <c r="F18" s="7">
        <f t="shared" si="0"/>
        <v>0.97096079421167758</v>
      </c>
      <c r="G18" s="7">
        <f t="shared" si="0"/>
        <v>0.96400608621209549</v>
      </c>
      <c r="H18" s="7">
        <f t="shared" si="0"/>
        <v>0.98850562314838786</v>
      </c>
      <c r="I18" s="7">
        <f t="shared" si="0"/>
        <v>0.99208187998065023</v>
      </c>
      <c r="J18" s="7">
        <f t="shared" si="0"/>
        <v>0.99834287767357621</v>
      </c>
      <c r="K18" s="7">
        <f t="shared" si="0"/>
        <v>0.99968418346737176</v>
      </c>
      <c r="L18" s="7"/>
    </row>
    <row r="19" spans="1:12" x14ac:dyDescent="0.2">
      <c r="A19" s="5">
        <v>2011</v>
      </c>
      <c r="C19" s="7">
        <f t="shared" ref="C19:I26" si="1">D5/C5</f>
        <v>2.0532014894376718</v>
      </c>
      <c r="D19" s="7">
        <f t="shared" si="1"/>
        <v>1.105583691489777</v>
      </c>
      <c r="E19" s="7">
        <f t="shared" si="1"/>
        <v>0.94371414722149993</v>
      </c>
      <c r="F19" s="7">
        <f t="shared" si="1"/>
        <v>0.9578410996554223</v>
      </c>
      <c r="G19" s="7">
        <f t="shared" si="1"/>
        <v>0.97483566474542682</v>
      </c>
      <c r="H19" s="7">
        <f t="shared" si="1"/>
        <v>0.98782891261661987</v>
      </c>
      <c r="I19" s="7">
        <f t="shared" si="1"/>
        <v>0.99335821390902856</v>
      </c>
      <c r="J19" s="7">
        <f t="shared" si="0"/>
        <v>0.99793956808892159</v>
      </c>
      <c r="K19" s="2"/>
      <c r="L19" s="2"/>
    </row>
    <row r="20" spans="1:12" x14ac:dyDescent="0.2">
      <c r="A20" s="5">
        <v>2012</v>
      </c>
      <c r="C20" s="7">
        <f t="shared" si="1"/>
        <v>2.3430514275421057</v>
      </c>
      <c r="D20" s="7">
        <f t="shared" si="1"/>
        <v>1.0980092177944178</v>
      </c>
      <c r="E20" s="7">
        <f t="shared" si="1"/>
        <v>0.97046344076234214</v>
      </c>
      <c r="F20" s="7">
        <f t="shared" si="1"/>
        <v>0.95935196909191256</v>
      </c>
      <c r="G20" s="7">
        <f t="shared" si="1"/>
        <v>0.98135300686994487</v>
      </c>
      <c r="H20" s="7">
        <f t="shared" si="1"/>
        <v>0.98514456935727368</v>
      </c>
      <c r="I20" s="7">
        <f t="shared" si="1"/>
        <v>0.99254390229672707</v>
      </c>
      <c r="J20" s="2"/>
      <c r="K20" s="2"/>
      <c r="L20" s="2"/>
    </row>
    <row r="21" spans="1:12" x14ac:dyDescent="0.2">
      <c r="A21" s="5">
        <v>2013</v>
      </c>
      <c r="C21" s="7">
        <f t="shared" si="1"/>
        <v>2.2060369893880467</v>
      </c>
      <c r="D21" s="7">
        <f t="shared" si="1"/>
        <v>1.0849221973517436</v>
      </c>
      <c r="E21" s="7">
        <f t="shared" si="1"/>
        <v>0.99851168282376335</v>
      </c>
      <c r="F21" s="7">
        <f t="shared" si="1"/>
        <v>0.94713733153680757</v>
      </c>
      <c r="G21" s="7">
        <f t="shared" si="1"/>
        <v>0.97312179464012905</v>
      </c>
      <c r="H21" s="7">
        <f t="shared" si="1"/>
        <v>0.98522579948141742</v>
      </c>
      <c r="I21" s="2"/>
      <c r="J21" s="2"/>
      <c r="K21" s="2"/>
      <c r="L21" s="2"/>
    </row>
    <row r="22" spans="1:12" x14ac:dyDescent="0.2">
      <c r="A22" s="5">
        <v>2014</v>
      </c>
      <c r="C22" s="7">
        <f t="shared" si="1"/>
        <v>2.261960335860643</v>
      </c>
      <c r="D22" s="7">
        <f t="shared" si="1"/>
        <v>1.0866965154489956</v>
      </c>
      <c r="E22" s="7">
        <f t="shared" si="1"/>
        <v>0.95348696411387202</v>
      </c>
      <c r="F22" s="7">
        <f t="shared" si="1"/>
        <v>0.9624702151195238</v>
      </c>
      <c r="G22" s="7">
        <f t="shared" si="1"/>
        <v>0.97781936742835918</v>
      </c>
      <c r="H22" s="2"/>
      <c r="I22" s="2"/>
      <c r="J22" s="2"/>
      <c r="K22" s="2"/>
      <c r="L22" s="2"/>
    </row>
    <row r="23" spans="1:12" x14ac:dyDescent="0.2">
      <c r="A23" s="5">
        <v>2015</v>
      </c>
      <c r="C23" s="7">
        <f t="shared" si="1"/>
        <v>2.1644522152772372</v>
      </c>
      <c r="D23" s="7">
        <f t="shared" si="1"/>
        <v>1.0699905157471301</v>
      </c>
      <c r="E23" s="7">
        <f t="shared" si="1"/>
        <v>0.96962139064892672</v>
      </c>
      <c r="F23" s="7">
        <f t="shared" si="1"/>
        <v>0.97316159782115297</v>
      </c>
      <c r="G23" s="2"/>
      <c r="H23" s="2"/>
      <c r="I23" s="2"/>
      <c r="J23" s="2"/>
      <c r="K23" s="2"/>
      <c r="L23" s="2"/>
    </row>
    <row r="24" spans="1:12" x14ac:dyDescent="0.2">
      <c r="A24" s="5">
        <v>2016</v>
      </c>
      <c r="C24" s="7">
        <f t="shared" si="1"/>
        <v>2.0517494145347692</v>
      </c>
      <c r="D24" s="7">
        <f t="shared" si="1"/>
        <v>1.0454888520452352</v>
      </c>
      <c r="E24" s="7">
        <f t="shared" si="1"/>
        <v>0.96342538624946006</v>
      </c>
      <c r="F24" s="2"/>
      <c r="G24" s="2"/>
      <c r="H24" s="2"/>
      <c r="I24" s="2"/>
      <c r="J24" s="2"/>
      <c r="K24" s="2"/>
      <c r="L24" s="2"/>
    </row>
    <row r="25" spans="1:12" x14ac:dyDescent="0.2">
      <c r="A25" s="5">
        <v>2017</v>
      </c>
      <c r="C25" s="7">
        <f t="shared" si="1"/>
        <v>2.0863245417162481</v>
      </c>
      <c r="D25" s="7">
        <f t="shared" si="1"/>
        <v>1.1139962024128396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5">
        <v>2018</v>
      </c>
      <c r="C26" s="7">
        <f t="shared" si="1"/>
        <v>2.1302369608430882</v>
      </c>
      <c r="D26" s="7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5"/>
      <c r="C27" s="7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1" t="s">
        <v>8</v>
      </c>
      <c r="C28" s="7">
        <f>SUM(D4:D12)/SUM(C4:C12)</f>
        <v>2.1410101345443966</v>
      </c>
      <c r="D28" s="7">
        <f>SUM(E4:E11)/SUM(D4:D11)</f>
        <v>1.0848802637887207</v>
      </c>
      <c r="E28" s="7">
        <f>SUM(F4:F10)/SUM(E4:E10)</f>
        <v>0.96561458054480909</v>
      </c>
      <c r="F28" s="7">
        <f>SUM(G4:G9)/SUM(F4:F9)</f>
        <v>0.96178475487275794</v>
      </c>
      <c r="G28" s="7">
        <f>SUM(H4:H8)/SUM(G4:G8)</f>
        <v>0.97409800878311259</v>
      </c>
      <c r="H28" s="7">
        <f>SUM(I4:I7)/SUM(H4:H7)</f>
        <v>0.98667252951623385</v>
      </c>
      <c r="I28" s="7">
        <f>SUM(J4:J6)/SUM(I4:I6)</f>
        <v>0.99266066239545026</v>
      </c>
      <c r="J28" s="7">
        <f>SUM(K4:K5)/SUM(J4:J5)</f>
        <v>0.99814248795937455</v>
      </c>
      <c r="K28" s="7">
        <f>K18</f>
        <v>0.99968418346737176</v>
      </c>
    </row>
    <row r="30" spans="1:12" x14ac:dyDescent="0.2">
      <c r="A30" s="1" t="s">
        <v>9</v>
      </c>
      <c r="C30" s="8">
        <f>C28</f>
        <v>2.1410101345443966</v>
      </c>
      <c r="D30" s="8">
        <f t="shared" ref="D30:K30" si="2">D28</f>
        <v>1.0848802637887207</v>
      </c>
      <c r="E30" s="8">
        <f t="shared" si="2"/>
        <v>0.96561458054480909</v>
      </c>
      <c r="F30" s="8">
        <f t="shared" si="2"/>
        <v>0.96178475487275794</v>
      </c>
      <c r="G30" s="8">
        <f t="shared" si="2"/>
        <v>0.97409800878311259</v>
      </c>
      <c r="H30" s="8">
        <f t="shared" si="2"/>
        <v>0.98667252951623385</v>
      </c>
      <c r="I30" s="8">
        <f t="shared" si="2"/>
        <v>0.99266066239545026</v>
      </c>
      <c r="J30" s="8">
        <f t="shared" si="2"/>
        <v>0.99814248795937455</v>
      </c>
      <c r="K30" s="8">
        <f t="shared" si="2"/>
        <v>0.99968418346737176</v>
      </c>
      <c r="L30" s="1">
        <v>1</v>
      </c>
    </row>
    <row r="32" spans="1:12" x14ac:dyDescent="0.2">
      <c r="A32" s="1" t="s">
        <v>10</v>
      </c>
      <c r="C32" s="8">
        <f>PRODUCT(C30:$L30)</f>
        <v>2.0535917134335815</v>
      </c>
      <c r="D32" s="8">
        <f>PRODUCT(D30:$L30)</f>
        <v>0.95916954352510941</v>
      </c>
      <c r="E32" s="8">
        <f>PRODUCT(E30:$L30)</f>
        <v>0.88412479749185169</v>
      </c>
      <c r="F32" s="8">
        <f>PRODUCT(F30:$L30)</f>
        <v>0.9156083755415334</v>
      </c>
      <c r="G32" s="8">
        <f>PRODUCT(G30:$L30)</f>
        <v>0.95198886331138233</v>
      </c>
      <c r="H32" s="8">
        <f>PRODUCT(H30:$L30)</f>
        <v>0.97730295589111205</v>
      </c>
      <c r="I32" s="8">
        <f>PRODUCT(I30:$L30)</f>
        <v>0.99050386694183545</v>
      </c>
      <c r="J32" s="8">
        <f>PRODUCT(J30:$L30)</f>
        <v>0.99782725805975825</v>
      </c>
      <c r="K32" s="8">
        <f>PRODUCT(K30:$L30)</f>
        <v>0.99968418346737176</v>
      </c>
      <c r="L32" s="8">
        <f>PRODUCT(L30:$L30)</f>
        <v>1</v>
      </c>
    </row>
    <row r="33" spans="1:12" x14ac:dyDescent="0.2">
      <c r="A33" s="1" t="s">
        <v>11</v>
      </c>
      <c r="C33" s="9">
        <f>1/C32</f>
        <v>0.48695171170515272</v>
      </c>
      <c r="D33" s="9">
        <f>1/D32-1/C32</f>
        <v>0.55561683808932028</v>
      </c>
      <c r="E33" s="9">
        <f t="shared" ref="E33:L33" si="3">1/E32-1/D32</f>
        <v>8.8493493524379074E-2</v>
      </c>
      <c r="F33" s="9">
        <f t="shared" si="3"/>
        <v>-3.8892042789364201E-2</v>
      </c>
      <c r="G33" s="9">
        <f t="shared" si="3"/>
        <v>-4.1737544290854522E-2</v>
      </c>
      <c r="H33" s="9">
        <f t="shared" si="3"/>
        <v>-2.7208292255426425E-2</v>
      </c>
      <c r="I33" s="9">
        <f t="shared" si="3"/>
        <v>-1.3636989843762493E-2</v>
      </c>
      <c r="J33" s="9">
        <f t="shared" si="3"/>
        <v>-7.4097011122327139E-3</v>
      </c>
      <c r="K33" s="9">
        <f t="shared" si="3"/>
        <v>-1.8615567229915975E-3</v>
      </c>
      <c r="L33" s="9">
        <f t="shared" si="3"/>
        <v>-3.1591630422012074E-4</v>
      </c>
    </row>
    <row r="36" spans="1:12" x14ac:dyDescent="0.2">
      <c r="A36" s="5" t="s">
        <v>22</v>
      </c>
    </row>
    <row r="38" spans="1:12" x14ac:dyDescent="0.2">
      <c r="A38" s="3"/>
      <c r="B38" s="5" t="s">
        <v>26</v>
      </c>
      <c r="C38" s="4">
        <v>0</v>
      </c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</row>
    <row r="39" spans="1:12" x14ac:dyDescent="0.2">
      <c r="A39" s="5">
        <v>2010</v>
      </c>
      <c r="B39" s="10">
        <f>WPI!B2/WPI!B$40</f>
        <v>1.2793682132280357</v>
      </c>
      <c r="C39" s="2">
        <f>C4*B39</f>
        <v>179774.26258637712</v>
      </c>
      <c r="D39" s="2">
        <f>(D4-C4)*B40</f>
        <v>179378.84007897339</v>
      </c>
      <c r="E39" s="2">
        <f>(E4-D4)*B41</f>
        <v>28182.870681145116</v>
      </c>
      <c r="F39" s="2">
        <f>(F4-E4)*B42</f>
        <v>-14524.792694965452</v>
      </c>
      <c r="G39" s="2">
        <f>(G4-F4)*B43</f>
        <v>-9719.3376110562695</v>
      </c>
      <c r="H39" s="2">
        <f>(H4-G4)*B44</f>
        <v>-11430.676209279369</v>
      </c>
      <c r="I39" s="2">
        <f>(I4-H4)*B45</f>
        <v>-3446.3218163869701</v>
      </c>
      <c r="J39" s="2">
        <f>(J4-I4)*B46</f>
        <v>-2299.4965449160909</v>
      </c>
      <c r="K39" s="2">
        <f>(K4-J4)*B47</f>
        <v>-467.17077986179663</v>
      </c>
      <c r="L39" s="2">
        <f>(L4-K4)*B48</f>
        <v>-86.848963474827244</v>
      </c>
    </row>
    <row r="40" spans="1:12" x14ac:dyDescent="0.2">
      <c r="A40" s="5">
        <v>2011</v>
      </c>
      <c r="B40" s="10">
        <f>WPI!B6/WPI!B$40</f>
        <v>1.2329713721618956</v>
      </c>
      <c r="C40" s="2">
        <f t="shared" ref="C40:C48" si="4">C5*B40</f>
        <v>169204.36031589343</v>
      </c>
      <c r="D40" s="2">
        <f t="shared" ref="D40:D47" si="5">(D5-C5)*B41</f>
        <v>171785.7216189536</v>
      </c>
      <c r="E40" s="2">
        <f t="shared" ref="E40:E46" si="6">(E5-D5)*B42</f>
        <v>34390.177690029625</v>
      </c>
      <c r="F40" s="2">
        <f t="shared" ref="F40:F45" si="7">(F5-E5)*B43</f>
        <v>-19749.549851924974</v>
      </c>
      <c r="G40" s="2">
        <f t="shared" ref="G40:G44" si="8">(G5-F5)*B44</f>
        <v>-13641.964461994079</v>
      </c>
      <c r="H40" s="2">
        <f t="shared" ref="H40:H43" si="9">(H5-G5)*B45</f>
        <v>-7638.61006910168</v>
      </c>
      <c r="I40" s="2">
        <f t="shared" ref="I40:I42" si="10">(I5-H5)*B46</f>
        <v>-3528.9930898321822</v>
      </c>
      <c r="J40" s="2">
        <f t="shared" ref="J40:J41" si="11">(J5-I5)*B47</f>
        <v>-1861.4481737413623</v>
      </c>
      <c r="K40" s="2">
        <f>(K5-J5)*B48</f>
        <v>-560.47877591312931</v>
      </c>
      <c r="L40" s="2"/>
    </row>
    <row r="41" spans="1:12" x14ac:dyDescent="0.2">
      <c r="A41" s="5">
        <v>2012</v>
      </c>
      <c r="B41" s="10">
        <f>WPI!B10/WPI!B$40</f>
        <v>1.1885488647581441</v>
      </c>
      <c r="C41" s="2">
        <f t="shared" si="4"/>
        <v>131964.58045409675</v>
      </c>
      <c r="D41" s="2">
        <f t="shared" si="5"/>
        <v>172377.44225074039</v>
      </c>
      <c r="E41" s="2">
        <f t="shared" si="6"/>
        <v>28718.733464955578</v>
      </c>
      <c r="F41" s="2">
        <f t="shared" si="7"/>
        <v>-9286.530108588353</v>
      </c>
      <c r="G41" s="2">
        <f t="shared" si="8"/>
        <v>-12146.748272458048</v>
      </c>
      <c r="H41" s="2">
        <f t="shared" si="9"/>
        <v>-5238.0355380059236</v>
      </c>
      <c r="I41" s="2">
        <f t="shared" si="10"/>
        <v>-4007.1263573543929</v>
      </c>
      <c r="J41" s="2">
        <f t="shared" si="11"/>
        <v>-1935.9239881539979</v>
      </c>
      <c r="K41" s="2"/>
      <c r="L41" s="2"/>
    </row>
    <row r="42" spans="1:12" x14ac:dyDescent="0.2">
      <c r="A42" s="5">
        <v>2013</v>
      </c>
      <c r="B42" s="10">
        <f>WPI!B14/WPI!B$40</f>
        <v>1.1559723593287268</v>
      </c>
      <c r="C42" s="2">
        <f t="shared" si="4"/>
        <v>155444.75913129322</v>
      </c>
      <c r="D42" s="2">
        <f t="shared" si="5"/>
        <v>182669.25666337612</v>
      </c>
      <c r="E42" s="2">
        <f t="shared" si="6"/>
        <v>27728.608094768017</v>
      </c>
      <c r="F42" s="2">
        <f t="shared" si="7"/>
        <v>-516.35538005923013</v>
      </c>
      <c r="G42" s="2">
        <f t="shared" si="8"/>
        <v>-17943.889437314909</v>
      </c>
      <c r="H42" s="2">
        <f t="shared" si="9"/>
        <v>-8455.5844027640669</v>
      </c>
      <c r="I42" s="2">
        <f t="shared" si="10"/>
        <v>-4419.19842053307</v>
      </c>
      <c r="J42" s="2"/>
      <c r="K42" s="2"/>
      <c r="L42" s="2"/>
    </row>
    <row r="43" spans="1:12" x14ac:dyDescent="0.2">
      <c r="A43" s="5">
        <v>2014</v>
      </c>
      <c r="B43" s="10">
        <f>WPI!B18/WPI!B$40</f>
        <v>1.1263573543928924</v>
      </c>
      <c r="C43" s="2">
        <f t="shared" si="4"/>
        <v>143804.29615004937</v>
      </c>
      <c r="D43" s="2">
        <f t="shared" si="5"/>
        <v>177340.0345508391</v>
      </c>
      <c r="E43" s="2">
        <f t="shared" si="6"/>
        <v>26989.539980256668</v>
      </c>
      <c r="F43" s="2">
        <f t="shared" si="7"/>
        <v>-15418.351431391908</v>
      </c>
      <c r="G43" s="2">
        <f t="shared" si="8"/>
        <v>-11606.920039486673</v>
      </c>
      <c r="H43" s="2">
        <f t="shared" si="9"/>
        <v>-6451.0602171767023</v>
      </c>
      <c r="I43" s="2"/>
      <c r="J43" s="2"/>
      <c r="K43" s="2"/>
      <c r="L43" s="2"/>
    </row>
    <row r="44" spans="1:12" x14ac:dyDescent="0.2">
      <c r="A44" s="5">
        <v>2015</v>
      </c>
      <c r="B44" s="10">
        <f>WPI!B22/WPI!B$40</f>
        <v>1.1006910167818362</v>
      </c>
      <c r="C44" s="2">
        <f t="shared" si="4"/>
        <v>155493.51924975321</v>
      </c>
      <c r="D44" s="2">
        <f t="shared" si="5"/>
        <v>177329.80454096745</v>
      </c>
      <c r="E44" s="2">
        <f t="shared" si="6"/>
        <v>22605.202369200397</v>
      </c>
      <c r="F44" s="2">
        <f t="shared" si="7"/>
        <v>-10272.589338598224</v>
      </c>
      <c r="G44" s="2">
        <f t="shared" si="8"/>
        <v>-8598.0473840078957</v>
      </c>
      <c r="H44" s="2"/>
      <c r="I44" s="2"/>
      <c r="J44" s="2"/>
      <c r="K44" s="2"/>
      <c r="L44" s="2"/>
    </row>
    <row r="45" spans="1:12" x14ac:dyDescent="0.2">
      <c r="A45" s="5">
        <v>2016</v>
      </c>
      <c r="B45" s="10">
        <f>WPI!B26/WPI!B$40</f>
        <v>1.0779861796643635</v>
      </c>
      <c r="C45" s="2">
        <f t="shared" si="4"/>
        <v>169855.04837117475</v>
      </c>
      <c r="D45" s="2">
        <f t="shared" si="5"/>
        <v>175045.87364264563</v>
      </c>
      <c r="E45" s="2">
        <f t="shared" si="6"/>
        <v>15199.587364264562</v>
      </c>
      <c r="F45" s="2">
        <f t="shared" si="7"/>
        <v>-12484.033563672259</v>
      </c>
      <c r="G45" s="2"/>
      <c r="H45" s="2"/>
      <c r="I45" s="2"/>
      <c r="J45" s="2"/>
      <c r="K45" s="2"/>
      <c r="L45" s="2"/>
    </row>
    <row r="46" spans="1:12" x14ac:dyDescent="0.2">
      <c r="A46" s="5">
        <v>2017</v>
      </c>
      <c r="B46" s="10">
        <f>WPI!B30/WPI!B$40</f>
        <v>1.056268509378085</v>
      </c>
      <c r="C46" s="2">
        <f t="shared" si="4"/>
        <v>140249.22013820338</v>
      </c>
      <c r="D46" s="2">
        <f t="shared" si="5"/>
        <v>149081.22408687067</v>
      </c>
      <c r="E46" s="2">
        <f t="shared" si="6"/>
        <v>31890.737413622901</v>
      </c>
      <c r="F46" s="2"/>
      <c r="G46" s="2"/>
      <c r="H46" s="2"/>
      <c r="I46" s="2"/>
      <c r="J46" s="2"/>
      <c r="K46" s="2"/>
      <c r="L46" s="2"/>
    </row>
    <row r="47" spans="1:12" x14ac:dyDescent="0.2">
      <c r="A47" s="5">
        <v>2018</v>
      </c>
      <c r="B47" s="10">
        <f>WPI!B34/WPI!B$40</f>
        <v>1.0335636722606121</v>
      </c>
      <c r="C47" s="2">
        <f t="shared" si="4"/>
        <v>163783.6673247779</v>
      </c>
      <c r="D47" s="2">
        <f t="shared" si="5"/>
        <v>180871.04540967423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5">
        <v>2019</v>
      </c>
      <c r="B48" s="10">
        <f>WPI!B38/WPI!B$40</f>
        <v>1.0098716683119446</v>
      </c>
      <c r="C48" s="2">
        <f t="shared" si="4"/>
        <v>149077.25567620926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5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5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</row>
    <row r="52" spans="1:12" x14ac:dyDescent="0.2">
      <c r="A52" s="5" t="s">
        <v>12</v>
      </c>
    </row>
    <row r="54" spans="1:12" x14ac:dyDescent="0.2">
      <c r="A54" s="3"/>
      <c r="C54" s="4">
        <v>0</v>
      </c>
      <c r="D54" s="4">
        <v>1</v>
      </c>
      <c r="E54" s="4">
        <v>2</v>
      </c>
      <c r="F54" s="4">
        <v>3</v>
      </c>
      <c r="G54" s="4">
        <v>4</v>
      </c>
      <c r="H54" s="4">
        <v>5</v>
      </c>
      <c r="I54" s="4">
        <v>6</v>
      </c>
      <c r="J54" s="4">
        <v>7</v>
      </c>
      <c r="K54" s="4">
        <v>8</v>
      </c>
      <c r="L54" s="4">
        <v>9</v>
      </c>
    </row>
    <row r="55" spans="1:12" x14ac:dyDescent="0.2">
      <c r="A55" s="5">
        <v>2010</v>
      </c>
      <c r="C55" s="2">
        <f>SUM($C39:C39)</f>
        <v>179774.26258637712</v>
      </c>
      <c r="D55" s="2">
        <f>SUM($C39:D39)</f>
        <v>359153.10266535054</v>
      </c>
      <c r="E55" s="2">
        <f>SUM($C39:E39)</f>
        <v>387335.97334649565</v>
      </c>
      <c r="F55" s="2">
        <f>SUM($C39:F39)</f>
        <v>372811.18065153022</v>
      </c>
      <c r="G55" s="2">
        <f>SUM($C39:G39)</f>
        <v>363091.84304047393</v>
      </c>
      <c r="H55" s="2">
        <f>SUM($C39:H39)</f>
        <v>351661.16683119454</v>
      </c>
      <c r="I55" s="2">
        <f>SUM($C39:I39)</f>
        <v>348214.84501480759</v>
      </c>
      <c r="J55" s="2">
        <f>SUM($C39:J39)</f>
        <v>345915.34846989153</v>
      </c>
      <c r="K55" s="2">
        <f>SUM($C39:K39)</f>
        <v>345448.17769002973</v>
      </c>
      <c r="L55" s="2">
        <f>SUM($C39:L39)</f>
        <v>345361.32872655487</v>
      </c>
    </row>
    <row r="56" spans="1:12" x14ac:dyDescent="0.2">
      <c r="A56" s="5">
        <v>2011</v>
      </c>
      <c r="C56" s="2">
        <f>SUM($C40:C40)</f>
        <v>169204.36031589343</v>
      </c>
      <c r="D56" s="2">
        <f>SUM($C40:D40)</f>
        <v>340990.08193484705</v>
      </c>
      <c r="E56" s="2">
        <f>SUM($C40:E40)</f>
        <v>375380.25962487666</v>
      </c>
      <c r="F56" s="2">
        <f>SUM($C40:F40)</f>
        <v>355630.70977295167</v>
      </c>
      <c r="G56" s="2">
        <f>SUM($C40:G40)</f>
        <v>341988.7453109576</v>
      </c>
      <c r="H56" s="2">
        <f>SUM($C40:H40)</f>
        <v>334350.13524185593</v>
      </c>
      <c r="I56" s="2">
        <f>SUM($C40:I40)</f>
        <v>330821.14215202373</v>
      </c>
      <c r="J56" s="2">
        <f>SUM($C40:J40)</f>
        <v>328959.69397828239</v>
      </c>
      <c r="K56" s="2">
        <f>SUM($C40:K40)</f>
        <v>328399.21520236926</v>
      </c>
      <c r="L56" s="2"/>
    </row>
    <row r="57" spans="1:12" x14ac:dyDescent="0.2">
      <c r="A57" s="5">
        <v>2012</v>
      </c>
      <c r="C57" s="2">
        <f>SUM($C41:C41)</f>
        <v>131964.58045409675</v>
      </c>
      <c r="D57" s="2">
        <f>SUM($C41:D41)</f>
        <v>304342.02270483715</v>
      </c>
      <c r="E57" s="2">
        <f>SUM($C41:E41)</f>
        <v>333060.75616979273</v>
      </c>
      <c r="F57" s="2">
        <f>SUM($C41:F41)</f>
        <v>323774.22606120439</v>
      </c>
      <c r="G57" s="2">
        <f>SUM($C41:G41)</f>
        <v>311627.47778874636</v>
      </c>
      <c r="H57" s="2">
        <f>SUM($C41:H41)</f>
        <v>306389.44225074042</v>
      </c>
      <c r="I57" s="2">
        <f>SUM($C41:I41)</f>
        <v>302382.31589338602</v>
      </c>
      <c r="J57" s="2">
        <f>SUM($C41:J41)</f>
        <v>300446.39190523204</v>
      </c>
      <c r="K57" s="2"/>
      <c r="L57" s="2"/>
    </row>
    <row r="58" spans="1:12" x14ac:dyDescent="0.2">
      <c r="A58" s="5">
        <v>2013</v>
      </c>
      <c r="C58" s="2">
        <f>SUM($C42:C42)</f>
        <v>155444.75913129322</v>
      </c>
      <c r="D58" s="2">
        <f>SUM($C42:D42)</f>
        <v>338114.01579466934</v>
      </c>
      <c r="E58" s="2">
        <f>SUM($C42:E42)</f>
        <v>365842.62388943735</v>
      </c>
      <c r="F58" s="2">
        <f>SUM($C42:F42)</f>
        <v>365326.26850937813</v>
      </c>
      <c r="G58" s="2">
        <f>SUM($C42:G42)</f>
        <v>347382.37907206325</v>
      </c>
      <c r="H58" s="2">
        <f>SUM($C42:H42)</f>
        <v>338926.79466929921</v>
      </c>
      <c r="I58" s="2">
        <f>SUM($C42:I42)</f>
        <v>334507.59624876612</v>
      </c>
      <c r="J58" s="2"/>
      <c r="K58" s="2"/>
      <c r="L58" s="2"/>
    </row>
    <row r="59" spans="1:12" x14ac:dyDescent="0.2">
      <c r="A59" s="5">
        <v>2014</v>
      </c>
      <c r="C59" s="2">
        <f>SUM($C43:C43)</f>
        <v>143804.29615004937</v>
      </c>
      <c r="D59" s="2">
        <f>SUM($C43:D43)</f>
        <v>321144.33070088847</v>
      </c>
      <c r="E59" s="2">
        <f>SUM($C43:E43)</f>
        <v>348133.87068114511</v>
      </c>
      <c r="F59" s="2">
        <f>SUM($C43:F43)</f>
        <v>332715.51924975321</v>
      </c>
      <c r="G59" s="2">
        <f>SUM($C43:G43)</f>
        <v>321108.59921026655</v>
      </c>
      <c r="H59" s="2">
        <f>SUM($C43:H43)</f>
        <v>314657.53899308987</v>
      </c>
      <c r="I59" s="2"/>
      <c r="J59" s="2"/>
      <c r="K59" s="2"/>
      <c r="L59" s="2"/>
    </row>
    <row r="60" spans="1:12" x14ac:dyDescent="0.2">
      <c r="A60" s="5">
        <v>2015</v>
      </c>
      <c r="C60" s="2">
        <f>SUM($C44:C44)</f>
        <v>155493.51924975321</v>
      </c>
      <c r="D60" s="2">
        <f>SUM($C44:D44)</f>
        <v>332823.32379072066</v>
      </c>
      <c r="E60" s="2">
        <f>SUM($C44:E44)</f>
        <v>355428.52615992108</v>
      </c>
      <c r="F60" s="2">
        <f>SUM($C44:F44)</f>
        <v>345155.93682132283</v>
      </c>
      <c r="G60" s="2">
        <f>SUM($C44:G44)</f>
        <v>336557.88943731494</v>
      </c>
      <c r="H60" s="2"/>
      <c r="I60" s="2"/>
      <c r="J60" s="2"/>
      <c r="K60" s="2"/>
      <c r="L60" s="2"/>
    </row>
    <row r="61" spans="1:12" x14ac:dyDescent="0.2">
      <c r="A61" s="5">
        <v>2016</v>
      </c>
      <c r="C61" s="2">
        <f>SUM($C45:C45)</f>
        <v>169855.04837117475</v>
      </c>
      <c r="D61" s="2">
        <f>SUM($C45:D45)</f>
        <v>344900.92201382038</v>
      </c>
      <c r="E61" s="2">
        <f>SUM($C45:E45)</f>
        <v>360100.50937808497</v>
      </c>
      <c r="F61" s="2">
        <f>SUM($C45:F45)</f>
        <v>347616.4758144127</v>
      </c>
      <c r="G61" s="2"/>
      <c r="H61" s="2"/>
      <c r="I61" s="2"/>
      <c r="J61" s="2"/>
      <c r="K61" s="2"/>
      <c r="L61" s="2"/>
    </row>
    <row r="62" spans="1:12" x14ac:dyDescent="0.2">
      <c r="A62" s="5">
        <v>2017</v>
      </c>
      <c r="C62" s="2">
        <f>SUM($C46:C46)</f>
        <v>140249.22013820338</v>
      </c>
      <c r="D62" s="2">
        <f>SUM($C46:D46)</f>
        <v>289330.44422507402</v>
      </c>
      <c r="E62" s="2">
        <f>SUM($C46:E46)</f>
        <v>321221.18163869693</v>
      </c>
      <c r="F62" s="2"/>
      <c r="G62" s="2"/>
      <c r="H62" s="2"/>
      <c r="I62" s="2"/>
      <c r="J62" s="2"/>
      <c r="K62" s="2"/>
      <c r="L62" s="2"/>
    </row>
    <row r="63" spans="1:12" x14ac:dyDescent="0.2">
      <c r="A63" s="5">
        <v>2018</v>
      </c>
      <c r="C63" s="2">
        <f>SUM($C47:C47)</f>
        <v>163783.6673247779</v>
      </c>
      <c r="D63" s="2">
        <f>SUM($C47:D47)</f>
        <v>344654.7127344521</v>
      </c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5">
        <v>2019</v>
      </c>
      <c r="C64" s="2">
        <f>SUM($C48:C48)</f>
        <v>149077.25567620926</v>
      </c>
      <c r="D64" s="2"/>
      <c r="E64" s="2"/>
      <c r="F64" s="2"/>
      <c r="G64" s="2"/>
      <c r="H64" s="2"/>
      <c r="I64" s="2"/>
      <c r="J64" s="2"/>
      <c r="K64" s="2"/>
      <c r="L64" s="2"/>
    </row>
    <row r="66" spans="1:12" x14ac:dyDescent="0.2">
      <c r="A66" s="5" t="s">
        <v>24</v>
      </c>
    </row>
    <row r="68" spans="1:12" x14ac:dyDescent="0.2">
      <c r="A68" s="3"/>
      <c r="C68" s="4">
        <v>0</v>
      </c>
      <c r="D68" s="4">
        <v>1</v>
      </c>
      <c r="E68" s="4">
        <v>2</v>
      </c>
      <c r="F68" s="4">
        <v>3</v>
      </c>
      <c r="G68" s="4">
        <v>4</v>
      </c>
      <c r="H68" s="4">
        <v>5</v>
      </c>
      <c r="I68" s="4">
        <v>6</v>
      </c>
      <c r="J68" s="4">
        <v>7</v>
      </c>
      <c r="K68" s="4">
        <v>8</v>
      </c>
      <c r="L68" s="4"/>
    </row>
    <row r="69" spans="1:12" x14ac:dyDescent="0.2">
      <c r="A69" s="5">
        <v>2010</v>
      </c>
      <c r="C69" s="7">
        <f>D55/C55</f>
        <v>1.9978004498435158</v>
      </c>
      <c r="D69" s="7">
        <f t="shared" ref="D69:K69" si="12">E55/D55</f>
        <v>1.0784703528160946</v>
      </c>
      <c r="E69" s="7">
        <f t="shared" si="12"/>
        <v>0.96250079080062068</v>
      </c>
      <c r="F69" s="7">
        <f t="shared" si="12"/>
        <v>0.97392959729890438</v>
      </c>
      <c r="G69" s="7">
        <f t="shared" si="12"/>
        <v>0.96851849902889386</v>
      </c>
      <c r="H69" s="7">
        <f t="shared" si="12"/>
        <v>0.99019987948216848</v>
      </c>
      <c r="I69" s="7">
        <f t="shared" si="12"/>
        <v>0.99339632822139368</v>
      </c>
      <c r="J69" s="7">
        <f t="shared" si="12"/>
        <v>0.99864946501527541</v>
      </c>
      <c r="K69" s="7">
        <f t="shared" si="12"/>
        <v>0.99974859047149822</v>
      </c>
      <c r="L69" s="7"/>
    </row>
    <row r="70" spans="1:12" x14ac:dyDescent="0.2">
      <c r="A70" s="5">
        <v>2011</v>
      </c>
      <c r="C70" s="7">
        <f t="shared" ref="C70:J77" si="13">D56/C56</f>
        <v>2.0152558793298292</v>
      </c>
      <c r="D70" s="7">
        <f t="shared" si="13"/>
        <v>1.1008538943270512</v>
      </c>
      <c r="E70" s="7">
        <f t="shared" si="13"/>
        <v>0.94738788376442318</v>
      </c>
      <c r="F70" s="7">
        <f t="shared" si="13"/>
        <v>0.96164008313369898</v>
      </c>
      <c r="G70" s="7">
        <f t="shared" si="13"/>
        <v>0.97766414780066468</v>
      </c>
      <c r="H70" s="7">
        <f t="shared" si="13"/>
        <v>0.98944521710069155</v>
      </c>
      <c r="I70" s="7">
        <f t="shared" si="13"/>
        <v>0.99437324905647673</v>
      </c>
      <c r="J70" s="7">
        <f t="shared" si="13"/>
        <v>0.99829620836177535</v>
      </c>
      <c r="K70" s="2"/>
      <c r="L70" s="2"/>
    </row>
    <row r="71" spans="1:12" x14ac:dyDescent="0.2">
      <c r="A71" s="5">
        <v>2012</v>
      </c>
      <c r="C71" s="7">
        <f t="shared" si="13"/>
        <v>2.3062402173187757</v>
      </c>
      <c r="D71" s="7">
        <f t="shared" si="13"/>
        <v>1.0943633521579377</v>
      </c>
      <c r="E71" s="7">
        <f t="shared" si="13"/>
        <v>0.97211760936537928</v>
      </c>
      <c r="F71" s="7">
        <f t="shared" si="13"/>
        <v>0.96248389372981813</v>
      </c>
      <c r="G71" s="7">
        <f t="shared" si="13"/>
        <v>0.98319135534782065</v>
      </c>
      <c r="H71" s="7">
        <f t="shared" si="13"/>
        <v>0.98692146071379616</v>
      </c>
      <c r="I71" s="7">
        <f t="shared" si="13"/>
        <v>0.99359776056204108</v>
      </c>
      <c r="J71" s="2"/>
      <c r="K71" s="2"/>
      <c r="L71" s="2"/>
    </row>
    <row r="72" spans="1:12" x14ac:dyDescent="0.2">
      <c r="A72" s="5">
        <v>2013</v>
      </c>
      <c r="C72" s="7">
        <f t="shared" si="13"/>
        <v>2.1751393722389074</v>
      </c>
      <c r="D72" s="7">
        <f t="shared" si="13"/>
        <v>1.0820096381677566</v>
      </c>
      <c r="E72" s="7">
        <f t="shared" si="13"/>
        <v>0.99858858605766154</v>
      </c>
      <c r="F72" s="7">
        <f t="shared" si="13"/>
        <v>0.95088256447988151</v>
      </c>
      <c r="G72" s="7">
        <f t="shared" si="13"/>
        <v>0.97565914418183552</v>
      </c>
      <c r="H72" s="7">
        <f t="shared" si="13"/>
        <v>0.98696120079604499</v>
      </c>
      <c r="I72" s="2"/>
      <c r="J72" s="2"/>
      <c r="K72" s="2"/>
      <c r="L72" s="2"/>
    </row>
    <row r="73" spans="1:12" x14ac:dyDescent="0.2">
      <c r="A73" s="5">
        <v>2014</v>
      </c>
      <c r="C73" s="7">
        <f t="shared" si="13"/>
        <v>2.233204009188972</v>
      </c>
      <c r="D73" s="7">
        <f t="shared" si="13"/>
        <v>1.0840417762361014</v>
      </c>
      <c r="E73" s="7">
        <f t="shared" si="13"/>
        <v>0.955711429625549</v>
      </c>
      <c r="F73" s="7">
        <f t="shared" si="13"/>
        <v>0.96511458177346421</v>
      </c>
      <c r="G73" s="7">
        <f t="shared" si="13"/>
        <v>0.97991003594097947</v>
      </c>
      <c r="H73" s="2"/>
      <c r="I73" s="2"/>
      <c r="J73" s="2"/>
      <c r="K73" s="2"/>
      <c r="L73" s="2"/>
    </row>
    <row r="74" spans="1:12" x14ac:dyDescent="0.2">
      <c r="A74" s="5">
        <v>2015</v>
      </c>
      <c r="C74" s="7">
        <f t="shared" si="13"/>
        <v>2.1404321247378859</v>
      </c>
      <c r="D74" s="7">
        <f t="shared" si="13"/>
        <v>1.0679195259266583</v>
      </c>
      <c r="E74" s="7">
        <f t="shared" si="13"/>
        <v>0.97109801666854334</v>
      </c>
      <c r="F74" s="7">
        <f t="shared" si="13"/>
        <v>0.97508938289403135</v>
      </c>
      <c r="G74" s="2"/>
      <c r="H74" s="2"/>
      <c r="I74" s="2"/>
      <c r="J74" s="2"/>
      <c r="K74" s="2"/>
      <c r="L74" s="2"/>
    </row>
    <row r="75" spans="1:12" x14ac:dyDescent="0.2">
      <c r="A75" s="5">
        <v>2016</v>
      </c>
      <c r="C75" s="7">
        <f t="shared" si="13"/>
        <v>2.0305603237657537</v>
      </c>
      <c r="D75" s="7">
        <f t="shared" si="13"/>
        <v>1.044069430941259</v>
      </c>
      <c r="E75" s="7">
        <f t="shared" si="13"/>
        <v>0.96533180809648689</v>
      </c>
      <c r="F75" s="2"/>
      <c r="G75" s="2"/>
      <c r="H75" s="2"/>
      <c r="I75" s="2"/>
      <c r="J75" s="2"/>
      <c r="K75" s="2"/>
      <c r="L75" s="2"/>
    </row>
    <row r="76" spans="1:12" x14ac:dyDescent="0.2">
      <c r="A76" s="5">
        <v>2017</v>
      </c>
      <c r="C76" s="7">
        <f t="shared" si="13"/>
        <v>2.0629736403522534</v>
      </c>
      <c r="D76" s="7">
        <f t="shared" si="13"/>
        <v>1.1102225432896882</v>
      </c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5">
        <v>2018</v>
      </c>
      <c r="C77" s="7">
        <f t="shared" si="13"/>
        <v>2.1043289502793496</v>
      </c>
      <c r="D77" s="7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5"/>
      <c r="C78" s="7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 t="s">
        <v>8</v>
      </c>
      <c r="C79" s="7">
        <f>SUM(D55:D63)/SUM(C55:C63)</f>
        <v>2.1108885101927282</v>
      </c>
      <c r="D79" s="7">
        <f>SUM(E55:E62)/SUM(D55:D62)</f>
        <v>1.0819923981491619</v>
      </c>
      <c r="E79" s="7">
        <f>SUM(F55:F61)/SUM(E55:E61)</f>
        <v>0.96742851473361613</v>
      </c>
      <c r="F79" s="7">
        <f>SUM(G55:G60)/SUM(F55:F60)</f>
        <v>0.96484851547566308</v>
      </c>
      <c r="G79" s="7">
        <f>SUM(H55:H59)/SUM(G55:G59)</f>
        <v>0.97673036513632383</v>
      </c>
      <c r="H79" s="7">
        <f>SUM(I55:I58)/SUM(H55:H58)</f>
        <v>0.98843136701299272</v>
      </c>
      <c r="I79" s="7">
        <f>SUM(J55:J57)/SUM(I55:I57)</f>
        <v>0.99378769614566975</v>
      </c>
      <c r="J79" s="7">
        <f>SUM(K55:K56)/SUM(J55:J56)</f>
        <v>0.99847727432318867</v>
      </c>
      <c r="K79" s="7">
        <f>K69</f>
        <v>0.99974859047149822</v>
      </c>
    </row>
    <row r="81" spans="1:12" x14ac:dyDescent="0.2">
      <c r="A81" s="1" t="s">
        <v>9</v>
      </c>
      <c r="C81" s="8">
        <f>C79</f>
        <v>2.1108885101927282</v>
      </c>
      <c r="D81" s="8">
        <f t="shared" ref="D81:K81" si="14">D79</f>
        <v>1.0819923981491619</v>
      </c>
      <c r="E81" s="8">
        <f t="shared" si="14"/>
        <v>0.96742851473361613</v>
      </c>
      <c r="F81" s="8">
        <f t="shared" si="14"/>
        <v>0.96484851547566308</v>
      </c>
      <c r="G81" s="8">
        <f t="shared" si="14"/>
        <v>0.97673036513632383</v>
      </c>
      <c r="H81" s="8">
        <f t="shared" si="14"/>
        <v>0.98843136701299272</v>
      </c>
      <c r="I81" s="8">
        <f t="shared" si="14"/>
        <v>0.99378769614566975</v>
      </c>
      <c r="J81" s="8">
        <f t="shared" si="14"/>
        <v>0.99847727432318867</v>
      </c>
      <c r="K81" s="8">
        <f t="shared" si="14"/>
        <v>0.99974859047149822</v>
      </c>
      <c r="L81" s="1">
        <v>1</v>
      </c>
    </row>
    <row r="83" spans="1:12" x14ac:dyDescent="0.2">
      <c r="A83" s="1" t="s">
        <v>10</v>
      </c>
      <c r="C83" s="8">
        <f>PRODUCT(C81:$L81)</f>
        <v>2.0417912181096676</v>
      </c>
      <c r="D83" s="8">
        <f>PRODUCT(D81:$L81)</f>
        <v>0.96726625222061036</v>
      </c>
      <c r="E83" s="8">
        <f>PRODUCT(E81:$L81)</f>
        <v>0.89396769688511635</v>
      </c>
      <c r="F83" s="8">
        <f>PRODUCT(F81:$L81)</f>
        <v>0.9240658955884431</v>
      </c>
      <c r="G83" s="8">
        <f>PRODUCT(G81:$L81)</f>
        <v>0.95773158248876578</v>
      </c>
      <c r="H83" s="8">
        <f>PRODUCT(H81:$L81)</f>
        <v>0.98054859014759266</v>
      </c>
      <c r="I83" s="8">
        <f>PRODUCT(I81:$L81)</f>
        <v>0.99202496285683284</v>
      </c>
      <c r="J83" s="8">
        <f>PRODUCT(J81:$L81)</f>
        <v>0.99822624762243128</v>
      </c>
      <c r="K83" s="8">
        <f>PRODUCT(K81:$L81)</f>
        <v>0.99974859047149822</v>
      </c>
      <c r="L83" s="8">
        <f>PRODUCT(L81:$L81)</f>
        <v>1</v>
      </c>
    </row>
    <row r="84" spans="1:12" x14ac:dyDescent="0.2">
      <c r="A84" s="1" t="s">
        <v>11</v>
      </c>
      <c r="C84" s="9">
        <f>1/C83</f>
        <v>0.48976604029368909</v>
      </c>
      <c r="D84" s="9">
        <f>1/D83-1/C83</f>
        <v>0.54407546684484787</v>
      </c>
      <c r="E84" s="9">
        <f t="shared" ref="E84:L84" si="15">1/E83-1/D83</f>
        <v>8.4767144476432854E-2</v>
      </c>
      <c r="F84" s="9">
        <f t="shared" si="15"/>
        <v>-3.6434745214926512E-2</v>
      </c>
      <c r="G84" s="9">
        <f t="shared" si="15"/>
        <v>-3.804001932346246E-2</v>
      </c>
      <c r="H84" s="9">
        <f t="shared" si="15"/>
        <v>-2.4296614301063002E-2</v>
      </c>
      <c r="I84" s="9">
        <f t="shared" si="15"/>
        <v>-1.1798123115210224E-2</v>
      </c>
      <c r="J84" s="9">
        <f t="shared" si="15"/>
        <v>-6.2622454947505179E-3</v>
      </c>
      <c r="K84" s="9">
        <f t="shared" si="15"/>
        <v>-1.5254314144095282E-3</v>
      </c>
      <c r="L84" s="9">
        <f t="shared" si="15"/>
        <v>-2.514727511475634E-4</v>
      </c>
    </row>
    <row r="87" spans="1:12" x14ac:dyDescent="0.2">
      <c r="A87" s="5" t="s">
        <v>25</v>
      </c>
      <c r="E87" s="1" t="s">
        <v>23</v>
      </c>
      <c r="F87" s="14">
        <v>0.04</v>
      </c>
    </row>
    <row r="88" spans="1:12" x14ac:dyDescent="0.2">
      <c r="A88" s="5"/>
    </row>
    <row r="89" spans="1:12" x14ac:dyDescent="0.2">
      <c r="A89" s="3"/>
      <c r="C89" s="4">
        <v>0</v>
      </c>
      <c r="D89" s="4">
        <v>1</v>
      </c>
      <c r="E89" s="4">
        <v>2</v>
      </c>
      <c r="F89" s="4">
        <v>3</v>
      </c>
      <c r="G89" s="4">
        <v>4</v>
      </c>
      <c r="H89" s="4">
        <v>5</v>
      </c>
      <c r="I89" s="4">
        <v>6</v>
      </c>
      <c r="J89" s="4">
        <v>7</v>
      </c>
      <c r="K89" s="4">
        <v>8</v>
      </c>
      <c r="L89" s="4">
        <v>9</v>
      </c>
    </row>
    <row r="90" spans="1:12" x14ac:dyDescent="0.2">
      <c r="A90" s="5">
        <v>2010</v>
      </c>
      <c r="C90" s="2">
        <f>C4</f>
        <v>140518</v>
      </c>
      <c r="D90" s="2">
        <f>D4-C4</f>
        <v>145485</v>
      </c>
      <c r="E90" s="2">
        <f t="shared" ref="E90:L91" si="16">E4-D4</f>
        <v>23712</v>
      </c>
      <c r="F90" s="2">
        <f t="shared" si="16"/>
        <v>-12565</v>
      </c>
      <c r="G90" s="2">
        <f t="shared" si="16"/>
        <v>-8629</v>
      </c>
      <c r="H90" s="2">
        <f t="shared" si="16"/>
        <v>-10385</v>
      </c>
      <c r="I90" s="2">
        <f t="shared" si="16"/>
        <v>-3197</v>
      </c>
      <c r="J90" s="2">
        <f t="shared" si="16"/>
        <v>-2177</v>
      </c>
      <c r="K90" s="2">
        <f t="shared" si="16"/>
        <v>-452</v>
      </c>
      <c r="L90" s="2">
        <f t="shared" si="16"/>
        <v>-86</v>
      </c>
    </row>
    <row r="91" spans="1:12" x14ac:dyDescent="0.2">
      <c r="A91" s="5">
        <v>2011</v>
      </c>
      <c r="C91" s="2">
        <f t="shared" ref="C91:C99" si="17">C5</f>
        <v>137233</v>
      </c>
      <c r="D91" s="2">
        <f t="shared" ref="D91:J98" si="18">D5-C5</f>
        <v>144534</v>
      </c>
      <c r="E91" s="2">
        <f t="shared" si="18"/>
        <v>29750</v>
      </c>
      <c r="F91" s="2">
        <f t="shared" si="18"/>
        <v>-17534</v>
      </c>
      <c r="G91" s="2">
        <f t="shared" si="18"/>
        <v>-12394</v>
      </c>
      <c r="H91" s="2">
        <f t="shared" si="18"/>
        <v>-7086</v>
      </c>
      <c r="I91" s="2">
        <f t="shared" si="18"/>
        <v>-3341</v>
      </c>
      <c r="J91" s="2">
        <f t="shared" si="18"/>
        <v>-1801</v>
      </c>
      <c r="K91" s="2">
        <f t="shared" si="16"/>
        <v>-555</v>
      </c>
      <c r="L91" s="12">
        <f>$K56*$K83*L$84*D$101</f>
        <v>-84.197755372044057</v>
      </c>
    </row>
    <row r="92" spans="1:12" x14ac:dyDescent="0.2">
      <c r="A92" s="5">
        <v>2012</v>
      </c>
      <c r="C92" s="2">
        <f t="shared" si="17"/>
        <v>111030</v>
      </c>
      <c r="D92" s="2">
        <f t="shared" si="18"/>
        <v>149119</v>
      </c>
      <c r="E92" s="2">
        <f t="shared" si="18"/>
        <v>25497</v>
      </c>
      <c r="F92" s="2">
        <f t="shared" si="18"/>
        <v>-8437</v>
      </c>
      <c r="G92" s="2">
        <f t="shared" si="18"/>
        <v>-11268</v>
      </c>
      <c r="H92" s="2">
        <f t="shared" si="18"/>
        <v>-4959</v>
      </c>
      <c r="I92" s="2">
        <f t="shared" si="18"/>
        <v>-3877</v>
      </c>
      <c r="J92" s="2">
        <f t="shared" si="18"/>
        <v>-1917</v>
      </c>
      <c r="K92" s="12">
        <f>$J57*$J83*K$84*D$101</f>
        <v>-466.55767016526596</v>
      </c>
      <c r="L92" s="12">
        <f>$J57*$J83*L$84*E$101</f>
        <v>-79.990225301677796</v>
      </c>
    </row>
    <row r="93" spans="1:12" x14ac:dyDescent="0.2">
      <c r="A93" s="5">
        <v>2013</v>
      </c>
      <c r="C93" s="2">
        <f t="shared" si="17"/>
        <v>134471</v>
      </c>
      <c r="D93" s="2">
        <f t="shared" si="18"/>
        <v>162177</v>
      </c>
      <c r="E93" s="2">
        <f t="shared" si="18"/>
        <v>25192</v>
      </c>
      <c r="F93" s="2">
        <f t="shared" si="18"/>
        <v>-479</v>
      </c>
      <c r="G93" s="2">
        <f t="shared" si="18"/>
        <v>-16988</v>
      </c>
      <c r="H93" s="2">
        <f t="shared" si="18"/>
        <v>-8181</v>
      </c>
      <c r="I93" s="2">
        <f t="shared" si="18"/>
        <v>-4376</v>
      </c>
      <c r="J93" s="12">
        <f>$I58*$I83*J$84*D$101</f>
        <v>-2119.2165835970077</v>
      </c>
      <c r="K93" s="12">
        <f t="shared" ref="K93:L93" si="19">$I58*$I83*K$84*E$101</f>
        <v>-536.87264981819635</v>
      </c>
      <c r="L93" s="12">
        <f t="shared" si="19"/>
        <v>-92.045564703832412</v>
      </c>
    </row>
    <row r="94" spans="1:12" x14ac:dyDescent="0.2">
      <c r="A94" s="5">
        <v>2014</v>
      </c>
      <c r="C94" s="2">
        <f t="shared" si="17"/>
        <v>127672</v>
      </c>
      <c r="D94" s="2">
        <f t="shared" si="18"/>
        <v>161117</v>
      </c>
      <c r="E94" s="2">
        <f t="shared" si="18"/>
        <v>25037</v>
      </c>
      <c r="F94" s="2">
        <f t="shared" si="18"/>
        <v>-14597</v>
      </c>
      <c r="G94" s="2">
        <f t="shared" si="18"/>
        <v>-11230</v>
      </c>
      <c r="H94" s="2">
        <f t="shared" si="18"/>
        <v>-6388</v>
      </c>
      <c r="I94" s="12">
        <f>$H59*$H83*I$84*D$101</f>
        <v>-3712.2469119035713</v>
      </c>
      <c r="J94" s="12">
        <f t="shared" ref="J94:L94" si="20">$H59*$H83*J$84*E$101</f>
        <v>-2049.2142117316475</v>
      </c>
      <c r="K94" s="12">
        <f t="shared" si="20"/>
        <v>-519.13856866395918</v>
      </c>
      <c r="L94" s="12">
        <f t="shared" si="20"/>
        <v>-89.00509781676314</v>
      </c>
    </row>
    <row r="95" spans="1:12" x14ac:dyDescent="0.2">
      <c r="A95" s="5">
        <v>2015</v>
      </c>
      <c r="C95" s="2">
        <f t="shared" si="17"/>
        <v>141269</v>
      </c>
      <c r="D95" s="2">
        <f t="shared" si="18"/>
        <v>164501</v>
      </c>
      <c r="E95" s="2">
        <f t="shared" si="18"/>
        <v>21401</v>
      </c>
      <c r="F95" s="2">
        <f t="shared" si="18"/>
        <v>-9939</v>
      </c>
      <c r="G95" s="2">
        <f t="shared" si="18"/>
        <v>-8514</v>
      </c>
      <c r="H95" s="12">
        <f>$G60*$G83*H$84*D$101</f>
        <v>-7986.6750302596829</v>
      </c>
      <c r="I95" s="12">
        <f>$G60*$G83*I$84*E$101</f>
        <v>-4033.3556389961209</v>
      </c>
      <c r="J95" s="12">
        <f t="shared" ref="J95:L95" si="21">$G60*$G83*J$84*F$101</f>
        <v>-2226.470892842789</v>
      </c>
      <c r="K95" s="12">
        <f t="shared" si="21"/>
        <v>-564.04396664107026</v>
      </c>
      <c r="L95" s="12">
        <f t="shared" si="21"/>
        <v>-96.704023654116241</v>
      </c>
    </row>
    <row r="96" spans="1:12" x14ac:dyDescent="0.2">
      <c r="A96" s="5">
        <v>2016</v>
      </c>
      <c r="C96" s="2">
        <f t="shared" si="17"/>
        <v>157567</v>
      </c>
      <c r="D96" s="2">
        <f t="shared" si="18"/>
        <v>165721</v>
      </c>
      <c r="E96" s="2">
        <f t="shared" si="18"/>
        <v>14706</v>
      </c>
      <c r="F96" s="2">
        <f t="shared" si="18"/>
        <v>-12362</v>
      </c>
      <c r="G96" s="12">
        <f>$F61*$F83*G$84*D$101</f>
        <v>-12461.223714596652</v>
      </c>
      <c r="H96" s="12">
        <f t="shared" ref="H96:L96" si="22">$F61*$F83*H$84*E$101</f>
        <v>-8277.4975871559691</v>
      </c>
      <c r="I96" s="12">
        <f t="shared" si="22"/>
        <v>-4180.2241162235923</v>
      </c>
      <c r="J96" s="12">
        <f t="shared" si="22"/>
        <v>-2307.5444253777223</v>
      </c>
      <c r="K96" s="12">
        <f t="shared" si="22"/>
        <v>-584.58276507207972</v>
      </c>
      <c r="L96" s="12">
        <f t="shared" si="22"/>
        <v>-100.22535278228219</v>
      </c>
    </row>
    <row r="97" spans="1:13" x14ac:dyDescent="0.2">
      <c r="A97" s="5">
        <v>2017</v>
      </c>
      <c r="C97" s="2">
        <f t="shared" si="17"/>
        <v>132778</v>
      </c>
      <c r="D97" s="2">
        <f t="shared" si="18"/>
        <v>144240</v>
      </c>
      <c r="E97" s="2">
        <f t="shared" si="18"/>
        <v>31579</v>
      </c>
      <c r="F97" s="12">
        <f>$E62*$E83*F$84*D$101</f>
        <v>-10669.852307280293</v>
      </c>
      <c r="G97" s="12">
        <f t="shared" ref="G97:L97" si="23">$E62*$E83*G$84*E$101</f>
        <v>-11585.55222426527</v>
      </c>
      <c r="H97" s="12">
        <f t="shared" si="23"/>
        <v>-7695.8236830217566</v>
      </c>
      <c r="I97" s="12">
        <f t="shared" si="23"/>
        <v>-3886.4726223406192</v>
      </c>
      <c r="J97" s="12">
        <f t="shared" si="23"/>
        <v>-2145.3893343324135</v>
      </c>
      <c r="K97" s="12">
        <f t="shared" si="23"/>
        <v>-543.50313494610077</v>
      </c>
      <c r="L97" s="12">
        <f t="shared" si="23"/>
        <v>-93.182345927582574</v>
      </c>
    </row>
    <row r="98" spans="1:13" x14ac:dyDescent="0.2">
      <c r="A98" s="5">
        <v>2018</v>
      </c>
      <c r="C98" s="2">
        <f t="shared" si="17"/>
        <v>158465</v>
      </c>
      <c r="D98" s="2">
        <f t="shared" si="18"/>
        <v>179103</v>
      </c>
      <c r="E98" s="12">
        <f>$D63*$D83*E$84*D$101</f>
        <v>28818.706233015349</v>
      </c>
      <c r="F98" s="12">
        <f t="shared" ref="F98:L98" si="24">$D63*$D83*F$84*E$101</f>
        <v>-12882.376946038084</v>
      </c>
      <c r="G98" s="12">
        <f t="shared" si="24"/>
        <v>-13987.958463038773</v>
      </c>
      <c r="H98" s="12">
        <f t="shared" si="24"/>
        <v>-9291.647038758676</v>
      </c>
      <c r="I98" s="12">
        <f t="shared" si="24"/>
        <v>-4692.3803506902395</v>
      </c>
      <c r="J98" s="12">
        <f t="shared" si="24"/>
        <v>-2590.2621053172411</v>
      </c>
      <c r="K98" s="12">
        <f t="shared" si="24"/>
        <v>-656.20517080182151</v>
      </c>
      <c r="L98" s="12">
        <f t="shared" si="24"/>
        <v>-112.50484733853038</v>
      </c>
    </row>
    <row r="99" spans="1:13" x14ac:dyDescent="0.2">
      <c r="A99" s="5">
        <v>2019</v>
      </c>
      <c r="C99" s="2">
        <f t="shared" si="17"/>
        <v>147620</v>
      </c>
      <c r="D99" s="12">
        <f>$C64*$C83*D$84*D$101</f>
        <v>168887.89935114357</v>
      </c>
      <c r="E99" s="12">
        <f t="shared" ref="E99:L99" si="25">$C64*$C83*E$84*E$101</f>
        <v>27365.304393425649</v>
      </c>
      <c r="F99" s="12">
        <f t="shared" si="25"/>
        <v>-12232.685381112455</v>
      </c>
      <c r="G99" s="12">
        <f t="shared" si="25"/>
        <v>-13282.509564746651</v>
      </c>
      <c r="H99" s="12">
        <f t="shared" si="25"/>
        <v>-8823.0452635867205</v>
      </c>
      <c r="I99" s="12">
        <f t="shared" si="25"/>
        <v>-4455.7314817713868</v>
      </c>
      <c r="J99" s="12">
        <f t="shared" si="25"/>
        <v>-2459.6284926058329</v>
      </c>
      <c r="K99" s="12">
        <f t="shared" si="25"/>
        <v>-623.11104802336627</v>
      </c>
      <c r="L99" s="12">
        <f t="shared" si="25"/>
        <v>-106.83093710944269</v>
      </c>
      <c r="M99" s="2"/>
    </row>
    <row r="101" spans="1:13" x14ac:dyDescent="0.2">
      <c r="D101" s="10">
        <f>(1+F87)^0.5</f>
        <v>1.019803902718557</v>
      </c>
      <c r="E101" s="10">
        <f>D101*(1+$F87)</f>
        <v>1.0605960588272993</v>
      </c>
      <c r="F101" s="10">
        <f t="shared" ref="F101:L101" si="26">E101*(1+$F87)</f>
        <v>1.1030199011803914</v>
      </c>
      <c r="G101" s="10">
        <f t="shared" si="26"/>
        <v>1.147140697227607</v>
      </c>
      <c r="H101" s="10">
        <f t="shared" si="26"/>
        <v>1.1930263251167113</v>
      </c>
      <c r="I101" s="10">
        <f t="shared" si="26"/>
        <v>1.2407473781213798</v>
      </c>
      <c r="J101" s="10">
        <f t="shared" si="26"/>
        <v>1.2903772732462351</v>
      </c>
      <c r="K101" s="10">
        <f t="shared" si="26"/>
        <v>1.3419923641760845</v>
      </c>
      <c r="L101" s="10">
        <f t="shared" si="26"/>
        <v>1.3956720587431279</v>
      </c>
    </row>
    <row r="107" spans="1:13" x14ac:dyDescent="0.2">
      <c r="C107" s="16" t="s">
        <v>15</v>
      </c>
      <c r="D107" s="16"/>
      <c r="E107" s="16"/>
      <c r="F107" s="16"/>
      <c r="G107" s="16" t="s">
        <v>21</v>
      </c>
      <c r="H107" s="16"/>
    </row>
    <row r="108" spans="1:13" x14ac:dyDescent="0.2">
      <c r="B108" s="1" t="s">
        <v>13</v>
      </c>
      <c r="C108" s="1" t="s">
        <v>28</v>
      </c>
      <c r="D108" s="1" t="s">
        <v>16</v>
      </c>
      <c r="E108" s="5" t="s">
        <v>18</v>
      </c>
      <c r="F108" s="5" t="s">
        <v>30</v>
      </c>
      <c r="G108" s="5" t="s">
        <v>18</v>
      </c>
      <c r="H108" s="5" t="s">
        <v>30</v>
      </c>
    </row>
    <row r="109" spans="1:13" x14ac:dyDescent="0.2">
      <c r="B109" s="1" t="s">
        <v>14</v>
      </c>
      <c r="C109" s="1" t="s">
        <v>14</v>
      </c>
      <c r="D109" s="1" t="s">
        <v>17</v>
      </c>
      <c r="E109" s="5" t="s">
        <v>19</v>
      </c>
      <c r="F109" s="5" t="s">
        <v>20</v>
      </c>
      <c r="G109" s="5" t="s">
        <v>19</v>
      </c>
      <c r="H109" s="5" t="s">
        <v>20</v>
      </c>
    </row>
    <row r="110" spans="1:13" x14ac:dyDescent="0.2">
      <c r="A110" s="5">
        <v>2010</v>
      </c>
      <c r="B110" s="2">
        <f>'LRamounts1 - case estimates'!K18</f>
        <v>272224</v>
      </c>
      <c r="C110" s="2">
        <f>L4</f>
        <v>272224</v>
      </c>
      <c r="D110" s="8">
        <f>L32</f>
        <v>1</v>
      </c>
      <c r="E110" s="12">
        <f>C110*D110</f>
        <v>272224</v>
      </c>
      <c r="F110" s="12">
        <f>E110-B110</f>
        <v>0</v>
      </c>
      <c r="G110" s="12">
        <f t="shared" ref="G110:G119" si="27">SUM(C90:L90)</f>
        <v>272224</v>
      </c>
      <c r="H110" s="12">
        <f>G110-B110</f>
        <v>0</v>
      </c>
    </row>
    <row r="111" spans="1:13" x14ac:dyDescent="0.2">
      <c r="A111" s="5">
        <v>2011</v>
      </c>
      <c r="B111" s="2">
        <f>'LRamounts1 - case estimates'!J19</f>
        <v>267238</v>
      </c>
      <c r="C111" s="2">
        <f>K5</f>
        <v>268806</v>
      </c>
      <c r="D111" s="8">
        <f>K32</f>
        <v>0.99968418346737176</v>
      </c>
      <c r="E111" s="12">
        <f t="shared" ref="E111:E119" si="28">C111*D111</f>
        <v>268721.10662113031</v>
      </c>
      <c r="F111" s="12">
        <f t="shared" ref="F111:F119" si="29">E111-B111</f>
        <v>1483.1066211303114</v>
      </c>
      <c r="G111" s="12">
        <f t="shared" si="27"/>
        <v>268721.80224462796</v>
      </c>
      <c r="H111" s="12">
        <f t="shared" ref="H111:H119" si="30">G111-B111</f>
        <v>1483.8022446279647</v>
      </c>
    </row>
    <row r="112" spans="1:13" x14ac:dyDescent="0.2">
      <c r="A112" s="5">
        <v>2012</v>
      </c>
      <c r="B112" s="2">
        <f>'LRamounts1 - case estimates'!I20</f>
        <v>250813</v>
      </c>
      <c r="C112" s="2">
        <f>J6</f>
        <v>255188</v>
      </c>
      <c r="D112" s="8">
        <f>J32</f>
        <v>0.99782725805975825</v>
      </c>
      <c r="E112" s="12">
        <f t="shared" si="28"/>
        <v>254633.54232975357</v>
      </c>
      <c r="F112" s="12">
        <f t="shared" si="29"/>
        <v>3820.5423297535744</v>
      </c>
      <c r="G112" s="12">
        <f t="shared" si="27"/>
        <v>254641.45210453306</v>
      </c>
      <c r="H112" s="12">
        <f t="shared" si="30"/>
        <v>3828.4521045330621</v>
      </c>
    </row>
    <row r="113" spans="1:12" x14ac:dyDescent="0.2">
      <c r="A113" s="5">
        <v>2013</v>
      </c>
      <c r="B113" s="2">
        <f>'LRamounts1 - case estimates'!H21</f>
        <v>283273</v>
      </c>
      <c r="C113" s="2">
        <f>I7</f>
        <v>291816</v>
      </c>
      <c r="D113" s="8">
        <f>I32</f>
        <v>0.99050386694183545</v>
      </c>
      <c r="E113" s="12">
        <f t="shared" si="28"/>
        <v>289044.87643549865</v>
      </c>
      <c r="F113" s="12">
        <f t="shared" si="29"/>
        <v>5771.8764354986488</v>
      </c>
      <c r="G113" s="12">
        <f t="shared" si="27"/>
        <v>289067.86520188098</v>
      </c>
      <c r="H113" s="12">
        <f t="shared" si="30"/>
        <v>5794.8652018809807</v>
      </c>
    </row>
    <row r="114" spans="1:12" x14ac:dyDescent="0.2">
      <c r="A114" s="5">
        <v>2014</v>
      </c>
      <c r="B114" s="2">
        <f>'LRamounts1 - case estimates'!G22</f>
        <v>264505</v>
      </c>
      <c r="C114" s="2">
        <f>H8</f>
        <v>281611</v>
      </c>
      <c r="D114" s="8">
        <f>H32</f>
        <v>0.97730295589111205</v>
      </c>
      <c r="E114" s="12">
        <f t="shared" si="28"/>
        <v>275219.26271145197</v>
      </c>
      <c r="F114" s="12">
        <f t="shared" si="29"/>
        <v>10714.262711451971</v>
      </c>
      <c r="G114" s="12">
        <f t="shared" si="27"/>
        <v>275241.3952098841</v>
      </c>
      <c r="H114" s="12">
        <f t="shared" si="30"/>
        <v>10736.395209884096</v>
      </c>
    </row>
    <row r="115" spans="1:12" x14ac:dyDescent="0.2">
      <c r="A115" s="5">
        <v>2015</v>
      </c>
      <c r="B115" s="2">
        <f>'LRamounts1 - case estimates'!F23</f>
        <v>269873</v>
      </c>
      <c r="C115" s="2">
        <f>G9</f>
        <v>308718</v>
      </c>
      <c r="D115" s="8">
        <f>G32</f>
        <v>0.95198886331138233</v>
      </c>
      <c r="E115" s="12">
        <f t="shared" si="28"/>
        <v>293896.09790376335</v>
      </c>
      <c r="F115" s="12">
        <f t="shared" si="29"/>
        <v>24023.097903763351</v>
      </c>
      <c r="G115" s="12">
        <f t="shared" si="27"/>
        <v>293810.7504476062</v>
      </c>
      <c r="H115" s="12">
        <f t="shared" si="30"/>
        <v>23937.750447606202</v>
      </c>
    </row>
    <row r="116" spans="1:12" x14ac:dyDescent="0.2">
      <c r="A116" s="5">
        <v>2016</v>
      </c>
      <c r="B116" s="2">
        <f>'LRamounts1 - case estimates'!E24</f>
        <v>263414</v>
      </c>
      <c r="C116" s="2">
        <f>F10</f>
        <v>325632</v>
      </c>
      <c r="D116" s="8">
        <f>F32</f>
        <v>0.9156083755415334</v>
      </c>
      <c r="E116" s="12">
        <f t="shared" si="28"/>
        <v>298151.38654434058</v>
      </c>
      <c r="F116" s="12">
        <f t="shared" si="29"/>
        <v>34737.386544340581</v>
      </c>
      <c r="G116" s="12">
        <f t="shared" si="27"/>
        <v>297720.70203879173</v>
      </c>
      <c r="H116" s="12">
        <f t="shared" si="30"/>
        <v>34306.702038791729</v>
      </c>
    </row>
    <row r="117" spans="1:12" x14ac:dyDescent="0.2">
      <c r="A117" s="5">
        <v>2017</v>
      </c>
      <c r="B117" s="2">
        <f>'LRamounts1 - case estimates'!D25</f>
        <v>204821</v>
      </c>
      <c r="C117" s="2">
        <f>E11</f>
        <v>308597</v>
      </c>
      <c r="D117" s="8">
        <f>E32</f>
        <v>0.88412479749185169</v>
      </c>
      <c r="E117" s="12">
        <f t="shared" si="28"/>
        <v>272838.26013159298</v>
      </c>
      <c r="F117" s="12">
        <f t="shared" si="29"/>
        <v>68017.260131592979</v>
      </c>
      <c r="G117" s="12">
        <f t="shared" si="27"/>
        <v>271977.22434788593</v>
      </c>
      <c r="H117" s="12">
        <f t="shared" si="30"/>
        <v>67156.224347885931</v>
      </c>
    </row>
    <row r="118" spans="1:12" x14ac:dyDescent="0.2">
      <c r="A118" s="5">
        <v>2018</v>
      </c>
      <c r="B118" s="2">
        <f>'LRamounts1 - case estimates'!C26</f>
        <v>190264</v>
      </c>
      <c r="C118" s="2">
        <f>D12</f>
        <v>337568</v>
      </c>
      <c r="D118" s="8">
        <f>D32</f>
        <v>0.95916954352510941</v>
      </c>
      <c r="E118" s="12">
        <f t="shared" si="28"/>
        <v>323784.94446868415</v>
      </c>
      <c r="F118" s="12">
        <f t="shared" si="29"/>
        <v>133520.94446868415</v>
      </c>
      <c r="G118" s="12">
        <f t="shared" si="27"/>
        <v>322173.37131103192</v>
      </c>
      <c r="H118" s="12">
        <f t="shared" si="30"/>
        <v>131909.37131103192</v>
      </c>
      <c r="L118" s="1" t="s">
        <v>29</v>
      </c>
    </row>
    <row r="119" spans="1:12" x14ac:dyDescent="0.2">
      <c r="A119" s="5">
        <v>2019</v>
      </c>
      <c r="B119" s="2">
        <f>'LRamounts1 - case estimates'!B27</f>
        <v>77289</v>
      </c>
      <c r="C119" s="2">
        <f>C13</f>
        <v>147620</v>
      </c>
      <c r="D119" s="8">
        <f>C32</f>
        <v>2.0535917134335815</v>
      </c>
      <c r="E119" s="12">
        <f t="shared" si="28"/>
        <v>303151.20873706532</v>
      </c>
      <c r="F119" s="12">
        <f t="shared" si="29"/>
        <v>225862.20873706532</v>
      </c>
      <c r="G119" s="12">
        <f t="shared" si="27"/>
        <v>301889.66157561337</v>
      </c>
      <c r="H119" s="12">
        <f t="shared" si="30"/>
        <v>224600.66157561337</v>
      </c>
    </row>
    <row r="120" spans="1:12" x14ac:dyDescent="0.2">
      <c r="E120" s="12"/>
      <c r="F120" s="12"/>
      <c r="G120" s="12"/>
      <c r="H120" s="12"/>
    </row>
    <row r="121" spans="1:12" ht="17" thickBot="1" x14ac:dyDescent="0.25">
      <c r="E121" s="12"/>
      <c r="F121" s="15">
        <f>SUM(F110:F119)</f>
        <v>507950.68588328088</v>
      </c>
      <c r="G121" s="12"/>
      <c r="H121" s="15">
        <f>SUM(H110:H119)</f>
        <v>503754.22448185523</v>
      </c>
    </row>
    <row r="122" spans="1:12" ht="17" thickTop="1" x14ac:dyDescent="0.2">
      <c r="E122" s="5"/>
      <c r="F122" s="5"/>
      <c r="G122" s="5"/>
      <c r="H122" s="5"/>
    </row>
  </sheetData>
  <mergeCells count="2">
    <mergeCell ref="G107:H107"/>
    <mergeCell ref="C107:F107"/>
  </mergeCells>
  <conditionalFormatting sqref="C18:C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C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9:D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2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:E7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9:F7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9:G7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H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I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9:J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WPI</vt:lpstr>
      <vt:lpstr>LRamounts1 - case estimates</vt:lpstr>
      <vt:lpstr>LRamounts2 - CL on paid losses</vt:lpstr>
      <vt:lpstr>LRamounts3 - CL on incurred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Avanzi</cp:lastModifiedBy>
  <dcterms:created xsi:type="dcterms:W3CDTF">2023-08-15T20:17:10Z</dcterms:created>
  <dcterms:modified xsi:type="dcterms:W3CDTF">2024-08-23T00:24:40Z</dcterms:modified>
</cp:coreProperties>
</file>