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11D6A724-1FE9-CA43-9206-A2D893F53934}" xr6:coauthVersionLast="47" xr6:coauthVersionMax="47" xr10:uidLastSave="{00000000-0000-0000-0000-000000000000}"/>
  <bookViews>
    <workbookView xWindow="240" yWindow="500" windowWidth="28300" windowHeight="20280" activeTab="4" xr2:uid="{00000000-000D-0000-FFFF-FFFF00000000}"/>
  </bookViews>
  <sheets>
    <sheet name="Data" sheetId="1" r:id="rId1"/>
    <sheet name="Exposure based" sheetId="2" r:id="rId2"/>
    <sheet name="Exposure based IBNR" sheetId="3" r:id="rId3"/>
    <sheet name="Normaliser" sheetId="5" r:id="rId4"/>
    <sheet name="Normaliser based IBNR" sheetId="6" r:id="rId5"/>
    <sheet name="Chain Ladder" sheetId="7" r:id="rId6"/>
    <sheet name="Chain Ladder based IBNR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7" l="1"/>
  <c r="C56" i="7"/>
  <c r="M10" i="9" l="1"/>
  <c r="L11" i="9"/>
  <c r="M11" i="9"/>
  <c r="K12" i="9"/>
  <c r="L12" i="9" s="1"/>
  <c r="J13" i="9"/>
  <c r="K13" i="9"/>
  <c r="L13" i="9"/>
  <c r="L52" i="9" s="1"/>
  <c r="M13" i="9"/>
  <c r="I14" i="9"/>
  <c r="J14" i="9"/>
  <c r="K14" i="9"/>
  <c r="L14" i="9"/>
  <c r="L53" i="9" s="1"/>
  <c r="N4" i="9"/>
  <c r="N5" i="9"/>
  <c r="N6" i="9"/>
  <c r="N7" i="9"/>
  <c r="N8" i="9"/>
  <c r="N9" i="9"/>
  <c r="N48" i="9" s="1"/>
  <c r="N10" i="9"/>
  <c r="N49" i="9" s="1"/>
  <c r="N11" i="9"/>
  <c r="N50" i="9" s="1"/>
  <c r="H15" i="9"/>
  <c r="I15" i="9"/>
  <c r="J15" i="9"/>
  <c r="K15" i="9"/>
  <c r="L15" i="9"/>
  <c r="M15" i="9" s="1"/>
  <c r="N15" i="9" s="1"/>
  <c r="N54" i="9" s="1"/>
  <c r="G16" i="9"/>
  <c r="H16" i="9"/>
  <c r="I16" i="9"/>
  <c r="J16" i="9" s="1"/>
  <c r="F17" i="9"/>
  <c r="G17" i="9"/>
  <c r="H17" i="9"/>
  <c r="I17" i="9"/>
  <c r="J17" i="9" s="1"/>
  <c r="E18" i="9"/>
  <c r="F18" i="9"/>
  <c r="G18" i="9"/>
  <c r="H18" i="9"/>
  <c r="I18" i="9"/>
  <c r="J18" i="9" s="1"/>
  <c r="F19" i="9"/>
  <c r="G19" i="9"/>
  <c r="H19" i="9"/>
  <c r="I19" i="9"/>
  <c r="J19" i="9" s="1"/>
  <c r="E19" i="9"/>
  <c r="D19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O57" i="9"/>
  <c r="I57" i="9"/>
  <c r="H57" i="9"/>
  <c r="G57" i="9"/>
  <c r="E56" i="9"/>
  <c r="I52" i="9"/>
  <c r="J51" i="9"/>
  <c r="K50" i="9"/>
  <c r="M49" i="9"/>
  <c r="L49" i="9"/>
  <c r="O48" i="9"/>
  <c r="O45" i="9"/>
  <c r="S40" i="9"/>
  <c r="P40" i="9"/>
  <c r="Q40" i="9" s="1"/>
  <c r="S39" i="9"/>
  <c r="P39" i="9"/>
  <c r="Q39" i="9" s="1"/>
  <c r="S38" i="9"/>
  <c r="P38" i="9"/>
  <c r="Q38" i="9" s="1"/>
  <c r="S37" i="9"/>
  <c r="P37" i="9"/>
  <c r="Q37" i="9" s="1"/>
  <c r="S36" i="9"/>
  <c r="Q36" i="9" s="1"/>
  <c r="P36" i="9"/>
  <c r="S35" i="9"/>
  <c r="P35" i="9"/>
  <c r="Q35" i="9" s="1"/>
  <c r="S34" i="9"/>
  <c r="P34" i="9"/>
  <c r="Q34" i="9" s="1"/>
  <c r="S33" i="9"/>
  <c r="Q33" i="9" s="1"/>
  <c r="P33" i="9"/>
  <c r="S32" i="9"/>
  <c r="Q32" i="9"/>
  <c r="P32" i="9"/>
  <c r="S31" i="9"/>
  <c r="P31" i="9"/>
  <c r="Q31" i="9" s="1"/>
  <c r="S30" i="9"/>
  <c r="Q30" i="9"/>
  <c r="P30" i="9"/>
  <c r="S29" i="9"/>
  <c r="P29" i="9"/>
  <c r="Q29" i="9" s="1"/>
  <c r="S28" i="9"/>
  <c r="P28" i="9"/>
  <c r="Q28" i="9" s="1"/>
  <c r="S27" i="9"/>
  <c r="P27" i="9"/>
  <c r="Q27" i="9" s="1"/>
  <c r="S26" i="9"/>
  <c r="P26" i="9"/>
  <c r="Q26" i="9" s="1"/>
  <c r="S25" i="9"/>
  <c r="P25" i="9"/>
  <c r="Q25" i="9" s="1"/>
  <c r="P19" i="9"/>
  <c r="Q19" i="9" s="1"/>
  <c r="C19" i="9"/>
  <c r="O58" i="9" s="1"/>
  <c r="A19" i="9"/>
  <c r="F57" i="9"/>
  <c r="E57" i="9"/>
  <c r="D18" i="9"/>
  <c r="D57" i="9" s="1"/>
  <c r="C18" i="9"/>
  <c r="P18" i="9" s="1"/>
  <c r="Q18" i="9" s="1"/>
  <c r="A18" i="9"/>
  <c r="P17" i="9"/>
  <c r="Q17" i="9" s="1"/>
  <c r="O56" i="9"/>
  <c r="I56" i="9"/>
  <c r="H56" i="9"/>
  <c r="G56" i="9"/>
  <c r="E17" i="9"/>
  <c r="D17" i="9"/>
  <c r="C17" i="9"/>
  <c r="F56" i="9"/>
  <c r="A17" i="9"/>
  <c r="P16" i="9"/>
  <c r="Q16" i="9" s="1"/>
  <c r="O55" i="9"/>
  <c r="F16" i="9"/>
  <c r="F55" i="9" s="1"/>
  <c r="E16" i="9"/>
  <c r="D16" i="9"/>
  <c r="C16" i="9"/>
  <c r="A16" i="9"/>
  <c r="P15" i="9"/>
  <c r="Q15" i="9" s="1"/>
  <c r="O54" i="9"/>
  <c r="G15" i="9"/>
  <c r="G54" i="9" s="1"/>
  <c r="F15" i="9"/>
  <c r="E15" i="9"/>
  <c r="D15" i="9"/>
  <c r="C15" i="9"/>
  <c r="A15" i="9"/>
  <c r="O53" i="9"/>
  <c r="K53" i="9"/>
  <c r="J53" i="9"/>
  <c r="I53" i="9"/>
  <c r="H14" i="9"/>
  <c r="H53" i="9" s="1"/>
  <c r="G14" i="9"/>
  <c r="F14" i="9"/>
  <c r="E14" i="9"/>
  <c r="D14" i="9"/>
  <c r="C14" i="9"/>
  <c r="P14" i="9" s="1"/>
  <c r="Q14" i="9" s="1"/>
  <c r="A14" i="9"/>
  <c r="O52" i="9"/>
  <c r="M52" i="9"/>
  <c r="K52" i="9"/>
  <c r="J52" i="9"/>
  <c r="I13" i="9"/>
  <c r="H13" i="9"/>
  <c r="G13" i="9"/>
  <c r="P13" i="9" s="1"/>
  <c r="Q13" i="9" s="1"/>
  <c r="F13" i="9"/>
  <c r="E13" i="9"/>
  <c r="D13" i="9"/>
  <c r="C13" i="9"/>
  <c r="A13" i="9"/>
  <c r="P12" i="9"/>
  <c r="Q12" i="9" s="1"/>
  <c r="O51" i="9"/>
  <c r="K51" i="9"/>
  <c r="J12" i="9"/>
  <c r="I12" i="9"/>
  <c r="H12" i="9"/>
  <c r="G12" i="9"/>
  <c r="F12" i="9"/>
  <c r="E12" i="9"/>
  <c r="D12" i="9"/>
  <c r="C12" i="9"/>
  <c r="A12" i="9"/>
  <c r="P11" i="9"/>
  <c r="Q11" i="9" s="1"/>
  <c r="O50" i="9"/>
  <c r="K11" i="9"/>
  <c r="J11" i="9"/>
  <c r="I11" i="9"/>
  <c r="H11" i="9"/>
  <c r="G11" i="9"/>
  <c r="F11" i="9"/>
  <c r="E11" i="9"/>
  <c r="D11" i="9"/>
  <c r="C11" i="9"/>
  <c r="A11" i="9"/>
  <c r="O49" i="9"/>
  <c r="L10" i="9"/>
  <c r="K10" i="9"/>
  <c r="J10" i="9"/>
  <c r="I10" i="9"/>
  <c r="H10" i="9"/>
  <c r="G10" i="9"/>
  <c r="F10" i="9"/>
  <c r="E10" i="9"/>
  <c r="D10" i="9"/>
  <c r="C10" i="9"/>
  <c r="P10" i="9" s="1"/>
  <c r="Q10" i="9" s="1"/>
  <c r="A10" i="9"/>
  <c r="M9" i="9"/>
  <c r="M48" i="9" s="1"/>
  <c r="L9" i="9"/>
  <c r="K9" i="9"/>
  <c r="J9" i="9"/>
  <c r="I9" i="9"/>
  <c r="H9" i="9"/>
  <c r="G9" i="9"/>
  <c r="P9" i="9" s="1"/>
  <c r="Q9" i="9" s="1"/>
  <c r="F9" i="9"/>
  <c r="E9" i="9"/>
  <c r="D9" i="9"/>
  <c r="C9" i="9"/>
  <c r="A9" i="9"/>
  <c r="O47" i="9"/>
  <c r="M8" i="9"/>
  <c r="L8" i="9"/>
  <c r="K8" i="9"/>
  <c r="S8" i="9" s="1"/>
  <c r="J8" i="9"/>
  <c r="I8" i="9"/>
  <c r="H8" i="9"/>
  <c r="G8" i="9"/>
  <c r="F8" i="9"/>
  <c r="E8" i="9"/>
  <c r="D8" i="9"/>
  <c r="C8" i="9"/>
  <c r="A8" i="9"/>
  <c r="P7" i="9"/>
  <c r="Q7" i="9" s="1"/>
  <c r="O46" i="9"/>
  <c r="M7" i="9"/>
  <c r="L7" i="9"/>
  <c r="K7" i="9"/>
  <c r="J7" i="9"/>
  <c r="I7" i="9"/>
  <c r="H7" i="9"/>
  <c r="G7" i="9"/>
  <c r="F7" i="9"/>
  <c r="E7" i="9"/>
  <c r="D7" i="9"/>
  <c r="C7" i="9"/>
  <c r="A7" i="9"/>
  <c r="M6" i="9"/>
  <c r="L6" i="9"/>
  <c r="K6" i="9"/>
  <c r="J6" i="9"/>
  <c r="I6" i="9"/>
  <c r="H6" i="9"/>
  <c r="G6" i="9"/>
  <c r="F6" i="9"/>
  <c r="E6" i="9"/>
  <c r="D6" i="9"/>
  <c r="C6" i="9"/>
  <c r="P6" i="9" s="1"/>
  <c r="Q6" i="9" s="1"/>
  <c r="A6" i="9"/>
  <c r="O44" i="9"/>
  <c r="M5" i="9"/>
  <c r="L5" i="9"/>
  <c r="K5" i="9"/>
  <c r="J5" i="9"/>
  <c r="I5" i="9"/>
  <c r="H5" i="9"/>
  <c r="G5" i="9"/>
  <c r="S5" i="9" s="1"/>
  <c r="F5" i="9"/>
  <c r="E5" i="9"/>
  <c r="D5" i="9"/>
  <c r="C5" i="9"/>
  <c r="A5" i="9"/>
  <c r="O43" i="9"/>
  <c r="M4" i="9"/>
  <c r="L4" i="9"/>
  <c r="K4" i="9"/>
  <c r="P4" i="9" s="1"/>
  <c r="Q4" i="9" s="1"/>
  <c r="J4" i="9"/>
  <c r="I4" i="9"/>
  <c r="H4" i="9"/>
  <c r="G4" i="9"/>
  <c r="F4" i="9"/>
  <c r="E4" i="9"/>
  <c r="D4" i="9"/>
  <c r="C4" i="9"/>
  <c r="A4" i="9"/>
  <c r="D31" i="7"/>
  <c r="E31" i="7"/>
  <c r="F31" i="7"/>
  <c r="G31" i="7"/>
  <c r="H31" i="7"/>
  <c r="I31" i="7"/>
  <c r="J31" i="7"/>
  <c r="K31" i="7"/>
  <c r="L31" i="7"/>
  <c r="M31" i="7"/>
  <c r="N31" i="7"/>
  <c r="O31" i="7"/>
  <c r="C31" i="7"/>
  <c r="C28" i="7"/>
  <c r="C26" i="7"/>
  <c r="C24" i="7"/>
  <c r="C15" i="7"/>
  <c r="C16" i="7"/>
  <c r="C17" i="7"/>
  <c r="C18" i="7"/>
  <c r="O28" i="7"/>
  <c r="N28" i="7"/>
  <c r="M28" i="7"/>
  <c r="L28" i="7"/>
  <c r="K28" i="7"/>
  <c r="J28" i="7"/>
  <c r="I28" i="7"/>
  <c r="H28" i="7"/>
  <c r="G28" i="7"/>
  <c r="F28" i="7"/>
  <c r="E28" i="7"/>
  <c r="D28" i="7"/>
  <c r="L26" i="7"/>
  <c r="K26" i="7"/>
  <c r="J26" i="7"/>
  <c r="I26" i="7"/>
  <c r="H26" i="7"/>
  <c r="G26" i="7"/>
  <c r="F26" i="7"/>
  <c r="E26" i="7"/>
  <c r="D26" i="7"/>
  <c r="Q24" i="7"/>
  <c r="P24" i="7"/>
  <c r="O24" i="7"/>
  <c r="N24" i="7"/>
  <c r="M24" i="7"/>
  <c r="L24" i="7"/>
  <c r="L40" i="7" s="1"/>
  <c r="K24" i="7"/>
  <c r="K40" i="7" s="1"/>
  <c r="J24" i="7"/>
  <c r="I24" i="7"/>
  <c r="H24" i="7"/>
  <c r="G24" i="7"/>
  <c r="F24" i="7"/>
  <c r="E24" i="7"/>
  <c r="D24" i="7"/>
  <c r="D17" i="7"/>
  <c r="E16" i="7"/>
  <c r="D16" i="7"/>
  <c r="F15" i="7"/>
  <c r="E15" i="7"/>
  <c r="D15" i="7"/>
  <c r="G14" i="7"/>
  <c r="F14" i="7"/>
  <c r="E14" i="7"/>
  <c r="D14" i="7"/>
  <c r="C14" i="7"/>
  <c r="H13" i="7"/>
  <c r="G13" i="7"/>
  <c r="F13" i="7"/>
  <c r="E13" i="7"/>
  <c r="D13" i="7"/>
  <c r="C13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K10" i="7"/>
  <c r="J10" i="7"/>
  <c r="I10" i="7"/>
  <c r="H10" i="7"/>
  <c r="G10" i="7"/>
  <c r="F10" i="7"/>
  <c r="E10" i="7"/>
  <c r="D10" i="7"/>
  <c r="C10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N7" i="7"/>
  <c r="M7" i="7"/>
  <c r="L7" i="7"/>
  <c r="K7" i="7"/>
  <c r="J7" i="7"/>
  <c r="I7" i="7"/>
  <c r="H7" i="7"/>
  <c r="G7" i="7"/>
  <c r="F7" i="7"/>
  <c r="E7" i="7"/>
  <c r="D7" i="7"/>
  <c r="C7" i="7"/>
  <c r="O6" i="7"/>
  <c r="N6" i="7"/>
  <c r="M6" i="7"/>
  <c r="L6" i="7"/>
  <c r="K6" i="7"/>
  <c r="J6" i="7"/>
  <c r="I6" i="7"/>
  <c r="H6" i="7"/>
  <c r="G6" i="7"/>
  <c r="F6" i="7"/>
  <c r="E6" i="7"/>
  <c r="D6" i="7"/>
  <c r="C6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E34" i="7"/>
  <c r="F34" i="7"/>
  <c r="D34" i="7"/>
  <c r="C34" i="7"/>
  <c r="L51" i="9" l="1"/>
  <c r="M12" i="9"/>
  <c r="M51" i="9" s="1"/>
  <c r="N13" i="9"/>
  <c r="N52" i="9" s="1"/>
  <c r="M14" i="9"/>
  <c r="J55" i="9"/>
  <c r="K16" i="9"/>
  <c r="K55" i="9" s="1"/>
  <c r="L16" i="9"/>
  <c r="L55" i="9" s="1"/>
  <c r="M16" i="9"/>
  <c r="M55" i="9" s="1"/>
  <c r="N16" i="9"/>
  <c r="N55" i="9" s="1"/>
  <c r="K17" i="9"/>
  <c r="K56" i="9" s="1"/>
  <c r="J56" i="9"/>
  <c r="K18" i="9"/>
  <c r="K57" i="9" s="1"/>
  <c r="J57" i="9"/>
  <c r="L18" i="9"/>
  <c r="L57" i="9" s="1"/>
  <c r="K19" i="9"/>
  <c r="L19" i="9"/>
  <c r="M19" i="9"/>
  <c r="N19" i="9" s="1"/>
  <c r="S7" i="9"/>
  <c r="R7" i="9" s="1"/>
  <c r="R28" i="9" s="1"/>
  <c r="T26" i="9"/>
  <c r="S13" i="9"/>
  <c r="T34" i="9" s="1"/>
  <c r="S9" i="9"/>
  <c r="T30" i="9" s="1"/>
  <c r="T29" i="9"/>
  <c r="S4" i="9"/>
  <c r="T4" i="9" s="1"/>
  <c r="T9" i="9"/>
  <c r="R9" i="9"/>
  <c r="R30" i="9" s="1"/>
  <c r="R4" i="9"/>
  <c r="R25" i="9" s="1"/>
  <c r="T5" i="9"/>
  <c r="T8" i="9"/>
  <c r="Q42" i="9"/>
  <c r="T13" i="9"/>
  <c r="P8" i="9"/>
  <c r="Q8" i="9" s="1"/>
  <c r="E58" i="9"/>
  <c r="F58" i="9"/>
  <c r="G58" i="9"/>
  <c r="H58" i="9"/>
  <c r="H54" i="9"/>
  <c r="C58" i="9"/>
  <c r="I54" i="9"/>
  <c r="S6" i="9"/>
  <c r="P5" i="9"/>
  <c r="Q5" i="9" s="1"/>
  <c r="S10" i="9"/>
  <c r="J54" i="9"/>
  <c r="K54" i="9"/>
  <c r="L54" i="9"/>
  <c r="H55" i="9"/>
  <c r="M50" i="9"/>
  <c r="M54" i="9"/>
  <c r="I55" i="9"/>
  <c r="G55" i="9"/>
  <c r="L50" i="9"/>
  <c r="I40" i="7"/>
  <c r="J40" i="7"/>
  <c r="G34" i="7"/>
  <c r="G40" i="7"/>
  <c r="N12" i="9" l="1"/>
  <c r="M53" i="9"/>
  <c r="N14" i="9"/>
  <c r="R5" i="9"/>
  <c r="R26" i="9" s="1"/>
  <c r="T28" i="9"/>
  <c r="T7" i="9"/>
  <c r="R13" i="9"/>
  <c r="R34" i="9" s="1"/>
  <c r="L17" i="9"/>
  <c r="M18" i="9"/>
  <c r="T25" i="9"/>
  <c r="I58" i="9"/>
  <c r="R10" i="9"/>
  <c r="R31" i="9" s="1"/>
  <c r="T10" i="9"/>
  <c r="R8" i="9"/>
  <c r="R29" i="9" s="1"/>
  <c r="R6" i="9"/>
  <c r="R27" i="9" s="1"/>
  <c r="T6" i="9"/>
  <c r="D58" i="9"/>
  <c r="S11" i="9"/>
  <c r="S16" i="9"/>
  <c r="T31" i="9"/>
  <c r="S15" i="9"/>
  <c r="T27" i="9"/>
  <c r="B43" i="7"/>
  <c r="B47" i="7" s="1"/>
  <c r="L42" i="7"/>
  <c r="L43" i="7" s="1"/>
  <c r="L34" i="7" s="1"/>
  <c r="K42" i="7"/>
  <c r="K43" i="7" s="1"/>
  <c r="K34" i="7" s="1"/>
  <c r="J42" i="7"/>
  <c r="J43" i="7" s="1"/>
  <c r="J34" i="7" s="1"/>
  <c r="I42" i="7"/>
  <c r="I43" i="7" s="1"/>
  <c r="I34" i="7" s="1"/>
  <c r="H42" i="7"/>
  <c r="H43" i="7" s="1"/>
  <c r="H34" i="7" s="1"/>
  <c r="G42" i="7"/>
  <c r="G43" i="7" s="1"/>
  <c r="B42" i="7"/>
  <c r="B48" i="7" s="1"/>
  <c r="N51" i="9" l="1"/>
  <c r="S12" i="9"/>
  <c r="N53" i="9"/>
  <c r="S14" i="9"/>
  <c r="L56" i="9"/>
  <c r="M17" i="9"/>
  <c r="M56" i="9" s="1"/>
  <c r="M57" i="9"/>
  <c r="N18" i="9"/>
  <c r="N57" i="9" s="1"/>
  <c r="J58" i="9"/>
  <c r="T16" i="9"/>
  <c r="R16" i="9"/>
  <c r="R37" i="9" s="1"/>
  <c r="T37" i="9"/>
  <c r="R11" i="9"/>
  <c r="T11" i="9"/>
  <c r="T32" i="9"/>
  <c r="R15" i="9"/>
  <c r="R36" i="9" s="1"/>
  <c r="T15" i="9"/>
  <c r="T36" i="9"/>
  <c r="B49" i="7"/>
  <c r="B50" i="7" s="1"/>
  <c r="M34" i="7" s="1"/>
  <c r="M55" i="7" s="1"/>
  <c r="T12" i="9" l="1"/>
  <c r="T33" i="9"/>
  <c r="R12" i="9"/>
  <c r="R33" i="9" s="1"/>
  <c r="T35" i="9"/>
  <c r="R14" i="9"/>
  <c r="R35" i="9" s="1"/>
  <c r="T14" i="9"/>
  <c r="N17" i="9"/>
  <c r="N56" i="9" s="1"/>
  <c r="S17" i="9"/>
  <c r="S18" i="9"/>
  <c r="K58" i="9"/>
  <c r="L58" i="9"/>
  <c r="R32" i="9"/>
  <c r="N56" i="7"/>
  <c r="G55" i="7"/>
  <c r="L55" i="7"/>
  <c r="M56" i="7" s="1"/>
  <c r="K55" i="7"/>
  <c r="J55" i="7"/>
  <c r="I55" i="7"/>
  <c r="E55" i="7"/>
  <c r="F55" i="7"/>
  <c r="F56" i="7" s="1"/>
  <c r="D55" i="7"/>
  <c r="D56" i="7" s="1"/>
  <c r="H55" i="7"/>
  <c r="H56" i="7" s="1"/>
  <c r="T38" i="9" l="1"/>
  <c r="R17" i="9"/>
  <c r="R38" i="9" s="1"/>
  <c r="T17" i="9"/>
  <c r="R18" i="9"/>
  <c r="R39" i="9" s="1"/>
  <c r="T18" i="9"/>
  <c r="T39" i="9"/>
  <c r="M58" i="9"/>
  <c r="E56" i="7"/>
  <c r="K56" i="7"/>
  <c r="G56" i="7"/>
  <c r="I56" i="7"/>
  <c r="J56" i="7"/>
  <c r="L56" i="7"/>
  <c r="N58" i="9" l="1"/>
  <c r="C4" i="5"/>
  <c r="B4" i="5"/>
  <c r="S19" i="9" l="1"/>
  <c r="R19" i="9" s="1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4" i="6"/>
  <c r="E19" i="6"/>
  <c r="F19" i="6"/>
  <c r="G19" i="6"/>
  <c r="H19" i="6"/>
  <c r="I19" i="6"/>
  <c r="J19" i="6"/>
  <c r="K19" i="6"/>
  <c r="L19" i="6"/>
  <c r="M19" i="6"/>
  <c r="N19" i="6"/>
  <c r="O19" i="6"/>
  <c r="D19" i="6"/>
  <c r="O58" i="6" s="1"/>
  <c r="F17" i="6"/>
  <c r="G16" i="6"/>
  <c r="G17" i="6"/>
  <c r="H15" i="6"/>
  <c r="H16" i="6"/>
  <c r="H17" i="6"/>
  <c r="I14" i="6"/>
  <c r="I15" i="6"/>
  <c r="I16" i="6"/>
  <c r="I17" i="6"/>
  <c r="J13" i="6"/>
  <c r="J14" i="6"/>
  <c r="J15" i="6"/>
  <c r="J16" i="6"/>
  <c r="J17" i="6"/>
  <c r="K12" i="6"/>
  <c r="K13" i="6"/>
  <c r="K14" i="6"/>
  <c r="K15" i="6"/>
  <c r="K16" i="6"/>
  <c r="K17" i="6"/>
  <c r="L11" i="6"/>
  <c r="L12" i="6"/>
  <c r="L13" i="6"/>
  <c r="L14" i="6"/>
  <c r="L15" i="6"/>
  <c r="L16" i="6"/>
  <c r="L17" i="6"/>
  <c r="M10" i="6"/>
  <c r="M11" i="6"/>
  <c r="M12" i="6"/>
  <c r="M13" i="6"/>
  <c r="M14" i="6"/>
  <c r="M15" i="6"/>
  <c r="M16" i="6"/>
  <c r="M17" i="6"/>
  <c r="N9" i="6"/>
  <c r="N10" i="6"/>
  <c r="N11" i="6"/>
  <c r="N12" i="6"/>
  <c r="N13" i="6"/>
  <c r="N14" i="6"/>
  <c r="N15" i="6"/>
  <c r="N16" i="6"/>
  <c r="N17" i="6"/>
  <c r="O4" i="6"/>
  <c r="O43" i="6" s="1"/>
  <c r="O5" i="6"/>
  <c r="O6" i="6"/>
  <c r="O45" i="6" s="1"/>
  <c r="O7" i="6"/>
  <c r="O8" i="6"/>
  <c r="O47" i="6" s="1"/>
  <c r="O9" i="6"/>
  <c r="O48" i="6" s="1"/>
  <c r="O10" i="6"/>
  <c r="O49" i="6" s="1"/>
  <c r="O11" i="6"/>
  <c r="O12" i="6"/>
  <c r="O51" i="6" s="1"/>
  <c r="O13" i="6"/>
  <c r="O14" i="6"/>
  <c r="O15" i="6"/>
  <c r="O54" i="6" s="1"/>
  <c r="O16" i="6"/>
  <c r="O55" i="6" s="1"/>
  <c r="O17" i="6"/>
  <c r="F18" i="6"/>
  <c r="G18" i="6"/>
  <c r="H18" i="6"/>
  <c r="I18" i="6"/>
  <c r="J18" i="6"/>
  <c r="K18" i="6"/>
  <c r="L18" i="6"/>
  <c r="M18" i="6"/>
  <c r="N18" i="6"/>
  <c r="O18" i="6"/>
  <c r="O57" i="6" s="1"/>
  <c r="E18" i="6"/>
  <c r="N51" i="6"/>
  <c r="B5" i="6"/>
  <c r="B6" i="6"/>
  <c r="B7" i="6"/>
  <c r="B8" i="6"/>
  <c r="B9" i="6"/>
  <c r="B10" i="6"/>
  <c r="B11" i="6"/>
  <c r="B12" i="6"/>
  <c r="B13" i="6"/>
  <c r="N52" i="6" s="1"/>
  <c r="B14" i="6"/>
  <c r="N53" i="6" s="1"/>
  <c r="B15" i="6"/>
  <c r="B16" i="6"/>
  <c r="N55" i="6" s="1"/>
  <c r="B17" i="6"/>
  <c r="N56" i="6" s="1"/>
  <c r="B18" i="6"/>
  <c r="B4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E56" i="6"/>
  <c r="I52" i="6"/>
  <c r="J51" i="6"/>
  <c r="K50" i="6"/>
  <c r="L49" i="6"/>
  <c r="S40" i="6"/>
  <c r="P40" i="6"/>
  <c r="Q40" i="6" s="1"/>
  <c r="S39" i="6"/>
  <c r="P39" i="6"/>
  <c r="Q39" i="6" s="1"/>
  <c r="S38" i="6"/>
  <c r="Q38" i="6"/>
  <c r="P38" i="6"/>
  <c r="S37" i="6"/>
  <c r="P37" i="6"/>
  <c r="Q37" i="6" s="1"/>
  <c r="S36" i="6"/>
  <c r="Q36" i="6" s="1"/>
  <c r="P36" i="6"/>
  <c r="S35" i="6"/>
  <c r="P35" i="6"/>
  <c r="Q35" i="6" s="1"/>
  <c r="S34" i="6"/>
  <c r="Q34" i="6"/>
  <c r="P34" i="6"/>
  <c r="S33" i="6"/>
  <c r="Q33" i="6" s="1"/>
  <c r="P33" i="6"/>
  <c r="S32" i="6"/>
  <c r="Q32" i="6"/>
  <c r="P32" i="6"/>
  <c r="S31" i="6"/>
  <c r="P31" i="6"/>
  <c r="Q31" i="6" s="1"/>
  <c r="S30" i="6"/>
  <c r="Q30" i="6"/>
  <c r="P30" i="6"/>
  <c r="S29" i="6"/>
  <c r="P29" i="6"/>
  <c r="S28" i="6"/>
  <c r="P28" i="6"/>
  <c r="S27" i="6"/>
  <c r="P27" i="6"/>
  <c r="Q27" i="6" s="1"/>
  <c r="S26" i="6"/>
  <c r="Q26" i="6"/>
  <c r="P26" i="6"/>
  <c r="S25" i="6"/>
  <c r="P25" i="6"/>
  <c r="Q25" i="6" s="1"/>
  <c r="P19" i="6"/>
  <c r="C19" i="6"/>
  <c r="C58" i="6" s="1"/>
  <c r="A19" i="6"/>
  <c r="D18" i="6"/>
  <c r="D57" i="6" s="1"/>
  <c r="C18" i="6"/>
  <c r="A18" i="6"/>
  <c r="P17" i="6"/>
  <c r="E17" i="6"/>
  <c r="D17" i="6"/>
  <c r="C17" i="6"/>
  <c r="A17" i="6"/>
  <c r="P16" i="6"/>
  <c r="F16" i="6"/>
  <c r="F55" i="6" s="1"/>
  <c r="E16" i="6"/>
  <c r="D16" i="6"/>
  <c r="C16" i="6"/>
  <c r="A16" i="6"/>
  <c r="P15" i="6"/>
  <c r="G15" i="6"/>
  <c r="G54" i="6" s="1"/>
  <c r="F15" i="6"/>
  <c r="E15" i="6"/>
  <c r="D15" i="6"/>
  <c r="C15" i="6"/>
  <c r="A15" i="6"/>
  <c r="H14" i="6"/>
  <c r="H53" i="6" s="1"/>
  <c r="G14" i="6"/>
  <c r="F14" i="6"/>
  <c r="E14" i="6"/>
  <c r="D14" i="6"/>
  <c r="P14" i="6" s="1"/>
  <c r="C14" i="6"/>
  <c r="A14" i="6"/>
  <c r="O52" i="6"/>
  <c r="I13" i="6"/>
  <c r="H13" i="6"/>
  <c r="P13" i="6" s="1"/>
  <c r="G13" i="6"/>
  <c r="F13" i="6"/>
  <c r="E13" i="6"/>
  <c r="D13" i="6"/>
  <c r="C13" i="6"/>
  <c r="A13" i="6"/>
  <c r="P12" i="6"/>
  <c r="J12" i="6"/>
  <c r="I12" i="6"/>
  <c r="H12" i="6"/>
  <c r="G12" i="6"/>
  <c r="F12" i="6"/>
  <c r="E12" i="6"/>
  <c r="D12" i="6"/>
  <c r="C12" i="6"/>
  <c r="K51" i="6"/>
  <c r="A12" i="6"/>
  <c r="P11" i="6"/>
  <c r="K11" i="6"/>
  <c r="J11" i="6"/>
  <c r="I11" i="6"/>
  <c r="H11" i="6"/>
  <c r="G11" i="6"/>
  <c r="F11" i="6"/>
  <c r="E11" i="6"/>
  <c r="D11" i="6"/>
  <c r="C11" i="6"/>
  <c r="O50" i="6"/>
  <c r="A11" i="6"/>
  <c r="N49" i="6"/>
  <c r="M49" i="6"/>
  <c r="L10" i="6"/>
  <c r="K10" i="6"/>
  <c r="J10" i="6"/>
  <c r="I10" i="6"/>
  <c r="H10" i="6"/>
  <c r="G10" i="6"/>
  <c r="F10" i="6"/>
  <c r="E10" i="6"/>
  <c r="D10" i="6"/>
  <c r="P10" i="6" s="1"/>
  <c r="C10" i="6"/>
  <c r="A10" i="6"/>
  <c r="N48" i="6"/>
  <c r="M9" i="6"/>
  <c r="M48" i="6" s="1"/>
  <c r="L9" i="6"/>
  <c r="K9" i="6"/>
  <c r="J9" i="6"/>
  <c r="I9" i="6"/>
  <c r="H9" i="6"/>
  <c r="P9" i="6" s="1"/>
  <c r="G9" i="6"/>
  <c r="F9" i="6"/>
  <c r="E9" i="6"/>
  <c r="D9" i="6"/>
  <c r="C9" i="6"/>
  <c r="A9" i="6"/>
  <c r="N8" i="6"/>
  <c r="M8" i="6"/>
  <c r="L8" i="6"/>
  <c r="S8" i="6" s="1"/>
  <c r="K8" i="6"/>
  <c r="J8" i="6"/>
  <c r="I8" i="6"/>
  <c r="H8" i="6"/>
  <c r="G8" i="6"/>
  <c r="F8" i="6"/>
  <c r="E8" i="6"/>
  <c r="D8" i="6"/>
  <c r="C8" i="6"/>
  <c r="A8" i="6"/>
  <c r="P7" i="6"/>
  <c r="N7" i="6"/>
  <c r="M7" i="6"/>
  <c r="L7" i="6"/>
  <c r="K7" i="6"/>
  <c r="J7" i="6"/>
  <c r="I7" i="6"/>
  <c r="H7" i="6"/>
  <c r="G7" i="6"/>
  <c r="F7" i="6"/>
  <c r="E7" i="6"/>
  <c r="D7" i="6"/>
  <c r="C7" i="6"/>
  <c r="O46" i="6"/>
  <c r="A7" i="6"/>
  <c r="N6" i="6"/>
  <c r="M6" i="6"/>
  <c r="L6" i="6"/>
  <c r="K6" i="6"/>
  <c r="J6" i="6"/>
  <c r="I6" i="6"/>
  <c r="H6" i="6"/>
  <c r="G6" i="6"/>
  <c r="F6" i="6"/>
  <c r="E6" i="6"/>
  <c r="D6" i="6"/>
  <c r="P6" i="6" s="1"/>
  <c r="C6" i="6"/>
  <c r="S6" i="6" s="1"/>
  <c r="A6" i="6"/>
  <c r="O44" i="6"/>
  <c r="N5" i="6"/>
  <c r="M5" i="6"/>
  <c r="L5" i="6"/>
  <c r="K5" i="6"/>
  <c r="J5" i="6"/>
  <c r="I5" i="6"/>
  <c r="H5" i="6"/>
  <c r="P5" i="6" s="1"/>
  <c r="G5" i="6"/>
  <c r="F5" i="6"/>
  <c r="E5" i="6"/>
  <c r="D5" i="6"/>
  <c r="C5" i="6"/>
  <c r="A5" i="6"/>
  <c r="N4" i="6"/>
  <c r="M4" i="6"/>
  <c r="L4" i="6"/>
  <c r="P4" i="6" s="1"/>
  <c r="K4" i="6"/>
  <c r="J4" i="6"/>
  <c r="I4" i="6"/>
  <c r="H4" i="6"/>
  <c r="G4" i="6"/>
  <c r="F4" i="6"/>
  <c r="E4" i="6"/>
  <c r="D4" i="6"/>
  <c r="C4" i="6"/>
  <c r="A4" i="6"/>
  <c r="C28" i="5"/>
  <c r="C26" i="5" a="1"/>
  <c r="C26" i="5" s="1"/>
  <c r="C24" i="5" a="1"/>
  <c r="C24" i="5" s="1"/>
  <c r="B5" i="5"/>
  <c r="B6" i="5"/>
  <c r="B7" i="5"/>
  <c r="H7" i="5" s="1"/>
  <c r="B8" i="5"/>
  <c r="N8" i="5" s="1"/>
  <c r="B9" i="5"/>
  <c r="B10" i="5"/>
  <c r="B11" i="5"/>
  <c r="J11" i="5" s="1"/>
  <c r="B12" i="5"/>
  <c r="H12" i="5" s="1"/>
  <c r="B13" i="5"/>
  <c r="B14" i="5"/>
  <c r="B15" i="5"/>
  <c r="B16" i="5"/>
  <c r="D16" i="5" s="1"/>
  <c r="B17" i="5"/>
  <c r="E17" i="5" s="1"/>
  <c r="B18" i="5"/>
  <c r="D18" i="5" s="1"/>
  <c r="R31" i="5"/>
  <c r="Q31" i="5"/>
  <c r="C15" i="5"/>
  <c r="H14" i="5"/>
  <c r="G14" i="5"/>
  <c r="D13" i="5"/>
  <c r="J12" i="5"/>
  <c r="I12" i="5"/>
  <c r="F11" i="5"/>
  <c r="E11" i="5"/>
  <c r="D11" i="5"/>
  <c r="C11" i="5"/>
  <c r="J10" i="5"/>
  <c r="M9" i="5"/>
  <c r="L9" i="5"/>
  <c r="K9" i="5"/>
  <c r="J9" i="5"/>
  <c r="I9" i="5"/>
  <c r="K8" i="5"/>
  <c r="J8" i="5"/>
  <c r="I8" i="5"/>
  <c r="H8" i="5"/>
  <c r="G8" i="5"/>
  <c r="F8" i="5"/>
  <c r="O7" i="5"/>
  <c r="N7" i="5"/>
  <c r="M7" i="5"/>
  <c r="L7" i="5"/>
  <c r="K7" i="5"/>
  <c r="J7" i="5"/>
  <c r="I7" i="5"/>
  <c r="F7" i="5"/>
  <c r="E7" i="5"/>
  <c r="D7" i="5"/>
  <c r="P6" i="5"/>
  <c r="O6" i="5"/>
  <c r="N6" i="5"/>
  <c r="N28" i="5" s="1"/>
  <c r="N31" i="5" s="1"/>
  <c r="M6" i="5"/>
  <c r="L6" i="5"/>
  <c r="K6" i="5"/>
  <c r="J6" i="5"/>
  <c r="I6" i="5"/>
  <c r="H6" i="5"/>
  <c r="G6" i="5"/>
  <c r="F6" i="5"/>
  <c r="E6" i="5"/>
  <c r="D6" i="5"/>
  <c r="C6" i="5"/>
  <c r="Q5" i="5"/>
  <c r="P5" i="5"/>
  <c r="O5" i="5"/>
  <c r="O28" i="5" s="1"/>
  <c r="O31" i="5" s="1"/>
  <c r="N5" i="5"/>
  <c r="M5" i="5"/>
  <c r="L5" i="5"/>
  <c r="K5" i="5"/>
  <c r="J5" i="5"/>
  <c r="I5" i="5"/>
  <c r="H5" i="5"/>
  <c r="G5" i="5"/>
  <c r="F5" i="5"/>
  <c r="E5" i="5"/>
  <c r="D5" i="5"/>
  <c r="C5" i="5"/>
  <c r="R36" i="3"/>
  <c r="T40" i="9" l="1"/>
  <c r="T42" i="9" s="1"/>
  <c r="T19" i="9"/>
  <c r="R40" i="9"/>
  <c r="R21" i="9"/>
  <c r="R42" i="9" s="1"/>
  <c r="M51" i="6"/>
  <c r="N57" i="6"/>
  <c r="K55" i="6"/>
  <c r="E57" i="6"/>
  <c r="I53" i="6"/>
  <c r="G56" i="6"/>
  <c r="F57" i="6"/>
  <c r="J56" i="6"/>
  <c r="G57" i="6"/>
  <c r="H57" i="6"/>
  <c r="S5" i="6"/>
  <c r="R5" i="6" s="1"/>
  <c r="R26" i="6" s="1"/>
  <c r="I56" i="6"/>
  <c r="J53" i="6"/>
  <c r="K53" i="6"/>
  <c r="K56" i="6"/>
  <c r="K57" i="6"/>
  <c r="J52" i="6"/>
  <c r="L57" i="6"/>
  <c r="K52" i="6"/>
  <c r="M56" i="6"/>
  <c r="M57" i="6"/>
  <c r="L55" i="6"/>
  <c r="L51" i="6"/>
  <c r="M52" i="6"/>
  <c r="O53" i="6"/>
  <c r="M55" i="6"/>
  <c r="O56" i="6"/>
  <c r="H56" i="6"/>
  <c r="I57" i="6"/>
  <c r="J57" i="6"/>
  <c r="S10" i="6"/>
  <c r="L53" i="6"/>
  <c r="L56" i="6"/>
  <c r="M53" i="6"/>
  <c r="S9" i="6"/>
  <c r="L52" i="6"/>
  <c r="S4" i="6"/>
  <c r="R10" i="6"/>
  <c r="R31" i="6" s="1"/>
  <c r="T31" i="6"/>
  <c r="S12" i="6"/>
  <c r="T33" i="6" s="1"/>
  <c r="R8" i="6"/>
  <c r="S7" i="6"/>
  <c r="T29" i="6"/>
  <c r="R6" i="6"/>
  <c r="R27" i="6" s="1"/>
  <c r="T27" i="6"/>
  <c r="P8" i="6"/>
  <c r="D58" i="6"/>
  <c r="E58" i="6"/>
  <c r="F58" i="6"/>
  <c r="Q28" i="6"/>
  <c r="Q42" i="6" s="1"/>
  <c r="G58" i="6"/>
  <c r="H54" i="6"/>
  <c r="H58" i="6"/>
  <c r="I54" i="6"/>
  <c r="I58" i="6"/>
  <c r="J54" i="6"/>
  <c r="K54" i="6"/>
  <c r="G55" i="6"/>
  <c r="K58" i="6"/>
  <c r="Q29" i="6"/>
  <c r="L50" i="6"/>
  <c r="L54" i="6"/>
  <c r="H55" i="6"/>
  <c r="P18" i="6"/>
  <c r="L58" i="6"/>
  <c r="M50" i="6"/>
  <c r="M54" i="6"/>
  <c r="I55" i="6"/>
  <c r="M58" i="6"/>
  <c r="J58" i="6"/>
  <c r="N50" i="6"/>
  <c r="N54" i="6"/>
  <c r="J55" i="6"/>
  <c r="F56" i="6"/>
  <c r="N58" i="6"/>
  <c r="G11" i="5"/>
  <c r="G7" i="5"/>
  <c r="M8" i="5"/>
  <c r="M28" i="5" s="1"/>
  <c r="M31" i="5" s="1"/>
  <c r="M40" i="5" s="1"/>
  <c r="K11" i="5"/>
  <c r="J28" i="5"/>
  <c r="J31" i="5" s="1"/>
  <c r="H11" i="5"/>
  <c r="I11" i="5"/>
  <c r="L8" i="5"/>
  <c r="J40" i="5"/>
  <c r="J34" i="5"/>
  <c r="D28" i="5"/>
  <c r="D31" i="5" s="1"/>
  <c r="D34" i="5" s="1"/>
  <c r="J26" i="5" a="1"/>
  <c r="J26" i="5" s="1"/>
  <c r="H28" i="5"/>
  <c r="H31" i="5" s="1"/>
  <c r="H34" i="5" s="1"/>
  <c r="F13" i="5"/>
  <c r="G13" i="5"/>
  <c r="C18" i="5"/>
  <c r="D15" i="5"/>
  <c r="C10" i="5"/>
  <c r="C13" i="5"/>
  <c r="E13" i="5"/>
  <c r="D10" i="5"/>
  <c r="E10" i="5"/>
  <c r="F15" i="5"/>
  <c r="F10" i="5"/>
  <c r="H13" i="5"/>
  <c r="C9" i="5"/>
  <c r="G10" i="5"/>
  <c r="I13" i="5"/>
  <c r="I28" i="5" s="1"/>
  <c r="I31" i="5" s="1"/>
  <c r="I34" i="5" s="1"/>
  <c r="D9" i="5"/>
  <c r="E9" i="5"/>
  <c r="I10" i="5"/>
  <c r="D12" i="5"/>
  <c r="F16" i="5"/>
  <c r="F9" i="5"/>
  <c r="D8" i="5"/>
  <c r="G9" i="5"/>
  <c r="K10" i="5"/>
  <c r="F12" i="5"/>
  <c r="F26" i="5" s="1" a="1"/>
  <c r="F26" i="5" s="1"/>
  <c r="E14" i="5"/>
  <c r="C17" i="5"/>
  <c r="E15" i="5"/>
  <c r="G15" i="5"/>
  <c r="C16" i="5"/>
  <c r="C12" i="5"/>
  <c r="E16" i="5"/>
  <c r="C14" i="5"/>
  <c r="E12" i="5"/>
  <c r="D14" i="5"/>
  <c r="D26" i="5" s="1" a="1"/>
  <c r="D26" i="5" s="1"/>
  <c r="C7" i="5"/>
  <c r="E8" i="5"/>
  <c r="H9" i="5"/>
  <c r="L10" i="5"/>
  <c r="G12" i="5"/>
  <c r="F14" i="5"/>
  <c r="D17" i="5"/>
  <c r="H10" i="5"/>
  <c r="C8" i="5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C31" i="2"/>
  <c r="P25" i="3"/>
  <c r="P26" i="3"/>
  <c r="P27" i="3"/>
  <c r="P28" i="3"/>
  <c r="P29" i="3"/>
  <c r="P30" i="3"/>
  <c r="P31" i="3"/>
  <c r="P32" i="3"/>
  <c r="P33" i="3"/>
  <c r="P34" i="3"/>
  <c r="P35" i="3"/>
  <c r="Q35" i="3" s="1"/>
  <c r="P36" i="3"/>
  <c r="Q36" i="3" s="1"/>
  <c r="P37" i="3"/>
  <c r="Q37" i="3" s="1"/>
  <c r="P38" i="3"/>
  <c r="P39" i="3"/>
  <c r="Q39" i="3" s="1"/>
  <c r="P40" i="3"/>
  <c r="Q40" i="3" s="1"/>
  <c r="S40" i="3"/>
  <c r="S39" i="3"/>
  <c r="S38" i="3"/>
  <c r="S37" i="3"/>
  <c r="S36" i="3"/>
  <c r="S35" i="3"/>
  <c r="S34" i="3"/>
  <c r="S33" i="3"/>
  <c r="S32" i="3"/>
  <c r="Q32" i="3" s="1"/>
  <c r="S31" i="3"/>
  <c r="S30" i="3"/>
  <c r="S29" i="3"/>
  <c r="Q29" i="3" s="1"/>
  <c r="S28" i="3"/>
  <c r="Q28" i="3" s="1"/>
  <c r="S27" i="3"/>
  <c r="S26" i="3"/>
  <c r="S25" i="3"/>
  <c r="Q25" i="3" s="1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O59" i="3"/>
  <c r="O60" i="3"/>
  <c r="E4" i="3"/>
  <c r="F4" i="3"/>
  <c r="G4" i="3"/>
  <c r="H4" i="3"/>
  <c r="I4" i="3"/>
  <c r="J4" i="3"/>
  <c r="K4" i="3"/>
  <c r="L4" i="3"/>
  <c r="M4" i="3"/>
  <c r="N4" i="3"/>
  <c r="E5" i="3"/>
  <c r="F5" i="3"/>
  <c r="G5" i="3"/>
  <c r="H5" i="3"/>
  <c r="I5" i="3"/>
  <c r="J5" i="3"/>
  <c r="K5" i="3"/>
  <c r="L5" i="3"/>
  <c r="M5" i="3"/>
  <c r="N5" i="3"/>
  <c r="E6" i="3"/>
  <c r="F6" i="3"/>
  <c r="G6" i="3"/>
  <c r="H6" i="3"/>
  <c r="I6" i="3"/>
  <c r="J6" i="3"/>
  <c r="K6" i="3"/>
  <c r="L6" i="3"/>
  <c r="M6" i="3"/>
  <c r="N6" i="3"/>
  <c r="F7" i="3"/>
  <c r="G7" i="3"/>
  <c r="H7" i="3"/>
  <c r="I7" i="3"/>
  <c r="J7" i="3"/>
  <c r="K7" i="3"/>
  <c r="L7" i="3"/>
  <c r="M7" i="3"/>
  <c r="N7" i="3"/>
  <c r="F8" i="3"/>
  <c r="G8" i="3"/>
  <c r="H8" i="3"/>
  <c r="I8" i="3"/>
  <c r="J8" i="3"/>
  <c r="K8" i="3"/>
  <c r="L8" i="3"/>
  <c r="M8" i="3"/>
  <c r="N8" i="3"/>
  <c r="F9" i="3"/>
  <c r="G9" i="3"/>
  <c r="H9" i="3"/>
  <c r="I9" i="3"/>
  <c r="J9" i="3"/>
  <c r="K9" i="3"/>
  <c r="L9" i="3"/>
  <c r="M9" i="3"/>
  <c r="M48" i="3" s="1"/>
  <c r="F10" i="3"/>
  <c r="G10" i="3"/>
  <c r="H10" i="3"/>
  <c r="I10" i="3"/>
  <c r="J10" i="3"/>
  <c r="K10" i="3"/>
  <c r="L10" i="3"/>
  <c r="L49" i="3" s="1"/>
  <c r="F11" i="3"/>
  <c r="G11" i="3"/>
  <c r="H11" i="3"/>
  <c r="I11" i="3"/>
  <c r="J11" i="3"/>
  <c r="K11" i="3"/>
  <c r="K50" i="3" s="1"/>
  <c r="F12" i="3"/>
  <c r="G12" i="3"/>
  <c r="H12" i="3"/>
  <c r="I12" i="3"/>
  <c r="J12" i="3"/>
  <c r="J51" i="3" s="1"/>
  <c r="F13" i="3"/>
  <c r="G13" i="3"/>
  <c r="H13" i="3"/>
  <c r="I13" i="3"/>
  <c r="I52" i="3" s="1"/>
  <c r="F14" i="3"/>
  <c r="G14" i="3"/>
  <c r="H14" i="3"/>
  <c r="H53" i="3" s="1"/>
  <c r="F15" i="3"/>
  <c r="G15" i="3"/>
  <c r="G54" i="3" s="1"/>
  <c r="F16" i="3"/>
  <c r="F55" i="3" s="1"/>
  <c r="E7" i="3"/>
  <c r="E8" i="3"/>
  <c r="E9" i="3"/>
  <c r="E10" i="3"/>
  <c r="E11" i="3"/>
  <c r="E12" i="3"/>
  <c r="E13" i="3"/>
  <c r="E14" i="3"/>
  <c r="E15" i="3"/>
  <c r="E16" i="3"/>
  <c r="E17" i="3"/>
  <c r="E56" i="3" s="1"/>
  <c r="D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57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P19" i="3" s="1"/>
  <c r="C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B12" i="3"/>
  <c r="A4" i="3"/>
  <c r="B5" i="2"/>
  <c r="J5" i="2" s="1"/>
  <c r="B6" i="2"/>
  <c r="G6" i="2" s="1"/>
  <c r="B7" i="2"/>
  <c r="F7" i="2" s="1"/>
  <c r="B8" i="2"/>
  <c r="L8" i="2" s="1"/>
  <c r="B9" i="2"/>
  <c r="I9" i="2" s="1"/>
  <c r="B10" i="2"/>
  <c r="H10" i="2" s="1"/>
  <c r="B11" i="2"/>
  <c r="E11" i="2" s="1"/>
  <c r="B12" i="2"/>
  <c r="G12" i="2" s="1"/>
  <c r="B13" i="2"/>
  <c r="C13" i="2" s="1"/>
  <c r="B14" i="2"/>
  <c r="C14" i="2" s="1"/>
  <c r="B15" i="2"/>
  <c r="E15" i="2" s="1"/>
  <c r="B16" i="2"/>
  <c r="D16" i="2" s="1"/>
  <c r="B17" i="2"/>
  <c r="C17" i="2" s="1"/>
  <c r="B18" i="2"/>
  <c r="C18" i="2" s="1"/>
  <c r="B19" i="2"/>
  <c r="C19" i="2" s="1"/>
  <c r="B4" i="2"/>
  <c r="D4" i="2" s="1"/>
  <c r="T25" i="6" l="1"/>
  <c r="T4" i="6"/>
  <c r="R4" i="6"/>
  <c r="T26" i="6"/>
  <c r="S13" i="6"/>
  <c r="S18" i="6"/>
  <c r="R9" i="6"/>
  <c r="R30" i="6" s="1"/>
  <c r="S14" i="6"/>
  <c r="T30" i="6"/>
  <c r="R7" i="6"/>
  <c r="R28" i="6" s="1"/>
  <c r="R12" i="6"/>
  <c r="R33" i="6" s="1"/>
  <c r="S19" i="6"/>
  <c r="T39" i="6"/>
  <c r="R18" i="6"/>
  <c r="R39" i="6" s="1"/>
  <c r="S15" i="6"/>
  <c r="S11" i="6"/>
  <c r="R29" i="6"/>
  <c r="R25" i="6"/>
  <c r="S16" i="6"/>
  <c r="T28" i="6"/>
  <c r="S17" i="6"/>
  <c r="I26" i="5" a="1"/>
  <c r="I26" i="5" s="1"/>
  <c r="H26" i="5" a="1"/>
  <c r="H26" i="5" s="1"/>
  <c r="L28" i="5"/>
  <c r="L31" i="5" s="1"/>
  <c r="L40" i="5" s="1"/>
  <c r="K28" i="5"/>
  <c r="K31" i="5" s="1"/>
  <c r="K40" i="5" s="1"/>
  <c r="N42" i="5" s="1" a="1"/>
  <c r="N42" i="5" s="1"/>
  <c r="N43" i="5" s="1"/>
  <c r="N34" i="5" s="1"/>
  <c r="L26" i="5" a="1"/>
  <c r="L26" i="5" s="1"/>
  <c r="E26" i="5" a="1"/>
  <c r="E26" i="5" s="1"/>
  <c r="G28" i="5"/>
  <c r="G31" i="5" s="1"/>
  <c r="G34" i="5" s="1"/>
  <c r="K26" i="5" a="1"/>
  <c r="K26" i="5" s="1"/>
  <c r="G26" i="5" a="1"/>
  <c r="G26" i="5" s="1"/>
  <c r="E28" i="5"/>
  <c r="E31" i="5" s="1"/>
  <c r="E34" i="5" s="1"/>
  <c r="F28" i="5"/>
  <c r="F31" i="5" s="1"/>
  <c r="F34" i="5" s="1"/>
  <c r="C31" i="5"/>
  <c r="C34" i="5" s="1"/>
  <c r="K42" i="5" a="1"/>
  <c r="K42" i="5" s="1"/>
  <c r="K43" i="5" s="1"/>
  <c r="K34" i="5" s="1"/>
  <c r="J42" i="5" a="1"/>
  <c r="J42" i="5" s="1"/>
  <c r="J43" i="5" s="1"/>
  <c r="C42" i="5" a="1"/>
  <c r="C42" i="5" s="1"/>
  <c r="C47" i="5" s="1"/>
  <c r="B9" i="3"/>
  <c r="B8" i="3"/>
  <c r="B6" i="3"/>
  <c r="B7" i="3"/>
  <c r="E7" i="2"/>
  <c r="C28" i="2"/>
  <c r="M6" i="2"/>
  <c r="J8" i="2"/>
  <c r="D7" i="2"/>
  <c r="B11" i="3"/>
  <c r="L6" i="2"/>
  <c r="B10" i="3"/>
  <c r="B17" i="3"/>
  <c r="B16" i="3"/>
  <c r="D18" i="2"/>
  <c r="B18" i="3"/>
  <c r="B5" i="3"/>
  <c r="B4" i="3"/>
  <c r="B19" i="3"/>
  <c r="C58" i="3"/>
  <c r="B15" i="3"/>
  <c r="B14" i="3"/>
  <c r="B13" i="3"/>
  <c r="Q33" i="3"/>
  <c r="Q26" i="3"/>
  <c r="Q30" i="3"/>
  <c r="Q27" i="3"/>
  <c r="Q31" i="3"/>
  <c r="Q34" i="3"/>
  <c r="Q38" i="3"/>
  <c r="P9" i="3"/>
  <c r="Q9" i="3" s="1"/>
  <c r="P4" i="3"/>
  <c r="P7" i="3"/>
  <c r="P18" i="3"/>
  <c r="P8" i="3"/>
  <c r="Q8" i="3" s="1"/>
  <c r="P17" i="3"/>
  <c r="P15" i="3"/>
  <c r="P16" i="3"/>
  <c r="P14" i="3"/>
  <c r="Q14" i="3" s="1"/>
  <c r="P5" i="3"/>
  <c r="P13" i="3"/>
  <c r="Q13" i="3" s="1"/>
  <c r="P12" i="3"/>
  <c r="Q12" i="3" s="1"/>
  <c r="P10" i="3"/>
  <c r="P11" i="3"/>
  <c r="Q11" i="3" s="1"/>
  <c r="P6" i="3"/>
  <c r="Q6" i="3" s="1"/>
  <c r="C8" i="2"/>
  <c r="E12" i="2"/>
  <c r="D12" i="2"/>
  <c r="G10" i="2"/>
  <c r="K8" i="2"/>
  <c r="C5" i="2"/>
  <c r="I5" i="2"/>
  <c r="H5" i="2"/>
  <c r="G5" i="2"/>
  <c r="E17" i="2"/>
  <c r="D15" i="2"/>
  <c r="H14" i="2"/>
  <c r="F14" i="2"/>
  <c r="F5" i="2"/>
  <c r="C4" i="2"/>
  <c r="G13" i="2"/>
  <c r="L4" i="2"/>
  <c r="D17" i="2"/>
  <c r="E14" i="2"/>
  <c r="I13" i="2"/>
  <c r="H13" i="2"/>
  <c r="F13" i="2"/>
  <c r="N8" i="2"/>
  <c r="G14" i="2"/>
  <c r="D14" i="2"/>
  <c r="C9" i="2"/>
  <c r="F12" i="2"/>
  <c r="O7" i="2"/>
  <c r="E10" i="2"/>
  <c r="I8" i="2"/>
  <c r="N7" i="2"/>
  <c r="H8" i="2"/>
  <c r="P6" i="2"/>
  <c r="C7" i="2"/>
  <c r="J11" i="2"/>
  <c r="M9" i="2"/>
  <c r="G8" i="2"/>
  <c r="K6" i="2"/>
  <c r="E5" i="2"/>
  <c r="O6" i="2"/>
  <c r="F10" i="2"/>
  <c r="K11" i="2"/>
  <c r="C6" i="2"/>
  <c r="I11" i="2"/>
  <c r="L9" i="2"/>
  <c r="L28" i="2" s="1"/>
  <c r="F8" i="2"/>
  <c r="J6" i="2"/>
  <c r="D5" i="2"/>
  <c r="N6" i="2"/>
  <c r="H11" i="2"/>
  <c r="K9" i="2"/>
  <c r="E8" i="2"/>
  <c r="I6" i="2"/>
  <c r="M4" i="2"/>
  <c r="Q5" i="2"/>
  <c r="C10" i="2"/>
  <c r="H6" i="2"/>
  <c r="P5" i="2"/>
  <c r="F11" i="2"/>
  <c r="O5" i="2"/>
  <c r="J9" i="2"/>
  <c r="F6" i="2"/>
  <c r="F16" i="2"/>
  <c r="E13" i="2"/>
  <c r="D11" i="2"/>
  <c r="G9" i="2"/>
  <c r="K7" i="2"/>
  <c r="E6" i="2"/>
  <c r="I4" i="2"/>
  <c r="R4" i="2"/>
  <c r="R24" i="2" s="1" a="1"/>
  <c r="R24" i="2" s="1"/>
  <c r="K4" i="2"/>
  <c r="H9" i="2"/>
  <c r="C16" i="2"/>
  <c r="E16" i="2"/>
  <c r="E28" i="2" s="1"/>
  <c r="D13" i="2"/>
  <c r="L10" i="2"/>
  <c r="F9" i="2"/>
  <c r="J7" i="2"/>
  <c r="D6" i="2"/>
  <c r="H4" i="2"/>
  <c r="Q4" i="2"/>
  <c r="C11" i="2"/>
  <c r="D10" i="2"/>
  <c r="D8" i="2"/>
  <c r="M7" i="2"/>
  <c r="N5" i="2"/>
  <c r="C15" i="2"/>
  <c r="J12" i="2"/>
  <c r="K10" i="2"/>
  <c r="E9" i="2"/>
  <c r="I7" i="2"/>
  <c r="M5" i="2"/>
  <c r="G4" i="2"/>
  <c r="P4" i="2"/>
  <c r="L7" i="2"/>
  <c r="G15" i="2"/>
  <c r="I12" i="2"/>
  <c r="J10" i="2"/>
  <c r="D9" i="2"/>
  <c r="H7" i="2"/>
  <c r="L5" i="2"/>
  <c r="F4" i="2"/>
  <c r="O4" i="2"/>
  <c r="G11" i="2"/>
  <c r="J4" i="2"/>
  <c r="F15" i="2"/>
  <c r="H12" i="2"/>
  <c r="I10" i="2"/>
  <c r="M8" i="2"/>
  <c r="G7" i="2"/>
  <c r="K5" i="2"/>
  <c r="E4" i="2"/>
  <c r="N4" i="2"/>
  <c r="C12" i="2"/>
  <c r="R14" i="6" l="1"/>
  <c r="R35" i="6" s="1"/>
  <c r="T35" i="6"/>
  <c r="T34" i="6"/>
  <c r="R13" i="6"/>
  <c r="R34" i="6" s="1"/>
  <c r="R11" i="6"/>
  <c r="R32" i="6" s="1"/>
  <c r="T32" i="6"/>
  <c r="R19" i="6"/>
  <c r="R40" i="6" s="1"/>
  <c r="T40" i="6"/>
  <c r="R16" i="6"/>
  <c r="R37" i="6" s="1"/>
  <c r="T37" i="6"/>
  <c r="R15" i="6"/>
  <c r="R36" i="6" s="1"/>
  <c r="T36" i="6"/>
  <c r="R17" i="6"/>
  <c r="R38" i="6" s="1"/>
  <c r="T38" i="6"/>
  <c r="C43" i="5" a="1"/>
  <c r="C43" i="5" s="1"/>
  <c r="C46" i="5" s="1"/>
  <c r="L42" i="5" a="1"/>
  <c r="L42" i="5" s="1"/>
  <c r="L43" i="5" s="1"/>
  <c r="L34" i="5" s="1"/>
  <c r="M42" i="5" a="1"/>
  <c r="M42" i="5" s="1"/>
  <c r="M43" i="5" s="1"/>
  <c r="M34" i="5" s="1"/>
  <c r="C48" i="5"/>
  <c r="O34" i="5" s="1"/>
  <c r="Q18" i="3"/>
  <c r="Q7" i="3"/>
  <c r="Q10" i="3"/>
  <c r="E24" i="2" a="1"/>
  <c r="E24" i="2" s="1"/>
  <c r="E34" i="2" s="1"/>
  <c r="E18" i="3" s="1"/>
  <c r="E57" i="3" s="1"/>
  <c r="Q4" i="3"/>
  <c r="D26" i="2" a="1"/>
  <c r="D26" i="2" s="1"/>
  <c r="Q19" i="3"/>
  <c r="H26" i="2" a="1"/>
  <c r="H26" i="2" s="1"/>
  <c r="C26" i="2" a="1"/>
  <c r="C26" i="2" s="1"/>
  <c r="Q16" i="3"/>
  <c r="M28" i="2"/>
  <c r="D24" i="2" a="1"/>
  <c r="D24" i="2" s="1"/>
  <c r="D34" i="2" s="1"/>
  <c r="D19" i="3" s="1"/>
  <c r="D58" i="3" s="1"/>
  <c r="J24" i="2" a="1"/>
  <c r="J24" i="2" s="1"/>
  <c r="J40" i="2" s="1"/>
  <c r="O24" i="2" a="1"/>
  <c r="O24" i="2" s="1"/>
  <c r="C24" i="2" a="1"/>
  <c r="C24" i="2" s="1"/>
  <c r="C34" i="2" s="1"/>
  <c r="H15" i="3"/>
  <c r="H54" i="3" s="1"/>
  <c r="Q5" i="3"/>
  <c r="Q15" i="3"/>
  <c r="L26" i="2" a="1"/>
  <c r="L26" i="2" s="1"/>
  <c r="D28" i="2"/>
  <c r="E26" i="2" a="1"/>
  <c r="E26" i="2" s="1"/>
  <c r="Q17" i="3"/>
  <c r="Q42" i="3"/>
  <c r="M24" i="2" a="1"/>
  <c r="M24" i="2" s="1"/>
  <c r="M40" i="2" s="1"/>
  <c r="M26" i="2" a="1"/>
  <c r="M26" i="2" s="1"/>
  <c r="I24" i="2" a="1"/>
  <c r="I24" i="2" s="1"/>
  <c r="I34" i="2" s="1"/>
  <c r="I15" i="3" s="1"/>
  <c r="I54" i="3" s="1"/>
  <c r="H24" i="2" a="1"/>
  <c r="H24" i="2" s="1"/>
  <c r="H34" i="2" s="1"/>
  <c r="K26" i="2" a="1"/>
  <c r="K26" i="2" s="1"/>
  <c r="F24" i="2" a="1"/>
  <c r="F24" i="2" s="1"/>
  <c r="F34" i="2" s="1"/>
  <c r="F17" i="3" s="1"/>
  <c r="F56" i="3" s="1"/>
  <c r="J28" i="2"/>
  <c r="Q24" i="2" a="1"/>
  <c r="Q24" i="2" s="1"/>
  <c r="N28" i="2"/>
  <c r="F28" i="2"/>
  <c r="N24" i="2" a="1"/>
  <c r="N24" i="2" s="1"/>
  <c r="J26" i="2" a="1"/>
  <c r="J26" i="2" s="1"/>
  <c r="K24" i="2" a="1"/>
  <c r="K24" i="2" s="1"/>
  <c r="K40" i="2" s="1"/>
  <c r="G26" i="2" a="1"/>
  <c r="G26" i="2" s="1"/>
  <c r="P28" i="2"/>
  <c r="P24" i="2" a="1"/>
  <c r="P24" i="2" s="1"/>
  <c r="I26" i="2" a="1"/>
  <c r="I26" i="2" s="1"/>
  <c r="I28" i="2"/>
  <c r="H28" i="2"/>
  <c r="F26" i="2" a="1"/>
  <c r="F26" i="2" s="1"/>
  <c r="K28" i="2"/>
  <c r="L24" i="2" a="1"/>
  <c r="L24" i="2" s="1"/>
  <c r="L40" i="2" s="1"/>
  <c r="G28" i="2"/>
  <c r="G24" i="2" a="1"/>
  <c r="G24" i="2" s="1"/>
  <c r="G34" i="2" s="1"/>
  <c r="G17" i="3" s="1"/>
  <c r="G56" i="3" s="1"/>
  <c r="O28" i="2"/>
  <c r="T42" i="6" l="1"/>
  <c r="R21" i="6"/>
  <c r="R42" i="6" s="1"/>
  <c r="E19" i="3"/>
  <c r="E58" i="3" s="1"/>
  <c r="F19" i="3"/>
  <c r="F58" i="3" s="1"/>
  <c r="J34" i="2"/>
  <c r="G16" i="3"/>
  <c r="J13" i="3"/>
  <c r="J17" i="3"/>
  <c r="J56" i="3" s="1"/>
  <c r="J16" i="3"/>
  <c r="J55" i="3" s="1"/>
  <c r="J14" i="3"/>
  <c r="J53" i="3" s="1"/>
  <c r="J18" i="3"/>
  <c r="J57" i="3" s="1"/>
  <c r="I14" i="3"/>
  <c r="I17" i="3"/>
  <c r="I56" i="3" s="1"/>
  <c r="J19" i="3"/>
  <c r="J58" i="3" s="1"/>
  <c r="I16" i="3"/>
  <c r="I55" i="3" s="1"/>
  <c r="J15" i="3"/>
  <c r="J54" i="3" s="1"/>
  <c r="F18" i="3"/>
  <c r="H18" i="3"/>
  <c r="H57" i="3" s="1"/>
  <c r="H16" i="3"/>
  <c r="H55" i="3" s="1"/>
  <c r="H17" i="3"/>
  <c r="H56" i="3" s="1"/>
  <c r="H19" i="3"/>
  <c r="H58" i="3" s="1"/>
  <c r="I18" i="3"/>
  <c r="I57" i="3" s="1"/>
  <c r="G18" i="3"/>
  <c r="G57" i="3" s="1"/>
  <c r="G19" i="3"/>
  <c r="G58" i="3" s="1"/>
  <c r="I19" i="3"/>
  <c r="I58" i="3" s="1"/>
  <c r="F57" i="3" l="1"/>
  <c r="I53" i="3"/>
  <c r="J52" i="3"/>
  <c r="G55" i="3"/>
  <c r="L42" i="2" a="1"/>
  <c r="L42" i="2" s="1"/>
  <c r="L43" i="2" s="1"/>
  <c r="L34" i="2" s="1"/>
  <c r="J42" i="2" a="1"/>
  <c r="J42" i="2" s="1"/>
  <c r="J43" i="2" s="1"/>
  <c r="M42" i="2" a="1"/>
  <c r="M42" i="2" s="1"/>
  <c r="M43" i="2" s="1"/>
  <c r="M34" i="2" s="1"/>
  <c r="N42" i="2" a="1"/>
  <c r="N42" i="2" s="1"/>
  <c r="N43" i="2" s="1"/>
  <c r="N34" i="2" s="1"/>
  <c r="C42" i="2" a="1"/>
  <c r="C42" i="2" s="1"/>
  <c r="C47" i="2" s="1"/>
  <c r="K42" i="2" a="1"/>
  <c r="K42" i="2" s="1"/>
  <c r="K43" i="2" s="1"/>
  <c r="K34" i="2" s="1"/>
  <c r="C43" i="2" a="1"/>
  <c r="C43" i="2" s="1"/>
  <c r="N11" i="3" l="1"/>
  <c r="N50" i="3" s="1"/>
  <c r="N12" i="3"/>
  <c r="N51" i="3" s="1"/>
  <c r="N17" i="3"/>
  <c r="N56" i="3" s="1"/>
  <c r="N10" i="3"/>
  <c r="N49" i="3" s="1"/>
  <c r="N9" i="3"/>
  <c r="N18" i="3"/>
  <c r="N57" i="3" s="1"/>
  <c r="N13" i="3"/>
  <c r="N52" i="3" s="1"/>
  <c r="N14" i="3"/>
  <c r="N53" i="3" s="1"/>
  <c r="N15" i="3"/>
  <c r="N54" i="3" s="1"/>
  <c r="N16" i="3"/>
  <c r="N55" i="3" s="1"/>
  <c r="N19" i="3"/>
  <c r="N58" i="3" s="1"/>
  <c r="M14" i="3"/>
  <c r="M53" i="3" s="1"/>
  <c r="M18" i="3"/>
  <c r="M57" i="3" s="1"/>
  <c r="M11" i="3"/>
  <c r="M50" i="3" s="1"/>
  <c r="M12" i="3"/>
  <c r="M51" i="3" s="1"/>
  <c r="M10" i="3"/>
  <c r="M13" i="3"/>
  <c r="M52" i="3" s="1"/>
  <c r="M15" i="3"/>
  <c r="M54" i="3" s="1"/>
  <c r="M17" i="3"/>
  <c r="M56" i="3" s="1"/>
  <c r="M16" i="3"/>
  <c r="M55" i="3" s="1"/>
  <c r="M19" i="3"/>
  <c r="M58" i="3" s="1"/>
  <c r="K16" i="3"/>
  <c r="K13" i="3"/>
  <c r="K17" i="3"/>
  <c r="K14" i="3"/>
  <c r="K12" i="3"/>
  <c r="K19" i="3"/>
  <c r="K18" i="3"/>
  <c r="K15" i="3"/>
  <c r="L12" i="3"/>
  <c r="L51" i="3" s="1"/>
  <c r="L17" i="3"/>
  <c r="L56" i="3" s="1"/>
  <c r="L11" i="3"/>
  <c r="L14" i="3"/>
  <c r="L53" i="3" s="1"/>
  <c r="L16" i="3"/>
  <c r="L55" i="3" s="1"/>
  <c r="L19" i="3"/>
  <c r="L58" i="3" s="1"/>
  <c r="L15" i="3"/>
  <c r="L54" i="3" s="1"/>
  <c r="L13" i="3"/>
  <c r="L52" i="3" s="1"/>
  <c r="L18" i="3"/>
  <c r="L57" i="3" s="1"/>
  <c r="C46" i="2"/>
  <c r="C48" i="2" s="1"/>
  <c r="O34" i="2" s="1"/>
  <c r="L50" i="3" l="1"/>
  <c r="K56" i="3"/>
  <c r="K55" i="3"/>
  <c r="M49" i="3"/>
  <c r="K51" i="3"/>
  <c r="S12" i="3"/>
  <c r="K53" i="3"/>
  <c r="S9" i="3"/>
  <c r="N48" i="3"/>
  <c r="K57" i="3"/>
  <c r="S18" i="3"/>
  <c r="O8" i="3"/>
  <c r="O17" i="3"/>
  <c r="O56" i="3" s="1"/>
  <c r="O11" i="3"/>
  <c r="O50" i="3" s="1"/>
  <c r="O7" i="3"/>
  <c r="O6" i="3"/>
  <c r="O13" i="3"/>
  <c r="O52" i="3" s="1"/>
  <c r="O12" i="3"/>
  <c r="O51" i="3" s="1"/>
  <c r="O18" i="3"/>
  <c r="O57" i="3" s="1"/>
  <c r="O10" i="3"/>
  <c r="O49" i="3" s="1"/>
  <c r="O9" i="3"/>
  <c r="O48" i="3" s="1"/>
  <c r="O19" i="3"/>
  <c r="O58" i="3" s="1"/>
  <c r="O14" i="3"/>
  <c r="O53" i="3" s="1"/>
  <c r="O4" i="3"/>
  <c r="O15" i="3"/>
  <c r="O54" i="3" s="1"/>
  <c r="O5" i="3"/>
  <c r="O16" i="3"/>
  <c r="O55" i="3" s="1"/>
  <c r="K52" i="3"/>
  <c r="K54" i="3"/>
  <c r="K58" i="3"/>
  <c r="S14" i="3" l="1"/>
  <c r="S17" i="3"/>
  <c r="T9" i="3"/>
  <c r="T30" i="3"/>
  <c r="R9" i="3"/>
  <c r="R30" i="3" s="1"/>
  <c r="S10" i="3"/>
  <c r="T39" i="3"/>
  <c r="R18" i="3"/>
  <c r="R39" i="3" s="1"/>
  <c r="T18" i="3"/>
  <c r="O44" i="3"/>
  <c r="S5" i="3"/>
  <c r="T35" i="3"/>
  <c r="T14" i="3"/>
  <c r="R14" i="3"/>
  <c r="R35" i="3" s="1"/>
  <c r="S11" i="3"/>
  <c r="O43" i="3"/>
  <c r="S4" i="3"/>
  <c r="T12" i="3"/>
  <c r="T33" i="3"/>
  <c r="R12" i="3"/>
  <c r="R33" i="3" s="1"/>
  <c r="S19" i="3"/>
  <c r="S16" i="3"/>
  <c r="O45" i="3"/>
  <c r="S6" i="3"/>
  <c r="S15" i="3"/>
  <c r="O46" i="3"/>
  <c r="S7" i="3"/>
  <c r="T38" i="3"/>
  <c r="R17" i="3"/>
  <c r="R38" i="3" s="1"/>
  <c r="T17" i="3"/>
  <c r="S13" i="3"/>
  <c r="O47" i="3"/>
  <c r="S8" i="3"/>
  <c r="T4" i="3" l="1"/>
  <c r="T25" i="3"/>
  <c r="R4" i="3"/>
  <c r="R25" i="3" s="1"/>
  <c r="T32" i="3"/>
  <c r="T11" i="3"/>
  <c r="R11" i="3"/>
  <c r="R32" i="3" s="1"/>
  <c r="T8" i="3"/>
  <c r="T29" i="3"/>
  <c r="R8" i="3"/>
  <c r="R29" i="3" s="1"/>
  <c r="T13" i="3"/>
  <c r="T34" i="3"/>
  <c r="R13" i="3"/>
  <c r="R34" i="3" s="1"/>
  <c r="T7" i="3"/>
  <c r="T28" i="3"/>
  <c r="R7" i="3"/>
  <c r="R28" i="3" s="1"/>
  <c r="T5" i="3"/>
  <c r="T26" i="3"/>
  <c r="R5" i="3"/>
  <c r="R26" i="3" s="1"/>
  <c r="T15" i="3"/>
  <c r="T36" i="3"/>
  <c r="R15" i="3"/>
  <c r="T6" i="3"/>
  <c r="T27" i="3"/>
  <c r="R6" i="3"/>
  <c r="R27" i="3" s="1"/>
  <c r="T37" i="3"/>
  <c r="R16" i="3"/>
  <c r="R37" i="3" s="1"/>
  <c r="T16" i="3"/>
  <c r="T10" i="3"/>
  <c r="T31" i="3"/>
  <c r="R10" i="3"/>
  <c r="R31" i="3" s="1"/>
  <c r="T19" i="3"/>
  <c r="T40" i="3"/>
  <c r="R19" i="3"/>
  <c r="T42" i="3" l="1"/>
  <c r="R21" i="3"/>
  <c r="R42" i="3" s="1"/>
  <c r="R40" i="3"/>
  <c r="P4" i="5" l="1"/>
  <c r="P24" i="5" s="1" a="1"/>
  <c r="P24" i="5" s="1"/>
  <c r="P28" i="5"/>
  <c r="P31" i="5" s="1"/>
  <c r="J24" i="5" a="1"/>
  <c r="J24" i="5" s="1"/>
  <c r="R4" i="5"/>
  <c r="R24" i="5" s="1" a="1"/>
  <c r="R24" i="5" s="1"/>
  <c r="L4" i="5"/>
  <c r="L24" i="5" s="1" a="1"/>
  <c r="L24" i="5" s="1"/>
  <c r="F4" i="5"/>
  <c r="F24" i="5" s="1" a="1"/>
  <c r="F24" i="5" s="1"/>
  <c r="H4" i="5"/>
  <c r="H24" i="5" s="1" a="1"/>
  <c r="H24" i="5" s="1"/>
  <c r="M4" i="5"/>
  <c r="M26" i="5" s="1" a="1"/>
  <c r="M26" i="5" s="1"/>
  <c r="N4" i="5"/>
  <c r="N24" i="5" s="1" a="1"/>
  <c r="N24" i="5" s="1"/>
  <c r="O4" i="5"/>
  <c r="O24" i="5" s="1" a="1"/>
  <c r="O24" i="5" s="1"/>
  <c r="Q4" i="5"/>
  <c r="I4" i="5"/>
  <c r="I24" i="5" s="1" a="1"/>
  <c r="I24" i="5" s="1"/>
  <c r="K4" i="5"/>
  <c r="K24" i="5" s="1" a="1"/>
  <c r="K24" i="5" s="1"/>
  <c r="Q24" i="5" a="1"/>
  <c r="Q24" i="5" s="1"/>
  <c r="D4" i="5"/>
  <c r="D24" i="5" s="1" a="1"/>
  <c r="D24" i="5" s="1"/>
  <c r="E4" i="5"/>
  <c r="E24" i="5" s="1" a="1"/>
  <c r="E24" i="5" s="1"/>
  <c r="G4" i="5"/>
  <c r="G24" i="5" s="1" a="1"/>
  <c r="G24" i="5" s="1"/>
  <c r="J4" i="5"/>
  <c r="M24" i="5" l="1" a="1"/>
  <c r="M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<sst xmlns="http://schemas.openxmlformats.org/spreadsheetml/2006/main" count="145" uniqueCount="59">
  <si>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</si>
  <si>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</si>
  <si>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</si>
  <si>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</si>
  <si>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</si>
  <si>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</si>
  <si>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</si>
  <si>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</si>
  <si>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</si>
  <si>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</si>
  <si>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</si>
  <si>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</si>
  <si>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</si>
  <si>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</si>
  <si>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</si>
  <si>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</si>
  <si>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</si>
  <si>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</si>
  <si>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</si>
  <si>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</si>
  <si>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</si>
  <si>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</si>
  <si>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</si>
  <si>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</si>
  <si>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sum from 12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</si>
  <si>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</si>
  <si>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</si>
  <si>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</si>
  <si>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</si>
  <si>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</si>
  <si>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</si>
  <si>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</si>
  <si>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</si>
  <si>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</si>
  <si>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</si>
  <si>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Ultimate</t>
  </si>
  <si>
    <t>True rectangle:</t>
  </si>
  <si>
    <t>A/E</t>
  </si>
  <si>
    <t>Heatmap of A/E:</t>
  </si>
  <si>
    <t>(average)</t>
  </si>
  <si>
    <t xml:space="preserve">You can clearly see a shift - notifications are made later over time </t>
  </si>
  <si>
    <t>The slowing of notifications has been somewhat taken into account, but not enough.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</si>
  <si>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</si>
  <si>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</si>
  <si>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</si>
  <si>
    <t>Conclusions are the same.</t>
  </si>
  <si>
    <t>This is even worse!</t>
  </si>
  <si>
    <t>log (y-1!):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</si>
  <si>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</si>
  <si>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</si>
  <si>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</si>
  <si>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</si>
  <si>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</si>
  <si>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</si>
  <si>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</si>
  <si>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</si>
  <si>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</si>
  <si>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t>This is better than normaliser, but worse than exposure.</t>
  </si>
  <si>
    <t>Exposure based methods will work better for highly leveraged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</si>
</sst>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u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2" fontId="7" fillId="5" borderId="0" xfId="0" applyNumberFormat="1" applyFont="1" applyFill="1"/>
    <xf numFmtId="2" fontId="7" fillId="6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65" fontId="7" fillId="0" borderId="0" xfId="1" applyNumberFormat="1" applyFont="1" applyBorder="1"/>
    <xf numFmtId="10" fontId="7" fillId="0" borderId="0" xfId="1" applyNumberFormat="1" applyFont="1" applyBorder="1"/>
    <xf numFmtId="0" fontId="2" fillId="0" borderId="0" xfId="0" applyFont="1" applyAlignment="1">
      <alignment horizontal="left"/>
    </xf>
    <xf numFmtId="164" fontId="4" fillId="0" borderId="2" xfId="0" applyNumberFormat="1" applyFont="1" applyBorder="1"/>
    <xf numFmtId="165" fontId="10" fillId="0" borderId="0" xfId="1" applyNumberFormat="1" applyFont="1" applyBorder="1"/>
    <xf numFmtId="0" fontId="0" fillId="7" borderId="0" xfId="0" applyFill="1"/>
    <xf numFmtId="165" fontId="7" fillId="7" borderId="0" xfId="1" applyNumberFormat="1" applyFont="1" applyFill="1" applyBorder="1"/>
    <xf numFmtId="0" fontId="11" fillId="7" borderId="0" xfId="0" applyFont="1" applyFill="1" applyBorder="1"/>
    <xf numFmtId="0" fontId="11" fillId="7" borderId="0" xfId="0" applyFont="1" applyFill="1"/>
    <xf numFmtId="2" fontId="7" fillId="0" borderId="0" xfId="0" applyNumberFormat="1" applyFont="1"/>
    <xf numFmtId="166" fontId="7" fillId="2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7" fillId="3" borderId="0" xfId="0" applyNumberFormat="1" applyFont="1" applyFill="1"/>
    <xf numFmtId="166" fontId="7" fillId="4" borderId="0" xfId="0" applyNumberFormat="1" applyFont="1" applyFill="1"/>
    <xf numFmtId="166" fontId="7" fillId="0" borderId="1" xfId="0" applyNumberFormat="1" applyFont="1" applyBorder="1"/>
    <xf numFmtId="0" fontId="2" fillId="0" borderId="0" xfId="0" applyFont="1"/>
    <xf numFmtId="166" fontId="8" fillId="8" borderId="0" xfId="0" applyNumberFormat="1" applyFont="1" applyFill="1"/>
    <xf numFmtId="166" fontId="8" fillId="9" borderId="0" xfId="0" applyNumberFormat="1" applyFont="1" applyFill="1"/>
    <xf numFmtId="166" fontId="8" fillId="0" borderId="0" xfId="0" applyNumberFormat="1" applyFont="1"/>
    <xf numFmtId="0" fontId="12" fillId="0" borderId="0" xfId="0" applyFont="1"/>
    <xf numFmtId="0" fontId="8" fillId="0" borderId="1" xfId="0" applyFont="1" applyBorder="1"/>
    <xf numFmtId="2" fontId="8" fillId="0" borderId="0" xfId="0" applyNumberFormat="1" applyFont="1"/>
    <xf numFmtId="0" fontId="8" fillId="8" borderId="0" xfId="0" applyFont="1" applyFill="1"/>
    <xf numFmtId="0" fontId="8" fillId="10" borderId="0" xfId="0" applyFont="1" applyFill="1"/>
    <xf numFmtId="2" fontId="7" fillId="7" borderId="0" xfId="0" applyNumberFormat="1" applyFont="1" applyFill="1"/>
    <xf numFmtId="10" fontId="7" fillId="7" borderId="0" xfId="1" applyNumberFormat="1" applyFont="1" applyFill="1"/>
    <xf numFmtId="10" fontId="7" fillId="0" borderId="0" xfId="1" applyNumberFormat="1" applyFont="1"/>
    <xf numFmtId="166" fontId="7" fillId="0" borderId="0" xfId="0" applyNumberFormat="1" applyFont="1" applyFill="1"/>
    <xf numFmtId="166" fontId="8" fillId="11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2E47-AA80-FDBFCB2F818E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A-2E47-AA80-FDBFCB2F818E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A-2E47-AA80-FDBFCB2F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Normaliser!$A$24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Normaliser!$C$24:$R$24</c:f>
              <c:numCache>
                <c:formatCode>0.0</c:formatCode>
                <c:ptCount val="16"/>
                <c:pt idx="0">
                  <c:v>175.32838378069675</c:v>
                </c:pt>
                <c:pt idx="1">
                  <c:v>824.67161621930336</c:v>
                </c:pt>
                <c:pt idx="2">
                  <c:v>769.88256280660016</c:v>
                </c:pt>
                <c:pt idx="3">
                  <c:v>466.94995278564687</c:v>
                </c:pt>
                <c:pt idx="4">
                  <c:v>236.28200864649148</c:v>
                </c:pt>
                <c:pt idx="5">
                  <c:v>104.11449016100178</c:v>
                </c:pt>
                <c:pt idx="6">
                  <c:v>45.864517367108036</c:v>
                </c:pt>
                <c:pt idx="7">
                  <c:v>16.771488469601678</c:v>
                </c:pt>
                <c:pt idx="8">
                  <c:v>7.9420696099042285</c:v>
                </c:pt>
                <c:pt idx="9">
                  <c:v>3.4156594850236464</c:v>
                </c:pt>
                <c:pt idx="10">
                  <c:v>1.2183978068839476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80-224E-BB9F-A6C6E5773D56}"/>
            </c:ext>
          </c:extLst>
        </c:ser>
        <c:ser>
          <c:idx val="2"/>
          <c:order val="1"/>
          <c:tx>
            <c:strRef>
              <c:f>Normaliser!$A$26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Normaliser!$C$26:$R$26</c:f>
              <c:numCache>
                <c:formatCode>0.0</c:formatCode>
                <c:ptCount val="16"/>
                <c:pt idx="0">
                  <c:v>95.792300805729624</c:v>
                </c:pt>
                <c:pt idx="1">
                  <c:v>904.20769919427039</c:v>
                </c:pt>
                <c:pt idx="2">
                  <c:v>1072.3630417007357</c:v>
                </c:pt>
                <c:pt idx="3">
                  <c:v>728.80690737833595</c:v>
                </c:pt>
                <c:pt idx="4">
                  <c:v>351.51958989381177</c:v>
                </c:pt>
                <c:pt idx="5">
                  <c:v>150.15861825872398</c:v>
                </c:pt>
                <c:pt idx="6">
                  <c:v>62.479005710446756</c:v>
                </c:pt>
                <c:pt idx="7">
                  <c:v>21.470396877033181</c:v>
                </c:pt>
                <c:pt idx="8">
                  <c:v>9.8757566103854728</c:v>
                </c:pt>
                <c:pt idx="9">
                  <c:v>3.9791857973676152</c:v>
                </c:pt>
                <c:pt idx="10">
                  <c:v>1.2183978068839476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80-224E-BB9F-A6C6E5773D56}"/>
            </c:ext>
          </c:extLst>
        </c:ser>
        <c:ser>
          <c:idx val="4"/>
          <c:order val="2"/>
          <c:tx>
            <c:strRef>
              <c:f>Normaliser!$A$28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Normaliser!$C$28:$R$28</c:f>
              <c:numCache>
                <c:formatCode>0.0</c:formatCode>
                <c:ptCount val="16"/>
                <c:pt idx="0">
                  <c:v>86.868686868686865</c:v>
                </c:pt>
                <c:pt idx="1">
                  <c:v>913.13131313131316</c:v>
                </c:pt>
                <c:pt idx="2">
                  <c:v>1168.8654353562006</c:v>
                </c:pt>
                <c:pt idx="3">
                  <c:v>919.5100612423447</c:v>
                </c:pt>
                <c:pt idx="4">
                  <c:v>440.51446945337619</c:v>
                </c:pt>
                <c:pt idx="5">
                  <c:v>188.69365928189458</c:v>
                </c:pt>
                <c:pt idx="6">
                  <c:v>83.27402135231317</c:v>
                </c:pt>
                <c:pt idx="7">
                  <c:v>26.227303295225287</c:v>
                </c:pt>
                <c:pt idx="8">
                  <c:v>13.743455497382199</c:v>
                </c:pt>
                <c:pt idx="9">
                  <c:v>6.3613231552162848</c:v>
                </c:pt>
                <c:pt idx="10">
                  <c:v>1.890359168241966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80-224E-BB9F-A6C6E5773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'Normaliser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43-034F-A2B5-930E3BF02E8C}"/>
            </c:ext>
          </c:extLst>
        </c:ser>
        <c:ser>
          <c:idx val="1"/>
          <c:order val="1"/>
          <c:tx>
            <c:strRef>
              <c:f>'Normaliser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IBNR'!$T$3:$T$19</c:f>
              <c:numCache>
                <c:formatCode>0.00%</c:formatCode>
                <c:ptCount val="17"/>
                <c:pt idx="1">
                  <c:v>9.6177872868360492E-2</c:v>
                </c:pt>
                <c:pt idx="2">
                  <c:v>0.10439723154820843</c:v>
                </c:pt>
                <c:pt idx="3">
                  <c:v>9.6113123670477058E-2</c:v>
                </c:pt>
                <c:pt idx="4">
                  <c:v>0.10044066147833641</c:v>
                </c:pt>
                <c:pt idx="5">
                  <c:v>9.94098099141935E-2</c:v>
                </c:pt>
                <c:pt idx="6">
                  <c:v>9.8905771418862184E-2</c:v>
                </c:pt>
                <c:pt idx="7">
                  <c:v>0.10053663006238768</c:v>
                </c:pt>
                <c:pt idx="8">
                  <c:v>9.683537594826197E-2</c:v>
                </c:pt>
                <c:pt idx="9">
                  <c:v>0.10524637455223655</c:v>
                </c:pt>
                <c:pt idx="10">
                  <c:v>9.5103610714275449E-2</c:v>
                </c:pt>
                <c:pt idx="11">
                  <c:v>9.7222524703165378E-2</c:v>
                </c:pt>
                <c:pt idx="12">
                  <c:v>9.6204866866086022E-2</c:v>
                </c:pt>
                <c:pt idx="13">
                  <c:v>8.8363073067218231E-2</c:v>
                </c:pt>
                <c:pt idx="14">
                  <c:v>8.5873368162524361E-2</c:v>
                </c:pt>
                <c:pt idx="15">
                  <c:v>6.3108030546421584E-2</c:v>
                </c:pt>
                <c:pt idx="16">
                  <c:v>3.995225652536246E-2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43-034F-A2B5-930E3BF02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Ladder'!$C$24:$R$24</c:f>
              <c:numCache>
                <c:formatCode>0.000</c:formatCode>
                <c:ptCount val="16"/>
                <c:pt idx="0">
                  <c:v>5.7035830618892511</c:v>
                </c:pt>
                <c:pt idx="1">
                  <c:v>1.7698825628066002</c:v>
                </c:pt>
                <c:pt idx="2">
                  <c:v>1.2680701120346947</c:v>
                </c:pt>
                <c:pt idx="3">
                  <c:v>1.1102576039726877</c:v>
                </c:pt>
                <c:pt idx="4">
                  <c:v>1.0452566096423017</c:v>
                </c:pt>
                <c:pt idx="5">
                  <c:v>1</c:v>
                </c:pt>
                <c:pt idx="6">
                  <c:v>1.0073773515308004</c:v>
                </c:pt>
                <c:pt idx="7">
                  <c:v>1.0035823411653144</c:v>
                </c:pt>
                <c:pt idx="8">
                  <c:v>1.0016023665721681</c:v>
                </c:pt>
                <c:pt idx="9">
                  <c:v>1.0005932957579353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F-9C40-A0D0-55C0C7294628}"/>
            </c:ext>
          </c:extLst>
        </c:ser>
        <c:ser>
          <c:idx val="2"/>
          <c:order val="1"/>
          <c:tx>
            <c:strRef>
              <c:f>'Chain Ladder'!$A$26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Ladder'!$C$26:$R$26</c:f>
              <c:numCache>
                <c:formatCode>0.000</c:formatCode>
                <c:ptCount val="16"/>
                <c:pt idx="0">
                  <c:v>9.8303249097472918</c:v>
                </c:pt>
                <c:pt idx="1">
                  <c:v>2.0723630417007359</c:v>
                </c:pt>
                <c:pt idx="2">
                  <c:v>1.3619177548236212</c:v>
                </c:pt>
                <c:pt idx="3">
                  <c:v>1.1376541439632921</c:v>
                </c:pt>
                <c:pt idx="4">
                  <c:v>1.055526590198123</c:v>
                </c:pt>
                <c:pt idx="5">
                  <c:v>1.0235980715554427</c:v>
                </c:pt>
                <c:pt idx="6">
                  <c:v>1.008551438196424</c:v>
                </c:pt>
                <c:pt idx="7">
                  <c:v>1.0041571677618346</c:v>
                </c:pt>
                <c:pt idx="8">
                  <c:v>1.0018070614400889</c:v>
                </c:pt>
                <c:pt idx="9">
                  <c:v>1.0005932957579353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3F-9C40-A0D0-55C0C7294628}"/>
            </c:ext>
          </c:extLst>
        </c:ser>
        <c:ser>
          <c:idx val="4"/>
          <c:order val="2"/>
          <c:tx>
            <c:strRef>
              <c:f>'Chain Ladder'!$A$28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Ladder'!$C$28:$R$28</c:f>
              <c:numCache>
                <c:formatCode>0.000</c:formatCode>
                <c:ptCount val="16"/>
                <c:pt idx="0">
                  <c:v>12.085470085470085</c:v>
                </c:pt>
                <c:pt idx="1">
                  <c:v>2.1688654353562007</c:v>
                </c:pt>
                <c:pt idx="2">
                  <c:v>1.4316221765913757</c:v>
                </c:pt>
                <c:pt idx="3">
                  <c:v>1.1562589107499288</c:v>
                </c:pt>
                <c:pt idx="4">
                  <c:v>1.0629941341494518</c:v>
                </c:pt>
                <c:pt idx="5">
                  <c:v>1.0281385281385282</c:v>
                </c:pt>
                <c:pt idx="6">
                  <c:v>1.0093480345158197</c:v>
                </c:pt>
                <c:pt idx="7">
                  <c:v>1.005189028910304</c:v>
                </c:pt>
                <c:pt idx="8">
                  <c:v>1.0026055237102658</c:v>
                </c:pt>
                <c:pt idx="9">
                  <c:v>1.0008349568605621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3F-9C40-A0D0-55C0C729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IBNR'!$Q$3:$Q$19</c:f>
              <c:numCache>
                <c:formatCode>0.00%</c:formatCode>
                <c:ptCount val="17"/>
                <c:pt idx="1">
                  <c:v>9.6208951036593715E-2</c:v>
                </c:pt>
                <c:pt idx="2">
                  <c:v>0.10443429238371953</c:v>
                </c:pt>
                <c:pt idx="3">
                  <c:v>9.6149946135334272E-2</c:v>
                </c:pt>
                <c:pt idx="4">
                  <c:v>0.10048064007652545</c:v>
                </c:pt>
                <c:pt idx="5">
                  <c:v>9.9451961696485541E-2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2A-0246-ADF3-5180BE38225D}"/>
            </c:ext>
          </c:extLst>
        </c:ser>
        <c:ser>
          <c:idx val="1"/>
          <c:order val="1"/>
          <c:tx>
            <c:strRef>
              <c:f>'Chain Ladder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IBNR'!$T$3:$T$19</c:f>
              <c:numCache>
                <c:formatCode>0.00%</c:formatCode>
                <c:ptCount val="17"/>
                <c:pt idx="1">
                  <c:v>9.6208951036593715E-2</c:v>
                </c:pt>
                <c:pt idx="2">
                  <c:v>0.10443429238371953</c:v>
                </c:pt>
                <c:pt idx="3">
                  <c:v>9.6149946135334272E-2</c:v>
                </c:pt>
                <c:pt idx="4">
                  <c:v>0.10048064007652545</c:v>
                </c:pt>
                <c:pt idx="5">
                  <c:v>9.9451961696485541E-2</c:v>
                </c:pt>
                <c:pt idx="6">
                  <c:v>9.8911037827470211E-2</c:v>
                </c:pt>
                <c:pt idx="7">
                  <c:v>0.10055771319602741</c:v>
                </c:pt>
                <c:pt idx="8">
                  <c:v>9.6907347038765981E-2</c:v>
                </c:pt>
                <c:pt idx="9">
                  <c:v>0.1053900101154128</c:v>
                </c:pt>
                <c:pt idx="10">
                  <c:v>9.5643318976463942E-2</c:v>
                </c:pt>
                <c:pt idx="11">
                  <c:v>9.8201917634684444E-2</c:v>
                </c:pt>
                <c:pt idx="12">
                  <c:v>9.7877219508335264E-2</c:v>
                </c:pt>
                <c:pt idx="13">
                  <c:v>9.276640735104788E-2</c:v>
                </c:pt>
                <c:pt idx="14">
                  <c:v>9.0491754774090785E-2</c:v>
                </c:pt>
                <c:pt idx="15">
                  <c:v>6.5497135947691826E-2</c:v>
                </c:pt>
                <c:pt idx="16">
                  <c:v>4.3531717329023015E-2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2A-0246-ADF3-5180BE38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0ADD6-185F-D803-B131-7377A13A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B075-66D8-2644-8604-701ABC5F2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BC26E-D24A-D34F-BD8F-8B17B4FBB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B7028-D32C-2E44-8916-E3C9278EB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15569-2949-2049-8D59-2B9C099DD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J28" sqref="J28"/>
    </sheetView>
  </sheetViews>
  <sheetFormatPr baseColWidth="10" defaultColWidth="8.83203125" defaultRowHeight="15" x14ac:dyDescent="0.2"/>
  <sheetData>
    <row r="1" spans="1:17" x14ac:dyDescent="0.2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W49"/>
  <sheetViews>
    <sheetView topLeftCell="A5" workbookViewId="0">
      <selection activeCell="S39" sqref="S39:W39"/>
    </sheetView>
  </sheetViews>
  <sheetFormatPr baseColWidth="10" defaultRowHeight="15" x14ac:dyDescent="0.2"/>
  <cols>
    <col min="3" max="18" width="6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Data!A1</f>
        <v>9559</v>
      </c>
      <c r="C4" s="9">
        <f>Data!B1/'Exposure based'!$B4*1000</f>
        <v>16.319698713254525</v>
      </c>
      <c r="D4" s="9">
        <f>Data!C1/'Exposure based'!$B4*1000</f>
        <v>40.066952610105659</v>
      </c>
      <c r="E4" s="9">
        <f>Data!D1/'Exposure based'!$B4*1000</f>
        <v>23.014959723820485</v>
      </c>
      <c r="F4" s="9">
        <f>Data!E1/'Exposure based'!$B4*1000</f>
        <v>8.996756982948007</v>
      </c>
      <c r="G4" s="9">
        <f>Data!F1/'Exposure based'!$B4*1000</f>
        <v>3.6614708651532584</v>
      </c>
      <c r="H4" s="9">
        <f>Data!G1/'Exposure based'!$B4*1000</f>
        <v>2.6153363322523275</v>
      </c>
      <c r="I4" s="9">
        <f>Data!H1/'Exposure based'!$B4*1000</f>
        <v>0.83690762632074489</v>
      </c>
      <c r="J4" s="9">
        <f>Data!I1/'Exposure based'!$B4*1000</f>
        <v>0.41845381316037245</v>
      </c>
      <c r="K4" s="9">
        <f>Data!J1/'Exposure based'!$B4*1000</f>
        <v>0.20922690658018622</v>
      </c>
      <c r="L4" s="9">
        <f>Data!K1/'Exposure based'!$B4*1000</f>
        <v>0</v>
      </c>
      <c r="M4" s="9">
        <f>Data!L1/'Exposure based'!$B4*1000</f>
        <v>0</v>
      </c>
      <c r="N4" s="9">
        <f>Data!M1/'Exposure based'!$B4*1000</f>
        <v>0</v>
      </c>
      <c r="O4" s="9">
        <f>Data!N1/'Exposure based'!$B4*1000</f>
        <v>0</v>
      </c>
      <c r="P4" s="9">
        <f>Data!O1/'Exposure based'!$B4*1000</f>
        <v>0</v>
      </c>
      <c r="Q4" s="9">
        <f>Data!P1/'Exposure based'!$B4*1000</f>
        <v>0</v>
      </c>
      <c r="R4" s="9">
        <f>Data!Q1/'Exposure based'!$B4*1000</f>
        <v>0</v>
      </c>
    </row>
    <row r="5" spans="1:19" ht="16" x14ac:dyDescent="0.2">
      <c r="A5" s="7">
        <v>1</v>
      </c>
      <c r="B5" s="8">
        <f>Data!A2</f>
        <v>10713</v>
      </c>
      <c r="C5" s="9">
        <f>Data!B2/'Exposure based'!$B5*1000</f>
        <v>14.748436479044152</v>
      </c>
      <c r="D5" s="9">
        <f>Data!C2/'Exposure based'!$B5*1000</f>
        <v>41.538317931485111</v>
      </c>
      <c r="E5" s="9">
        <f>Data!D2/'Exposure based'!$B5*1000</f>
        <v>24.456268085503595</v>
      </c>
      <c r="F5" s="9">
        <f>Data!E2/'Exposure based'!$B5*1000</f>
        <v>12.321478577429293</v>
      </c>
      <c r="G5" s="9">
        <f>Data!F2/'Exposure based'!$B5*1000</f>
        <v>7.7475963782320552</v>
      </c>
      <c r="H5" s="9">
        <f>Data!G2/'Exposure based'!$B5*1000</f>
        <v>2.2402688322598712</v>
      </c>
      <c r="I5" s="9">
        <f>Data!H2/'Exposure based'!$B5*1000</f>
        <v>0.84010081209745169</v>
      </c>
      <c r="J5" s="9">
        <f>Data!I2/'Exposure based'!$B5*1000</f>
        <v>0.37337813870997849</v>
      </c>
      <c r="K5" s="9">
        <f>Data!J2/'Exposure based'!$B5*1000</f>
        <v>9.3344534677494623E-2</v>
      </c>
      <c r="L5" s="9">
        <f>Data!K2/'Exposure based'!$B5*1000</f>
        <v>0</v>
      </c>
      <c r="M5" s="9">
        <f>Data!L2/'Exposure based'!$B5*1000</f>
        <v>0</v>
      </c>
      <c r="N5" s="9">
        <f>Data!M2/'Exposure based'!$B5*1000</f>
        <v>0</v>
      </c>
      <c r="O5" s="9">
        <f>Data!N2/'Exposure based'!$B5*1000</f>
        <v>0</v>
      </c>
      <c r="P5" s="9">
        <f>Data!O2/'Exposure based'!$B5*1000</f>
        <v>0</v>
      </c>
      <c r="Q5" s="9">
        <f>Data!P2/'Exposure based'!$B5*1000</f>
        <v>0</v>
      </c>
      <c r="R5" s="9"/>
    </row>
    <row r="6" spans="1:19" ht="16" x14ac:dyDescent="0.2">
      <c r="A6" s="7">
        <v>2</v>
      </c>
      <c r="B6" s="8">
        <f>Data!A3</f>
        <v>11584</v>
      </c>
      <c r="C6" s="9">
        <f>Data!B3/'Exposure based'!$B6*1000</f>
        <v>11.826657458563535</v>
      </c>
      <c r="D6" s="9">
        <f>Data!C3/'Exposure based'!$B6*1000</f>
        <v>35.997928176795575</v>
      </c>
      <c r="E6" s="9">
        <f>Data!D3/'Exposure based'!$B6*1000</f>
        <v>22.185773480662984</v>
      </c>
      <c r="F6" s="9">
        <f>Data!E3/'Exposure based'!$B6*1000</f>
        <v>14.416436464088397</v>
      </c>
      <c r="G6" s="9">
        <f>Data!F3/'Exposure based'!$B6*1000</f>
        <v>6.0428176795580111</v>
      </c>
      <c r="H6" s="9">
        <f>Data!G3/'Exposure based'!$B6*1000</f>
        <v>2.8487569060773481</v>
      </c>
      <c r="I6" s="9">
        <f>Data!H3/'Exposure based'!$B6*1000</f>
        <v>1.6401933701657458</v>
      </c>
      <c r="J6" s="9">
        <f>Data!I3/'Exposure based'!$B6*1000</f>
        <v>0.5179558011049723</v>
      </c>
      <c r="K6" s="9">
        <f>Data!J3/'Exposure based'!$B6*1000</f>
        <v>0.43162983425414364</v>
      </c>
      <c r="L6" s="9">
        <f>Data!K3/'Exposure based'!$B6*1000</f>
        <v>8.6325966850828731E-2</v>
      </c>
      <c r="M6" s="9">
        <f>Data!L3/'Exposure based'!$B6*1000</f>
        <v>8.6325966850828731E-2</v>
      </c>
      <c r="N6" s="9">
        <f>Data!M3/'Exposure based'!$B6*1000</f>
        <v>0</v>
      </c>
      <c r="O6" s="9">
        <f>Data!N3/'Exposure based'!$B6*1000</f>
        <v>0</v>
      </c>
      <c r="P6" s="9">
        <f>Data!O3/'Exposure based'!$B6*1000</f>
        <v>0</v>
      </c>
      <c r="Q6" s="9"/>
      <c r="R6" s="9"/>
    </row>
    <row r="7" spans="1:19" ht="16" x14ac:dyDescent="0.2">
      <c r="A7" s="7">
        <v>3</v>
      </c>
      <c r="B7" s="8">
        <f>Data!A4</f>
        <v>11264</v>
      </c>
      <c r="C7" s="9">
        <f>Data!B4/'Exposure based'!$B7*1000</f>
        <v>10.919744318181818</v>
      </c>
      <c r="D7" s="9">
        <f>Data!C4/'Exposure based'!$B7*1000</f>
        <v>36.843039772727273</v>
      </c>
      <c r="E7" s="9">
        <f>Data!D4/'Exposure based'!$B7*1000</f>
        <v>27.077414772727273</v>
      </c>
      <c r="F7" s="9">
        <f>Data!E4/'Exposure based'!$B7*1000</f>
        <v>12.872869318181818</v>
      </c>
      <c r="G7" s="9">
        <f>Data!F4/'Exposure based'!$B7*1000</f>
        <v>6.8359375</v>
      </c>
      <c r="H7" s="9">
        <f>Data!G4/'Exposure based'!$B7*1000</f>
        <v>2.9296875</v>
      </c>
      <c r="I7" s="9">
        <f>Data!H4/'Exposure based'!$B7*1000</f>
        <v>1.5092329545454546</v>
      </c>
      <c r="J7" s="9">
        <f>Data!I4/'Exposure based'!$B7*1000</f>
        <v>0.71022727272727271</v>
      </c>
      <c r="K7" s="9">
        <f>Data!J4/'Exposure based'!$B7*1000</f>
        <v>0.35511363636363635</v>
      </c>
      <c r="L7" s="9">
        <f>Data!K4/'Exposure based'!$B7*1000</f>
        <v>0.17755681818181818</v>
      </c>
      <c r="M7" s="9">
        <f>Data!L4/'Exposure based'!$B7*1000</f>
        <v>0.17755681818181818</v>
      </c>
      <c r="N7" s="9">
        <f>Data!M4/'Exposure based'!$B7*1000</f>
        <v>0</v>
      </c>
      <c r="O7" s="9">
        <f>Data!N4/'Exposure based'!$B7*1000</f>
        <v>0</v>
      </c>
      <c r="P7" s="9"/>
      <c r="Q7" s="9"/>
      <c r="R7" s="9"/>
    </row>
    <row r="8" spans="1:19" ht="16" x14ac:dyDescent="0.2">
      <c r="A8" s="7">
        <v>4</v>
      </c>
      <c r="B8" s="8">
        <f>Data!A5</f>
        <v>11944</v>
      </c>
      <c r="C8" s="9">
        <f>Data!B5/'Exposure based'!$B8*1000</f>
        <v>9.5445411922304082</v>
      </c>
      <c r="D8" s="9">
        <f>Data!C5/'Exposure based'!$B8*1000</f>
        <v>33.908238446081711</v>
      </c>
      <c r="E8" s="9">
        <f>Data!D5/'Exposure based'!$B8*1000</f>
        <v>27.880107166778298</v>
      </c>
      <c r="F8" s="9">
        <f>Data!E5/'Exposure based'!$B8*1000</f>
        <v>13.814467515070328</v>
      </c>
      <c r="G8" s="9">
        <f>Data!F5/'Exposure based'!$B8*1000</f>
        <v>8.2049564634963161</v>
      </c>
      <c r="H8" s="9">
        <f>Data!G5/'Exposure based'!$B8*1000</f>
        <v>3.4326858673811116</v>
      </c>
      <c r="I8" s="9">
        <f>Data!H5/'Exposure based'!$B8*1000</f>
        <v>1.3395847287340923</v>
      </c>
      <c r="J8" s="9">
        <f>Data!I5/'Exposure based'!$B8*1000</f>
        <v>0.75351640991292701</v>
      </c>
      <c r="K8" s="9">
        <f>Data!J5/'Exposure based'!$B8*1000</f>
        <v>8.3724045545880768E-2</v>
      </c>
      <c r="L8" s="9">
        <f>Data!K5/'Exposure based'!$B8*1000</f>
        <v>0.41862022772940388</v>
      </c>
      <c r="M8" s="9">
        <f>Data!L5/'Exposure based'!$B8*1000</f>
        <v>0</v>
      </c>
      <c r="N8" s="9">
        <f>Data!M5/'Exposure based'!$B8*1000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Data!A6</f>
        <v>12930</v>
      </c>
      <c r="C9" s="9">
        <f>Data!B6/'Exposure based'!$B9*1000</f>
        <v>7.7339520494972929</v>
      </c>
      <c r="D9" s="9">
        <f>Data!C6/'Exposure based'!$B9*1000</f>
        <v>33.255993812838362</v>
      </c>
      <c r="E9" s="9">
        <f>Data!D6/'Exposure based'!$B9*1000</f>
        <v>27.687548337200308</v>
      </c>
      <c r="F9" s="9">
        <f>Data!E6/'Exposure based'!$B9*1000</f>
        <v>15.545243619489559</v>
      </c>
      <c r="G9" s="9">
        <f>Data!F6/'Exposure based'!$B9*1000</f>
        <v>7.5792730085073465</v>
      </c>
      <c r="H9" s="9">
        <f>Data!G6/'Exposure based'!$B9*1000</f>
        <v>3.9443155452436196</v>
      </c>
      <c r="I9" s="9">
        <f>Data!H6/'Exposure based'!$B9*1000</f>
        <v>1.6241299303944317</v>
      </c>
      <c r="J9" s="9">
        <f>Data!I6/'Exposure based'!$B9*1000</f>
        <v>0.77339520494972935</v>
      </c>
      <c r="K9" s="9">
        <f>Data!J6/'Exposure based'!$B9*1000</f>
        <v>0.46403712296983757</v>
      </c>
      <c r="L9" s="9">
        <f>Data!K6/'Exposure based'!$B9*1000</f>
        <v>0.15467904098994587</v>
      </c>
      <c r="M9" s="9">
        <f>Data!L6/'Exposure based'!$B9*1000</f>
        <v>7.7339520494972933E-2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Data!A7</f>
        <v>13786</v>
      </c>
      <c r="C10" s="9">
        <f>Data!B7/'Exposure based'!$B10*1000</f>
        <v>6.9635862469171617</v>
      </c>
      <c r="D10" s="9">
        <f>Data!C7/'Exposure based'!$B10*1000</f>
        <v>30.973451327433629</v>
      </c>
      <c r="E10" s="9">
        <f>Data!D7/'Exposure based'!$B10*1000</f>
        <v>28.724793268533293</v>
      </c>
      <c r="F10" s="9">
        <f>Data!E7/'Exposure based'!$B10*1000</f>
        <v>15.522994342086173</v>
      </c>
      <c r="G10" s="9">
        <f>Data!F7/'Exposure based'!$B10*1000</f>
        <v>9.9376178732047009</v>
      </c>
      <c r="H10" s="9">
        <f>Data!G7/'Exposure based'!$B10*1000</f>
        <v>4.3522414043232267</v>
      </c>
      <c r="I10" s="9">
        <f>Data!H7/'Exposure based'!$B10*1000</f>
        <v>2.3211954156390542</v>
      </c>
      <c r="J10" s="9">
        <f>Data!I7/'Exposure based'!$B10*1000</f>
        <v>0.94298563760336573</v>
      </c>
      <c r="K10" s="9">
        <f>Data!J7/'Exposure based'!$B10*1000</f>
        <v>0.4352241404323226</v>
      </c>
      <c r="L10" s="9">
        <f>Data!K7/'Exposure based'!$B10*1000</f>
        <v>0.2176120702161613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Data!A8</f>
        <v>14626</v>
      </c>
      <c r="C11" s="9">
        <f>Data!B8/'Exposure based'!$B11*1000</f>
        <v>4.5808833584028434</v>
      </c>
      <c r="D11" s="9">
        <f>Data!C8/'Exposure based'!$B11*1000</f>
        <v>27.895528510871053</v>
      </c>
      <c r="E11" s="9">
        <f>Data!D8/'Exposure based'!$B11*1000</f>
        <v>29.057842198824012</v>
      </c>
      <c r="F11" s="9">
        <f>Data!E8/'Exposure based'!$B11*1000</f>
        <v>17.092848352249419</v>
      </c>
      <c r="G11" s="9">
        <f>Data!F8/'Exposure based'!$B11*1000</f>
        <v>9.8454806508956665</v>
      </c>
      <c r="H11" s="9">
        <f>Data!G8/'Exposure based'!$B11*1000</f>
        <v>4.6492547518118421</v>
      </c>
      <c r="I11" s="9">
        <f>Data!H8/'Exposure based'!$B11*1000</f>
        <v>2.0511418022699304</v>
      </c>
      <c r="J11" s="9">
        <f>Data!I8/'Exposure based'!$B11*1000</f>
        <v>0.75208532749897439</v>
      </c>
      <c r="K11" s="9">
        <f>Data!J8/'Exposure based'!$B11*1000</f>
        <v>0.61534254068097916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Data!A9</f>
        <v>13716</v>
      </c>
      <c r="C12" s="9">
        <f>Data!B9/'Exposure based'!$B12*1000</f>
        <v>4.5931758530183728</v>
      </c>
      <c r="D12" s="9">
        <f>Data!C9/'Exposure based'!$B12*1000</f>
        <v>31.058617672790898</v>
      </c>
      <c r="E12" s="9">
        <f>Data!D9/'Exposure based'!$B12*1000</f>
        <v>31.714785651793523</v>
      </c>
      <c r="F12" s="9">
        <f>Data!E9/'Exposure based'!$B12*1000</f>
        <v>18.955963837853602</v>
      </c>
      <c r="G12" s="9">
        <f>Data!F9/'Exposure based'!$B12*1000</f>
        <v>9.5508894721493149</v>
      </c>
      <c r="H12" s="9">
        <f>Data!G9/'Exposure based'!$B12*1000</f>
        <v>5.3222513852435114</v>
      </c>
      <c r="I12" s="9">
        <f>Data!H9/'Exposure based'!$B12*1000</f>
        <v>2.1872265966754156</v>
      </c>
      <c r="J12" s="9">
        <f>Data!I9/'Exposure based'!$B12*1000</f>
        <v>1.0936132983377078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Data!A10</f>
        <v>15626</v>
      </c>
      <c r="C13" s="9">
        <f>Data!B10/'Exposure based'!$B13*1000</f>
        <v>3.8397542557276334</v>
      </c>
      <c r="D13" s="9">
        <f>Data!C10/'Exposure based'!$B13*1000</f>
        <v>24.382439523870474</v>
      </c>
      <c r="E13" s="9">
        <f>Data!D10/'Exposure based'!$B13*1000</f>
        <v>27.582234736976833</v>
      </c>
      <c r="F13" s="9">
        <f>Data!E10/'Exposure based'!$B13*1000</f>
        <v>18.942787661589659</v>
      </c>
      <c r="G13" s="9">
        <f>Data!F10/'Exposure based'!$B13*1000</f>
        <v>10.239344681940356</v>
      </c>
      <c r="H13" s="9">
        <f>Data!G10/'Exposure based'!$B13*1000</f>
        <v>5.1196723409701779</v>
      </c>
      <c r="I13" s="9">
        <f>Data!H10/'Exposure based'!$B13*1000</f>
        <v>3.6477665429412518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Data!A11</f>
        <v>14623</v>
      </c>
      <c r="C14" s="9">
        <f>Data!B11/'Exposure based'!$B14*1000</f>
        <v>2.5302605484510701</v>
      </c>
      <c r="D14" s="9">
        <f>Data!C11/'Exposure based'!$B14*1000</f>
        <v>23.387813718115297</v>
      </c>
      <c r="E14" s="9">
        <f>Data!D11/'Exposure based'!$B14*1000</f>
        <v>29.268959857758325</v>
      </c>
      <c r="F14" s="9">
        <f>Data!E11/'Exposure based'!$B14*1000</f>
        <v>19.968542706694933</v>
      </c>
      <c r="G14" s="9">
        <f>Data!F11/'Exposure based'!$B14*1000</f>
        <v>12.240990220884909</v>
      </c>
      <c r="H14" s="9">
        <f>Data!G11/'Exposure based'!$B14*1000</f>
        <v>6.4282295014702866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Data!A12</f>
        <v>16471</v>
      </c>
      <c r="C15" s="9">
        <f>Data!B12/'Exposure based'!$B15*1000</f>
        <v>1.8820958047477383</v>
      </c>
      <c r="D15" s="9">
        <f>Data!C12/'Exposure based'!$B15*1000</f>
        <v>23.860117782769716</v>
      </c>
      <c r="E15" s="9">
        <f>Data!D12/'Exposure based'!$B15*1000</f>
        <v>25.863639123307632</v>
      </c>
      <c r="F15" s="9">
        <f>Data!E12/'Exposure based'!$B15*1000</f>
        <v>23.677979479084453</v>
      </c>
      <c r="G15" s="9">
        <f>Data!F12/'Exposure based'!$B15*1000</f>
        <v>12.688968490073464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Data!A13</f>
        <v>15906</v>
      </c>
      <c r="C16" s="9">
        <f>Data!B13/'Exposure based'!$B16*1000</f>
        <v>1.886080724254998</v>
      </c>
      <c r="D16" s="9">
        <f>Data!C13/'Exposure based'!$B16*1000</f>
        <v>19.489500817301646</v>
      </c>
      <c r="E16" s="9">
        <f>Data!D13/'Exposure based'!$B16*1000</f>
        <v>27.536778574122973</v>
      </c>
      <c r="F16" s="9">
        <f>Data!E13/'Exposure based'!$B16*1000</f>
        <v>23.198792908336479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Data!A14</f>
        <v>17055</v>
      </c>
      <c r="C17" s="9">
        <f>Data!B14/'Exposure based'!$B17*1000</f>
        <v>2.2280856053943126</v>
      </c>
      <c r="D17" s="9">
        <f>Data!C14/'Exposure based'!$B17*1000</f>
        <v>19.642333626502495</v>
      </c>
      <c r="E17" s="9">
        <f>Data!D14/'Exposure based'!$B17*1000</f>
        <v>27.264731750219877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Data!A15</f>
        <v>16893</v>
      </c>
      <c r="C18" s="9">
        <f>Data!B15/'Exposure based'!$B18*1000</f>
        <v>1.0655301012253595</v>
      </c>
      <c r="D18" s="9">
        <f>Data!C15/'Exposure based'!$B18*1000</f>
        <v>15.331794234298229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>
        <v>15</v>
      </c>
      <c r="B19" s="8">
        <f>Data!A16</f>
        <v>17743</v>
      </c>
      <c r="C19" s="9">
        <f>Data!B16/'Exposure based'!$B19*1000</f>
        <v>0.9017640759736234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11" cm="1">
        <f t="array" ref="C24">SUMPRODUCT(C4:C19,$B4:$B19/SUM($B4:$B19))</f>
        <v>5.5427087092706708</v>
      </c>
      <c r="D24" s="11" cm="1">
        <f t="array" ref="D24">SUMPRODUCT(D4:D18,$B4:$B18/SUM($B4:$B18))</f>
        <v>27.944420791887605</v>
      </c>
      <c r="E24" s="11" cm="1">
        <f t="array" ref="E24">SUMPRODUCT(E4:E17,$B4:$B17/SUM($B4:$B17))</f>
        <v>27.286186203590038</v>
      </c>
      <c r="F24" s="11" cm="1">
        <f t="array" ref="F24">SUMPRODUCT(F4:F16,$B4:$B16/SUM($B4:$B16))</f>
        <v>17.175307384166533</v>
      </c>
      <c r="G24" s="11" cm="1">
        <f t="array" ref="G24">SUMPRODUCT(G4:G15,$B4:$B15/SUM($B4:$B15))</f>
        <v>9.0600731946799975</v>
      </c>
      <c r="H24" s="11" cm="1">
        <f t="array" ref="H24">SUMPRODUCT(H4:H14,$B4:$B14/SUM($B4:$B14))</f>
        <v>4.1461555449487424</v>
      </c>
      <c r="I24" s="11" cm="1">
        <f t="array" ref="I24">SUMPRODUCT(I4:I13,$B4:$B13/SUM($B4:$B13))</f>
        <v>1.9006266501256484</v>
      </c>
      <c r="J24" s="11" cm="1">
        <f t="array" ref="J24">SUMPRODUCT(J4:J12,$B4:$B12/SUM($B4:$B12))</f>
        <v>0.72646700931693942</v>
      </c>
      <c r="K24" s="11" cm="1">
        <f t="array" ref="K24">SUMPRODUCT(K4:K11,$B4:$B11/SUM($B4:$B11))</f>
        <v>0.35267514470053735</v>
      </c>
      <c r="L24" s="11" cm="1">
        <f t="array" ref="L24">SUMPRODUCT(L4:L10,$B4:$B10/SUM($B4:$B10))</f>
        <v>0.15896307165566154</v>
      </c>
      <c r="M24" s="11" cm="1">
        <f t="array" ref="M24">SUMPRODUCT(M4:M9,$B4:$B9/SUM($B4:$B9))</f>
        <v>5.8828720181192465E-2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6" x14ac:dyDescent="0.2">
      <c r="A26" s="6" t="s">
        <v>8</v>
      </c>
      <c r="B26" s="6"/>
      <c r="C26" s="12" cm="1">
        <f t="array" ref="C26">SUMPRODUCT(C14:C19,$B14:$B19/SUM($B14:$B19))</f>
        <v>1.7225481553535782</v>
      </c>
      <c r="D26" s="12" cm="1">
        <f t="array" ref="D26">SUMPRODUCT(D13:D18,$B13:$B18/SUM($B13:$B18))</f>
        <v>20.916602812351151</v>
      </c>
      <c r="E26" s="12" cm="1">
        <f t="array" ref="E26">SUMPRODUCT(E12:E17,$B12:$B17/SUM($B12:$B17))</f>
        <v>28.08441384626915</v>
      </c>
      <c r="F26" s="12" cm="1">
        <f t="array" ref="F26">SUMPRODUCT(F11:F16,$B11:$B16/SUM($B11:$B16))</f>
        <v>20.413771875824466</v>
      </c>
      <c r="G26" s="12" cm="1">
        <f t="array" ref="G26">SUMPRODUCT(G10:G15,$B10:$B15/SUM($B10:$B15))</f>
        <v>10.804970286331713</v>
      </c>
      <c r="H26" s="12" cm="1">
        <f t="array" ref="H26">SUMPRODUCT(H9:H14,$B9:$B14/SUM($B9:$B14))</f>
        <v>4.9937285334146084</v>
      </c>
      <c r="I26" s="12" cm="1">
        <f t="array" ref="I26">SUMPRODUCT(I8:I13,$B8:$B13/SUM($B8:$B13))</f>
        <v>2.2510529118458633</v>
      </c>
      <c r="J26" s="12" cm="1">
        <f t="array" ref="J26">SUMPRODUCT(J7:J12,$B7:$B12/SUM($B7:$B12))</f>
        <v>0.84327805177216164</v>
      </c>
      <c r="K26" s="12" cm="1">
        <f t="array" ref="K26">SUMPRODUCT(K6:K11,$B6:$B11/SUM($B6:$B11))</f>
        <v>0.40717681981768983</v>
      </c>
      <c r="L26" s="12" cm="1">
        <f t="array" ref="L26">SUMPRODUCT(L5:L10,$B5:$B10/SUM($B5:$B10))</f>
        <v>0.18000304620539731</v>
      </c>
      <c r="M26" s="12" cm="1">
        <f t="array" ref="M26">SUMPRODUCT(M4:M9,$B4:$B9/SUM($B4:$B9))</f>
        <v>5.8828720181192465E-2</v>
      </c>
      <c r="N26" s="9"/>
      <c r="O26" s="9"/>
      <c r="P26" s="9"/>
      <c r="Q26" s="9"/>
      <c r="R26" s="9"/>
    </row>
    <row r="27" spans="1:18" ht="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6" x14ac:dyDescent="0.2">
      <c r="A28" s="6" t="s">
        <v>9</v>
      </c>
      <c r="B28" s="6"/>
      <c r="C28" s="13">
        <f>SUMPRODUCT(C17:C19,$B17:$B19)/SUM($B17:$B19)</f>
        <v>1.3928923797179393</v>
      </c>
      <c r="D28" s="13">
        <f>SUMPRODUCT(D16:D18,$B16:$B18)/SUM($B16:$B18)</f>
        <v>18.132948208769609</v>
      </c>
      <c r="E28" s="13">
        <f>SUMPRODUCT(E15:E17,$B15:$B17)/SUM($B15:$B17)</f>
        <v>26.885418352484219</v>
      </c>
      <c r="F28" s="13">
        <f>SUMPRODUCT(F14:F16,$B14:$B16)/SUM($B14:$B16)</f>
        <v>22.361702127659573</v>
      </c>
      <c r="G28" s="13">
        <f>SUMPRODUCT(G13:G15,$B13:$B15)/SUM($B13:$B15)</f>
        <v>11.729452054794521</v>
      </c>
      <c r="H28" s="13">
        <f>SUMPRODUCT(H12:H14,$B12:$B14)/SUM($B12:$B14)</f>
        <v>5.6181053110428749</v>
      </c>
      <c r="I28" s="13">
        <f>SUMPRODUCT(I11:I13,$B11:$B13)/SUM($B11:$B13)</f>
        <v>2.6610262008733625</v>
      </c>
      <c r="J28" s="13">
        <f>SUMPRODUCT(J10:J12,$B10:$B12)/SUM($B10:$B12)</f>
        <v>0.92575009494872773</v>
      </c>
      <c r="K28" s="13">
        <f>SUMPRODUCT(K9:K11,$B9:$B11)/SUM($B9:$B11)</f>
        <v>0.50795800880460551</v>
      </c>
      <c r="L28" s="13">
        <f>SUMPRODUCT(L8:L10,$B8:$B10)/SUM($B8:$B10)</f>
        <v>0.2586652871184687</v>
      </c>
      <c r="M28" s="13">
        <f>SUMPRODUCT(M7:M9,$B7:$B9)/SUM($B7:$B9)</f>
        <v>8.3015108749792468E-2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 t="s">
        <v>10</v>
      </c>
      <c r="B31" s="6"/>
      <c r="C31" s="13">
        <f>C28</f>
        <v>1.3928923797179393</v>
      </c>
      <c r="D31" s="13">
        <f t="shared" ref="D31:R31" si="0">D28</f>
        <v>18.132948208769609</v>
      </c>
      <c r="E31" s="13">
        <f t="shared" si="0"/>
        <v>26.885418352484219</v>
      </c>
      <c r="F31" s="13">
        <f t="shared" si="0"/>
        <v>22.361702127659573</v>
      </c>
      <c r="G31" s="13">
        <f t="shared" si="0"/>
        <v>11.729452054794521</v>
      </c>
      <c r="H31" s="13">
        <f t="shared" si="0"/>
        <v>5.6181053110428749</v>
      </c>
      <c r="I31" s="13">
        <f t="shared" si="0"/>
        <v>2.6610262008733625</v>
      </c>
      <c r="J31" s="13">
        <f t="shared" si="0"/>
        <v>0.92575009494872773</v>
      </c>
      <c r="K31" s="13">
        <f t="shared" si="0"/>
        <v>0.50795800880460551</v>
      </c>
      <c r="L31" s="13">
        <f t="shared" si="0"/>
        <v>0.2586652871184687</v>
      </c>
      <c r="M31" s="13">
        <f t="shared" si="0"/>
        <v>8.3015108749792468E-2</v>
      </c>
      <c r="N31" s="13">
        <f t="shared" si="0"/>
        <v>0</v>
      </c>
      <c r="O31" s="13">
        <f t="shared" si="0"/>
        <v>0</v>
      </c>
      <c r="P31" s="13">
        <f t="shared" si="0"/>
        <v>0</v>
      </c>
      <c r="Q31" s="13">
        <f t="shared" si="0"/>
        <v>0</v>
      </c>
      <c r="R31" s="13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23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23" ht="16" x14ac:dyDescent="0.2">
      <c r="A34" s="3" t="s">
        <v>10</v>
      </c>
      <c r="B34" s="3"/>
      <c r="C34" s="13">
        <f>C31</f>
        <v>1.3928923797179393</v>
      </c>
      <c r="D34" s="13">
        <f t="shared" ref="D34:J34" si="1">D31</f>
        <v>18.132948208769609</v>
      </c>
      <c r="E34" s="13">
        <f t="shared" si="1"/>
        <v>26.885418352484219</v>
      </c>
      <c r="F34" s="13">
        <f t="shared" si="1"/>
        <v>22.361702127659573</v>
      </c>
      <c r="G34" s="13">
        <f t="shared" si="1"/>
        <v>11.729452054794521</v>
      </c>
      <c r="H34" s="13">
        <f t="shared" si="1"/>
        <v>5.6181053110428749</v>
      </c>
      <c r="I34" s="13">
        <f t="shared" si="1"/>
        <v>2.6610262008733625</v>
      </c>
      <c r="J34" s="13">
        <f t="shared" si="1"/>
        <v>0.92575009494872773</v>
      </c>
      <c r="K34" s="16">
        <f>K43</f>
        <v>0.47077044924967881</v>
      </c>
      <c r="L34" s="16">
        <f t="shared" ref="L34:N34" si="2">L43</f>
        <v>0.21345151445458657</v>
      </c>
      <c r="M34" s="16">
        <f t="shared" si="2"/>
        <v>9.678081769060333E-2</v>
      </c>
      <c r="N34" s="16">
        <f t="shared" si="2"/>
        <v>4.3881284687978139E-2</v>
      </c>
      <c r="O34" s="17">
        <f>C48</f>
        <v>3.6400456423156466E-2</v>
      </c>
      <c r="P34" s="9"/>
      <c r="Q34" s="9"/>
      <c r="R34" s="9"/>
    </row>
    <row r="35" spans="1:23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23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23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23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23" ht="16" x14ac:dyDescent="0.2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  <c r="S39" s="31" t="s">
        <v>40</v>
      </c>
      <c r="T39" s="31"/>
      <c r="U39" s="31"/>
      <c r="V39" s="31"/>
      <c r="W39" s="31"/>
    </row>
    <row r="40" spans="1:23" ht="16" x14ac:dyDescent="0.2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-7.7150956624307113E-2</v>
      </c>
      <c r="K40" s="6">
        <f t="shared" ref="K40:M40" si="3">LN(K31)</f>
        <v>-0.67735649465362113</v>
      </c>
      <c r="L40" s="6">
        <f t="shared" si="3"/>
        <v>-1.3522203807861393</v>
      </c>
      <c r="M40" s="6">
        <f t="shared" si="3"/>
        <v>-2.4887326546215292</v>
      </c>
      <c r="N40" s="6"/>
    </row>
    <row r="41" spans="1:23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23" ht="16" x14ac:dyDescent="0.2">
      <c r="A42" s="6" t="s">
        <v>17</v>
      </c>
      <c r="B42" s="6"/>
      <c r="C42" s="6" cm="1">
        <f t="array" ref="C42">SLOPE(J40:M40,J2:M2-8)</f>
        <v>-0.79096089801241842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3.7576225347228376E-2</v>
      </c>
      <c r="K42" s="6" cm="1">
        <f t="array" ref="K42">_xlfn.FORECAST.LINEAR(K2-8,$J40:$M40,$J2:$M2-8)</f>
        <v>-0.75338467266519005</v>
      </c>
      <c r="L42" s="6" cm="1">
        <f t="array" ref="L42">_xlfn.FORECAST.LINEAR(L2-8,$J40:$M40,$J2:$M2-8)</f>
        <v>-1.5443455706776086</v>
      </c>
      <c r="M42" s="6" cm="1">
        <f t="array" ref="M42">_xlfn.FORECAST.LINEAR(M2-8,$J40:$M40,$J2:$M2-8)</f>
        <v>-2.3353064686900269</v>
      </c>
      <c r="N42" s="6" cm="1">
        <f t="array" ref="N42">_xlfn.FORECAST.LINEAR(N2-8,$J40:$M40,$J2:$M2-8)</f>
        <v>-3.1262673667024456</v>
      </c>
    </row>
    <row r="43" spans="1:23" ht="16" x14ac:dyDescent="0.2">
      <c r="A43" s="6" t="s">
        <v>19</v>
      </c>
      <c r="B43" s="6"/>
      <c r="C43" s="6" cm="1">
        <f t="array" ref="C43">INTERCEPT(J40:M40,J2:M2-8)</f>
        <v>-0.75338467266519005</v>
      </c>
      <c r="D43" s="6"/>
      <c r="E43" s="6"/>
      <c r="F43" s="6" t="s">
        <v>20</v>
      </c>
      <c r="G43" s="6"/>
      <c r="H43" s="6"/>
      <c r="I43" s="6"/>
      <c r="J43" s="14">
        <f t="shared" ref="J43:M43" si="4">EXP(J42)</f>
        <v>1.0382911381680393</v>
      </c>
      <c r="K43" s="14">
        <f t="shared" si="4"/>
        <v>0.47077044924967881</v>
      </c>
      <c r="L43" s="14">
        <f t="shared" si="4"/>
        <v>0.21345151445458657</v>
      </c>
      <c r="M43" s="14">
        <f t="shared" si="4"/>
        <v>9.678081769060333E-2</v>
      </c>
      <c r="N43" s="14">
        <f t="shared" ref="N43" si="5">EXP(N42)</f>
        <v>4.3881284687978139E-2</v>
      </c>
    </row>
    <row r="44" spans="1:23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23" ht="16" x14ac:dyDescent="0.2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23" ht="16" x14ac:dyDescent="0.2">
      <c r="A46" s="6" t="s">
        <v>22</v>
      </c>
      <c r="B46" s="6"/>
      <c r="C46" s="6">
        <f>EXP(C43)</f>
        <v>0.47077044924967881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23" ht="16" x14ac:dyDescent="0.2">
      <c r="A47" s="6" t="s">
        <v>23</v>
      </c>
      <c r="B47" s="6"/>
      <c r="C47" s="6">
        <f>EXP(C42)</f>
        <v>0.45340890617664914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23" ht="16" x14ac:dyDescent="0.2">
      <c r="A48" s="6" t="s">
        <v>24</v>
      </c>
      <c r="B48" s="6"/>
      <c r="C48" s="15">
        <f>C46*C47^(12-8)/(1-C47)</f>
        <v>3.6400456423156466E-2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AA60"/>
  <sheetViews>
    <sheetView topLeftCell="C2" zoomScale="99" workbookViewId="0">
      <selection activeCell="X31" sqref="X31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'Exposure based'!A4</f>
        <v>0</v>
      </c>
      <c r="B4" s="23">
        <f>'Exposure based'!B4</f>
        <v>9559</v>
      </c>
      <c r="C4" s="25">
        <f>Data!B1</f>
        <v>156</v>
      </c>
      <c r="D4" s="25">
        <f>Data!C1</f>
        <v>383</v>
      </c>
      <c r="E4" s="25">
        <f>Data!D1</f>
        <v>220</v>
      </c>
      <c r="F4" s="25">
        <f>Data!E1</f>
        <v>86</v>
      </c>
      <c r="G4" s="25">
        <f>Data!F1</f>
        <v>35</v>
      </c>
      <c r="H4" s="25">
        <f>Data!G1</f>
        <v>25</v>
      </c>
      <c r="I4" s="25">
        <f>Data!H1</f>
        <v>8</v>
      </c>
      <c r="J4" s="25">
        <f>Data!I1</f>
        <v>4</v>
      </c>
      <c r="K4" s="25">
        <f>Data!J1</f>
        <v>2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$B4*'Exposure based'!O$34/1000</f>
        <v>0.34795196294895264</v>
      </c>
      <c r="P4" s="21">
        <f>SUM(C4:N4)</f>
        <v>919</v>
      </c>
      <c r="Q4" s="27">
        <f t="shared" ref="Q4:Q19" si="0">P4/B4</f>
        <v>9.6139763573595563E-2</v>
      </c>
      <c r="R4" s="20">
        <f t="shared" ref="R4:R19" si="1">S4-P4</f>
        <v>0.34795196294896868</v>
      </c>
      <c r="S4" s="20">
        <f t="shared" ref="S4:S19" si="2">SUM(C4:O4)</f>
        <v>919.34795196294897</v>
      </c>
      <c r="T4" s="27">
        <f t="shared" ref="T4:T19" si="3">S4/B4</f>
        <v>9.6176164030018718E-2</v>
      </c>
    </row>
    <row r="5" spans="1:20" ht="16" x14ac:dyDescent="0.2">
      <c r="A5" s="7">
        <f>'Exposure based'!A5</f>
        <v>1</v>
      </c>
      <c r="B5" s="23">
        <f>'Exposure based'!B5</f>
        <v>10713</v>
      </c>
      <c r="C5" s="25">
        <f>Data!B2</f>
        <v>158</v>
      </c>
      <c r="D5" s="25">
        <f>Data!C2</f>
        <v>445</v>
      </c>
      <c r="E5" s="25">
        <f>Data!D2</f>
        <v>262</v>
      </c>
      <c r="F5" s="25">
        <f>Data!E2</f>
        <v>132</v>
      </c>
      <c r="G5" s="25">
        <f>Data!F2</f>
        <v>83</v>
      </c>
      <c r="H5" s="25">
        <f>Data!G2</f>
        <v>24</v>
      </c>
      <c r="I5" s="25">
        <f>Data!H2</f>
        <v>9</v>
      </c>
      <c r="J5" s="25">
        <f>Data!I2</f>
        <v>4</v>
      </c>
      <c r="K5" s="25">
        <f>Data!J2</f>
        <v>1</v>
      </c>
      <c r="L5" s="25">
        <f>Data!K2</f>
        <v>0</v>
      </c>
      <c r="M5" s="25">
        <f>Data!L2</f>
        <v>0</v>
      </c>
      <c r="N5" s="25">
        <f>Data!M2</f>
        <v>0</v>
      </c>
      <c r="O5" s="24">
        <f>$B5*'Exposure based'!O$34/1000</f>
        <v>0.38995808966127521</v>
      </c>
      <c r="P5" s="21">
        <f>SUM(C5:N5)</f>
        <v>1118</v>
      </c>
      <c r="Q5" s="27">
        <f t="shared" si="0"/>
        <v>0.104359189769439</v>
      </c>
      <c r="R5" s="20">
        <f t="shared" si="1"/>
        <v>0.38995808966137702</v>
      </c>
      <c r="S5" s="20">
        <f t="shared" si="2"/>
        <v>1118.3899580896614</v>
      </c>
      <c r="T5" s="27">
        <f t="shared" si="3"/>
        <v>0.10439559022586216</v>
      </c>
    </row>
    <row r="6" spans="1:20" ht="16" x14ac:dyDescent="0.2">
      <c r="A6" s="7">
        <f>'Exposure based'!A6</f>
        <v>2</v>
      </c>
      <c r="B6" s="23">
        <f>'Exposure based'!B6</f>
        <v>11584</v>
      </c>
      <c r="C6" s="25">
        <f>Data!B3</f>
        <v>137</v>
      </c>
      <c r="D6" s="25">
        <f>Data!C3</f>
        <v>417</v>
      </c>
      <c r="E6" s="25">
        <f>Data!D3</f>
        <v>257</v>
      </c>
      <c r="F6" s="25">
        <f>Data!E3</f>
        <v>167</v>
      </c>
      <c r="G6" s="25">
        <f>Data!F3</f>
        <v>70</v>
      </c>
      <c r="H6" s="25">
        <f>Data!G3</f>
        <v>33</v>
      </c>
      <c r="I6" s="25">
        <f>Data!H3</f>
        <v>19</v>
      </c>
      <c r="J6" s="25">
        <f>Data!I3</f>
        <v>6</v>
      </c>
      <c r="K6" s="25">
        <f>Data!J3</f>
        <v>5</v>
      </c>
      <c r="L6" s="25">
        <f>Data!K3</f>
        <v>1</v>
      </c>
      <c r="M6" s="25">
        <f>Data!L3</f>
        <v>1</v>
      </c>
      <c r="N6" s="25">
        <f>Data!M3</f>
        <v>0</v>
      </c>
      <c r="O6" s="24">
        <f>$B6*'Exposure based'!O$34/1000</f>
        <v>0.42166288720584455</v>
      </c>
      <c r="P6" s="21">
        <f>SUM(C6:N6)</f>
        <v>1113</v>
      </c>
      <c r="Q6" s="27">
        <f t="shared" si="0"/>
        <v>9.6080801104972371E-2</v>
      </c>
      <c r="R6" s="20">
        <f t="shared" si="1"/>
        <v>0.42166288720591183</v>
      </c>
      <c r="S6" s="20">
        <f t="shared" si="2"/>
        <v>1113.4216628872059</v>
      </c>
      <c r="T6" s="27">
        <f t="shared" si="3"/>
        <v>9.611720156139554E-2</v>
      </c>
    </row>
    <row r="7" spans="1:20" ht="16" x14ac:dyDescent="0.2">
      <c r="A7" s="7">
        <f>'Exposure based'!A7</f>
        <v>3</v>
      </c>
      <c r="B7" s="23">
        <f>'Exposure based'!B7</f>
        <v>11264</v>
      </c>
      <c r="C7" s="25">
        <f>Data!B4</f>
        <v>123</v>
      </c>
      <c r="D7" s="25">
        <f>Data!C4</f>
        <v>415</v>
      </c>
      <c r="E7" s="25">
        <f>Data!D4</f>
        <v>305</v>
      </c>
      <c r="F7" s="25">
        <f>Data!E4</f>
        <v>145</v>
      </c>
      <c r="G7" s="25">
        <f>Data!F4</f>
        <v>77</v>
      </c>
      <c r="H7" s="25">
        <f>Data!G4</f>
        <v>33</v>
      </c>
      <c r="I7" s="25">
        <f>Data!H4</f>
        <v>17</v>
      </c>
      <c r="J7" s="25">
        <f>Data!I4</f>
        <v>8</v>
      </c>
      <c r="K7" s="25">
        <f>Data!J4</f>
        <v>4</v>
      </c>
      <c r="L7" s="25">
        <f>Data!K4</f>
        <v>2</v>
      </c>
      <c r="M7" s="25">
        <f>Data!L4</f>
        <v>2</v>
      </c>
      <c r="N7" s="25">
        <f>Data!M4</f>
        <v>0</v>
      </c>
      <c r="O7" s="24">
        <f>$B7*'Exposure based'!O$34/1000</f>
        <v>0.4100147411504344</v>
      </c>
      <c r="P7" s="21">
        <f>SUM(C7:N7)</f>
        <v>1131</v>
      </c>
      <c r="Q7" s="27">
        <f t="shared" si="0"/>
        <v>0.10040838068181818</v>
      </c>
      <c r="R7" s="20">
        <f t="shared" si="1"/>
        <v>0.41001474115046221</v>
      </c>
      <c r="S7" s="20">
        <f t="shared" si="2"/>
        <v>1131.4100147411505</v>
      </c>
      <c r="T7" s="27">
        <f t="shared" si="3"/>
        <v>0.10044478113824135</v>
      </c>
    </row>
    <row r="8" spans="1:20" ht="16" x14ac:dyDescent="0.2">
      <c r="A8" s="7">
        <f>'Exposure based'!A8</f>
        <v>4</v>
      </c>
      <c r="B8" s="23">
        <f>'Exposure based'!B8</f>
        <v>11944</v>
      </c>
      <c r="C8" s="25">
        <f>Data!B5</f>
        <v>114</v>
      </c>
      <c r="D8" s="25">
        <f>Data!C5</f>
        <v>405</v>
      </c>
      <c r="E8" s="25">
        <f>Data!D5</f>
        <v>333</v>
      </c>
      <c r="F8" s="25">
        <f>Data!E5</f>
        <v>165</v>
      </c>
      <c r="G8" s="25">
        <f>Data!F5</f>
        <v>98</v>
      </c>
      <c r="H8" s="25">
        <f>Data!G5</f>
        <v>41</v>
      </c>
      <c r="I8" s="25">
        <f>Data!H5</f>
        <v>16</v>
      </c>
      <c r="J8" s="25">
        <f>Data!I5</f>
        <v>9</v>
      </c>
      <c r="K8" s="25">
        <f>Data!J5</f>
        <v>1</v>
      </c>
      <c r="L8" s="25">
        <f>Data!K5</f>
        <v>5</v>
      </c>
      <c r="M8" s="25">
        <f>Data!L5</f>
        <v>0</v>
      </c>
      <c r="N8" s="25">
        <f>Data!M5</f>
        <v>0</v>
      </c>
      <c r="O8" s="24">
        <f>$B8*'Exposure based'!O$34/1000</f>
        <v>0.43476705151818085</v>
      </c>
      <c r="P8" s="21">
        <f>SUM(C8:N8)</f>
        <v>1187</v>
      </c>
      <c r="Q8" s="27">
        <f t="shared" si="0"/>
        <v>9.9380442062960483E-2</v>
      </c>
      <c r="R8" s="20">
        <f t="shared" si="1"/>
        <v>0.43476705151829265</v>
      </c>
      <c r="S8" s="20">
        <f t="shared" si="2"/>
        <v>1187.4347670515183</v>
      </c>
      <c r="T8" s="27">
        <f t="shared" si="3"/>
        <v>9.9416842519383652E-2</v>
      </c>
    </row>
    <row r="9" spans="1:20" ht="16" x14ac:dyDescent="0.2">
      <c r="A9" s="7">
        <f>'Exposure based'!A9</f>
        <v>5</v>
      </c>
      <c r="B9" s="23">
        <f>'Exposure based'!B9</f>
        <v>12930</v>
      </c>
      <c r="C9" s="25">
        <f>Data!B6</f>
        <v>100</v>
      </c>
      <c r="D9" s="25">
        <f>Data!C6</f>
        <v>430</v>
      </c>
      <c r="E9" s="25">
        <f>Data!D6</f>
        <v>358</v>
      </c>
      <c r="F9" s="25">
        <f>Data!E6</f>
        <v>201</v>
      </c>
      <c r="G9" s="25">
        <f>Data!F6</f>
        <v>98</v>
      </c>
      <c r="H9" s="25">
        <f>Data!G6</f>
        <v>51</v>
      </c>
      <c r="I9" s="25">
        <f>Data!H6</f>
        <v>21</v>
      </c>
      <c r="J9" s="25">
        <f>Data!I6</f>
        <v>10</v>
      </c>
      <c r="K9" s="25">
        <f>Data!J6</f>
        <v>6</v>
      </c>
      <c r="L9" s="25">
        <f>Data!K6</f>
        <v>2</v>
      </c>
      <c r="M9" s="25">
        <f>Data!L6</f>
        <v>1</v>
      </c>
      <c r="N9" s="24">
        <f>$B9*'Exposure based'!N$34/1000</f>
        <v>0.56738501101555727</v>
      </c>
      <c r="O9" s="24">
        <f>$B9*'Exposure based'!O$34/1000</f>
        <v>0.47065790155141307</v>
      </c>
      <c r="P9" s="21">
        <f>SUM(C9:M9)</f>
        <v>1278</v>
      </c>
      <c r="Q9" s="27">
        <f t="shared" si="0"/>
        <v>9.8839907192575405E-2</v>
      </c>
      <c r="R9" s="20">
        <f t="shared" si="1"/>
        <v>1.0380429125671071</v>
      </c>
      <c r="S9" s="20">
        <f t="shared" si="2"/>
        <v>1279.0380429125671</v>
      </c>
      <c r="T9" s="27">
        <f t="shared" si="3"/>
        <v>9.8920188933686551E-2</v>
      </c>
    </row>
    <row r="10" spans="1:20" ht="16" x14ac:dyDescent="0.2">
      <c r="A10" s="7">
        <f>'Exposure based'!A10</f>
        <v>6</v>
      </c>
      <c r="B10" s="23">
        <f>'Exposure based'!B10</f>
        <v>13786</v>
      </c>
      <c r="C10" s="25">
        <f>Data!B7</f>
        <v>96</v>
      </c>
      <c r="D10" s="25">
        <f>Data!C7</f>
        <v>427</v>
      </c>
      <c r="E10" s="25">
        <f>Data!D7</f>
        <v>396</v>
      </c>
      <c r="F10" s="25">
        <f>Data!E7</f>
        <v>214</v>
      </c>
      <c r="G10" s="25">
        <f>Data!F7</f>
        <v>137</v>
      </c>
      <c r="H10" s="25">
        <f>Data!G7</f>
        <v>60</v>
      </c>
      <c r="I10" s="25">
        <f>Data!H7</f>
        <v>32</v>
      </c>
      <c r="J10" s="25">
        <f>Data!I7</f>
        <v>13</v>
      </c>
      <c r="K10" s="25">
        <f>Data!J7</f>
        <v>6</v>
      </c>
      <c r="L10" s="25">
        <f>Data!K7</f>
        <v>3</v>
      </c>
      <c r="M10" s="24">
        <f>$B10*'Exposure based'!M$34/1000</f>
        <v>1.3342203526826575</v>
      </c>
      <c r="N10" s="24">
        <f>$B10*'Exposure based'!N$34/1000</f>
        <v>0.60494739070846659</v>
      </c>
      <c r="O10" s="24">
        <f>$B10*'Exposure based'!O$34/1000</f>
        <v>0.50181669224963499</v>
      </c>
      <c r="P10" s="21">
        <f>SUM(C10:L10)</f>
        <v>1384</v>
      </c>
      <c r="Q10" s="27">
        <f t="shared" si="0"/>
        <v>0.10039170172638909</v>
      </c>
      <c r="R10" s="20">
        <f t="shared" si="1"/>
        <v>2.4409844356407575</v>
      </c>
      <c r="S10" s="20">
        <f t="shared" si="2"/>
        <v>1386.4409844356408</v>
      </c>
      <c r="T10" s="27">
        <f t="shared" si="3"/>
        <v>0.10056876428519083</v>
      </c>
    </row>
    <row r="11" spans="1:20" ht="16" x14ac:dyDescent="0.2">
      <c r="A11" s="7">
        <f>'Exposure based'!A11</f>
        <v>7</v>
      </c>
      <c r="B11" s="23">
        <f>'Exposure based'!B11</f>
        <v>14626</v>
      </c>
      <c r="C11" s="25">
        <f>Data!B8</f>
        <v>67</v>
      </c>
      <c r="D11" s="25">
        <f>Data!C8</f>
        <v>408</v>
      </c>
      <c r="E11" s="25">
        <f>Data!D8</f>
        <v>425</v>
      </c>
      <c r="F11" s="25">
        <f>Data!E8</f>
        <v>250</v>
      </c>
      <c r="G11" s="25">
        <f>Data!F8</f>
        <v>144</v>
      </c>
      <c r="H11" s="25">
        <f>Data!G8</f>
        <v>68</v>
      </c>
      <c r="I11" s="25">
        <f>Data!H8</f>
        <v>30</v>
      </c>
      <c r="J11" s="25">
        <f>Data!I8</f>
        <v>11</v>
      </c>
      <c r="K11" s="25">
        <f>Data!J8</f>
        <v>9</v>
      </c>
      <c r="L11" s="24">
        <f>$B11*'Exposure based'!L$34/1000</f>
        <v>3.1219418504127834</v>
      </c>
      <c r="M11" s="24">
        <f>$B11*'Exposure based'!M$34/1000</f>
        <v>1.4155162395427643</v>
      </c>
      <c r="N11" s="24">
        <f>$B11*'Exposure based'!N$34/1000</f>
        <v>0.64180766984636828</v>
      </c>
      <c r="O11" s="24">
        <f>$B11*'Exposure based'!O$34/1000</f>
        <v>0.53239307564508642</v>
      </c>
      <c r="P11" s="21">
        <f>SUM(C11:K11)</f>
        <v>1412</v>
      </c>
      <c r="Q11" s="27">
        <f t="shared" si="0"/>
        <v>9.6540407493504718E-2</v>
      </c>
      <c r="R11" s="20">
        <f t="shared" si="1"/>
        <v>5.7116588354472242</v>
      </c>
      <c r="S11" s="20">
        <f t="shared" si="2"/>
        <v>1417.7116588354472</v>
      </c>
      <c r="T11" s="27">
        <f t="shared" si="3"/>
        <v>9.6930921566761058E-2</v>
      </c>
    </row>
    <row r="12" spans="1:20" ht="16" x14ac:dyDescent="0.2">
      <c r="A12" s="7">
        <f>'Exposure based'!A12</f>
        <v>8</v>
      </c>
      <c r="B12" s="23">
        <f>'Exposure based'!B12</f>
        <v>13716</v>
      </c>
      <c r="C12" s="25">
        <f>Data!B9</f>
        <v>63</v>
      </c>
      <c r="D12" s="25">
        <f>Data!C9</f>
        <v>426</v>
      </c>
      <c r="E12" s="25">
        <f>Data!D9</f>
        <v>435</v>
      </c>
      <c r="F12" s="25">
        <f>Data!E9</f>
        <v>260</v>
      </c>
      <c r="G12" s="25">
        <f>Data!F9</f>
        <v>131</v>
      </c>
      <c r="H12" s="25">
        <f>Data!G9</f>
        <v>73</v>
      </c>
      <c r="I12" s="25">
        <f>Data!H9</f>
        <v>30</v>
      </c>
      <c r="J12" s="25">
        <f>Data!I9</f>
        <v>15</v>
      </c>
      <c r="K12" s="24">
        <f>$B12*'Exposure based'!K$34/1000</f>
        <v>6.4570874819085944</v>
      </c>
      <c r="L12" s="24">
        <f>$B12*'Exposure based'!L$34/1000</f>
        <v>2.9277009722591094</v>
      </c>
      <c r="M12" s="24">
        <f>$B12*'Exposure based'!M$34/1000</f>
        <v>1.3274456954443152</v>
      </c>
      <c r="N12" s="24">
        <f>$B12*'Exposure based'!N$34/1000</f>
        <v>0.60187570078030816</v>
      </c>
      <c r="O12" s="24">
        <f>$B12*'Exposure based'!O$34/1000</f>
        <v>0.49926866030001404</v>
      </c>
      <c r="P12" s="21">
        <f>SUM(C12:J12)</f>
        <v>1433</v>
      </c>
      <c r="Q12" s="27">
        <f t="shared" si="0"/>
        <v>0.10447652376786234</v>
      </c>
      <c r="R12" s="20">
        <f t="shared" si="1"/>
        <v>11.813378510692246</v>
      </c>
      <c r="S12" s="20">
        <f t="shared" si="2"/>
        <v>1444.8133785106922</v>
      </c>
      <c r="T12" s="27">
        <f t="shared" si="3"/>
        <v>0.10533780829036835</v>
      </c>
    </row>
    <row r="13" spans="1:20" ht="16" x14ac:dyDescent="0.2">
      <c r="A13" s="7">
        <f>'Exposure based'!A13</f>
        <v>9</v>
      </c>
      <c r="B13" s="23">
        <f>'Exposure based'!B13</f>
        <v>15626</v>
      </c>
      <c r="C13" s="25">
        <f>Data!B10</f>
        <v>60</v>
      </c>
      <c r="D13" s="25">
        <f>Data!C10</f>
        <v>381</v>
      </c>
      <c r="E13" s="25">
        <f>Data!D10</f>
        <v>431</v>
      </c>
      <c r="F13" s="25">
        <f>Data!E10</f>
        <v>296</v>
      </c>
      <c r="G13" s="25">
        <f>Data!F10</f>
        <v>160</v>
      </c>
      <c r="H13" s="25">
        <f>Data!G10</f>
        <v>80</v>
      </c>
      <c r="I13" s="25">
        <f>Data!H10</f>
        <v>57</v>
      </c>
      <c r="J13" s="24">
        <f>$B13*'Exposure based'!J$34/1000</f>
        <v>14.465770983668818</v>
      </c>
      <c r="K13" s="24">
        <f>$B13*'Exposure based'!K$34/1000</f>
        <v>7.3562590399754813</v>
      </c>
      <c r="L13" s="24">
        <f>$B13*'Exposure based'!L$34/1000</f>
        <v>3.3353933648673695</v>
      </c>
      <c r="M13" s="24">
        <f>$B13*'Exposure based'!M$34/1000</f>
        <v>1.5122970572333676</v>
      </c>
      <c r="N13" s="24">
        <f>$B13*'Exposure based'!N$34/1000</f>
        <v>0.68568895453434642</v>
      </c>
      <c r="O13" s="24">
        <f>$B13*'Exposure based'!O$34/1000</f>
        <v>0.5687935320682429</v>
      </c>
      <c r="P13" s="21">
        <f>SUM(C13:I13)</f>
        <v>1465</v>
      </c>
      <c r="Q13" s="27">
        <f t="shared" si="0"/>
        <v>9.3753999744016381E-2</v>
      </c>
      <c r="R13" s="20">
        <f t="shared" si="1"/>
        <v>27.924202932347271</v>
      </c>
      <c r="S13" s="20">
        <f t="shared" si="2"/>
        <v>1492.9242029323473</v>
      </c>
      <c r="T13" s="27">
        <f t="shared" si="3"/>
        <v>9.5541034361471086E-2</v>
      </c>
    </row>
    <row r="14" spans="1:20" ht="16" x14ac:dyDescent="0.2">
      <c r="A14" s="7">
        <f>'Exposure based'!A14</f>
        <v>10</v>
      </c>
      <c r="B14" s="23">
        <f>'Exposure based'!B14</f>
        <v>14623</v>
      </c>
      <c r="C14" s="25">
        <f>Data!B11</f>
        <v>37</v>
      </c>
      <c r="D14" s="25">
        <f>Data!C11</f>
        <v>342</v>
      </c>
      <c r="E14" s="25">
        <f>Data!D11</f>
        <v>428</v>
      </c>
      <c r="F14" s="25">
        <f>Data!E11</f>
        <v>292</v>
      </c>
      <c r="G14" s="25">
        <f>Data!F11</f>
        <v>179</v>
      </c>
      <c r="H14" s="25">
        <f>Data!G11</f>
        <v>94</v>
      </c>
      <c r="I14" s="24">
        <f>$B14*'Exposure based'!I$34/1000</f>
        <v>38.912186135371179</v>
      </c>
      <c r="J14" s="24">
        <f>$B14*'Exposure based'!J$34/1000</f>
        <v>13.537243638435246</v>
      </c>
      <c r="K14" s="24">
        <f>$B14*'Exposure based'!K$34/1000</f>
        <v>6.8840762793780534</v>
      </c>
      <c r="L14" s="24">
        <f>$B14*'Exposure based'!L$34/1000</f>
        <v>3.1213014958694192</v>
      </c>
      <c r="M14" s="24">
        <f>$B14*'Exposure based'!M$34/1000</f>
        <v>1.4152258970896925</v>
      </c>
      <c r="N14" s="24">
        <f>$B14*'Exposure based'!N$34/1000</f>
        <v>0.64167602599230433</v>
      </c>
      <c r="O14" s="24">
        <f>$B14*'Exposure based'!O$34/1000</f>
        <v>0.53228387427581692</v>
      </c>
      <c r="P14" s="21">
        <f>SUM(C14:H14)</f>
        <v>1372</v>
      </c>
      <c r="Q14" s="27">
        <f t="shared" si="0"/>
        <v>9.382479655337482E-2</v>
      </c>
      <c r="R14" s="20">
        <f t="shared" si="1"/>
        <v>65.043993346411753</v>
      </c>
      <c r="S14" s="20">
        <f t="shared" si="2"/>
        <v>1437.0439933464118</v>
      </c>
      <c r="T14" s="27">
        <f t="shared" si="3"/>
        <v>9.8272857371702924E-2</v>
      </c>
    </row>
    <row r="15" spans="1:20" ht="16" x14ac:dyDescent="0.2">
      <c r="A15" s="7">
        <f>'Exposure based'!A15</f>
        <v>11</v>
      </c>
      <c r="B15" s="23">
        <f>'Exposure based'!B15</f>
        <v>16471</v>
      </c>
      <c r="C15" s="25">
        <f>Data!B12</f>
        <v>31</v>
      </c>
      <c r="D15" s="25">
        <f>Data!C12</f>
        <v>393</v>
      </c>
      <c r="E15" s="25">
        <f>Data!D12</f>
        <v>426</v>
      </c>
      <c r="F15" s="25">
        <f>Data!E12</f>
        <v>390</v>
      </c>
      <c r="G15" s="25">
        <f>Data!F12</f>
        <v>209</v>
      </c>
      <c r="H15" s="24">
        <f>$B15*'Exposure based'!H$34/1000</f>
        <v>92.535812578187191</v>
      </c>
      <c r="I15" s="24">
        <f>$B15*'Exposure based'!I$34/1000</f>
        <v>43.829762554585152</v>
      </c>
      <c r="J15" s="24">
        <f>$B15*'Exposure based'!J$34/1000</f>
        <v>15.248029813900496</v>
      </c>
      <c r="K15" s="24">
        <f>$B15*'Exposure based'!K$34/1000</f>
        <v>7.7540600695914597</v>
      </c>
      <c r="L15" s="24">
        <f>$B15*'Exposure based'!L$34/1000</f>
        <v>3.5157598945814952</v>
      </c>
      <c r="M15" s="24">
        <f>$B15*'Exposure based'!M$34/1000</f>
        <v>1.5940768481819274</v>
      </c>
      <c r="N15" s="24">
        <f>$B15*'Exposure based'!N$34/1000</f>
        <v>0.72276864009568798</v>
      </c>
      <c r="O15" s="24">
        <f>$B15*'Exposure based'!O$34/1000</f>
        <v>0.59955191774581007</v>
      </c>
      <c r="P15" s="21">
        <f>SUM(C15:G15)</f>
        <v>1449</v>
      </c>
      <c r="Q15" s="27">
        <f t="shared" si="0"/>
        <v>8.7972800679983004E-2</v>
      </c>
      <c r="R15" s="20">
        <f t="shared" si="1"/>
        <v>165.79982231686949</v>
      </c>
      <c r="S15" s="20">
        <f t="shared" si="2"/>
        <v>1614.7998223168695</v>
      </c>
      <c r="T15" s="27">
        <f t="shared" si="3"/>
        <v>9.8038966809353992E-2</v>
      </c>
    </row>
    <row r="16" spans="1:20" ht="16" x14ac:dyDescent="0.2">
      <c r="A16" s="7">
        <f>'Exposure based'!A16</f>
        <v>12</v>
      </c>
      <c r="B16" s="23">
        <f>'Exposure based'!B16</f>
        <v>15906</v>
      </c>
      <c r="C16" s="25">
        <f>Data!B13</f>
        <v>30</v>
      </c>
      <c r="D16" s="25">
        <f>Data!C13</f>
        <v>310</v>
      </c>
      <c r="E16" s="25">
        <f>Data!D13</f>
        <v>438</v>
      </c>
      <c r="F16" s="25">
        <f>Data!E13</f>
        <v>369</v>
      </c>
      <c r="G16" s="24">
        <f>$B16*'Exposure based'!G$34/1000</f>
        <v>186.56866438356164</v>
      </c>
      <c r="H16" s="24">
        <f>$B16*'Exposure based'!H$34/1000</f>
        <v>89.361583077447975</v>
      </c>
      <c r="I16" s="24">
        <f>$B16*'Exposure based'!I$34/1000</f>
        <v>42.326282751091703</v>
      </c>
      <c r="J16" s="24">
        <f>$B16*'Exposure based'!J$34/1000</f>
        <v>14.724981010254464</v>
      </c>
      <c r="K16" s="24">
        <f>$B16*'Exposure based'!K$34/1000</f>
        <v>7.4880747657653908</v>
      </c>
      <c r="L16" s="24">
        <f>$B16*'Exposure based'!L$34/1000</f>
        <v>3.3951597889146541</v>
      </c>
      <c r="M16" s="24">
        <f>$B16*'Exposure based'!M$34/1000</f>
        <v>1.5393956861867366</v>
      </c>
      <c r="N16" s="24">
        <f>$B16*'Exposure based'!N$34/1000</f>
        <v>0.69797571424698024</v>
      </c>
      <c r="O16" s="24">
        <f>$B16*'Exposure based'!O$34/1000</f>
        <v>0.57898565986672679</v>
      </c>
      <c r="P16" s="21">
        <f>SUM(C16:F16)</f>
        <v>1147</v>
      </c>
      <c r="Q16" s="27">
        <f t="shared" si="0"/>
        <v>7.2111153024016092E-2</v>
      </c>
      <c r="R16" s="20">
        <f t="shared" si="1"/>
        <v>346.68110283733586</v>
      </c>
      <c r="S16" s="20">
        <f t="shared" si="2"/>
        <v>1493.6811028373359</v>
      </c>
      <c r="T16" s="27">
        <f t="shared" si="3"/>
        <v>9.3906771208181555E-2</v>
      </c>
    </row>
    <row r="17" spans="1:27" ht="16" x14ac:dyDescent="0.2">
      <c r="A17" s="7">
        <f>'Exposure based'!A17</f>
        <v>13</v>
      </c>
      <c r="B17" s="23">
        <f>'Exposure based'!B17</f>
        <v>17055</v>
      </c>
      <c r="C17" s="25">
        <f>Data!B14</f>
        <v>38</v>
      </c>
      <c r="D17" s="25">
        <f>Data!C14</f>
        <v>335</v>
      </c>
      <c r="E17" s="25">
        <f>Data!D14</f>
        <v>465</v>
      </c>
      <c r="F17" s="24">
        <f>$B17*'Exposure based'!F$34/1000</f>
        <v>381.378829787234</v>
      </c>
      <c r="G17" s="24">
        <f>$B17*'Exposure based'!G$34/1000</f>
        <v>200.04580479452054</v>
      </c>
      <c r="H17" s="24">
        <f>$B17*'Exposure based'!H$34/1000</f>
        <v>95.816786079836234</v>
      </c>
      <c r="I17" s="24">
        <f>$B17*'Exposure based'!I$34/1000</f>
        <v>45.383801855895193</v>
      </c>
      <c r="J17" s="24">
        <f>$B17*'Exposure based'!J$34/1000</f>
        <v>15.788667869350551</v>
      </c>
      <c r="K17" s="24">
        <f>$B17*'Exposure based'!K$34/1000</f>
        <v>8.0289900119532724</v>
      </c>
      <c r="L17" s="24">
        <f>$B17*'Exposure based'!L$34/1000</f>
        <v>3.640415579022974</v>
      </c>
      <c r="M17" s="24">
        <f>$B17*'Exposure based'!M$34/1000</f>
        <v>1.6505968457132398</v>
      </c>
      <c r="N17" s="24">
        <f>$B17*'Exposure based'!N$34/1000</f>
        <v>0.74839531035346718</v>
      </c>
      <c r="O17" s="24">
        <f>$B17*'Exposure based'!O$34/1000</f>
        <v>0.62080978429693356</v>
      </c>
      <c r="P17" s="21">
        <f>SUM(C17:E17)</f>
        <v>838</v>
      </c>
      <c r="Q17" s="27">
        <f t="shared" si="0"/>
        <v>4.9135150982116682E-2</v>
      </c>
      <c r="R17" s="20">
        <f t="shared" si="1"/>
        <v>753.10309791817645</v>
      </c>
      <c r="S17" s="20">
        <f t="shared" si="2"/>
        <v>1591.1030979181764</v>
      </c>
      <c r="T17" s="27">
        <f t="shared" si="3"/>
        <v>9.3292471293941748E-2</v>
      </c>
    </row>
    <row r="18" spans="1:27" ht="16" x14ac:dyDescent="0.2">
      <c r="A18" s="7">
        <f>'Exposure based'!A18</f>
        <v>14</v>
      </c>
      <c r="B18" s="23">
        <f>'Exposure based'!B18</f>
        <v>16893</v>
      </c>
      <c r="C18" s="25">
        <f>Data!B15</f>
        <v>18</v>
      </c>
      <c r="D18" s="25">
        <f>Data!C15</f>
        <v>259</v>
      </c>
      <c r="E18" s="24">
        <f>$B18*'Exposure based'!E$34/1000</f>
        <v>454.17537222851593</v>
      </c>
      <c r="F18" s="24">
        <f>$B18*'Exposure based'!F$34/1000</f>
        <v>377.75623404255316</v>
      </c>
      <c r="G18" s="24">
        <f>$B18*'Exposure based'!G$34/1000</f>
        <v>198.14563356164385</v>
      </c>
      <c r="H18" s="24">
        <f>$B18*'Exposure based'!H$34/1000</f>
        <v>94.90665301944729</v>
      </c>
      <c r="I18" s="24">
        <f>$B18*'Exposure based'!I$34/1000</f>
        <v>44.95271561135371</v>
      </c>
      <c r="J18" s="24">
        <f>$B18*'Exposure based'!J$34/1000</f>
        <v>15.638696353968857</v>
      </c>
      <c r="K18" s="24">
        <f>$B18*'Exposure based'!K$34/1000</f>
        <v>7.9527251991748242</v>
      </c>
      <c r="L18" s="24">
        <f>$B18*'Exposure based'!L$34/1000</f>
        <v>3.6058364336813309</v>
      </c>
      <c r="M18" s="24">
        <f>$B18*'Exposure based'!M$34/1000</f>
        <v>1.6349183532473621</v>
      </c>
      <c r="N18" s="24">
        <f>$B18*'Exposure based'!N$34/1000</f>
        <v>0.7412865422340148</v>
      </c>
      <c r="O18" s="24">
        <f>$B18*'Exposure based'!O$34/1000</f>
        <v>0.61491291035638218</v>
      </c>
      <c r="P18" s="21">
        <f>SUM(C18:D18)</f>
        <v>277</v>
      </c>
      <c r="Q18" s="27">
        <f t="shared" si="0"/>
        <v>1.6397324335523589E-2</v>
      </c>
      <c r="R18" s="20">
        <f t="shared" si="1"/>
        <v>1200.124984256177</v>
      </c>
      <c r="S18" s="20">
        <f t="shared" si="2"/>
        <v>1477.124984256177</v>
      </c>
      <c r="T18" s="27">
        <f t="shared" si="3"/>
        <v>8.7440062999832882E-2</v>
      </c>
    </row>
    <row r="19" spans="1:27" ht="16" x14ac:dyDescent="0.2">
      <c r="A19" s="7">
        <f>'Exposure based'!A19</f>
        <v>15</v>
      </c>
      <c r="B19" s="23">
        <f>'Exposure based'!B19</f>
        <v>17743</v>
      </c>
      <c r="C19" s="25">
        <f>Data!B16</f>
        <v>16</v>
      </c>
      <c r="D19" s="24">
        <f>$B19*'Exposure based'!D$34/1000</f>
        <v>321.73290006819917</v>
      </c>
      <c r="E19" s="24">
        <f>$B19*'Exposure based'!E$34/1000</f>
        <v>477.02797782812752</v>
      </c>
      <c r="F19" s="24">
        <f>$B19*'Exposure based'!F$34/1000</f>
        <v>396.76368085106378</v>
      </c>
      <c r="G19" s="24">
        <f>$B19*'Exposure based'!G$34/1000</f>
        <v>208.11566780821917</v>
      </c>
      <c r="H19" s="24">
        <f>$B19*'Exposure based'!H$34/1000</f>
        <v>99.682042533833723</v>
      </c>
      <c r="I19" s="24">
        <f>$B19*'Exposure based'!I$34/1000</f>
        <v>47.214587882096069</v>
      </c>
      <c r="J19" s="24">
        <f>$B19*'Exposure based'!J$34/1000</f>
        <v>16.425583934675277</v>
      </c>
      <c r="K19" s="24">
        <f>$B19*'Exposure based'!K$34/1000</f>
        <v>8.3528800810370498</v>
      </c>
      <c r="L19" s="24">
        <f>$B19*'Exposure based'!L$34/1000</f>
        <v>3.7872702209677294</v>
      </c>
      <c r="M19" s="24">
        <f>$B19*'Exposure based'!M$34/1000</f>
        <v>1.7171820482843747</v>
      </c>
      <c r="N19" s="24">
        <f>$B19*'Exposure based'!N$34/1000</f>
        <v>0.77858563421879612</v>
      </c>
      <c r="O19" s="24">
        <f>$B19*'Exposure based'!O$34/1000</f>
        <v>0.64585329831606519</v>
      </c>
      <c r="P19" s="21">
        <f>SUM(C19)</f>
        <v>16</v>
      </c>
      <c r="Q19" s="27">
        <f t="shared" si="0"/>
        <v>9.0176407597362344E-4</v>
      </c>
      <c r="R19" s="20">
        <f t="shared" si="1"/>
        <v>1582.244212189039</v>
      </c>
      <c r="S19" s="20">
        <f t="shared" si="2"/>
        <v>1598.244212189039</v>
      </c>
      <c r="T19" s="27">
        <f t="shared" si="3"/>
        <v>9.007745094905252E-2</v>
      </c>
    </row>
    <row r="20" spans="1:27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7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4163.929835223189</v>
      </c>
      <c r="S21" s="3"/>
    </row>
    <row r="22" spans="1:27" ht="16" thickTop="1" x14ac:dyDescent="0.2"/>
    <row r="24" spans="1:27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  <c r="V24" s="33" t="s">
        <v>42</v>
      </c>
      <c r="W24" s="31"/>
      <c r="X24" s="31"/>
      <c r="Y24" s="31"/>
      <c r="Z24" s="31"/>
      <c r="AA24" s="31"/>
    </row>
    <row r="25" spans="1:27" ht="16" x14ac:dyDescent="0.2">
      <c r="C25" s="25">
        <v>156</v>
      </c>
      <c r="D25" s="25">
        <v>383</v>
      </c>
      <c r="E25" s="25">
        <v>220</v>
      </c>
      <c r="F25" s="25">
        <v>86</v>
      </c>
      <c r="G25" s="25">
        <v>35</v>
      </c>
      <c r="H25" s="25">
        <v>25</v>
      </c>
      <c r="I25" s="25">
        <v>8</v>
      </c>
      <c r="J25" s="25">
        <v>4</v>
      </c>
      <c r="K25" s="25">
        <v>2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919</v>
      </c>
      <c r="Q25" s="20">
        <f t="shared" ref="Q25:Q40" si="4">S25-P25</f>
        <v>0</v>
      </c>
      <c r="R25" s="26">
        <f>Q25/R4</f>
        <v>0</v>
      </c>
      <c r="S25" s="29">
        <f t="shared" ref="S25:S40" si="5">SUM(C25:O25)</f>
        <v>919</v>
      </c>
      <c r="T25" s="26">
        <f>S25/S4</f>
        <v>0.99962152309992525</v>
      </c>
      <c r="V25" s="34" t="s">
        <v>43</v>
      </c>
      <c r="W25" s="31"/>
      <c r="X25" s="31"/>
      <c r="Y25" s="31"/>
      <c r="Z25" s="31"/>
      <c r="AA25" s="31"/>
    </row>
    <row r="26" spans="1:27" ht="16" x14ac:dyDescent="0.2">
      <c r="C26" s="25">
        <v>158</v>
      </c>
      <c r="D26" s="25">
        <v>445</v>
      </c>
      <c r="E26" s="25">
        <v>262</v>
      </c>
      <c r="F26" s="25">
        <v>132</v>
      </c>
      <c r="G26" s="25">
        <v>83</v>
      </c>
      <c r="H26" s="25">
        <v>24</v>
      </c>
      <c r="I26" s="25">
        <v>9</v>
      </c>
      <c r="J26" s="25">
        <v>4</v>
      </c>
      <c r="K26" s="25">
        <v>1</v>
      </c>
      <c r="L26" s="25">
        <v>0</v>
      </c>
      <c r="M26" s="25">
        <v>0</v>
      </c>
      <c r="N26" s="25">
        <v>0</v>
      </c>
      <c r="O26" s="25">
        <v>0</v>
      </c>
      <c r="P26" s="21">
        <f>SUM(C26:N26)</f>
        <v>1118</v>
      </c>
      <c r="Q26" s="20">
        <f t="shared" si="4"/>
        <v>0</v>
      </c>
      <c r="R26" s="26">
        <f t="shared" ref="R26:R40" si="6">Q26/R5</f>
        <v>0</v>
      </c>
      <c r="S26" s="29">
        <f t="shared" si="5"/>
        <v>1118</v>
      </c>
      <c r="T26" s="26">
        <f t="shared" ref="T26:T40" si="7">S26/S5</f>
        <v>0.99965132189640948</v>
      </c>
      <c r="V26" s="34" t="s">
        <v>44</v>
      </c>
      <c r="W26" s="31"/>
      <c r="X26" s="31"/>
      <c r="Y26" s="31"/>
      <c r="Z26" s="31"/>
      <c r="AA26" s="31"/>
    </row>
    <row r="27" spans="1:27" ht="16" x14ac:dyDescent="0.2">
      <c r="C27" s="25">
        <v>137</v>
      </c>
      <c r="D27" s="25">
        <v>417</v>
      </c>
      <c r="E27" s="25">
        <v>257</v>
      </c>
      <c r="F27" s="25">
        <v>167</v>
      </c>
      <c r="G27" s="25">
        <v>70</v>
      </c>
      <c r="H27" s="25">
        <v>33</v>
      </c>
      <c r="I27" s="25">
        <v>19</v>
      </c>
      <c r="J27" s="25">
        <v>6</v>
      </c>
      <c r="K27" s="25">
        <v>5</v>
      </c>
      <c r="L27" s="25">
        <v>1</v>
      </c>
      <c r="M27" s="25">
        <v>1</v>
      </c>
      <c r="N27" s="25">
        <v>0</v>
      </c>
      <c r="O27" s="25">
        <v>0</v>
      </c>
      <c r="P27" s="21">
        <f>SUM(C27:N27)</f>
        <v>1113</v>
      </c>
      <c r="Q27" s="20">
        <f t="shared" si="4"/>
        <v>0</v>
      </c>
      <c r="R27" s="26">
        <f t="shared" si="6"/>
        <v>0</v>
      </c>
      <c r="S27" s="29">
        <f t="shared" si="5"/>
        <v>1113</v>
      </c>
      <c r="T27" s="26">
        <f t="shared" si="7"/>
        <v>0.99962129092574636</v>
      </c>
    </row>
    <row r="28" spans="1:27" ht="16" x14ac:dyDescent="0.2">
      <c r="C28" s="25">
        <v>123</v>
      </c>
      <c r="D28" s="25">
        <v>415</v>
      </c>
      <c r="E28" s="25">
        <v>305</v>
      </c>
      <c r="F28" s="25">
        <v>145</v>
      </c>
      <c r="G28" s="25">
        <v>77</v>
      </c>
      <c r="H28" s="25">
        <v>33</v>
      </c>
      <c r="I28" s="25">
        <v>17</v>
      </c>
      <c r="J28" s="25">
        <v>8</v>
      </c>
      <c r="K28" s="25">
        <v>4</v>
      </c>
      <c r="L28" s="25">
        <v>2</v>
      </c>
      <c r="M28" s="25">
        <v>2</v>
      </c>
      <c r="N28" s="25">
        <v>0</v>
      </c>
      <c r="O28" s="25">
        <v>0</v>
      </c>
      <c r="P28" s="21">
        <f>SUM(C28:N28)</f>
        <v>1131</v>
      </c>
      <c r="Q28" s="20">
        <f t="shared" si="4"/>
        <v>0</v>
      </c>
      <c r="R28" s="26">
        <f t="shared" si="6"/>
        <v>0</v>
      </c>
      <c r="S28" s="29">
        <f t="shared" si="5"/>
        <v>1131</v>
      </c>
      <c r="T28" s="26">
        <f t="shared" si="7"/>
        <v>0.99963760729018802</v>
      </c>
    </row>
    <row r="29" spans="1:27" ht="16" x14ac:dyDescent="0.2">
      <c r="C29" s="25">
        <v>114</v>
      </c>
      <c r="D29" s="25">
        <v>405</v>
      </c>
      <c r="E29" s="25">
        <v>333</v>
      </c>
      <c r="F29" s="25">
        <v>165</v>
      </c>
      <c r="G29" s="25">
        <v>98</v>
      </c>
      <c r="H29" s="25">
        <v>41</v>
      </c>
      <c r="I29" s="25">
        <v>16</v>
      </c>
      <c r="J29" s="25">
        <v>9</v>
      </c>
      <c r="K29" s="25">
        <v>1</v>
      </c>
      <c r="L29" s="25">
        <v>5</v>
      </c>
      <c r="M29" s="25">
        <v>0</v>
      </c>
      <c r="N29" s="25">
        <v>0</v>
      </c>
      <c r="O29" s="25">
        <v>0</v>
      </c>
      <c r="P29" s="21">
        <f>SUM(C29:N29)</f>
        <v>1187</v>
      </c>
      <c r="Q29" s="20">
        <f t="shared" si="4"/>
        <v>0</v>
      </c>
      <c r="R29" s="26">
        <f t="shared" si="6"/>
        <v>0</v>
      </c>
      <c r="S29" s="29">
        <f t="shared" si="5"/>
        <v>1187</v>
      </c>
      <c r="T29" s="26">
        <f t="shared" si="7"/>
        <v>0.99963386026451129</v>
      </c>
    </row>
    <row r="30" spans="1:27" ht="16" x14ac:dyDescent="0.2">
      <c r="C30" s="25">
        <v>100</v>
      </c>
      <c r="D30" s="25">
        <v>430</v>
      </c>
      <c r="E30" s="25">
        <v>358</v>
      </c>
      <c r="F30" s="25">
        <v>201</v>
      </c>
      <c r="G30" s="25">
        <v>98</v>
      </c>
      <c r="H30" s="25">
        <v>51</v>
      </c>
      <c r="I30" s="25">
        <v>21</v>
      </c>
      <c r="J30" s="25">
        <v>10</v>
      </c>
      <c r="K30" s="25">
        <v>6</v>
      </c>
      <c r="L30" s="25">
        <v>2</v>
      </c>
      <c r="M30" s="25">
        <v>1</v>
      </c>
      <c r="N30" s="25">
        <v>0</v>
      </c>
      <c r="O30" s="25">
        <v>0</v>
      </c>
      <c r="P30" s="21">
        <f>SUM(C30:M30)</f>
        <v>1278</v>
      </c>
      <c r="Q30" s="20">
        <f t="shared" si="4"/>
        <v>0</v>
      </c>
      <c r="R30" s="26">
        <f t="shared" si="6"/>
        <v>0</v>
      </c>
      <c r="S30" s="29">
        <f t="shared" si="5"/>
        <v>1278</v>
      </c>
      <c r="T30" s="26">
        <f t="shared" si="7"/>
        <v>0.9991884190479563</v>
      </c>
    </row>
    <row r="31" spans="1:27" ht="16" x14ac:dyDescent="0.2">
      <c r="C31" s="25">
        <v>96</v>
      </c>
      <c r="D31" s="25">
        <v>427</v>
      </c>
      <c r="E31" s="25">
        <v>396</v>
      </c>
      <c r="F31" s="25">
        <v>214</v>
      </c>
      <c r="G31" s="25">
        <v>137</v>
      </c>
      <c r="H31" s="25">
        <v>60</v>
      </c>
      <c r="I31" s="25">
        <v>32</v>
      </c>
      <c r="J31" s="25">
        <v>13</v>
      </c>
      <c r="K31" s="25">
        <v>6</v>
      </c>
      <c r="L31" s="25">
        <v>3</v>
      </c>
      <c r="M31" s="25">
        <v>1</v>
      </c>
      <c r="N31" s="25">
        <v>0</v>
      </c>
      <c r="O31" s="25">
        <v>0</v>
      </c>
      <c r="P31" s="21">
        <f>SUM(C31:L31)</f>
        <v>1384</v>
      </c>
      <c r="Q31" s="20">
        <f t="shared" si="4"/>
        <v>1</v>
      </c>
      <c r="R31" s="26">
        <f t="shared" si="6"/>
        <v>0.40967078093535669</v>
      </c>
      <c r="S31" s="29">
        <f t="shared" si="5"/>
        <v>1385</v>
      </c>
      <c r="T31" s="26">
        <f t="shared" si="7"/>
        <v>0.99896065937763134</v>
      </c>
    </row>
    <row r="32" spans="1:27" ht="16" x14ac:dyDescent="0.2">
      <c r="C32" s="25">
        <v>67</v>
      </c>
      <c r="D32" s="25">
        <v>408</v>
      </c>
      <c r="E32" s="25">
        <v>425</v>
      </c>
      <c r="F32" s="25">
        <v>250</v>
      </c>
      <c r="G32" s="25">
        <v>144</v>
      </c>
      <c r="H32" s="25">
        <v>68</v>
      </c>
      <c r="I32" s="25">
        <v>30</v>
      </c>
      <c r="J32" s="25">
        <v>11</v>
      </c>
      <c r="K32" s="25">
        <v>9</v>
      </c>
      <c r="L32" s="25">
        <v>1</v>
      </c>
      <c r="M32" s="25">
        <v>0</v>
      </c>
      <c r="N32" s="25">
        <v>0</v>
      </c>
      <c r="O32" s="25">
        <v>0</v>
      </c>
      <c r="P32" s="21">
        <f>SUM(C32:K32)</f>
        <v>1412</v>
      </c>
      <c r="Q32" s="20">
        <f t="shared" si="4"/>
        <v>1</v>
      </c>
      <c r="R32" s="26">
        <f t="shared" si="6"/>
        <v>0.17508048516376412</v>
      </c>
      <c r="S32" s="29">
        <f t="shared" si="5"/>
        <v>1413</v>
      </c>
      <c r="T32" s="26">
        <f t="shared" si="7"/>
        <v>0.99667657467152559</v>
      </c>
    </row>
    <row r="33" spans="1:21" ht="16" x14ac:dyDescent="0.2">
      <c r="C33" s="25">
        <v>63</v>
      </c>
      <c r="D33" s="25">
        <v>426</v>
      </c>
      <c r="E33" s="25">
        <v>435</v>
      </c>
      <c r="F33" s="25">
        <v>260</v>
      </c>
      <c r="G33" s="25">
        <v>131</v>
      </c>
      <c r="H33" s="25">
        <v>73</v>
      </c>
      <c r="I33" s="25">
        <v>30</v>
      </c>
      <c r="J33" s="25">
        <v>15</v>
      </c>
      <c r="K33" s="25">
        <v>6</v>
      </c>
      <c r="L33" s="25">
        <v>2</v>
      </c>
      <c r="M33" s="25">
        <v>0</v>
      </c>
      <c r="N33" s="25">
        <v>0</v>
      </c>
      <c r="O33" s="25">
        <v>0</v>
      </c>
      <c r="P33" s="21">
        <f>SUM(C33:J33)</f>
        <v>1433</v>
      </c>
      <c r="Q33" s="20">
        <f t="shared" si="4"/>
        <v>8</v>
      </c>
      <c r="R33" s="26">
        <f t="shared" si="6"/>
        <v>0.67719831314633905</v>
      </c>
      <c r="S33" s="29">
        <f t="shared" si="5"/>
        <v>1441</v>
      </c>
      <c r="T33" s="26">
        <f t="shared" si="7"/>
        <v>0.99736064285712589</v>
      </c>
    </row>
    <row r="34" spans="1:21" ht="16" x14ac:dyDescent="0.2">
      <c r="C34" s="25">
        <v>60</v>
      </c>
      <c r="D34" s="25">
        <v>381</v>
      </c>
      <c r="E34" s="25">
        <v>431</v>
      </c>
      <c r="F34" s="25">
        <v>296</v>
      </c>
      <c r="G34" s="25">
        <v>160</v>
      </c>
      <c r="H34" s="25">
        <v>80</v>
      </c>
      <c r="I34" s="25">
        <v>57</v>
      </c>
      <c r="J34" s="25">
        <v>21</v>
      </c>
      <c r="K34" s="25">
        <v>6</v>
      </c>
      <c r="L34" s="25">
        <v>5</v>
      </c>
      <c r="M34" s="25">
        <v>2</v>
      </c>
      <c r="N34" s="25">
        <v>2</v>
      </c>
      <c r="O34" s="25">
        <v>1</v>
      </c>
      <c r="P34" s="21">
        <f>SUM(C34:I34)</f>
        <v>1465</v>
      </c>
      <c r="Q34" s="20">
        <f t="shared" si="4"/>
        <v>37</v>
      </c>
      <c r="R34" s="26">
        <f t="shared" si="6"/>
        <v>1.3250154387446944</v>
      </c>
      <c r="S34" s="29">
        <f t="shared" si="5"/>
        <v>1502</v>
      </c>
      <c r="T34" s="26">
        <f t="shared" si="7"/>
        <v>1.0060792082075074</v>
      </c>
    </row>
    <row r="35" spans="1:21" ht="16" x14ac:dyDescent="0.2">
      <c r="C35" s="25">
        <v>37</v>
      </c>
      <c r="D35" s="25">
        <v>342</v>
      </c>
      <c r="E35" s="25">
        <v>428</v>
      </c>
      <c r="F35" s="25">
        <v>292</v>
      </c>
      <c r="G35" s="25">
        <v>179</v>
      </c>
      <c r="H35" s="25">
        <v>94</v>
      </c>
      <c r="I35" s="25">
        <v>42</v>
      </c>
      <c r="J35" s="25">
        <v>17</v>
      </c>
      <c r="K35" s="25">
        <v>16</v>
      </c>
      <c r="L35" s="25">
        <v>2</v>
      </c>
      <c r="M35" s="25">
        <v>3</v>
      </c>
      <c r="N35" s="25">
        <v>1</v>
      </c>
      <c r="O35" s="25">
        <v>0</v>
      </c>
      <c r="P35" s="21">
        <f>SUM(C35:H35)</f>
        <v>1372</v>
      </c>
      <c r="Q35" s="20">
        <f t="shared" si="4"/>
        <v>81</v>
      </c>
      <c r="R35" s="26">
        <f t="shared" si="6"/>
        <v>1.2453109938777842</v>
      </c>
      <c r="S35" s="29">
        <f t="shared" si="5"/>
        <v>1453</v>
      </c>
      <c r="T35" s="26">
        <f t="shared" si="7"/>
        <v>1.011103352943588</v>
      </c>
    </row>
    <row r="36" spans="1:21" ht="16" x14ac:dyDescent="0.2">
      <c r="C36" s="25">
        <v>31</v>
      </c>
      <c r="D36" s="25">
        <v>393</v>
      </c>
      <c r="E36" s="25">
        <v>426</v>
      </c>
      <c r="F36" s="25">
        <v>390</v>
      </c>
      <c r="G36" s="25">
        <v>209</v>
      </c>
      <c r="H36" s="25">
        <v>127</v>
      </c>
      <c r="I36" s="25">
        <v>60</v>
      </c>
      <c r="J36" s="25">
        <v>19</v>
      </c>
      <c r="K36" s="25">
        <v>18</v>
      </c>
      <c r="L36" s="25">
        <v>6</v>
      </c>
      <c r="M36" s="25">
        <v>0</v>
      </c>
      <c r="N36" s="25">
        <v>3</v>
      </c>
      <c r="O36" s="25">
        <v>0</v>
      </c>
      <c r="P36" s="21">
        <f>SUM(C36:G36)</f>
        <v>1449</v>
      </c>
      <c r="Q36" s="20">
        <f t="shared" si="4"/>
        <v>233</v>
      </c>
      <c r="R36" s="26">
        <f>Q36/R15</f>
        <v>1.4053091055471725</v>
      </c>
      <c r="S36" s="29">
        <f t="shared" si="5"/>
        <v>1682</v>
      </c>
      <c r="T36" s="32">
        <f t="shared" si="7"/>
        <v>1.041615175301861</v>
      </c>
      <c r="U36" t="s">
        <v>41</v>
      </c>
    </row>
    <row r="37" spans="1:21" ht="16" x14ac:dyDescent="0.2">
      <c r="C37" s="25">
        <v>30</v>
      </c>
      <c r="D37" s="25">
        <v>310</v>
      </c>
      <c r="E37" s="25">
        <v>438</v>
      </c>
      <c r="F37" s="25">
        <v>369</v>
      </c>
      <c r="G37" s="25">
        <v>206</v>
      </c>
      <c r="H37" s="25">
        <v>106</v>
      </c>
      <c r="I37" s="25">
        <v>56</v>
      </c>
      <c r="J37" s="25">
        <v>38</v>
      </c>
      <c r="K37" s="25">
        <v>15</v>
      </c>
      <c r="L37" s="25">
        <v>11</v>
      </c>
      <c r="M37" s="25">
        <v>1</v>
      </c>
      <c r="N37" s="25">
        <v>3</v>
      </c>
      <c r="O37" s="25">
        <v>1</v>
      </c>
      <c r="P37" s="21">
        <f>SUM(C37:F37)</f>
        <v>1147</v>
      </c>
      <c r="Q37" s="20">
        <f t="shared" si="4"/>
        <v>437</v>
      </c>
      <c r="R37" s="26">
        <f t="shared" si="6"/>
        <v>1.2605244313101258</v>
      </c>
      <c r="S37" s="29">
        <f t="shared" si="5"/>
        <v>1584</v>
      </c>
      <c r="T37" s="32">
        <f t="shared" si="7"/>
        <v>1.0604673226374077</v>
      </c>
    </row>
    <row r="38" spans="1:21" ht="16" x14ac:dyDescent="0.2">
      <c r="C38" s="25">
        <v>38</v>
      </c>
      <c r="D38" s="25">
        <v>335</v>
      </c>
      <c r="E38" s="25">
        <v>465</v>
      </c>
      <c r="F38" s="25">
        <v>381</v>
      </c>
      <c r="G38" s="25">
        <v>213</v>
      </c>
      <c r="H38" s="25">
        <v>136</v>
      </c>
      <c r="I38" s="25">
        <v>73</v>
      </c>
      <c r="J38" s="25">
        <v>35</v>
      </c>
      <c r="K38" s="25">
        <v>20</v>
      </c>
      <c r="L38" s="25">
        <v>7</v>
      </c>
      <c r="M38" s="25">
        <v>3</v>
      </c>
      <c r="N38" s="25">
        <v>0</v>
      </c>
      <c r="O38" s="25">
        <v>1</v>
      </c>
      <c r="P38" s="21">
        <f>SUM(C38:E38)</f>
        <v>838</v>
      </c>
      <c r="Q38" s="20">
        <f t="shared" si="4"/>
        <v>869</v>
      </c>
      <c r="R38" s="26">
        <f t="shared" si="6"/>
        <v>1.1538924782041138</v>
      </c>
      <c r="S38" s="29">
        <f t="shared" si="5"/>
        <v>1707</v>
      </c>
      <c r="T38" s="32">
        <f t="shared" si="7"/>
        <v>1.0728405985969514</v>
      </c>
    </row>
    <row r="39" spans="1:21" ht="16" x14ac:dyDescent="0.2">
      <c r="C39" s="25">
        <v>18</v>
      </c>
      <c r="D39" s="25">
        <v>259</v>
      </c>
      <c r="E39" s="25">
        <v>448</v>
      </c>
      <c r="F39" s="25">
        <v>392</v>
      </c>
      <c r="G39" s="25">
        <v>241</v>
      </c>
      <c r="H39" s="25">
        <v>136</v>
      </c>
      <c r="I39" s="25">
        <v>76</v>
      </c>
      <c r="J39" s="25">
        <v>30</v>
      </c>
      <c r="K39" s="25">
        <v>10</v>
      </c>
      <c r="L39" s="25">
        <v>10</v>
      </c>
      <c r="M39" s="25">
        <v>3</v>
      </c>
      <c r="N39" s="25">
        <v>2</v>
      </c>
      <c r="O39" s="25">
        <v>1</v>
      </c>
      <c r="P39" s="21">
        <f>SUM(C39:D39)</f>
        <v>277</v>
      </c>
      <c r="Q39" s="20">
        <f t="shared" si="4"/>
        <v>1349</v>
      </c>
      <c r="R39" s="26">
        <f t="shared" si="6"/>
        <v>1.1240495929147696</v>
      </c>
      <c r="S39" s="29">
        <f t="shared" si="5"/>
        <v>1626</v>
      </c>
      <c r="T39" s="32">
        <f t="shared" si="7"/>
        <v>1.1007870135097544</v>
      </c>
    </row>
    <row r="40" spans="1:21" ht="16" x14ac:dyDescent="0.2">
      <c r="C40" s="25">
        <v>16</v>
      </c>
      <c r="D40" s="25">
        <v>319</v>
      </c>
      <c r="E40" s="25">
        <v>461</v>
      </c>
      <c r="F40" s="25">
        <v>405</v>
      </c>
      <c r="G40" s="25">
        <v>247</v>
      </c>
      <c r="H40" s="25">
        <v>165</v>
      </c>
      <c r="I40" s="25">
        <v>87</v>
      </c>
      <c r="J40" s="25">
        <v>48</v>
      </c>
      <c r="K40" s="25">
        <v>19</v>
      </c>
      <c r="L40" s="25">
        <v>4</v>
      </c>
      <c r="M40" s="25">
        <v>5</v>
      </c>
      <c r="N40" s="25">
        <v>5</v>
      </c>
      <c r="O40" s="25">
        <v>0</v>
      </c>
      <c r="P40" s="21">
        <f>SUM(C40)</f>
        <v>16</v>
      </c>
      <c r="Q40" s="20">
        <f t="shared" si="4"/>
        <v>1765</v>
      </c>
      <c r="R40" s="26">
        <f t="shared" si="6"/>
        <v>1.1155041594736617</v>
      </c>
      <c r="S40" s="29">
        <f t="shared" si="5"/>
        <v>1781</v>
      </c>
      <c r="T40" s="32">
        <f t="shared" si="7"/>
        <v>1.1143478489815077</v>
      </c>
    </row>
    <row r="41" spans="1:21" ht="16" x14ac:dyDescent="0.2">
      <c r="P41" s="6"/>
      <c r="Q41" s="3"/>
      <c r="R41" s="26"/>
      <c r="S41" s="3"/>
    </row>
    <row r="42" spans="1:21" ht="16" x14ac:dyDescent="0.2">
      <c r="A42" s="28" t="s">
        <v>38</v>
      </c>
      <c r="P42" s="6"/>
      <c r="Q42" s="20">
        <f>SUM(Q25:Q40)</f>
        <v>4781</v>
      </c>
      <c r="R42" s="26">
        <f>Q42/R21</f>
        <v>1.1481941793439792</v>
      </c>
      <c r="S42" s="3"/>
      <c r="T42" s="30">
        <f>AVERAGE(T25:T40)</f>
        <v>1.0248495262255997</v>
      </c>
      <c r="U42" s="30" t="s">
        <v>39</v>
      </c>
    </row>
    <row r="43" spans="1:21" x14ac:dyDescent="0.2">
      <c r="O43">
        <f t="shared" ref="O43" si="8">IF(O4&gt;0,O25/O4,"")</f>
        <v>0</v>
      </c>
    </row>
    <row r="44" spans="1:21" x14ac:dyDescent="0.2">
      <c r="O44">
        <f t="shared" ref="O44" si="9">IF(O5&gt;0,O26/O5,"")</f>
        <v>0</v>
      </c>
    </row>
    <row r="45" spans="1:21" x14ac:dyDescent="0.2">
      <c r="O45">
        <f t="shared" ref="O45:O46" si="10">IF(O6&gt;0,O27/O6,"")</f>
        <v>0</v>
      </c>
    </row>
    <row r="46" spans="1:21" x14ac:dyDescent="0.2">
      <c r="O46">
        <f t="shared" si="10"/>
        <v>0</v>
      </c>
    </row>
    <row r="47" spans="1:21" x14ac:dyDescent="0.2">
      <c r="O47">
        <f t="shared" ref="O47" si="11">IF(O8&gt;0,O29/O8,"")</f>
        <v>0</v>
      </c>
    </row>
    <row r="48" spans="1:21" x14ac:dyDescent="0.2">
      <c r="M48">
        <f t="shared" ref="M48:O48" si="12">IF(M9&gt;0,M30/M9,"")</f>
        <v>1</v>
      </c>
      <c r="N48">
        <f t="shared" si="12"/>
        <v>0</v>
      </c>
      <c r="O48">
        <f t="shared" si="12"/>
        <v>0</v>
      </c>
    </row>
    <row r="49" spans="3:15" x14ac:dyDescent="0.2">
      <c r="L49">
        <f t="shared" ref="L49:O49" si="13">IF(L10&gt;0,L31/L10,"")</f>
        <v>1</v>
      </c>
      <c r="M49">
        <f t="shared" si="13"/>
        <v>0.74950138332798211</v>
      </c>
      <c r="N49">
        <f t="shared" si="13"/>
        <v>0</v>
      </c>
      <c r="O49">
        <f t="shared" si="13"/>
        <v>0</v>
      </c>
    </row>
    <row r="50" spans="3:15" x14ac:dyDescent="0.2">
      <c r="K50">
        <f t="shared" ref="K50:O50" si="14">IF(K11&gt;0,K32/K11,"")</f>
        <v>1</v>
      </c>
      <c r="L50">
        <f t="shared" si="14"/>
        <v>0.32031346127339944</v>
      </c>
      <c r="M50">
        <f t="shared" si="14"/>
        <v>0</v>
      </c>
      <c r="N50">
        <f t="shared" si="14"/>
        <v>0</v>
      </c>
      <c r="O50">
        <f t="shared" si="14"/>
        <v>0</v>
      </c>
    </row>
    <row r="51" spans="3:15" x14ac:dyDescent="0.2">
      <c r="J51">
        <f t="shared" ref="J51:O51" si="15">IF(J12&gt;0,J33/J12,"")</f>
        <v>1</v>
      </c>
      <c r="K51">
        <f t="shared" si="15"/>
        <v>0.9292115085649284</v>
      </c>
      <c r="L51">
        <f t="shared" si="15"/>
        <v>0.68312987526753288</v>
      </c>
      <c r="M51">
        <f t="shared" si="15"/>
        <v>0</v>
      </c>
      <c r="N51">
        <f t="shared" si="15"/>
        <v>0</v>
      </c>
      <c r="O51">
        <f t="shared" si="15"/>
        <v>0</v>
      </c>
    </row>
    <row r="52" spans="3:15" x14ac:dyDescent="0.2">
      <c r="I52">
        <f t="shared" ref="I52:O52" si="16">IF(I13&gt;0,I34/I13,"")</f>
        <v>1</v>
      </c>
      <c r="J52">
        <f t="shared" si="16"/>
        <v>1.4517027833295593</v>
      </c>
      <c r="K52">
        <f t="shared" si="16"/>
        <v>0.8156319628488774</v>
      </c>
      <c r="L52">
        <f t="shared" si="16"/>
        <v>1.4990735583593819</v>
      </c>
      <c r="M52">
        <f t="shared" si="16"/>
        <v>1.3224914975757791</v>
      </c>
      <c r="N52">
        <f t="shared" si="16"/>
        <v>2.9167744161172999</v>
      </c>
      <c r="O52">
        <f t="shared" si="16"/>
        <v>1.7581071928926606</v>
      </c>
    </row>
    <row r="53" spans="3:15" x14ac:dyDescent="0.2">
      <c r="H53">
        <f t="shared" ref="H53:O53" si="17">IF(H14&gt;0,H35/H14,"")</f>
        <v>1</v>
      </c>
      <c r="I53">
        <f t="shared" si="17"/>
        <v>1.0793533895496557</v>
      </c>
      <c r="J53">
        <f t="shared" si="17"/>
        <v>1.2557947876282007</v>
      </c>
      <c r="K53">
        <f t="shared" si="17"/>
        <v>2.3242043450229652</v>
      </c>
      <c r="L53">
        <f t="shared" si="17"/>
        <v>0.64075835117072288</v>
      </c>
      <c r="M53">
        <f t="shared" si="17"/>
        <v>2.1198029276946375</v>
      </c>
      <c r="N53">
        <f t="shared" si="17"/>
        <v>1.5584188274037107</v>
      </c>
      <c r="O53">
        <f t="shared" si="17"/>
        <v>0</v>
      </c>
    </row>
    <row r="54" spans="3:15" x14ac:dyDescent="0.2">
      <c r="G54">
        <f t="shared" ref="G54:O54" si="18">IF(G15&gt;0,G36/G15,"")</f>
        <v>1</v>
      </c>
      <c r="H54">
        <f t="shared" si="18"/>
        <v>1.3724416143500404</v>
      </c>
      <c r="I54">
        <f t="shared" si="18"/>
        <v>1.3689328096467919</v>
      </c>
      <c r="J54">
        <f t="shared" si="18"/>
        <v>1.2460626213282395</v>
      </c>
      <c r="K54">
        <f t="shared" si="18"/>
        <v>2.321364528834295</v>
      </c>
      <c r="L54">
        <f t="shared" si="18"/>
        <v>1.7066011843548323</v>
      </c>
      <c r="M54">
        <f t="shared" si="18"/>
        <v>0</v>
      </c>
      <c r="N54">
        <f t="shared" si="18"/>
        <v>4.1507058186736314</v>
      </c>
      <c r="O54">
        <f t="shared" si="18"/>
        <v>0</v>
      </c>
    </row>
    <row r="55" spans="3:15" x14ac:dyDescent="0.2">
      <c r="F55">
        <f t="shared" ref="F55:O55" si="19">IF(F16&gt;0,F37/F16,"")</f>
        <v>1</v>
      </c>
      <c r="G55">
        <f t="shared" si="19"/>
        <v>1.1041511214149553</v>
      </c>
      <c r="H55">
        <f t="shared" si="19"/>
        <v>1.1861920564694095</v>
      </c>
      <c r="I55">
        <f t="shared" si="19"/>
        <v>1.3230549994035472</v>
      </c>
      <c r="J55">
        <f t="shared" si="19"/>
        <v>2.5806484893621819</v>
      </c>
      <c r="K55">
        <f t="shared" si="19"/>
        <v>2.0031851269138312</v>
      </c>
      <c r="L55">
        <f t="shared" si="19"/>
        <v>3.2399064208746475</v>
      </c>
      <c r="M55">
        <f t="shared" si="19"/>
        <v>0.64960556208723508</v>
      </c>
      <c r="N55">
        <f t="shared" si="19"/>
        <v>4.2981438161306045</v>
      </c>
      <c r="O55">
        <f t="shared" si="19"/>
        <v>1.7271584934075637</v>
      </c>
    </row>
    <row r="56" spans="3:15" x14ac:dyDescent="0.2">
      <c r="E56">
        <f t="shared" ref="E56:O56" si="20">IF(E17&gt;0,E38/E17,"")</f>
        <v>1</v>
      </c>
      <c r="F56">
        <f t="shared" si="20"/>
        <v>0.99900668375471879</v>
      </c>
      <c r="G56">
        <f t="shared" si="20"/>
        <v>1.0647561453177463</v>
      </c>
      <c r="H56">
        <f t="shared" si="20"/>
        <v>1.4193755140845823</v>
      </c>
      <c r="I56">
        <f t="shared" si="20"/>
        <v>1.6085034090311137</v>
      </c>
      <c r="J56">
        <f t="shared" si="20"/>
        <v>2.2167797998932564</v>
      </c>
      <c r="K56">
        <f t="shared" si="20"/>
        <v>2.4909733316674596</v>
      </c>
      <c r="L56">
        <f t="shared" si="20"/>
        <v>1.9228573903308814</v>
      </c>
      <c r="M56">
        <f t="shared" si="20"/>
        <v>1.8175243747686123</v>
      </c>
      <c r="N56">
        <f t="shared" si="20"/>
        <v>0</v>
      </c>
      <c r="O56">
        <f t="shared" si="20"/>
        <v>1.610799354801566</v>
      </c>
    </row>
    <row r="57" spans="3:15" x14ac:dyDescent="0.2">
      <c r="D57">
        <f t="shared" ref="D57:O57" si="21">IF(D18&gt;0,D39/D18,"")</f>
        <v>1</v>
      </c>
      <c r="E57">
        <f t="shared" si="21"/>
        <v>0.98640311076706988</v>
      </c>
      <c r="F57">
        <f t="shared" si="21"/>
        <v>1.0377062366516558</v>
      </c>
      <c r="G57">
        <f t="shared" si="21"/>
        <v>1.2162771173305922</v>
      </c>
      <c r="H57">
        <f t="shared" si="21"/>
        <v>1.4329870001013763</v>
      </c>
      <c r="I57">
        <f t="shared" si="21"/>
        <v>1.6906653795305899</v>
      </c>
      <c r="J57">
        <f t="shared" si="21"/>
        <v>1.918318466000938</v>
      </c>
      <c r="K57">
        <f t="shared" si="21"/>
        <v>1.2574305976318156</v>
      </c>
      <c r="L57">
        <f t="shared" si="21"/>
        <v>2.7732816459981886</v>
      </c>
      <c r="M57">
        <f t="shared" si="21"/>
        <v>1.8349540171478531</v>
      </c>
      <c r="N57">
        <f t="shared" si="21"/>
        <v>2.6980120183655312</v>
      </c>
      <c r="O57">
        <f t="shared" si="21"/>
        <v>1.6262465515977453</v>
      </c>
    </row>
    <row r="58" spans="3:15" x14ac:dyDescent="0.2">
      <c r="C58">
        <f t="shared" ref="C58:O58" si="22">IF(C19&gt;0,C40/C19,"")</f>
        <v>1</v>
      </c>
      <c r="D58">
        <f t="shared" si="22"/>
        <v>0.99150568664995131</v>
      </c>
      <c r="E58">
        <f t="shared" si="22"/>
        <v>0.96640034007837083</v>
      </c>
      <c r="F58">
        <f t="shared" si="22"/>
        <v>1.0207587527448814</v>
      </c>
      <c r="G58">
        <f t="shared" si="22"/>
        <v>1.1868400039328761</v>
      </c>
      <c r="H58">
        <f t="shared" si="22"/>
        <v>1.6552630323961941</v>
      </c>
      <c r="I58">
        <f t="shared" si="22"/>
        <v>1.8426508395510255</v>
      </c>
      <c r="J58">
        <f t="shared" si="22"/>
        <v>2.9222705378936</v>
      </c>
      <c r="K58">
        <f t="shared" si="22"/>
        <v>2.274664524770845</v>
      </c>
      <c r="L58">
        <f t="shared" si="22"/>
        <v>1.0561696859797645</v>
      </c>
      <c r="M58">
        <f t="shared" si="22"/>
        <v>2.9117471877809735</v>
      </c>
      <c r="N58">
        <f t="shared" si="22"/>
        <v>6.4219011759917892</v>
      </c>
      <c r="O58">
        <f t="shared" si="22"/>
        <v>0</v>
      </c>
    </row>
    <row r="59" spans="3:15" x14ac:dyDescent="0.2">
      <c r="C59" t="str">
        <f t="shared" ref="C59:O59" si="23">IF(C41&gt;0,C20/C41,"")</f>
        <v/>
      </c>
      <c r="D59" t="str">
        <f t="shared" si="23"/>
        <v/>
      </c>
      <c r="E59" t="str">
        <f t="shared" si="23"/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</row>
    <row r="60" spans="3:15" x14ac:dyDescent="0.2">
      <c r="C60" t="str">
        <f t="shared" ref="C60:O60" si="24">IF(C42&gt;0,C21/C42,"")</f>
        <v/>
      </c>
      <c r="D60" t="str">
        <f t="shared" si="24"/>
        <v/>
      </c>
      <c r="E60" t="str">
        <f t="shared" si="24"/>
        <v/>
      </c>
      <c r="F60" t="str">
        <f t="shared" si="24"/>
        <v/>
      </c>
      <c r="G60" t="str">
        <f t="shared" si="24"/>
        <v/>
      </c>
      <c r="H60" t="str">
        <f t="shared" si="24"/>
        <v/>
      </c>
      <c r="I60" t="str">
        <f t="shared" si="24"/>
        <v/>
      </c>
      <c r="J60" t="str">
        <f t="shared" si="24"/>
        <v/>
      </c>
      <c r="K60" t="str">
        <f t="shared" si="24"/>
        <v/>
      </c>
      <c r="L60" t="str">
        <f t="shared" si="24"/>
        <v/>
      </c>
      <c r="M60" t="str">
        <f t="shared" si="24"/>
        <v/>
      </c>
      <c r="N60" t="str">
        <f t="shared" si="24"/>
        <v/>
      </c>
      <c r="O60" t="str">
        <f t="shared" si="2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A11-4ADC-3F47-8989-7F33DDEAED35}">
  <dimension ref="A1:T49"/>
  <sheetViews>
    <sheetView workbookViewId="0">
      <selection activeCell="S40" sqref="S40:T40"/>
    </sheetView>
  </sheetViews>
  <sheetFormatPr baseColWidth="10" defaultRowHeight="15" x14ac:dyDescent="0.2"/>
  <cols>
    <col min="3" max="18" width="7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Data!B1+Data!C1</f>
        <v>539</v>
      </c>
      <c r="C4" s="9">
        <f>Data!B1/Normaliser!$B4*1000</f>
        <v>289.42486085343228</v>
      </c>
      <c r="D4" s="9">
        <f>Data!C1/Normaliser!$B4*1000</f>
        <v>710.57513914656772</v>
      </c>
      <c r="E4" s="9">
        <f>Data!D1/Normaliser!$B4*1000</f>
        <v>408.16326530612247</v>
      </c>
      <c r="F4" s="9">
        <f>Data!E1/Normaliser!$B4*1000</f>
        <v>159.55473098330242</v>
      </c>
      <c r="G4" s="9">
        <f>Data!F1/Normaliser!$B4*1000</f>
        <v>64.935064935064929</v>
      </c>
      <c r="H4" s="9">
        <f>Data!G1/Normaliser!$B4*1000</f>
        <v>46.382189239332092</v>
      </c>
      <c r="I4" s="9">
        <f>Data!H1/Normaliser!$B4*1000</f>
        <v>14.84230055658627</v>
      </c>
      <c r="J4" s="9">
        <f>Data!I1/Normaliser!$B4*1000</f>
        <v>7.4211502782931351</v>
      </c>
      <c r="K4" s="9">
        <f>Data!J1/Normaliser!$B4*1000</f>
        <v>3.7105751391465676</v>
      </c>
      <c r="L4" s="9">
        <f>Data!K1/Normaliser!$B4*1000</f>
        <v>0</v>
      </c>
      <c r="M4" s="9">
        <f>Data!L1/Normaliser!$B4*1000</f>
        <v>0</v>
      </c>
      <c r="N4" s="9">
        <f>Data!M1/Normaliser!$B4*1000</f>
        <v>0</v>
      </c>
      <c r="O4" s="9">
        <f>Data!N1/Normaliser!$B4*1000</f>
        <v>0</v>
      </c>
      <c r="P4" s="9">
        <f>Data!O1/Normaliser!$B4*1000</f>
        <v>0</v>
      </c>
      <c r="Q4" s="9">
        <f>Data!P1/Normaliser!$B4*1000</f>
        <v>0</v>
      </c>
      <c r="R4" s="9">
        <f>Data!Q1/Normaliser!$B4*1000</f>
        <v>0</v>
      </c>
    </row>
    <row r="5" spans="1:19" ht="16" x14ac:dyDescent="0.2">
      <c r="A5" s="7">
        <v>1</v>
      </c>
      <c r="B5" s="8">
        <f>Data!B2+Data!C2</f>
        <v>603</v>
      </c>
      <c r="C5" s="9">
        <f>Data!B2/Normaliser!$B5*1000</f>
        <v>262.02321724709782</v>
      </c>
      <c r="D5" s="9">
        <f>Data!C2/Normaliser!$B5*1000</f>
        <v>737.97678275290218</v>
      </c>
      <c r="E5" s="9">
        <f>Data!D2/Normaliser!$B5*1000</f>
        <v>434.49419568822555</v>
      </c>
      <c r="F5" s="9">
        <f>Data!E2/Normaliser!$B5*1000</f>
        <v>218.90547263681592</v>
      </c>
      <c r="G5" s="9">
        <f>Data!F2/Normaliser!$B5*1000</f>
        <v>137.64510779436154</v>
      </c>
      <c r="H5" s="9">
        <f>Data!G2/Normaliser!$B5*1000</f>
        <v>39.800995024875618</v>
      </c>
      <c r="I5" s="9">
        <f>Data!H2/Normaliser!$B5*1000</f>
        <v>14.925373134328359</v>
      </c>
      <c r="J5" s="9">
        <f>Data!I2/Normaliser!$B5*1000</f>
        <v>6.6334991708126037</v>
      </c>
      <c r="K5" s="9">
        <f>Data!J2/Normaliser!$B5*1000</f>
        <v>1.6583747927031509</v>
      </c>
      <c r="L5" s="9">
        <f>Data!K2/Normaliser!$B5*1000</f>
        <v>0</v>
      </c>
      <c r="M5" s="9">
        <f>Data!L2/Normaliser!$B5*1000</f>
        <v>0</v>
      </c>
      <c r="N5" s="9">
        <f>Data!M2/Normaliser!$B5*1000</f>
        <v>0</v>
      </c>
      <c r="O5" s="9">
        <f>Data!N2/Normaliser!$B5*1000</f>
        <v>0</v>
      </c>
      <c r="P5" s="9">
        <f>Data!O2/Normaliser!$B5*1000</f>
        <v>0</v>
      </c>
      <c r="Q5" s="9">
        <f>Data!P2/Normaliser!$B5*1000</f>
        <v>0</v>
      </c>
      <c r="R5" s="9"/>
    </row>
    <row r="6" spans="1:19" ht="16" x14ac:dyDescent="0.2">
      <c r="A6" s="7">
        <v>2</v>
      </c>
      <c r="B6" s="8">
        <f>Data!B3+Data!C3</f>
        <v>554</v>
      </c>
      <c r="C6" s="9">
        <f>Data!B3/Normaliser!$B6*1000</f>
        <v>247.29241877256317</v>
      </c>
      <c r="D6" s="9">
        <f>Data!C3/Normaliser!$B6*1000</f>
        <v>752.70758122743689</v>
      </c>
      <c r="E6" s="9">
        <f>Data!D3/Normaliser!$B6*1000</f>
        <v>463.89891696750902</v>
      </c>
      <c r="F6" s="9">
        <f>Data!E3/Normaliser!$B6*1000</f>
        <v>301.44404332129966</v>
      </c>
      <c r="G6" s="9">
        <f>Data!F3/Normaliser!$B6*1000</f>
        <v>126.3537906137184</v>
      </c>
      <c r="H6" s="9">
        <f>Data!G3/Normaliser!$B6*1000</f>
        <v>59.566787003610109</v>
      </c>
      <c r="I6" s="9">
        <f>Data!H3/Normaliser!$B6*1000</f>
        <v>34.29602888086643</v>
      </c>
      <c r="J6" s="9">
        <f>Data!I3/Normaliser!$B6*1000</f>
        <v>10.830324909747292</v>
      </c>
      <c r="K6" s="9">
        <f>Data!J3/Normaliser!$B6*1000</f>
        <v>9.025270758122744</v>
      </c>
      <c r="L6" s="9">
        <f>Data!K3/Normaliser!$B6*1000</f>
        <v>1.8050541516245489</v>
      </c>
      <c r="M6" s="9">
        <f>Data!L3/Normaliser!$B6*1000</f>
        <v>1.8050541516245489</v>
      </c>
      <c r="N6" s="9">
        <f>Data!M3/Normaliser!$B6*1000</f>
        <v>0</v>
      </c>
      <c r="O6" s="9">
        <f>Data!N3/Normaliser!$B6*1000</f>
        <v>0</v>
      </c>
      <c r="P6" s="9">
        <f>Data!O3/Normaliser!$B6*1000</f>
        <v>0</v>
      </c>
      <c r="Q6" s="9"/>
      <c r="R6" s="9"/>
    </row>
    <row r="7" spans="1:19" ht="16" x14ac:dyDescent="0.2">
      <c r="A7" s="7">
        <v>3</v>
      </c>
      <c r="B7" s="8">
        <f>Data!B4+Data!C4</f>
        <v>538</v>
      </c>
      <c r="C7" s="9">
        <f>Data!B4/Normaliser!$B7*1000</f>
        <v>228.62453531598513</v>
      </c>
      <c r="D7" s="9">
        <f>Data!C4/Normaliser!$B7*1000</f>
        <v>771.3754646840149</v>
      </c>
      <c r="E7" s="9">
        <f>Data!D4/Normaliser!$B7*1000</f>
        <v>566.91449814126395</v>
      </c>
      <c r="F7" s="9">
        <f>Data!E4/Normaliser!$B7*1000</f>
        <v>269.51672862453529</v>
      </c>
      <c r="G7" s="9">
        <f>Data!F4/Normaliser!$B7*1000</f>
        <v>143.12267657992564</v>
      </c>
      <c r="H7" s="9">
        <f>Data!G4/Normaliser!$B7*1000</f>
        <v>61.338289962825279</v>
      </c>
      <c r="I7" s="9">
        <f>Data!H4/Normaliser!$B7*1000</f>
        <v>31.598513011152413</v>
      </c>
      <c r="J7" s="9">
        <f>Data!I4/Normaliser!$B7*1000</f>
        <v>14.869888475836431</v>
      </c>
      <c r="K7" s="9">
        <f>Data!J4/Normaliser!$B7*1000</f>
        <v>7.4349442379182156</v>
      </c>
      <c r="L7" s="9">
        <f>Data!K4/Normaliser!$B7*1000</f>
        <v>3.7174721189591078</v>
      </c>
      <c r="M7" s="9">
        <f>Data!L4/Normaliser!$B7*1000</f>
        <v>3.7174721189591078</v>
      </c>
      <c r="N7" s="9">
        <f>Data!M4/Normaliser!$B7*1000</f>
        <v>0</v>
      </c>
      <c r="O7" s="9">
        <f>Data!N4/Normaliser!$B7*1000</f>
        <v>0</v>
      </c>
      <c r="P7" s="9"/>
      <c r="Q7" s="9"/>
      <c r="R7" s="9"/>
    </row>
    <row r="8" spans="1:19" ht="16" x14ac:dyDescent="0.2">
      <c r="A8" s="7">
        <v>4</v>
      </c>
      <c r="B8" s="8">
        <f>Data!B5+Data!C5</f>
        <v>519</v>
      </c>
      <c r="C8" s="9">
        <f>Data!B5/Normaliser!$B8*1000</f>
        <v>219.65317919075144</v>
      </c>
      <c r="D8" s="9">
        <f>Data!C5/Normaliser!$B8*1000</f>
        <v>780.34682080924858</v>
      </c>
      <c r="E8" s="9">
        <f>Data!D5/Normaliser!$B8*1000</f>
        <v>641.61849710982654</v>
      </c>
      <c r="F8" s="9">
        <f>Data!E5/Normaliser!$B8*1000</f>
        <v>317.91907514450867</v>
      </c>
      <c r="G8" s="9">
        <f>Data!F5/Normaliser!$B8*1000</f>
        <v>188.82466281310212</v>
      </c>
      <c r="H8" s="9">
        <f>Data!G5/Normaliser!$B8*1000</f>
        <v>78.9980732177264</v>
      </c>
      <c r="I8" s="9">
        <f>Data!H5/Normaliser!$B8*1000</f>
        <v>30.828516377649326</v>
      </c>
      <c r="J8" s="9">
        <f>Data!I5/Normaliser!$B8*1000</f>
        <v>17.341040462427745</v>
      </c>
      <c r="K8" s="9">
        <f>Data!J5/Normaliser!$B8*1000</f>
        <v>1.9267822736030829</v>
      </c>
      <c r="L8" s="9">
        <f>Data!K5/Normaliser!$B8*1000</f>
        <v>9.6339113680154131</v>
      </c>
      <c r="M8" s="9">
        <f>Data!L5/Normaliser!$B8*1000</f>
        <v>0</v>
      </c>
      <c r="N8" s="9">
        <f>Data!M5/Normaliser!$B8*1000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Data!B6+Data!C6</f>
        <v>530</v>
      </c>
      <c r="C9" s="9">
        <f>Data!B6/Normaliser!$B9*1000</f>
        <v>188.67924528301887</v>
      </c>
      <c r="D9" s="9">
        <f>Data!C6/Normaliser!$B9*1000</f>
        <v>811.32075471698113</v>
      </c>
      <c r="E9" s="9">
        <f>Data!D6/Normaliser!$B9*1000</f>
        <v>675.47169811320748</v>
      </c>
      <c r="F9" s="9">
        <f>Data!E6/Normaliser!$B9*1000</f>
        <v>379.24528301886795</v>
      </c>
      <c r="G9" s="9">
        <f>Data!F6/Normaliser!$B9*1000</f>
        <v>184.90566037735849</v>
      </c>
      <c r="H9" s="9">
        <f>Data!G6/Normaliser!$B9*1000</f>
        <v>96.226415094339629</v>
      </c>
      <c r="I9" s="9">
        <f>Data!H6/Normaliser!$B9*1000</f>
        <v>39.622641509433961</v>
      </c>
      <c r="J9" s="9">
        <f>Data!I6/Normaliser!$B9*1000</f>
        <v>18.867924528301884</v>
      </c>
      <c r="K9" s="9">
        <f>Data!J6/Normaliser!$B9*1000</f>
        <v>11.320754716981131</v>
      </c>
      <c r="L9" s="9">
        <f>Data!K6/Normaliser!$B9*1000</f>
        <v>3.7735849056603774</v>
      </c>
      <c r="M9" s="9">
        <f>Data!L6/Normaliser!$B9*1000</f>
        <v>1.8867924528301887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Data!B7+Data!C7</f>
        <v>523</v>
      </c>
      <c r="C10" s="9">
        <f>Data!B7/Normaliser!$B10*1000</f>
        <v>183.55640535372851</v>
      </c>
      <c r="D10" s="9">
        <f>Data!C7/Normaliser!$B10*1000</f>
        <v>816.44359464627144</v>
      </c>
      <c r="E10" s="9">
        <f>Data!D7/Normaliser!$B10*1000</f>
        <v>757.17017208413006</v>
      </c>
      <c r="F10" s="9">
        <f>Data!E7/Normaliser!$B10*1000</f>
        <v>409.1778202676864</v>
      </c>
      <c r="G10" s="9">
        <f>Data!F7/Normaliser!$B10*1000</f>
        <v>261.95028680688335</v>
      </c>
      <c r="H10" s="9">
        <f>Data!G7/Normaliser!$B10*1000</f>
        <v>114.7227533460803</v>
      </c>
      <c r="I10" s="9">
        <f>Data!H7/Normaliser!$B10*1000</f>
        <v>61.185468451242826</v>
      </c>
      <c r="J10" s="9">
        <f>Data!I7/Normaliser!$B10*1000</f>
        <v>24.856596558317399</v>
      </c>
      <c r="K10" s="9">
        <f>Data!J7/Normaliser!$B10*1000</f>
        <v>11.472275334608032</v>
      </c>
      <c r="L10" s="9">
        <f>Data!K7/Normaliser!$B10*1000</f>
        <v>5.7361376673040159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Data!B8+Data!C8</f>
        <v>475</v>
      </c>
      <c r="C11" s="9">
        <f>Data!B8/Normaliser!$B11*1000</f>
        <v>141.05263157894737</v>
      </c>
      <c r="D11" s="9">
        <f>Data!C8/Normaliser!$B11*1000</f>
        <v>858.94736842105272</v>
      </c>
      <c r="E11" s="9">
        <f>Data!D8/Normaliser!$B11*1000</f>
        <v>894.73684210526312</v>
      </c>
      <c r="F11" s="9">
        <f>Data!E8/Normaliser!$B11*1000</f>
        <v>526.31578947368416</v>
      </c>
      <c r="G11" s="9">
        <f>Data!F8/Normaliser!$B11*1000</f>
        <v>303.15789473684214</v>
      </c>
      <c r="H11" s="9">
        <f>Data!G8/Normaliser!$B11*1000</f>
        <v>143.15789473684208</v>
      </c>
      <c r="I11" s="9">
        <f>Data!H8/Normaliser!$B11*1000</f>
        <v>63.15789473684211</v>
      </c>
      <c r="J11" s="9">
        <f>Data!I8/Normaliser!$B11*1000</f>
        <v>23.157894736842106</v>
      </c>
      <c r="K11" s="9">
        <f>Data!J8/Normaliser!$B11*1000</f>
        <v>18.947368421052634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Data!B9+Data!C9</f>
        <v>489</v>
      </c>
      <c r="C12" s="9">
        <f>Data!B9/Normaliser!$B12*1000</f>
        <v>128.83435582822085</v>
      </c>
      <c r="D12" s="9">
        <f>Data!C9/Normaliser!$B12*1000</f>
        <v>871.16564417177915</v>
      </c>
      <c r="E12" s="9">
        <f>Data!D9/Normaliser!$B12*1000</f>
        <v>889.57055214723925</v>
      </c>
      <c r="F12" s="9">
        <f>Data!E9/Normaliser!$B12*1000</f>
        <v>531.69734151329237</v>
      </c>
      <c r="G12" s="9">
        <f>Data!F9/Normaliser!$B12*1000</f>
        <v>267.89366053169732</v>
      </c>
      <c r="H12" s="9">
        <f>Data!G9/Normaliser!$B12*1000</f>
        <v>149.28425357873209</v>
      </c>
      <c r="I12" s="9">
        <f>Data!H9/Normaliser!$B12*1000</f>
        <v>61.349693251533743</v>
      </c>
      <c r="J12" s="9">
        <f>Data!I9/Normaliser!$B12*1000</f>
        <v>30.674846625766872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Data!B10+Data!C10</f>
        <v>441</v>
      </c>
      <c r="C13" s="9">
        <f>Data!B10/Normaliser!$B13*1000</f>
        <v>136.0544217687075</v>
      </c>
      <c r="D13" s="9">
        <f>Data!C10/Normaliser!$B13*1000</f>
        <v>863.94557823129253</v>
      </c>
      <c r="E13" s="9">
        <f>Data!D10/Normaliser!$B13*1000</f>
        <v>977.32426303854879</v>
      </c>
      <c r="F13" s="9">
        <f>Data!E10/Normaliser!$B13*1000</f>
        <v>671.20181405895698</v>
      </c>
      <c r="G13" s="9">
        <f>Data!F10/Normaliser!$B13*1000</f>
        <v>362.81179138321994</v>
      </c>
      <c r="H13" s="9">
        <f>Data!G10/Normaliser!$B13*1000</f>
        <v>181.40589569160997</v>
      </c>
      <c r="I13" s="9">
        <f>Data!H10/Normaliser!$B13*1000</f>
        <v>129.25170068027211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Data!B11+Data!C11</f>
        <v>379</v>
      </c>
      <c r="C14" s="9">
        <f>Data!B11/Normaliser!$B14*1000</f>
        <v>97.625329815303431</v>
      </c>
      <c r="D14" s="9">
        <f>Data!C11/Normaliser!$B14*1000</f>
        <v>902.37467018469647</v>
      </c>
      <c r="E14" s="9">
        <f>Data!D11/Normaliser!$B14*1000</f>
        <v>1129.2875989445909</v>
      </c>
      <c r="F14" s="9">
        <f>Data!E11/Normaliser!$B14*1000</f>
        <v>770.44854881266485</v>
      </c>
      <c r="G14" s="9">
        <f>Data!F11/Normaliser!$B14*1000</f>
        <v>472.29551451187336</v>
      </c>
      <c r="H14" s="9">
        <f>Data!G11/Normaliser!$B14*1000</f>
        <v>248.02110817941951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Data!B12+Data!C12</f>
        <v>424</v>
      </c>
      <c r="C15" s="9">
        <f>Data!B12/Normaliser!$B15*1000</f>
        <v>73.113207547169807</v>
      </c>
      <c r="D15" s="9">
        <f>Data!C12/Normaliser!$B15*1000</f>
        <v>926.88679245283026</v>
      </c>
      <c r="E15" s="9">
        <f>Data!D12/Normaliser!$B15*1000</f>
        <v>1004.7169811320755</v>
      </c>
      <c r="F15" s="9">
        <f>Data!E12/Normaliser!$B15*1000</f>
        <v>919.81132075471692</v>
      </c>
      <c r="G15" s="9">
        <f>Data!F12/Normaliser!$B15*1000</f>
        <v>492.92452830188677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Data!B13+Data!C13</f>
        <v>340</v>
      </c>
      <c r="C16" s="9">
        <f>Data!B13/Normaliser!$B16*1000</f>
        <v>88.235294117647058</v>
      </c>
      <c r="D16" s="9">
        <f>Data!C13/Normaliser!$B16*1000</f>
        <v>911.76470588235293</v>
      </c>
      <c r="E16" s="9">
        <f>Data!D13/Normaliser!$B16*1000</f>
        <v>1288.2352941176471</v>
      </c>
      <c r="F16" s="9">
        <f>Data!E13/Normaliser!$B16*1000</f>
        <v>1085.2941176470588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Data!B14+Data!C14</f>
        <v>373</v>
      </c>
      <c r="C17" s="9">
        <f>Data!B14/Normaliser!$B17*1000</f>
        <v>101.87667560321715</v>
      </c>
      <c r="D17" s="9">
        <f>Data!C14/Normaliser!$B17*1000</f>
        <v>898.12332439678289</v>
      </c>
      <c r="E17" s="9">
        <f>Data!D14/Normaliser!$B17*1000</f>
        <v>1246.6487935656835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Data!B15+Data!C15</f>
        <v>277</v>
      </c>
      <c r="C18" s="9">
        <f>Data!B15/Normaliser!$B18*1000</f>
        <v>64.981949458483754</v>
      </c>
      <c r="D18" s="9">
        <f>Data!C15/Normaliser!$B18*1000</f>
        <v>935.01805054151623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11" cm="1">
        <f t="array" ref="C24">SUMPRODUCT(C4:C18,$B4:$B18/SUM($B4:$B18))</f>
        <v>175.32838378069675</v>
      </c>
      <c r="D24" s="11" cm="1">
        <f t="array" ref="D24">SUMPRODUCT(D4:D18,$B4:$B18/SUM($B4:$B18))</f>
        <v>824.67161621930336</v>
      </c>
      <c r="E24" s="11" cm="1">
        <f t="array" ref="E24">SUMPRODUCT(E4:E17,$B4:$B17/SUM($B4:$B17))</f>
        <v>769.88256280660016</v>
      </c>
      <c r="F24" s="11" cm="1">
        <f t="array" ref="F24">SUMPRODUCT(F4:F16,$B4:$B16/SUM($B4:$B16))</f>
        <v>466.94995278564687</v>
      </c>
      <c r="G24" s="11" cm="1">
        <f t="array" ref="G24">SUMPRODUCT(G4:G15,$B4:$B15/SUM($B4:$B15))</f>
        <v>236.28200864649148</v>
      </c>
      <c r="H24" s="11" cm="1">
        <f t="array" ref="H24">SUMPRODUCT(H4:H14,$B4:$B14/SUM($B4:$B14))</f>
        <v>104.11449016100178</v>
      </c>
      <c r="I24" s="11" cm="1">
        <f t="array" ref="I24">SUMPRODUCT(I4:I13,$B4:$B13/SUM($B4:$B13))</f>
        <v>45.864517367108036</v>
      </c>
      <c r="J24" s="11" cm="1">
        <f t="array" ref="J24">SUMPRODUCT(J4:J12,$B4:$B12/SUM($B4:$B12))</f>
        <v>16.771488469601678</v>
      </c>
      <c r="K24" s="11" cm="1">
        <f t="array" ref="K24">SUMPRODUCT(K4:K11,$B4:$B11/SUM($B4:$B11))</f>
        <v>7.9420696099042285</v>
      </c>
      <c r="L24" s="11" cm="1">
        <f t="array" ref="L24">SUMPRODUCT(L4:L10,$B4:$B10/SUM($B4:$B10))</f>
        <v>3.4156594850236464</v>
      </c>
      <c r="M24" s="11" cm="1">
        <f t="array" ref="M24">SUMPRODUCT(M4:M9,$B4:$B9/SUM($B4:$B9))</f>
        <v>1.2183978068839476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6" x14ac:dyDescent="0.2">
      <c r="A26" s="6" t="s">
        <v>8</v>
      </c>
      <c r="B26" s="6"/>
      <c r="C26" s="12" cm="1">
        <f t="array" ref="C26">SUMPRODUCT(C13:C18,$B13:$B18/SUM($B13:$B18))</f>
        <v>95.792300805729624</v>
      </c>
      <c r="D26" s="12" cm="1">
        <f t="array" ref="D26">SUMPRODUCT(D13:D18,$B13:$B18/SUM($B13:$B18))</f>
        <v>904.20769919427039</v>
      </c>
      <c r="E26" s="12" cm="1">
        <f t="array" ref="E26">SUMPRODUCT(E12:E17,$B12:$B17/SUM($B12:$B17))</f>
        <v>1072.3630417007357</v>
      </c>
      <c r="F26" s="12" cm="1">
        <f t="array" ref="F26">SUMPRODUCT(F11:F16,$B11:$B16/SUM($B11:$B16))</f>
        <v>728.80690737833595</v>
      </c>
      <c r="G26" s="12" cm="1">
        <f t="array" ref="G26">SUMPRODUCT(G10:G15,$B10:$B15/SUM($B10:$B15))</f>
        <v>351.51958989381177</v>
      </c>
      <c r="H26" s="12" cm="1">
        <f t="array" ref="H26">SUMPRODUCT(H9:H14,$B9:$B14/SUM($B9:$B14))</f>
        <v>150.15861825872398</v>
      </c>
      <c r="I26" s="12" cm="1">
        <f t="array" ref="I26">SUMPRODUCT(I8:I13,$B8:$B13/SUM($B8:$B13))</f>
        <v>62.479005710446756</v>
      </c>
      <c r="J26" s="12" cm="1">
        <f t="array" ref="J26">SUMPRODUCT(J7:J12,$B7:$B12/SUM($B7:$B12))</f>
        <v>21.470396877033181</v>
      </c>
      <c r="K26" s="12" cm="1">
        <f t="array" ref="K26">SUMPRODUCT(K6:K11,$B6:$B11/SUM($B6:$B11))</f>
        <v>9.8757566103854728</v>
      </c>
      <c r="L26" s="12" cm="1">
        <f t="array" ref="L26">SUMPRODUCT(L5:L10,$B5:$B10/SUM($B5:$B10))</f>
        <v>3.9791857973676152</v>
      </c>
      <c r="M26" s="12" cm="1">
        <f t="array" ref="M26">SUMPRODUCT(M4:M9,$B4:$B9/SUM($B4:$B9))</f>
        <v>1.2183978068839476</v>
      </c>
      <c r="N26" s="9"/>
      <c r="O26" s="9"/>
      <c r="P26" s="9"/>
      <c r="Q26" s="9"/>
      <c r="R26" s="9"/>
    </row>
    <row r="27" spans="1:18" ht="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6" x14ac:dyDescent="0.2">
      <c r="A28" s="6" t="s">
        <v>9</v>
      </c>
      <c r="B28" s="6"/>
      <c r="C28" s="13">
        <f>SUMPRODUCT(C16:C18,$B16:$B18)/SUM($B16:$B18)</f>
        <v>86.868686868686865</v>
      </c>
      <c r="D28" s="13">
        <f>SUMPRODUCT(D16:D18,$B16:$B18)/SUM($B16:$B18)</f>
        <v>913.13131313131316</v>
      </c>
      <c r="E28" s="13">
        <f>SUMPRODUCT(E15:E17,$B15:$B17)/SUM($B15:$B17)</f>
        <v>1168.8654353562006</v>
      </c>
      <c r="F28" s="13">
        <f>SUMPRODUCT(F14:F16,$B14:$B16)/SUM($B14:$B16)</f>
        <v>919.5100612423447</v>
      </c>
      <c r="G28" s="13">
        <f>SUMPRODUCT(G13:G15,$B13:$B15)/SUM($B13:$B15)</f>
        <v>440.51446945337619</v>
      </c>
      <c r="H28" s="13">
        <f>SUMPRODUCT(H12:H14,$B12:$B14)/SUM($B12:$B14)</f>
        <v>188.69365928189458</v>
      </c>
      <c r="I28" s="13">
        <f>SUMPRODUCT(I11:I13,$B11:$B13)/SUM($B11:$B13)</f>
        <v>83.27402135231317</v>
      </c>
      <c r="J28" s="13">
        <f>SUMPRODUCT(J10:J12,$B10:$B12)/SUM($B10:$B12)</f>
        <v>26.227303295225287</v>
      </c>
      <c r="K28" s="13">
        <f>SUMPRODUCT(K9:K11,$B9:$B11)/SUM($B9:$B11)</f>
        <v>13.743455497382199</v>
      </c>
      <c r="L28" s="13">
        <f>SUMPRODUCT(L8:L10,$B8:$B10)/SUM($B8:$B10)</f>
        <v>6.3613231552162848</v>
      </c>
      <c r="M28" s="13">
        <f>SUMPRODUCT(M7:M9,$B7:$B9)/SUM($B7:$B9)</f>
        <v>1.890359168241966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 t="s">
        <v>10</v>
      </c>
      <c r="B31" s="6"/>
      <c r="C31" s="13">
        <f>C28</f>
        <v>86.868686868686865</v>
      </c>
      <c r="D31" s="13">
        <f t="shared" ref="D31:R31" si="0">D28</f>
        <v>913.13131313131316</v>
      </c>
      <c r="E31" s="13">
        <f t="shared" si="0"/>
        <v>1168.8654353562006</v>
      </c>
      <c r="F31" s="13">
        <f t="shared" si="0"/>
        <v>919.5100612423447</v>
      </c>
      <c r="G31" s="13">
        <f t="shared" si="0"/>
        <v>440.51446945337619</v>
      </c>
      <c r="H31" s="13">
        <f t="shared" si="0"/>
        <v>188.69365928189458</v>
      </c>
      <c r="I31" s="13">
        <f t="shared" si="0"/>
        <v>83.27402135231317</v>
      </c>
      <c r="J31" s="13">
        <f t="shared" si="0"/>
        <v>26.227303295225287</v>
      </c>
      <c r="K31" s="13">
        <f t="shared" si="0"/>
        <v>13.743455497382199</v>
      </c>
      <c r="L31" s="13">
        <f t="shared" si="0"/>
        <v>6.3613231552162848</v>
      </c>
      <c r="M31" s="13">
        <f t="shared" si="0"/>
        <v>1.890359168241966</v>
      </c>
      <c r="N31" s="13">
        <f t="shared" si="0"/>
        <v>0</v>
      </c>
      <c r="O31" s="13">
        <f t="shared" si="0"/>
        <v>0</v>
      </c>
      <c r="P31" s="13">
        <f t="shared" si="0"/>
        <v>0</v>
      </c>
      <c r="Q31" s="13">
        <f t="shared" si="0"/>
        <v>0</v>
      </c>
      <c r="R31" s="13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20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20" ht="16" x14ac:dyDescent="0.2">
      <c r="A34" s="3" t="s">
        <v>10</v>
      </c>
      <c r="B34" s="3"/>
      <c r="C34" s="13">
        <f>C31</f>
        <v>86.868686868686865</v>
      </c>
      <c r="D34" s="13">
        <f t="shared" ref="D34:J34" si="1">D31</f>
        <v>913.13131313131316</v>
      </c>
      <c r="E34" s="13">
        <f t="shared" si="1"/>
        <v>1168.8654353562006</v>
      </c>
      <c r="F34" s="13">
        <f t="shared" si="1"/>
        <v>919.5100612423447</v>
      </c>
      <c r="G34" s="13">
        <f t="shared" si="1"/>
        <v>440.51446945337619</v>
      </c>
      <c r="H34" s="13">
        <f t="shared" si="1"/>
        <v>188.69365928189458</v>
      </c>
      <c r="I34" s="13">
        <f t="shared" si="1"/>
        <v>83.27402135231317</v>
      </c>
      <c r="J34" s="13">
        <f t="shared" si="1"/>
        <v>26.227303295225287</v>
      </c>
      <c r="K34" s="16">
        <f>K43</f>
        <v>12.511061588412941</v>
      </c>
      <c r="L34" s="16">
        <f t="shared" ref="L34:N34" si="2">L43</f>
        <v>5.2623111154149953</v>
      </c>
      <c r="M34" s="16">
        <f t="shared" si="2"/>
        <v>2.213394769079144</v>
      </c>
      <c r="N34" s="16">
        <f t="shared" si="2"/>
        <v>0.93098190060177854</v>
      </c>
      <c r="O34" s="17">
        <f>C48</f>
        <v>0.67585667654534864</v>
      </c>
      <c r="P34" s="9"/>
      <c r="Q34" s="9"/>
      <c r="R34" s="9"/>
    </row>
    <row r="35" spans="1:20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20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20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20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20" ht="16" x14ac:dyDescent="0.2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20" ht="16" x14ac:dyDescent="0.2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3.2668009786516286</v>
      </c>
      <c r="K40" s="6">
        <f t="shared" ref="K40:M40" si="3">LN(K31)</f>
        <v>2.6205627469790942</v>
      </c>
      <c r="L40" s="6">
        <f t="shared" si="3"/>
        <v>1.8502363989870307</v>
      </c>
      <c r="M40" s="6">
        <f t="shared" si="3"/>
        <v>0.63676684712383769</v>
      </c>
      <c r="N40" s="6"/>
      <c r="S40" s="31" t="s">
        <v>45</v>
      </c>
      <c r="T40" s="31"/>
    </row>
    <row r="41" spans="1:20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20" ht="16" x14ac:dyDescent="0.2">
      <c r="A42" s="6" t="s">
        <v>17</v>
      </c>
      <c r="B42" s="6"/>
      <c r="C42" s="6" cm="1">
        <f t="array" ref="C42">SLOPE(J40:M40,J2:M2-8)</f>
        <v>-0.86604287425754367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3.392656054321713</v>
      </c>
      <c r="K42" s="6" cm="1">
        <f t="array" ref="K42">_xlfn.FORECAST.LINEAR(K2-8,$J40:$M40,$J2:$M2-8)</f>
        <v>2.5266131800641696</v>
      </c>
      <c r="L42" s="6" cm="1">
        <f t="array" ref="L42">_xlfn.FORECAST.LINEAR(L2-8,$J40:$M40,$J2:$M2-8)</f>
        <v>1.6605703058066259</v>
      </c>
      <c r="M42" s="6" cm="1">
        <f t="array" ref="M42">_xlfn.FORECAST.LINEAR(M2-8,$J40:$M40,$J2:$M2-8)</f>
        <v>0.79452743154908223</v>
      </c>
      <c r="N42" s="6" cm="1">
        <f t="array" ref="N42">_xlfn.FORECAST.LINEAR(N2-8,$J40:$M40,$J2:$M2-8)</f>
        <v>-7.1515442708461219E-2</v>
      </c>
    </row>
    <row r="43" spans="1:20" ht="16" x14ac:dyDescent="0.2">
      <c r="A43" s="6" t="s">
        <v>19</v>
      </c>
      <c r="B43" s="6"/>
      <c r="C43" s="6" cm="1">
        <f t="array" ref="C43">INTERCEPT(J40:M40,J2:M2-8)</f>
        <v>2.5266131800641696</v>
      </c>
      <c r="D43" s="6"/>
      <c r="E43" s="6"/>
      <c r="F43" s="6" t="s">
        <v>20</v>
      </c>
      <c r="G43" s="6"/>
      <c r="H43" s="6"/>
      <c r="I43" s="6"/>
      <c r="J43" s="14">
        <f t="shared" ref="J43:N43" si="4">EXP(J42)</f>
        <v>29.744851384887717</v>
      </c>
      <c r="K43" s="14">
        <f t="shared" si="4"/>
        <v>12.511061588412941</v>
      </c>
      <c r="L43" s="14">
        <f t="shared" si="4"/>
        <v>5.2623111154149953</v>
      </c>
      <c r="M43" s="14">
        <f t="shared" si="4"/>
        <v>2.213394769079144</v>
      </c>
      <c r="N43" s="14">
        <f t="shared" si="4"/>
        <v>0.93098190060177854</v>
      </c>
    </row>
    <row r="44" spans="1:20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20" ht="16" x14ac:dyDescent="0.2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20" ht="16" x14ac:dyDescent="0.2">
      <c r="A46" s="6" t="s">
        <v>22</v>
      </c>
      <c r="B46" s="6"/>
      <c r="C46" s="6">
        <f>EXP(C43)</f>
        <v>12.511061588412941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20" ht="16" x14ac:dyDescent="0.2">
      <c r="A47" s="6" t="s">
        <v>23</v>
      </c>
      <c r="B47" s="6"/>
      <c r="C47" s="6">
        <f>EXP(C42)</f>
        <v>0.42061267768745209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20" ht="16" x14ac:dyDescent="0.2">
      <c r="A48" s="6" t="s">
        <v>24</v>
      </c>
      <c r="B48" s="6"/>
      <c r="C48" s="15">
        <f>C46*C47^(12-8)/(1-C47)</f>
        <v>0.67585667654534864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9627-9232-E341-8AB5-9299E737AE24}">
  <dimension ref="A1:V60"/>
  <sheetViews>
    <sheetView tabSelected="1" zoomScale="99" workbookViewId="0">
      <selection activeCell="B19" sqref="B19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'Exposure based'!A4</f>
        <v>0</v>
      </c>
      <c r="B4" s="23">
        <f>Normaliser!B4</f>
        <v>539</v>
      </c>
      <c r="C4" s="25">
        <f>Data!B1</f>
        <v>156</v>
      </c>
      <c r="D4" s="25">
        <f>Data!C1</f>
        <v>383</v>
      </c>
      <c r="E4" s="25">
        <f>Data!D1</f>
        <v>220</v>
      </c>
      <c r="F4" s="25">
        <f>Data!E1</f>
        <v>86</v>
      </c>
      <c r="G4" s="25">
        <f>Data!F1</f>
        <v>35</v>
      </c>
      <c r="H4" s="25">
        <f>Data!G1</f>
        <v>25</v>
      </c>
      <c r="I4" s="25">
        <f>Data!H1</f>
        <v>8</v>
      </c>
      <c r="J4" s="25">
        <f>Data!I1</f>
        <v>4</v>
      </c>
      <c r="K4" s="25">
        <f>Data!J1</f>
        <v>2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$B4*Normaliser!O$34/1000</f>
        <v>0.36428674865794292</v>
      </c>
      <c r="P4" s="21">
        <f>SUM(C4:N4)</f>
        <v>919</v>
      </c>
      <c r="Q4" s="27">
        <f>P4/Data!A1</f>
        <v>9.6139763573595563E-2</v>
      </c>
      <c r="R4" s="20">
        <f t="shared" ref="R4:R19" si="0">S4-P4</f>
        <v>0.36428674865794619</v>
      </c>
      <c r="S4" s="20">
        <f t="shared" ref="S4:S19" si="1">SUM(C4:O4)</f>
        <v>919.36428674865795</v>
      </c>
      <c r="T4" s="27">
        <f>S4/Data!A1</f>
        <v>9.6177872868360492E-2</v>
      </c>
    </row>
    <row r="5" spans="1:20" ht="16" x14ac:dyDescent="0.2">
      <c r="A5" s="7">
        <f>'Exposure based'!A5</f>
        <v>1</v>
      </c>
      <c r="B5" s="23">
        <f>Normaliser!B5</f>
        <v>603</v>
      </c>
      <c r="C5" s="25">
        <f>Data!B2</f>
        <v>158</v>
      </c>
      <c r="D5" s="25">
        <f>Data!C2</f>
        <v>445</v>
      </c>
      <c r="E5" s="25">
        <f>Data!D2</f>
        <v>262</v>
      </c>
      <c r="F5" s="25">
        <f>Data!E2</f>
        <v>132</v>
      </c>
      <c r="G5" s="25">
        <f>Data!F2</f>
        <v>83</v>
      </c>
      <c r="H5" s="25">
        <f>Data!G2</f>
        <v>24</v>
      </c>
      <c r="I5" s="25">
        <f>Data!H2</f>
        <v>9</v>
      </c>
      <c r="J5" s="25">
        <f>Data!I2</f>
        <v>4</v>
      </c>
      <c r="K5" s="25">
        <f>Data!J2</f>
        <v>1</v>
      </c>
      <c r="L5" s="25">
        <f>Data!K2</f>
        <v>0</v>
      </c>
      <c r="M5" s="25">
        <f>Data!L2</f>
        <v>0</v>
      </c>
      <c r="N5" s="25">
        <f>Data!M2</f>
        <v>0</v>
      </c>
      <c r="O5" s="24">
        <f>$B5*Normaliser!O$34/1000</f>
        <v>0.40754157595684526</v>
      </c>
      <c r="P5" s="21">
        <f>SUM(C5:N5)</f>
        <v>1118</v>
      </c>
      <c r="Q5" s="27">
        <f>P5/Data!A2</f>
        <v>0.104359189769439</v>
      </c>
      <c r="R5" s="20">
        <f t="shared" si="0"/>
        <v>0.40754157595688412</v>
      </c>
      <c r="S5" s="20">
        <f t="shared" si="1"/>
        <v>1118.4075415759569</v>
      </c>
      <c r="T5" s="27">
        <f>S5/Data!A2</f>
        <v>0.10439723154820843</v>
      </c>
    </row>
    <row r="6" spans="1:20" ht="16" x14ac:dyDescent="0.2">
      <c r="A6" s="7">
        <f>'Exposure based'!A6</f>
        <v>2</v>
      </c>
      <c r="B6" s="23">
        <f>Normaliser!B6</f>
        <v>554</v>
      </c>
      <c r="C6" s="25">
        <f>Data!B3</f>
        <v>137</v>
      </c>
      <c r="D6" s="25">
        <f>Data!C3</f>
        <v>417</v>
      </c>
      <c r="E6" s="25">
        <f>Data!D3</f>
        <v>257</v>
      </c>
      <c r="F6" s="25">
        <f>Data!E3</f>
        <v>167</v>
      </c>
      <c r="G6" s="25">
        <f>Data!F3</f>
        <v>70</v>
      </c>
      <c r="H6" s="25">
        <f>Data!G3</f>
        <v>33</v>
      </c>
      <c r="I6" s="25">
        <f>Data!H3</f>
        <v>19</v>
      </c>
      <c r="J6" s="25">
        <f>Data!I3</f>
        <v>6</v>
      </c>
      <c r="K6" s="25">
        <f>Data!J3</f>
        <v>5</v>
      </c>
      <c r="L6" s="25">
        <f>Data!K3</f>
        <v>1</v>
      </c>
      <c r="M6" s="25">
        <f>Data!L3</f>
        <v>1</v>
      </c>
      <c r="N6" s="25">
        <f>Data!M3</f>
        <v>0</v>
      </c>
      <c r="O6" s="24">
        <f>$B6*Normaliser!O$34/1000</f>
        <v>0.37442459880612311</v>
      </c>
      <c r="P6" s="21">
        <f>SUM(C6:N6)</f>
        <v>1113</v>
      </c>
      <c r="Q6" s="27">
        <f>P6/Data!A3</f>
        <v>9.6080801104972371E-2</v>
      </c>
      <c r="R6" s="20">
        <f t="shared" si="0"/>
        <v>0.37442459880617207</v>
      </c>
      <c r="S6" s="20">
        <f t="shared" si="1"/>
        <v>1113.3744245988062</v>
      </c>
      <c r="T6" s="27">
        <f>S6/Data!A3</f>
        <v>9.6113123670477058E-2</v>
      </c>
    </row>
    <row r="7" spans="1:20" ht="16" x14ac:dyDescent="0.2">
      <c r="A7" s="7">
        <f>'Exposure based'!A7</f>
        <v>3</v>
      </c>
      <c r="B7" s="23">
        <f>Normaliser!B7</f>
        <v>538</v>
      </c>
      <c r="C7" s="25">
        <f>Data!B4</f>
        <v>123</v>
      </c>
      <c r="D7" s="25">
        <f>Data!C4</f>
        <v>415</v>
      </c>
      <c r="E7" s="25">
        <f>Data!D4</f>
        <v>305</v>
      </c>
      <c r="F7" s="25">
        <f>Data!E4</f>
        <v>145</v>
      </c>
      <c r="G7" s="25">
        <f>Data!F4</f>
        <v>77</v>
      </c>
      <c r="H7" s="25">
        <f>Data!G4</f>
        <v>33</v>
      </c>
      <c r="I7" s="25">
        <f>Data!H4</f>
        <v>17</v>
      </c>
      <c r="J7" s="25">
        <f>Data!I4</f>
        <v>8</v>
      </c>
      <c r="K7" s="25">
        <f>Data!J4</f>
        <v>4</v>
      </c>
      <c r="L7" s="25">
        <f>Data!K4</f>
        <v>2</v>
      </c>
      <c r="M7" s="25">
        <f>Data!L4</f>
        <v>2</v>
      </c>
      <c r="N7" s="25">
        <f>Data!M4</f>
        <v>0</v>
      </c>
      <c r="O7" s="24">
        <f>$B7*Normaliser!O$34/1000</f>
        <v>0.36361089198139757</v>
      </c>
      <c r="P7" s="21">
        <f>SUM(C7:N7)</f>
        <v>1131</v>
      </c>
      <c r="Q7" s="27">
        <f>P7/Data!A4</f>
        <v>0.10040838068181818</v>
      </c>
      <c r="R7" s="20">
        <f t="shared" si="0"/>
        <v>0.36361089198135232</v>
      </c>
      <c r="S7" s="20">
        <f t="shared" si="1"/>
        <v>1131.3636108919814</v>
      </c>
      <c r="T7" s="27">
        <f>S7/Data!A4</f>
        <v>0.10044066147833641</v>
      </c>
    </row>
    <row r="8" spans="1:20" ht="16" x14ac:dyDescent="0.2">
      <c r="A8" s="7">
        <f>'Exposure based'!A8</f>
        <v>4</v>
      </c>
      <c r="B8" s="23">
        <f>Normaliser!B8</f>
        <v>519</v>
      </c>
      <c r="C8" s="25">
        <f>Data!B5</f>
        <v>114</v>
      </c>
      <c r="D8" s="25">
        <f>Data!C5</f>
        <v>405</v>
      </c>
      <c r="E8" s="25">
        <f>Data!D5</f>
        <v>333</v>
      </c>
      <c r="F8" s="25">
        <f>Data!E5</f>
        <v>165</v>
      </c>
      <c r="G8" s="25">
        <f>Data!F5</f>
        <v>98</v>
      </c>
      <c r="H8" s="25">
        <f>Data!G5</f>
        <v>41</v>
      </c>
      <c r="I8" s="25">
        <f>Data!H5</f>
        <v>16</v>
      </c>
      <c r="J8" s="25">
        <f>Data!I5</f>
        <v>9</v>
      </c>
      <c r="K8" s="25">
        <f>Data!J5</f>
        <v>1</v>
      </c>
      <c r="L8" s="25">
        <f>Data!K5</f>
        <v>5</v>
      </c>
      <c r="M8" s="25">
        <f>Data!L5</f>
        <v>0</v>
      </c>
      <c r="N8" s="25">
        <f>Data!M5</f>
        <v>0</v>
      </c>
      <c r="O8" s="24">
        <f>$B8*Normaliser!O$34/1000</f>
        <v>0.35076961512703592</v>
      </c>
      <c r="P8" s="21">
        <f>SUM(C8:N8)</f>
        <v>1187</v>
      </c>
      <c r="Q8" s="27">
        <f>P8/Data!A5</f>
        <v>9.9380442062960483E-2</v>
      </c>
      <c r="R8" s="20">
        <f t="shared" si="0"/>
        <v>0.35076961512709204</v>
      </c>
      <c r="S8" s="20">
        <f t="shared" si="1"/>
        <v>1187.3507696151271</v>
      </c>
      <c r="T8" s="27">
        <f>S8/Data!A5</f>
        <v>9.94098099141935E-2</v>
      </c>
    </row>
    <row r="9" spans="1:20" ht="16" x14ac:dyDescent="0.2">
      <c r="A9" s="7">
        <f>'Exposure based'!A9</f>
        <v>5</v>
      </c>
      <c r="B9" s="23">
        <f>Normaliser!B9</f>
        <v>530</v>
      </c>
      <c r="C9" s="25">
        <f>Data!B6</f>
        <v>100</v>
      </c>
      <c r="D9" s="25">
        <f>Data!C6</f>
        <v>430</v>
      </c>
      <c r="E9" s="25">
        <f>Data!D6</f>
        <v>358</v>
      </c>
      <c r="F9" s="25">
        <f>Data!E6</f>
        <v>201</v>
      </c>
      <c r="G9" s="25">
        <f>Data!F6</f>
        <v>98</v>
      </c>
      <c r="H9" s="25">
        <f>Data!G6</f>
        <v>51</v>
      </c>
      <c r="I9" s="25">
        <f>Data!H6</f>
        <v>21</v>
      </c>
      <c r="J9" s="25">
        <f>Data!I6</f>
        <v>10</v>
      </c>
      <c r="K9" s="25">
        <f>Data!J6</f>
        <v>6</v>
      </c>
      <c r="L9" s="25">
        <f>Data!K6</f>
        <v>2</v>
      </c>
      <c r="M9" s="25">
        <f>Data!L6</f>
        <v>1</v>
      </c>
      <c r="N9" s="24">
        <f>$B9*Normaliser!N$34/1000</f>
        <v>0.49342040731894266</v>
      </c>
      <c r="O9" s="24">
        <f>$B9*Normaliser!O$34/1000</f>
        <v>0.35820403856903477</v>
      </c>
      <c r="P9" s="21">
        <f>SUM(C9:M9)</f>
        <v>1278</v>
      </c>
      <c r="Q9" s="27">
        <f>P9/Data!A6</f>
        <v>9.8839907192575405E-2</v>
      </c>
      <c r="R9" s="20">
        <f t="shared" si="0"/>
        <v>0.85162444588809194</v>
      </c>
      <c r="S9" s="20">
        <f t="shared" si="1"/>
        <v>1278.8516244458881</v>
      </c>
      <c r="T9" s="27">
        <f>S9/Data!A6</f>
        <v>9.8905771418862184E-2</v>
      </c>
    </row>
    <row r="10" spans="1:20" ht="16" x14ac:dyDescent="0.2">
      <c r="A10" s="7">
        <f>'Exposure based'!A10</f>
        <v>6</v>
      </c>
      <c r="B10" s="23">
        <f>Normaliser!B10</f>
        <v>523</v>
      </c>
      <c r="C10" s="25">
        <f>Data!B7</f>
        <v>96</v>
      </c>
      <c r="D10" s="25">
        <f>Data!C7</f>
        <v>427</v>
      </c>
      <c r="E10" s="25">
        <f>Data!D7</f>
        <v>396</v>
      </c>
      <c r="F10" s="25">
        <f>Data!E7</f>
        <v>214</v>
      </c>
      <c r="G10" s="25">
        <f>Data!F7</f>
        <v>137</v>
      </c>
      <c r="H10" s="25">
        <f>Data!G7</f>
        <v>60</v>
      </c>
      <c r="I10" s="25">
        <f>Data!H7</f>
        <v>32</v>
      </c>
      <c r="J10" s="25">
        <f>Data!I7</f>
        <v>13</v>
      </c>
      <c r="K10" s="25">
        <f>Data!J7</f>
        <v>6</v>
      </c>
      <c r="L10" s="25">
        <f>Data!K7</f>
        <v>3</v>
      </c>
      <c r="M10" s="24">
        <f>$B10*Normaliser!M$34/1000</f>
        <v>1.1576054642283924</v>
      </c>
      <c r="N10" s="24">
        <f>$B10*Normaliser!N$34/1000</f>
        <v>0.48690353401473013</v>
      </c>
      <c r="O10" s="24">
        <f>$B10*Normaliser!O$34/1000</f>
        <v>0.35347304183321732</v>
      </c>
      <c r="P10" s="21">
        <f>SUM(C10:L10)</f>
        <v>1384</v>
      </c>
      <c r="Q10" s="27">
        <f>P10/Data!A7</f>
        <v>0.10039170172638909</v>
      </c>
      <c r="R10" s="20">
        <f t="shared" si="0"/>
        <v>1.997982040076522</v>
      </c>
      <c r="S10" s="20">
        <f t="shared" si="1"/>
        <v>1385.9979820400765</v>
      </c>
      <c r="T10" s="27">
        <f>S10/Data!A7</f>
        <v>0.10053663006238768</v>
      </c>
    </row>
    <row r="11" spans="1:20" ht="16" x14ac:dyDescent="0.2">
      <c r="A11" s="7">
        <f>'Exposure based'!A11</f>
        <v>7</v>
      </c>
      <c r="B11" s="23">
        <f>Normaliser!B11</f>
        <v>475</v>
      </c>
      <c r="C11" s="25">
        <f>Data!B8</f>
        <v>67</v>
      </c>
      <c r="D11" s="25">
        <f>Data!C8</f>
        <v>408</v>
      </c>
      <c r="E11" s="25">
        <f>Data!D8</f>
        <v>425</v>
      </c>
      <c r="F11" s="25">
        <f>Data!E8</f>
        <v>250</v>
      </c>
      <c r="G11" s="25">
        <f>Data!F8</f>
        <v>144</v>
      </c>
      <c r="H11" s="25">
        <f>Data!G8</f>
        <v>68</v>
      </c>
      <c r="I11" s="25">
        <f>Data!H8</f>
        <v>30</v>
      </c>
      <c r="J11" s="25">
        <f>Data!I8</f>
        <v>11</v>
      </c>
      <c r="K11" s="25">
        <f>Data!J8</f>
        <v>9</v>
      </c>
      <c r="L11" s="24">
        <f>$B11*Normaliser!L$34/1000</f>
        <v>2.4995977798221229</v>
      </c>
      <c r="M11" s="24">
        <f>$B11*Normaliser!M$34/1000</f>
        <v>1.0513625153125934</v>
      </c>
      <c r="N11" s="24">
        <f>$B11*Normaliser!N$34/1000</f>
        <v>0.44221640278584484</v>
      </c>
      <c r="O11" s="24">
        <f>$B11*Normaliser!O$34/1000</f>
        <v>0.32103192135904063</v>
      </c>
      <c r="P11" s="21">
        <f>SUM(C11:K11)</f>
        <v>1412</v>
      </c>
      <c r="Q11" s="27">
        <f>P11/Data!A8</f>
        <v>9.6540407493504718E-2</v>
      </c>
      <c r="R11" s="20">
        <f t="shared" si="0"/>
        <v>4.3142086192794977</v>
      </c>
      <c r="S11" s="20">
        <f t="shared" si="1"/>
        <v>1416.3142086192795</v>
      </c>
      <c r="T11" s="27">
        <f>S11/Data!A8</f>
        <v>9.683537594826197E-2</v>
      </c>
    </row>
    <row r="12" spans="1:20" ht="16" x14ac:dyDescent="0.2">
      <c r="A12" s="7">
        <f>'Exposure based'!A12</f>
        <v>8</v>
      </c>
      <c r="B12" s="23">
        <f>Normaliser!B12</f>
        <v>489</v>
      </c>
      <c r="C12" s="25">
        <f>Data!B9</f>
        <v>63</v>
      </c>
      <c r="D12" s="25">
        <f>Data!C9</f>
        <v>426</v>
      </c>
      <c r="E12" s="25">
        <f>Data!D9</f>
        <v>435</v>
      </c>
      <c r="F12" s="25">
        <f>Data!E9</f>
        <v>260</v>
      </c>
      <c r="G12" s="25">
        <f>Data!F9</f>
        <v>131</v>
      </c>
      <c r="H12" s="25">
        <f>Data!G9</f>
        <v>73</v>
      </c>
      <c r="I12" s="25">
        <f>Data!H9</f>
        <v>30</v>
      </c>
      <c r="J12" s="25">
        <f>Data!I9</f>
        <v>15</v>
      </c>
      <c r="K12" s="24">
        <f>$B12*Normaliser!K$34/1000</f>
        <v>6.1179091167339283</v>
      </c>
      <c r="L12" s="24">
        <f>$B12*Normaliser!L$34/1000</f>
        <v>2.5732701354379328</v>
      </c>
      <c r="M12" s="24">
        <f>$B12*Normaliser!M$34/1000</f>
        <v>1.0823500420797014</v>
      </c>
      <c r="N12" s="24">
        <f>$B12*Normaliser!N$34/1000</f>
        <v>0.45525014939426972</v>
      </c>
      <c r="O12" s="24">
        <f>$B12*Normaliser!O$34/1000</f>
        <v>0.33049391483067547</v>
      </c>
      <c r="P12" s="21">
        <f>SUM(C12:J12)</f>
        <v>1433</v>
      </c>
      <c r="Q12" s="27">
        <f>P12/Data!A9</f>
        <v>0.10447652376786234</v>
      </c>
      <c r="R12" s="20">
        <f t="shared" si="0"/>
        <v>10.559273358476503</v>
      </c>
      <c r="S12" s="20">
        <f t="shared" si="1"/>
        <v>1443.5592733584765</v>
      </c>
      <c r="T12" s="27">
        <f>S12/Data!A9</f>
        <v>0.10524637455223655</v>
      </c>
    </row>
    <row r="13" spans="1:20" ht="16" x14ac:dyDescent="0.2">
      <c r="A13" s="7">
        <f>'Exposure based'!A13</f>
        <v>9</v>
      </c>
      <c r="B13" s="23">
        <f>Normaliser!B13</f>
        <v>441</v>
      </c>
      <c r="C13" s="25">
        <f>Data!B10</f>
        <v>60</v>
      </c>
      <c r="D13" s="25">
        <f>Data!C10</f>
        <v>381</v>
      </c>
      <c r="E13" s="25">
        <f>Data!D10</f>
        <v>431</v>
      </c>
      <c r="F13" s="25">
        <f>Data!E10</f>
        <v>296</v>
      </c>
      <c r="G13" s="25">
        <f>Data!F10</f>
        <v>160</v>
      </c>
      <c r="H13" s="25">
        <f>Data!G10</f>
        <v>80</v>
      </c>
      <c r="I13" s="25">
        <f>Data!H10</f>
        <v>57</v>
      </c>
      <c r="J13" s="24">
        <f>$B13*Normaliser!J$34/1000</f>
        <v>11.566240753194352</v>
      </c>
      <c r="K13" s="24">
        <f>$B13*Normaliser!K$34/1000</f>
        <v>5.5173781604901073</v>
      </c>
      <c r="L13" s="24">
        <f>$B13*Normaliser!L$34/1000</f>
        <v>2.3206792018980127</v>
      </c>
      <c r="M13" s="24">
        <f>$B13*Normaliser!M$34/1000</f>
        <v>0.97610709316390254</v>
      </c>
      <c r="N13" s="24">
        <f>$B13*Normaliser!N$34/1000</f>
        <v>0.41056301816538432</v>
      </c>
      <c r="O13" s="24">
        <f>$B13*Normaliser!O$34/1000</f>
        <v>0.29805279435649873</v>
      </c>
      <c r="P13" s="21">
        <f>SUM(C13:I13)</f>
        <v>1465</v>
      </c>
      <c r="Q13" s="27">
        <f>P13/Data!A10</f>
        <v>9.3753999744016381E-2</v>
      </c>
      <c r="R13" s="20">
        <f t="shared" si="0"/>
        <v>21.089021021268081</v>
      </c>
      <c r="S13" s="20">
        <f t="shared" si="1"/>
        <v>1486.0890210212681</v>
      </c>
      <c r="T13" s="27">
        <f>S13/Data!A10</f>
        <v>9.5103610714275449E-2</v>
      </c>
    </row>
    <row r="14" spans="1:20" ht="16" x14ac:dyDescent="0.2">
      <c r="A14" s="7">
        <f>'Exposure based'!A14</f>
        <v>10</v>
      </c>
      <c r="B14" s="23">
        <f>Normaliser!B14</f>
        <v>379</v>
      </c>
      <c r="C14" s="25">
        <f>Data!B11</f>
        <v>37</v>
      </c>
      <c r="D14" s="25">
        <f>Data!C11</f>
        <v>342</v>
      </c>
      <c r="E14" s="25">
        <f>Data!D11</f>
        <v>428</v>
      </c>
      <c r="F14" s="25">
        <f>Data!E11</f>
        <v>292</v>
      </c>
      <c r="G14" s="25">
        <f>Data!F11</f>
        <v>179</v>
      </c>
      <c r="H14" s="25">
        <f>Data!G11</f>
        <v>94</v>
      </c>
      <c r="I14" s="24">
        <f>$B14*Normaliser!I$34/1000</f>
        <v>31.560854092526689</v>
      </c>
      <c r="J14" s="24">
        <f>$B14*Normaliser!J$34/1000</f>
        <v>9.9401479488903846</v>
      </c>
      <c r="K14" s="24">
        <f>$B14*Normaliser!K$34/1000</f>
        <v>4.7416923420085046</v>
      </c>
      <c r="L14" s="24">
        <f>$B14*Normaliser!L$34/1000</f>
        <v>1.9944159127422831</v>
      </c>
      <c r="M14" s="24">
        <f>$B14*Normaliser!M$34/1000</f>
        <v>0.83887661748099562</v>
      </c>
      <c r="N14" s="24">
        <f>$B14*Normaliser!N$34/1000</f>
        <v>0.35284214032807409</v>
      </c>
      <c r="O14" s="24">
        <f>$B14*Normaliser!O$34/1000</f>
        <v>0.25614968041068714</v>
      </c>
      <c r="P14" s="21">
        <f>SUM(C14:H14)</f>
        <v>1372</v>
      </c>
      <c r="Q14" s="27">
        <f>P14/Data!A11</f>
        <v>9.382479655337482E-2</v>
      </c>
      <c r="R14" s="20">
        <f t="shared" si="0"/>
        <v>49.684978734387414</v>
      </c>
      <c r="S14" s="20">
        <f t="shared" si="1"/>
        <v>1421.6849787343874</v>
      </c>
      <c r="T14" s="27">
        <f>S14/Data!A11</f>
        <v>9.7222524703165378E-2</v>
      </c>
    </row>
    <row r="15" spans="1:20" ht="16" x14ac:dyDescent="0.2">
      <c r="A15" s="7">
        <f>'Exposure based'!A15</f>
        <v>11</v>
      </c>
      <c r="B15" s="23">
        <f>Normaliser!B15</f>
        <v>424</v>
      </c>
      <c r="C15" s="25">
        <f>Data!B12</f>
        <v>31</v>
      </c>
      <c r="D15" s="25">
        <f>Data!C12</f>
        <v>393</v>
      </c>
      <c r="E15" s="25">
        <f>Data!D12</f>
        <v>426</v>
      </c>
      <c r="F15" s="25">
        <f>Data!E12</f>
        <v>390</v>
      </c>
      <c r="G15" s="25">
        <f>Data!F12</f>
        <v>209</v>
      </c>
      <c r="H15" s="24">
        <f>$B15*Normaliser!H$34/1000</f>
        <v>80.006111535523303</v>
      </c>
      <c r="I15" s="24">
        <f>$B15*Normaliser!I$34/1000</f>
        <v>35.308185053380782</v>
      </c>
      <c r="J15" s="24">
        <f>$B15*Normaliser!J$34/1000</f>
        <v>11.120376597175522</v>
      </c>
      <c r="K15" s="24">
        <f>$B15*Normaliser!K$34/1000</f>
        <v>5.3046901134870872</v>
      </c>
      <c r="L15" s="24">
        <f>$B15*Normaliser!L$34/1000</f>
        <v>2.2312199129359578</v>
      </c>
      <c r="M15" s="24">
        <f>$B15*Normaliser!M$34/1000</f>
        <v>0.93847938208955706</v>
      </c>
      <c r="N15" s="24">
        <f>$B15*Normaliser!N$34/1000</f>
        <v>0.39473632585515411</v>
      </c>
      <c r="O15" s="24">
        <f>$B15*Normaliser!O$34/1000</f>
        <v>0.28656323085522778</v>
      </c>
      <c r="P15" s="21">
        <f>SUM(C15:G15)</f>
        <v>1449</v>
      </c>
      <c r="Q15" s="27">
        <f>P15/Data!A12</f>
        <v>8.7972800679983004E-2</v>
      </c>
      <c r="R15" s="20">
        <f t="shared" si="0"/>
        <v>135.59036215130277</v>
      </c>
      <c r="S15" s="20">
        <f t="shared" si="1"/>
        <v>1584.5903621513028</v>
      </c>
      <c r="T15" s="27">
        <f>S15/Data!A12</f>
        <v>9.6204866866086022E-2</v>
      </c>
    </row>
    <row r="16" spans="1:20" ht="16" x14ac:dyDescent="0.2">
      <c r="A16" s="7">
        <f>'Exposure based'!A16</f>
        <v>12</v>
      </c>
      <c r="B16" s="23">
        <f>Normaliser!B16</f>
        <v>340</v>
      </c>
      <c r="C16" s="25">
        <f>Data!B13</f>
        <v>30</v>
      </c>
      <c r="D16" s="25">
        <f>Data!C13</f>
        <v>310</v>
      </c>
      <c r="E16" s="25">
        <f>Data!D13</f>
        <v>438</v>
      </c>
      <c r="F16" s="25">
        <f>Data!E13</f>
        <v>369</v>
      </c>
      <c r="G16" s="24">
        <f>$B16*Normaliser!G$34/1000</f>
        <v>149.7749196141479</v>
      </c>
      <c r="H16" s="24">
        <f>$B16*Normaliser!H$34/1000</f>
        <v>64.15584415584415</v>
      </c>
      <c r="I16" s="24">
        <f>$B16*Normaliser!I$34/1000</f>
        <v>28.313167259786479</v>
      </c>
      <c r="J16" s="24">
        <f>$B16*Normaliser!J$34/1000</f>
        <v>8.9172831203765988</v>
      </c>
      <c r="K16" s="24">
        <f>$B16*Normaliser!K$34/1000</f>
        <v>4.2537609400604</v>
      </c>
      <c r="L16" s="24">
        <f>$B16*Normaliser!L$34/1000</f>
        <v>1.7891857792410983</v>
      </c>
      <c r="M16" s="24">
        <f>$B16*Normaliser!M$34/1000</f>
        <v>0.75255422148690898</v>
      </c>
      <c r="N16" s="24">
        <f>$B16*Normaliser!N$34/1000</f>
        <v>0.31653384620460467</v>
      </c>
      <c r="O16" s="24">
        <f>$B16*Normaliser!O$34/1000</f>
        <v>0.22979127002541852</v>
      </c>
      <c r="P16" s="21">
        <f>SUM(C16:F16)</f>
        <v>1147</v>
      </c>
      <c r="Q16" s="27">
        <f>P16/Data!A13</f>
        <v>7.2111153024016092E-2</v>
      </c>
      <c r="R16" s="20">
        <f t="shared" si="0"/>
        <v>258.50304020717317</v>
      </c>
      <c r="S16" s="20">
        <f t="shared" si="1"/>
        <v>1405.5030402071732</v>
      </c>
      <c r="T16" s="27">
        <f>S16/Data!A13</f>
        <v>8.8363073067218231E-2</v>
      </c>
    </row>
    <row r="17" spans="1:20" ht="16" x14ac:dyDescent="0.2">
      <c r="A17" s="7">
        <f>'Exposure based'!A17</f>
        <v>13</v>
      </c>
      <c r="B17" s="23">
        <f>Normaliser!B17</f>
        <v>373</v>
      </c>
      <c r="C17" s="25">
        <f>Data!B14</f>
        <v>38</v>
      </c>
      <c r="D17" s="25">
        <f>Data!C14</f>
        <v>335</v>
      </c>
      <c r="E17" s="25">
        <f>Data!D14</f>
        <v>465</v>
      </c>
      <c r="F17" s="24">
        <f>$B17*Normaliser!F$34/1000</f>
        <v>342.97725284339458</v>
      </c>
      <c r="G17" s="24">
        <f>$B17*Normaliser!G$34/1000</f>
        <v>164.31189710610934</v>
      </c>
      <c r="H17" s="24">
        <f>$B17*Normaliser!H$34/1000</f>
        <v>70.382734912146688</v>
      </c>
      <c r="I17" s="24">
        <f>$B17*Normaliser!I$34/1000</f>
        <v>31.061209964412814</v>
      </c>
      <c r="J17" s="24">
        <f>$B17*Normaliser!J$34/1000</f>
        <v>9.7827841291190332</v>
      </c>
      <c r="K17" s="24">
        <f>$B17*Normaliser!K$34/1000</f>
        <v>4.6666259724780277</v>
      </c>
      <c r="L17" s="24">
        <f>$B17*Normaliser!L$34/1000</f>
        <v>1.9628420460497933</v>
      </c>
      <c r="M17" s="24">
        <f>$B17*Normaliser!M$34/1000</f>
        <v>0.82559624886652072</v>
      </c>
      <c r="N17" s="24">
        <f>$B17*Normaliser!N$34/1000</f>
        <v>0.34725624892446344</v>
      </c>
      <c r="O17" s="24">
        <f>$B17*Normaliser!O$34/1000</f>
        <v>0.25209454035141504</v>
      </c>
      <c r="P17" s="21">
        <f>SUM(C17:E17)</f>
        <v>838</v>
      </c>
      <c r="Q17" s="27">
        <f>P17/Data!A14</f>
        <v>4.9135150982116682E-2</v>
      </c>
      <c r="R17" s="20">
        <f t="shared" si="0"/>
        <v>626.57029401185287</v>
      </c>
      <c r="S17" s="20">
        <f t="shared" si="1"/>
        <v>1464.5702940118529</v>
      </c>
      <c r="T17" s="27">
        <f>S17/Data!A14</f>
        <v>8.5873368162524361E-2</v>
      </c>
    </row>
    <row r="18" spans="1:20" ht="16" x14ac:dyDescent="0.2">
      <c r="A18" s="7">
        <f>'Exposure based'!A18</f>
        <v>14</v>
      </c>
      <c r="B18" s="23">
        <f>Normaliser!B18</f>
        <v>277</v>
      </c>
      <c r="C18" s="25">
        <f>Data!B15</f>
        <v>18</v>
      </c>
      <c r="D18" s="25">
        <f>Data!C15</f>
        <v>259</v>
      </c>
      <c r="E18" s="24">
        <f>$B18*Normaliser!E$34/1000</f>
        <v>323.77572559366752</v>
      </c>
      <c r="F18" s="24">
        <f>$B18*Normaliser!F$34/1000</f>
        <v>254.70428696412949</v>
      </c>
      <c r="G18" s="24">
        <f>$B18*Normaliser!G$34/1000</f>
        <v>122.0225080385852</v>
      </c>
      <c r="H18" s="24">
        <f>$B18*Normaliser!H$34/1000</f>
        <v>52.268143621084796</v>
      </c>
      <c r="I18" s="24">
        <f>$B18*Normaliser!I$34/1000</f>
        <v>23.06690391459075</v>
      </c>
      <c r="J18" s="24">
        <f>$B18*Normaliser!J$34/1000</f>
        <v>7.2649630127774047</v>
      </c>
      <c r="K18" s="24">
        <f>$B18*Normaliser!K$34/1000</f>
        <v>3.4655640599903843</v>
      </c>
      <c r="L18" s="24">
        <f>$B18*Normaliser!L$34/1000</f>
        <v>1.4576601789699537</v>
      </c>
      <c r="M18" s="24">
        <f>$B18*Normaliser!M$34/1000</f>
        <v>0.61311035103492295</v>
      </c>
      <c r="N18" s="24">
        <f>$B18*Normaliser!N$34/1000</f>
        <v>0.25788198646669264</v>
      </c>
      <c r="O18" s="24">
        <f>$B18*Normaliser!O$34/1000</f>
        <v>0.18721229940306156</v>
      </c>
      <c r="P18" s="21">
        <f>SUM(C18:D18)</f>
        <v>277</v>
      </c>
      <c r="Q18" s="27">
        <f>P18/Data!A15</f>
        <v>1.6397324335523589E-2</v>
      </c>
      <c r="R18" s="20">
        <f t="shared" si="0"/>
        <v>789.08396002069981</v>
      </c>
      <c r="S18" s="20">
        <f t="shared" si="1"/>
        <v>1066.0839600206998</v>
      </c>
      <c r="T18" s="27">
        <f>S18/Data!A15</f>
        <v>6.3108030546421584E-2</v>
      </c>
    </row>
    <row r="19" spans="1:20" ht="16" x14ac:dyDescent="0.2">
      <c r="A19" s="7">
        <f>'Exposure based'!A19</f>
        <v>15</v>
      </c>
      <c r="B19" s="23"/>
      <c r="C19" s="25">
        <f>Data!B16</f>
        <v>16</v>
      </c>
      <c r="D19" s="24">
        <f>$C19*Normaliser!D34/Normaliser!$C34</f>
        <v>168.18604651162792</v>
      </c>
      <c r="E19" s="24">
        <f>$C19*Normaliser!E34/Normaliser!$C34</f>
        <v>215.28870344235136</v>
      </c>
      <c r="F19" s="24">
        <f>$C19*Normaliser!F34/Normaliser!$C34</f>
        <v>169.36092290789233</v>
      </c>
      <c r="G19" s="24">
        <f>$C19*Normaliser!G34/Normaliser!$C34</f>
        <v>81.136618559784637</v>
      </c>
      <c r="H19" s="24">
        <f>$C19*Normaliser!H34/Normaliser!$C34</f>
        <v>34.754739104944306</v>
      </c>
      <c r="I19" s="24">
        <f>$C19*Normaliser!I34/Normaliser!$C34</f>
        <v>15.337912770007449</v>
      </c>
      <c r="J19" s="24">
        <f>$C19*Normaliser!J34/Normaliser!$C34</f>
        <v>4.8307033046089369</v>
      </c>
      <c r="K19" s="24">
        <f>$C19*Normaliser!K34/Normaliser!$C34</f>
        <v>2.3043629716332674</v>
      </c>
      <c r="L19" s="24">
        <f>$C19*Normaliser!L34/Normaliser!$C34</f>
        <v>0.96924427986248285</v>
      </c>
      <c r="M19" s="24">
        <f>$C19*Normaliser!M34/Normaliser!$C34</f>
        <v>0.40767643188620517</v>
      </c>
      <c r="N19" s="24">
        <f>$C19*Normaliser!N34/Normaliser!$C34</f>
        <v>0.17147387564572295</v>
      </c>
      <c r="O19" s="24">
        <f>$C19*Normaliser!O34/Normaliser!$C34</f>
        <v>0.12448336926137585</v>
      </c>
      <c r="P19" s="21">
        <f>SUM(C19)</f>
        <v>16</v>
      </c>
      <c r="Q19" s="27">
        <f>P19/Data!A16</f>
        <v>9.0176407597362344E-4</v>
      </c>
      <c r="R19" s="20">
        <f t="shared" si="0"/>
        <v>692.8728875295061</v>
      </c>
      <c r="S19" s="20">
        <f t="shared" si="1"/>
        <v>708.8728875295061</v>
      </c>
      <c r="T19" s="27">
        <f>S19/Data!A16</f>
        <v>3.995225652536246E-2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2592.9782655704403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156</v>
      </c>
      <c r="D25" s="25">
        <v>383</v>
      </c>
      <c r="E25" s="25">
        <v>220</v>
      </c>
      <c r="F25" s="25">
        <v>86</v>
      </c>
      <c r="G25" s="25">
        <v>35</v>
      </c>
      <c r="H25" s="25">
        <v>25</v>
      </c>
      <c r="I25" s="25">
        <v>8</v>
      </c>
      <c r="J25" s="25">
        <v>4</v>
      </c>
      <c r="K25" s="25">
        <v>2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919</v>
      </c>
      <c r="Q25" s="20">
        <f t="shared" ref="Q25:Q40" si="2">S25-P25</f>
        <v>0</v>
      </c>
      <c r="R25" s="26">
        <f>Q25/R4</f>
        <v>0</v>
      </c>
      <c r="S25" s="29">
        <f t="shared" ref="S25:S40" si="3">SUM(C25:O25)</f>
        <v>919</v>
      </c>
      <c r="T25" s="26">
        <f>S25/S4</f>
        <v>0.99960376234545045</v>
      </c>
    </row>
    <row r="26" spans="1:20" ht="16" x14ac:dyDescent="0.2">
      <c r="C26" s="25">
        <v>158</v>
      </c>
      <c r="D26" s="25">
        <v>445</v>
      </c>
      <c r="E26" s="25">
        <v>262</v>
      </c>
      <c r="F26" s="25">
        <v>132</v>
      </c>
      <c r="G26" s="25">
        <v>83</v>
      </c>
      <c r="H26" s="25">
        <v>24</v>
      </c>
      <c r="I26" s="25">
        <v>9</v>
      </c>
      <c r="J26" s="25">
        <v>4</v>
      </c>
      <c r="K26" s="25">
        <v>1</v>
      </c>
      <c r="L26" s="25">
        <v>0</v>
      </c>
      <c r="M26" s="25">
        <v>0</v>
      </c>
      <c r="N26" s="25">
        <v>0</v>
      </c>
      <c r="O26" s="25">
        <v>0</v>
      </c>
      <c r="P26" s="21">
        <f>SUM(C26:N26)</f>
        <v>1118</v>
      </c>
      <c r="Q26" s="20">
        <f t="shared" si="2"/>
        <v>0</v>
      </c>
      <c r="R26" s="26">
        <f t="shared" ref="R26:R40" si="4">Q26/R5</f>
        <v>0</v>
      </c>
      <c r="S26" s="29">
        <f t="shared" si="3"/>
        <v>1118</v>
      </c>
      <c r="T26" s="26">
        <f t="shared" ref="T26:T40" si="5">S26/S5</f>
        <v>0.99963560548296859</v>
      </c>
    </row>
    <row r="27" spans="1:20" ht="16" x14ac:dyDescent="0.2">
      <c r="C27" s="25">
        <v>137</v>
      </c>
      <c r="D27" s="25">
        <v>417</v>
      </c>
      <c r="E27" s="25">
        <v>257</v>
      </c>
      <c r="F27" s="25">
        <v>167</v>
      </c>
      <c r="G27" s="25">
        <v>70</v>
      </c>
      <c r="H27" s="25">
        <v>33</v>
      </c>
      <c r="I27" s="25">
        <v>19</v>
      </c>
      <c r="J27" s="25">
        <v>6</v>
      </c>
      <c r="K27" s="25">
        <v>5</v>
      </c>
      <c r="L27" s="25">
        <v>1</v>
      </c>
      <c r="M27" s="25">
        <v>1</v>
      </c>
      <c r="N27" s="25">
        <v>0</v>
      </c>
      <c r="O27" s="25">
        <v>0</v>
      </c>
      <c r="P27" s="21">
        <f>SUM(C27:N27)</f>
        <v>1113</v>
      </c>
      <c r="Q27" s="20">
        <f t="shared" si="2"/>
        <v>0</v>
      </c>
      <c r="R27" s="26">
        <f t="shared" si="4"/>
        <v>0</v>
      </c>
      <c r="S27" s="29">
        <f t="shared" si="3"/>
        <v>1113</v>
      </c>
      <c r="T27" s="26">
        <f t="shared" si="5"/>
        <v>0.99966370289227624</v>
      </c>
    </row>
    <row r="28" spans="1:20" ht="16" x14ac:dyDescent="0.2">
      <c r="C28" s="25">
        <v>123</v>
      </c>
      <c r="D28" s="25">
        <v>415</v>
      </c>
      <c r="E28" s="25">
        <v>305</v>
      </c>
      <c r="F28" s="25">
        <v>145</v>
      </c>
      <c r="G28" s="25">
        <v>77</v>
      </c>
      <c r="H28" s="25">
        <v>33</v>
      </c>
      <c r="I28" s="25">
        <v>17</v>
      </c>
      <c r="J28" s="25">
        <v>8</v>
      </c>
      <c r="K28" s="25">
        <v>4</v>
      </c>
      <c r="L28" s="25">
        <v>2</v>
      </c>
      <c r="M28" s="25">
        <v>2</v>
      </c>
      <c r="N28" s="25">
        <v>0</v>
      </c>
      <c r="O28" s="25">
        <v>0</v>
      </c>
      <c r="P28" s="21">
        <f>SUM(C28:N28)</f>
        <v>1131</v>
      </c>
      <c r="Q28" s="20">
        <f t="shared" si="2"/>
        <v>0</v>
      </c>
      <c r="R28" s="26">
        <f t="shared" si="4"/>
        <v>0</v>
      </c>
      <c r="S28" s="29">
        <f t="shared" si="3"/>
        <v>1131</v>
      </c>
      <c r="T28" s="26">
        <f t="shared" si="5"/>
        <v>0.99967860828430333</v>
      </c>
    </row>
    <row r="29" spans="1:20" ht="16" x14ac:dyDescent="0.2">
      <c r="C29" s="25">
        <v>114</v>
      </c>
      <c r="D29" s="25">
        <v>405</v>
      </c>
      <c r="E29" s="25">
        <v>333</v>
      </c>
      <c r="F29" s="25">
        <v>165</v>
      </c>
      <c r="G29" s="25">
        <v>98</v>
      </c>
      <c r="H29" s="25">
        <v>41</v>
      </c>
      <c r="I29" s="25">
        <v>16</v>
      </c>
      <c r="J29" s="25">
        <v>9</v>
      </c>
      <c r="K29" s="25">
        <v>1</v>
      </c>
      <c r="L29" s="25">
        <v>5</v>
      </c>
      <c r="M29" s="25">
        <v>0</v>
      </c>
      <c r="N29" s="25">
        <v>0</v>
      </c>
      <c r="O29" s="25">
        <v>0</v>
      </c>
      <c r="P29" s="21">
        <f>SUM(C29:N29)</f>
        <v>1187</v>
      </c>
      <c r="Q29" s="20">
        <f t="shared" si="2"/>
        <v>0</v>
      </c>
      <c r="R29" s="26">
        <f t="shared" si="4"/>
        <v>0</v>
      </c>
      <c r="S29" s="29">
        <f t="shared" si="3"/>
        <v>1187</v>
      </c>
      <c r="T29" s="26">
        <f t="shared" si="5"/>
        <v>0.99970457793593648</v>
      </c>
    </row>
    <row r="30" spans="1:20" ht="16" x14ac:dyDescent="0.2">
      <c r="C30" s="25">
        <v>100</v>
      </c>
      <c r="D30" s="25">
        <v>430</v>
      </c>
      <c r="E30" s="25">
        <v>358</v>
      </c>
      <c r="F30" s="25">
        <v>201</v>
      </c>
      <c r="G30" s="25">
        <v>98</v>
      </c>
      <c r="H30" s="25">
        <v>51</v>
      </c>
      <c r="I30" s="25">
        <v>21</v>
      </c>
      <c r="J30" s="25">
        <v>10</v>
      </c>
      <c r="K30" s="25">
        <v>6</v>
      </c>
      <c r="L30" s="25">
        <v>2</v>
      </c>
      <c r="M30" s="25">
        <v>1</v>
      </c>
      <c r="N30" s="25">
        <v>0</v>
      </c>
      <c r="O30" s="25">
        <v>0</v>
      </c>
      <c r="P30" s="21">
        <f>SUM(C30:M30)</f>
        <v>1278</v>
      </c>
      <c r="Q30" s="20">
        <f t="shared" si="2"/>
        <v>0</v>
      </c>
      <c r="R30" s="26">
        <f t="shared" si="4"/>
        <v>0</v>
      </c>
      <c r="S30" s="29">
        <f t="shared" si="3"/>
        <v>1278</v>
      </c>
      <c r="T30" s="26">
        <f t="shared" si="5"/>
        <v>0.99933407095114957</v>
      </c>
    </row>
    <row r="31" spans="1:20" ht="16" x14ac:dyDescent="0.2">
      <c r="C31" s="25">
        <v>96</v>
      </c>
      <c r="D31" s="25">
        <v>427</v>
      </c>
      <c r="E31" s="25">
        <v>396</v>
      </c>
      <c r="F31" s="25">
        <v>214</v>
      </c>
      <c r="G31" s="25">
        <v>137</v>
      </c>
      <c r="H31" s="25">
        <v>60</v>
      </c>
      <c r="I31" s="25">
        <v>32</v>
      </c>
      <c r="J31" s="25">
        <v>13</v>
      </c>
      <c r="K31" s="25">
        <v>6</v>
      </c>
      <c r="L31" s="25">
        <v>3</v>
      </c>
      <c r="M31" s="25">
        <v>1</v>
      </c>
      <c r="N31" s="25">
        <v>0</v>
      </c>
      <c r="O31" s="25">
        <v>0</v>
      </c>
      <c r="P31" s="21">
        <f>SUM(C31:L31)</f>
        <v>1384</v>
      </c>
      <c r="Q31" s="20">
        <f t="shared" si="2"/>
        <v>1</v>
      </c>
      <c r="R31" s="26">
        <f t="shared" si="4"/>
        <v>0.50050499951526106</v>
      </c>
      <c r="S31" s="29">
        <f t="shared" si="3"/>
        <v>1385</v>
      </c>
      <c r="T31" s="26">
        <f t="shared" si="5"/>
        <v>0.99927995418968241</v>
      </c>
    </row>
    <row r="32" spans="1:20" ht="16" x14ac:dyDescent="0.2">
      <c r="C32" s="25">
        <v>67</v>
      </c>
      <c r="D32" s="25">
        <v>408</v>
      </c>
      <c r="E32" s="25">
        <v>425</v>
      </c>
      <c r="F32" s="25">
        <v>250</v>
      </c>
      <c r="G32" s="25">
        <v>144</v>
      </c>
      <c r="H32" s="25">
        <v>68</v>
      </c>
      <c r="I32" s="25">
        <v>30</v>
      </c>
      <c r="J32" s="25">
        <v>11</v>
      </c>
      <c r="K32" s="25">
        <v>9</v>
      </c>
      <c r="L32" s="25">
        <v>1</v>
      </c>
      <c r="M32" s="25">
        <v>0</v>
      </c>
      <c r="N32" s="25">
        <v>0</v>
      </c>
      <c r="O32" s="25">
        <v>0</v>
      </c>
      <c r="P32" s="21">
        <f>SUM(C32:K32)</f>
        <v>1412</v>
      </c>
      <c r="Q32" s="20">
        <f t="shared" si="2"/>
        <v>1</v>
      </c>
      <c r="R32" s="26">
        <f t="shared" si="4"/>
        <v>0.23179222152845425</v>
      </c>
      <c r="S32" s="29">
        <f t="shared" si="3"/>
        <v>1413</v>
      </c>
      <c r="T32" s="26">
        <f t="shared" si="5"/>
        <v>0.99765997643806004</v>
      </c>
    </row>
    <row r="33" spans="1:22" ht="16" x14ac:dyDescent="0.2">
      <c r="C33" s="25">
        <v>63</v>
      </c>
      <c r="D33" s="25">
        <v>426</v>
      </c>
      <c r="E33" s="25">
        <v>435</v>
      </c>
      <c r="F33" s="25">
        <v>260</v>
      </c>
      <c r="G33" s="25">
        <v>131</v>
      </c>
      <c r="H33" s="25">
        <v>73</v>
      </c>
      <c r="I33" s="25">
        <v>30</v>
      </c>
      <c r="J33" s="25">
        <v>15</v>
      </c>
      <c r="K33" s="25">
        <v>6</v>
      </c>
      <c r="L33" s="25">
        <v>2</v>
      </c>
      <c r="M33" s="25">
        <v>0</v>
      </c>
      <c r="N33" s="25">
        <v>0</v>
      </c>
      <c r="O33" s="25">
        <v>0</v>
      </c>
      <c r="P33" s="21">
        <f>SUM(C33:J33)</f>
        <v>1433</v>
      </c>
      <c r="Q33" s="20">
        <f t="shared" si="2"/>
        <v>8</v>
      </c>
      <c r="R33" s="26">
        <f t="shared" si="4"/>
        <v>0.75762789051937607</v>
      </c>
      <c r="S33" s="29">
        <f t="shared" si="3"/>
        <v>1441</v>
      </c>
      <c r="T33" s="26">
        <f t="shared" si="5"/>
        <v>0.99822710892049327</v>
      </c>
    </row>
    <row r="34" spans="1:22" ht="16" x14ac:dyDescent="0.2">
      <c r="C34" s="25">
        <v>60</v>
      </c>
      <c r="D34" s="25">
        <v>381</v>
      </c>
      <c r="E34" s="25">
        <v>431</v>
      </c>
      <c r="F34" s="25">
        <v>296</v>
      </c>
      <c r="G34" s="25">
        <v>160</v>
      </c>
      <c r="H34" s="25">
        <v>80</v>
      </c>
      <c r="I34" s="25">
        <v>57</v>
      </c>
      <c r="J34" s="25">
        <v>21</v>
      </c>
      <c r="K34" s="25">
        <v>6</v>
      </c>
      <c r="L34" s="25">
        <v>5</v>
      </c>
      <c r="M34" s="25">
        <v>2</v>
      </c>
      <c r="N34" s="25">
        <v>2</v>
      </c>
      <c r="O34" s="25">
        <v>1</v>
      </c>
      <c r="P34" s="21">
        <f>SUM(C34:I34)</f>
        <v>1465</v>
      </c>
      <c r="Q34" s="20">
        <f t="shared" si="2"/>
        <v>37</v>
      </c>
      <c r="R34" s="26">
        <f t="shared" si="4"/>
        <v>1.7544674057029885</v>
      </c>
      <c r="S34" s="29">
        <f t="shared" si="3"/>
        <v>1502</v>
      </c>
      <c r="T34" s="26">
        <f t="shared" si="5"/>
        <v>1.0107066122915016</v>
      </c>
    </row>
    <row r="35" spans="1:22" ht="16" x14ac:dyDescent="0.2">
      <c r="C35" s="25">
        <v>37</v>
      </c>
      <c r="D35" s="25">
        <v>342</v>
      </c>
      <c r="E35" s="25">
        <v>428</v>
      </c>
      <c r="F35" s="25">
        <v>292</v>
      </c>
      <c r="G35" s="25">
        <v>179</v>
      </c>
      <c r="H35" s="25">
        <v>94</v>
      </c>
      <c r="I35" s="25">
        <v>42</v>
      </c>
      <c r="J35" s="25">
        <v>17</v>
      </c>
      <c r="K35" s="25">
        <v>16</v>
      </c>
      <c r="L35" s="25">
        <v>2</v>
      </c>
      <c r="M35" s="25">
        <v>3</v>
      </c>
      <c r="N35" s="25">
        <v>1</v>
      </c>
      <c r="O35" s="25">
        <v>0</v>
      </c>
      <c r="P35" s="21">
        <f>SUM(C35:H35)</f>
        <v>1372</v>
      </c>
      <c r="Q35" s="20">
        <f t="shared" si="2"/>
        <v>81</v>
      </c>
      <c r="R35" s="26">
        <f t="shared" si="4"/>
        <v>1.6302714032146537</v>
      </c>
      <c r="S35" s="29">
        <f t="shared" si="3"/>
        <v>1453</v>
      </c>
      <c r="T35" s="26">
        <f t="shared" si="5"/>
        <v>1.0220266948965655</v>
      </c>
    </row>
    <row r="36" spans="1:22" ht="16" x14ac:dyDescent="0.2">
      <c r="C36" s="25">
        <v>31</v>
      </c>
      <c r="D36" s="25">
        <v>393</v>
      </c>
      <c r="E36" s="25">
        <v>426</v>
      </c>
      <c r="F36" s="25">
        <v>390</v>
      </c>
      <c r="G36" s="25">
        <v>209</v>
      </c>
      <c r="H36" s="25">
        <v>127</v>
      </c>
      <c r="I36" s="25">
        <v>60</v>
      </c>
      <c r="J36" s="25">
        <v>19</v>
      </c>
      <c r="K36" s="25">
        <v>18</v>
      </c>
      <c r="L36" s="25">
        <v>6</v>
      </c>
      <c r="M36" s="25">
        <v>0</v>
      </c>
      <c r="N36" s="25">
        <v>3</v>
      </c>
      <c r="O36" s="25">
        <v>0</v>
      </c>
      <c r="P36" s="21">
        <f>SUM(C36:G36)</f>
        <v>1449</v>
      </c>
      <c r="Q36" s="20">
        <f t="shared" si="2"/>
        <v>233</v>
      </c>
      <c r="R36" s="26">
        <f>Q36/R15</f>
        <v>1.7184112226206729</v>
      </c>
      <c r="S36" s="29">
        <f t="shared" si="3"/>
        <v>1682</v>
      </c>
      <c r="T36" s="26">
        <f t="shared" si="5"/>
        <v>1.0614730722686272</v>
      </c>
    </row>
    <row r="37" spans="1:22" ht="16" x14ac:dyDescent="0.2">
      <c r="C37" s="25">
        <v>30</v>
      </c>
      <c r="D37" s="25">
        <v>310</v>
      </c>
      <c r="E37" s="25">
        <v>438</v>
      </c>
      <c r="F37" s="25">
        <v>369</v>
      </c>
      <c r="G37" s="25">
        <v>206</v>
      </c>
      <c r="H37" s="25">
        <v>106</v>
      </c>
      <c r="I37" s="25">
        <v>56</v>
      </c>
      <c r="J37" s="25">
        <v>38</v>
      </c>
      <c r="K37" s="25">
        <v>15</v>
      </c>
      <c r="L37" s="25">
        <v>11</v>
      </c>
      <c r="M37" s="25">
        <v>1</v>
      </c>
      <c r="N37" s="25">
        <v>3</v>
      </c>
      <c r="O37" s="25">
        <v>1</v>
      </c>
      <c r="P37" s="21">
        <f>SUM(C37:F37)</f>
        <v>1147</v>
      </c>
      <c r="Q37" s="20">
        <f t="shared" si="2"/>
        <v>437</v>
      </c>
      <c r="R37" s="26">
        <f t="shared" si="4"/>
        <v>1.6905023617895296</v>
      </c>
      <c r="S37" s="29">
        <f t="shared" si="3"/>
        <v>1584</v>
      </c>
      <c r="T37" s="26">
        <f t="shared" si="5"/>
        <v>1.1269986294490804</v>
      </c>
      <c r="U37" s="31" t="s">
        <v>46</v>
      </c>
      <c r="V37" s="31"/>
    </row>
    <row r="38" spans="1:22" ht="16" x14ac:dyDescent="0.2">
      <c r="C38" s="25">
        <v>38</v>
      </c>
      <c r="D38" s="25">
        <v>335</v>
      </c>
      <c r="E38" s="25">
        <v>465</v>
      </c>
      <c r="F38" s="25">
        <v>381</v>
      </c>
      <c r="G38" s="25">
        <v>213</v>
      </c>
      <c r="H38" s="25">
        <v>136</v>
      </c>
      <c r="I38" s="25">
        <v>73</v>
      </c>
      <c r="J38" s="25">
        <v>35</v>
      </c>
      <c r="K38" s="25">
        <v>20</v>
      </c>
      <c r="L38" s="25">
        <v>7</v>
      </c>
      <c r="M38" s="25">
        <v>3</v>
      </c>
      <c r="N38" s="25">
        <v>0</v>
      </c>
      <c r="O38" s="25">
        <v>1</v>
      </c>
      <c r="P38" s="21">
        <f>SUM(C38:E38)</f>
        <v>838</v>
      </c>
      <c r="Q38" s="20">
        <f t="shared" si="2"/>
        <v>869</v>
      </c>
      <c r="R38" s="26">
        <f t="shared" si="4"/>
        <v>1.3869154160435846</v>
      </c>
      <c r="S38" s="29">
        <f t="shared" si="3"/>
        <v>1707</v>
      </c>
      <c r="T38" s="26">
        <f t="shared" si="5"/>
        <v>1.165529580232074</v>
      </c>
    </row>
    <row r="39" spans="1:22" ht="16" x14ac:dyDescent="0.2">
      <c r="C39" s="25">
        <v>18</v>
      </c>
      <c r="D39" s="25">
        <v>259</v>
      </c>
      <c r="E39" s="25">
        <v>448</v>
      </c>
      <c r="F39" s="25">
        <v>392</v>
      </c>
      <c r="G39" s="25">
        <v>241</v>
      </c>
      <c r="H39" s="25">
        <v>136</v>
      </c>
      <c r="I39" s="25">
        <v>76</v>
      </c>
      <c r="J39" s="25">
        <v>30</v>
      </c>
      <c r="K39" s="25">
        <v>10</v>
      </c>
      <c r="L39" s="25">
        <v>10</v>
      </c>
      <c r="M39" s="25">
        <v>3</v>
      </c>
      <c r="N39" s="25">
        <v>2</v>
      </c>
      <c r="O39" s="25">
        <v>1</v>
      </c>
      <c r="P39" s="21">
        <f>SUM(C39:D39)</f>
        <v>277</v>
      </c>
      <c r="Q39" s="20">
        <f t="shared" si="2"/>
        <v>1349</v>
      </c>
      <c r="R39" s="26">
        <f t="shared" si="4"/>
        <v>1.7095772672462028</v>
      </c>
      <c r="S39" s="29">
        <f t="shared" si="3"/>
        <v>1626</v>
      </c>
      <c r="T39" s="26">
        <f t="shared" si="5"/>
        <v>1.5252082021461315</v>
      </c>
    </row>
    <row r="40" spans="1:22" ht="16" x14ac:dyDescent="0.2">
      <c r="C40" s="25">
        <v>16</v>
      </c>
      <c r="D40" s="25">
        <v>319</v>
      </c>
      <c r="E40" s="25">
        <v>461</v>
      </c>
      <c r="F40" s="25">
        <v>405</v>
      </c>
      <c r="G40" s="25">
        <v>247</v>
      </c>
      <c r="H40" s="25">
        <v>165</v>
      </c>
      <c r="I40" s="25">
        <v>87</v>
      </c>
      <c r="J40" s="25">
        <v>48</v>
      </c>
      <c r="K40" s="25">
        <v>19</v>
      </c>
      <c r="L40" s="25">
        <v>4</v>
      </c>
      <c r="M40" s="25">
        <v>5</v>
      </c>
      <c r="N40" s="25">
        <v>5</v>
      </c>
      <c r="O40" s="25">
        <v>0</v>
      </c>
      <c r="P40" s="21">
        <f>SUM(C40)</f>
        <v>16</v>
      </c>
      <c r="Q40" s="20">
        <f t="shared" si="2"/>
        <v>1765</v>
      </c>
      <c r="R40" s="26">
        <f t="shared" si="4"/>
        <v>2.5473647934085704</v>
      </c>
      <c r="S40" s="29">
        <f t="shared" si="3"/>
        <v>1781</v>
      </c>
      <c r="T40" s="26">
        <f t="shared" si="5"/>
        <v>2.5124391570496729</v>
      </c>
    </row>
    <row r="41" spans="1:22" ht="16" x14ac:dyDescent="0.2">
      <c r="P41" s="6"/>
      <c r="Q41" s="3"/>
      <c r="R41" s="26"/>
      <c r="S41" s="3"/>
    </row>
    <row r="42" spans="1:22" ht="16" x14ac:dyDescent="0.2">
      <c r="A42" s="28" t="s">
        <v>38</v>
      </c>
      <c r="P42" s="6"/>
      <c r="Q42" s="20">
        <f>SUM(Q25:Q40)</f>
        <v>4781</v>
      </c>
      <c r="R42" s="26">
        <f>Q42/R21</f>
        <v>1.8438257132665197</v>
      </c>
      <c r="S42" s="3"/>
      <c r="T42" s="30">
        <f>AVERAGE(T25:T40)</f>
        <v>1.1510730822358732</v>
      </c>
      <c r="U42" s="30" t="s">
        <v>39</v>
      </c>
    </row>
    <row r="43" spans="1:22" x14ac:dyDescent="0.2">
      <c r="O43">
        <f t="shared" ref="O43:O47" si="6">IF(O4&gt;0,O25/O4,"")</f>
        <v>0</v>
      </c>
    </row>
    <row r="44" spans="1:22" x14ac:dyDescent="0.2">
      <c r="O44">
        <f t="shared" si="6"/>
        <v>0</v>
      </c>
    </row>
    <row r="45" spans="1:22" x14ac:dyDescent="0.2">
      <c r="O45">
        <f t="shared" si="6"/>
        <v>0</v>
      </c>
    </row>
    <row r="46" spans="1:22" x14ac:dyDescent="0.2">
      <c r="O46">
        <f t="shared" si="6"/>
        <v>0</v>
      </c>
    </row>
    <row r="47" spans="1:22" x14ac:dyDescent="0.2">
      <c r="O47">
        <f t="shared" si="6"/>
        <v>0</v>
      </c>
    </row>
    <row r="48" spans="1:22" x14ac:dyDescent="0.2">
      <c r="M48">
        <f t="shared" ref="M48:O48" si="7">IF(M9&gt;0,M30/M9,"")</f>
        <v>1</v>
      </c>
      <c r="N48">
        <f t="shared" si="7"/>
        <v>0</v>
      </c>
      <c r="O48">
        <f t="shared" si="7"/>
        <v>0</v>
      </c>
    </row>
    <row r="49" spans="3:15" x14ac:dyDescent="0.2">
      <c r="L49">
        <f t="shared" ref="L49:O49" si="8">IF(L10&gt;0,L31/L10,"")</f>
        <v>1</v>
      </c>
      <c r="M49">
        <f t="shared" si="8"/>
        <v>0.86385217667105163</v>
      </c>
      <c r="N49">
        <f t="shared" si="8"/>
        <v>0</v>
      </c>
      <c r="O49">
        <f t="shared" si="8"/>
        <v>0</v>
      </c>
    </row>
    <row r="50" spans="3:15" x14ac:dyDescent="0.2">
      <c r="K50">
        <f t="shared" ref="K50:O50" si="9">IF(K11&gt;0,K32/K11,"")</f>
        <v>1</v>
      </c>
      <c r="L50">
        <f t="shared" si="9"/>
        <v>0.40006436558411501</v>
      </c>
      <c r="M50">
        <f t="shared" si="9"/>
        <v>0</v>
      </c>
      <c r="N50">
        <f t="shared" si="9"/>
        <v>0</v>
      </c>
      <c r="O50">
        <f t="shared" si="9"/>
        <v>0</v>
      </c>
    </row>
    <row r="51" spans="3:15" x14ac:dyDescent="0.2">
      <c r="J51">
        <f t="shared" ref="J51:O51" si="10">IF(J12&gt;0,J33/J12,"")</f>
        <v>1</v>
      </c>
      <c r="K51">
        <f t="shared" si="10"/>
        <v>0.98072721995633783</v>
      </c>
      <c r="L51">
        <f t="shared" si="10"/>
        <v>0.77722116013273879</v>
      </c>
      <c r="M51">
        <f t="shared" si="10"/>
        <v>0</v>
      </c>
      <c r="N51">
        <f t="shared" si="10"/>
        <v>0</v>
      </c>
      <c r="O51">
        <f t="shared" si="10"/>
        <v>0</v>
      </c>
    </row>
    <row r="52" spans="3:15" x14ac:dyDescent="0.2">
      <c r="I52">
        <f t="shared" ref="I52:O52" si="11">IF(I13&gt;0,I34/I13,"")</f>
        <v>1</v>
      </c>
      <c r="J52">
        <f t="shared" si="11"/>
        <v>1.8156288156288154</v>
      </c>
      <c r="K52">
        <f t="shared" si="11"/>
        <v>1.087473039815531</v>
      </c>
      <c r="L52">
        <f t="shared" si="11"/>
        <v>2.1545416513883748</v>
      </c>
      <c r="M52">
        <f t="shared" si="11"/>
        <v>2.0489555029431292</v>
      </c>
      <c r="N52">
        <f t="shared" si="11"/>
        <v>4.8713593565661908</v>
      </c>
      <c r="O52">
        <f t="shared" si="11"/>
        <v>3.3551102990294646</v>
      </c>
    </row>
    <row r="53" spans="3:15" x14ac:dyDescent="0.2">
      <c r="H53">
        <f t="shared" ref="H53:O53" si="12">IF(H14&gt;0,H35/H14,"")</f>
        <v>1</v>
      </c>
      <c r="I53">
        <f t="shared" si="12"/>
        <v>1.3307624653271091</v>
      </c>
      <c r="J53">
        <f t="shared" si="12"/>
        <v>1.710236113930045</v>
      </c>
      <c r="K53">
        <f t="shared" si="12"/>
        <v>3.3743226776334159</v>
      </c>
      <c r="L53">
        <f t="shared" si="12"/>
        <v>1.0027998609628215</v>
      </c>
      <c r="M53">
        <f t="shared" si="12"/>
        <v>3.5762112538176254</v>
      </c>
      <c r="N53">
        <f t="shared" si="12"/>
        <v>2.8341285966301979</v>
      </c>
      <c r="O53">
        <f t="shared" si="12"/>
        <v>0</v>
      </c>
    </row>
    <row r="54" spans="3:15" x14ac:dyDescent="0.2">
      <c r="G54">
        <f t="shared" ref="G54:O54" si="13">IF(G15&gt;0,G36/G15,"")</f>
        <v>1</v>
      </c>
      <c r="H54">
        <f t="shared" si="13"/>
        <v>1.5873787334810174</v>
      </c>
      <c r="I54">
        <f t="shared" si="13"/>
        <v>1.6993226898887277</v>
      </c>
      <c r="J54">
        <f t="shared" si="13"/>
        <v>1.7085752298016448</v>
      </c>
      <c r="K54">
        <f t="shared" si="13"/>
        <v>3.393223659613084</v>
      </c>
      <c r="L54">
        <f t="shared" si="13"/>
        <v>2.6891118913083205</v>
      </c>
      <c r="M54">
        <f t="shared" si="13"/>
        <v>0</v>
      </c>
      <c r="N54">
        <f t="shared" si="13"/>
        <v>7.600009939548432</v>
      </c>
      <c r="O54">
        <f t="shared" si="13"/>
        <v>0</v>
      </c>
    </row>
    <row r="55" spans="3:15" x14ac:dyDescent="0.2">
      <c r="F55">
        <f t="shared" ref="F55:O55" si="14">IF(F16&gt;0,F37/F16,"")</f>
        <v>1</v>
      </c>
      <c r="G55">
        <f t="shared" si="14"/>
        <v>1.3753971661657365</v>
      </c>
      <c r="H55">
        <f t="shared" si="14"/>
        <v>1.6522267206477734</v>
      </c>
      <c r="I55">
        <f t="shared" si="14"/>
        <v>1.9778783308195071</v>
      </c>
      <c r="J55">
        <f t="shared" si="14"/>
        <v>4.2613876319758663</v>
      </c>
      <c r="K55">
        <f t="shared" si="14"/>
        <v>3.5262912541077149</v>
      </c>
      <c r="L55">
        <f t="shared" si="14"/>
        <v>6.1480479711088272</v>
      </c>
      <c r="M55">
        <f t="shared" si="14"/>
        <v>1.3288079070557648</v>
      </c>
      <c r="N55">
        <f t="shared" si="14"/>
        <v>9.4776594540251047</v>
      </c>
      <c r="O55">
        <f t="shared" si="14"/>
        <v>4.35177541727057</v>
      </c>
    </row>
    <row r="56" spans="3:15" x14ac:dyDescent="0.2">
      <c r="E56">
        <f t="shared" ref="E56:O56" si="15">IF(E17&gt;0,E38/E17,"")</f>
        <v>1</v>
      </c>
      <c r="F56">
        <f t="shared" si="15"/>
        <v>1.1108608423485355</v>
      </c>
      <c r="G56">
        <f t="shared" si="15"/>
        <v>1.296315140603902</v>
      </c>
      <c r="H56">
        <f t="shared" si="15"/>
        <v>1.9322920623894235</v>
      </c>
      <c r="I56">
        <f t="shared" si="15"/>
        <v>2.3501982081070549</v>
      </c>
      <c r="J56">
        <f t="shared" si="15"/>
        <v>3.5777136179280946</v>
      </c>
      <c r="K56">
        <f t="shared" si="15"/>
        <v>4.2857516582542372</v>
      </c>
      <c r="L56">
        <f t="shared" si="15"/>
        <v>3.5662574143892289</v>
      </c>
      <c r="M56">
        <f t="shared" si="15"/>
        <v>3.6337374402061129</v>
      </c>
      <c r="N56">
        <f t="shared" si="15"/>
        <v>0</v>
      </c>
      <c r="O56">
        <f t="shared" si="15"/>
        <v>3.9667657959034686</v>
      </c>
    </row>
    <row r="57" spans="3:15" x14ac:dyDescent="0.2">
      <c r="D57">
        <f t="shared" ref="D57:O57" si="16">IF(D18&gt;0,D39/D18,"")</f>
        <v>1</v>
      </c>
      <c r="E57">
        <f t="shared" si="16"/>
        <v>1.3836738352714917</v>
      </c>
      <c r="F57">
        <f t="shared" si="16"/>
        <v>1.5390396631023573</v>
      </c>
      <c r="G57">
        <f t="shared" si="16"/>
        <v>1.9750454557432344</v>
      </c>
      <c r="H57">
        <f t="shared" si="16"/>
        <v>2.6019672897879245</v>
      </c>
      <c r="I57">
        <f t="shared" si="16"/>
        <v>3.2947638001789623</v>
      </c>
      <c r="J57">
        <f t="shared" si="16"/>
        <v>4.1294084976395444</v>
      </c>
      <c r="K57">
        <f t="shared" si="16"/>
        <v>2.8855331561892257</v>
      </c>
      <c r="L57">
        <f t="shared" si="16"/>
        <v>6.8603095181391565</v>
      </c>
      <c r="M57">
        <f t="shared" si="16"/>
        <v>4.8930832678587723</v>
      </c>
      <c r="N57">
        <f t="shared" si="16"/>
        <v>7.7554854738111567</v>
      </c>
      <c r="O57">
        <f t="shared" si="16"/>
        <v>5.3415293930396892</v>
      </c>
    </row>
    <row r="58" spans="3:15" x14ac:dyDescent="0.2">
      <c r="C58">
        <f t="shared" ref="C58:O58" si="17">IF(C19&gt;0,C40/C19,"")</f>
        <v>1</v>
      </c>
      <c r="D58">
        <f t="shared" si="17"/>
        <v>1.89670907079646</v>
      </c>
      <c r="E58">
        <f t="shared" si="17"/>
        <v>2.1413106801650819</v>
      </c>
      <c r="F58">
        <f t="shared" si="17"/>
        <v>2.3913426606694923</v>
      </c>
      <c r="G58">
        <f t="shared" si="17"/>
        <v>3.0442481383174815</v>
      </c>
      <c r="H58">
        <f t="shared" si="17"/>
        <v>4.7475539811066119</v>
      </c>
      <c r="I58">
        <f t="shared" si="17"/>
        <v>5.6722189847189846</v>
      </c>
      <c r="J58">
        <f t="shared" si="17"/>
        <v>9.9364413364413355</v>
      </c>
      <c r="K58">
        <f t="shared" si="17"/>
        <v>8.2452288263134754</v>
      </c>
      <c r="L58">
        <f t="shared" si="17"/>
        <v>4.1269265995230047</v>
      </c>
      <c r="M58">
        <f t="shared" si="17"/>
        <v>12.26462853608288</v>
      </c>
      <c r="N58">
        <f t="shared" si="17"/>
        <v>29.158960693991375</v>
      </c>
      <c r="O58">
        <f t="shared" si="17"/>
        <v>0</v>
      </c>
    </row>
    <row r="59" spans="3:15" x14ac:dyDescent="0.2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99DA-C05F-2F44-B4A6-31DC26AF174A}">
  <dimension ref="A1:R58"/>
  <sheetViews>
    <sheetView topLeftCell="A17" workbookViewId="0">
      <selection activeCell="C56" sqref="C56"/>
    </sheetView>
  </sheetViews>
  <sheetFormatPr baseColWidth="10" defaultRowHeight="15" x14ac:dyDescent="0.2"/>
  <cols>
    <col min="3" max="18" width="9.1640625" customWidth="1"/>
  </cols>
  <sheetData>
    <row r="1" spans="1:18" ht="16" x14ac:dyDescent="0.2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6" x14ac:dyDescent="0.2">
      <c r="A4" s="7">
        <v>0</v>
      </c>
      <c r="B4" s="8"/>
      <c r="C4" s="35">
        <f>SUM(Data!$B1:C1)/SUM(Data!$B1:B1)</f>
        <v>3.4551282051282053</v>
      </c>
      <c r="D4" s="35">
        <f>SUM(Data!$B1:D1)/SUM(Data!$B1:C1)</f>
        <v>1.4081632653061225</v>
      </c>
      <c r="E4" s="35">
        <f>SUM(Data!$B1:E1)/SUM(Data!$B1:D1)</f>
        <v>1.1133069828722002</v>
      </c>
      <c r="F4" s="35">
        <f>SUM(Data!$B1:F1)/SUM(Data!$B1:E1)</f>
        <v>1.0414201183431953</v>
      </c>
      <c r="G4" s="35">
        <f>SUM(Data!$B1:G1)/SUM(Data!$B1:F1)</f>
        <v>1.0284090909090908</v>
      </c>
      <c r="H4" s="35">
        <f>SUM(Data!$B1:H1)/SUM(Data!$B1:G1)</f>
        <v>1.0088397790055248</v>
      </c>
      <c r="I4" s="35">
        <f>SUM(Data!$B1:I1)/SUM(Data!$B1:H1)</f>
        <v>1.0043811610076669</v>
      </c>
      <c r="J4" s="35">
        <f>SUM(Data!$B1:J1)/SUM(Data!$B1:I1)</f>
        <v>1.0021810250817884</v>
      </c>
      <c r="K4" s="35">
        <f>SUM(Data!$B1:K1)/SUM(Data!$B1:J1)</f>
        <v>1</v>
      </c>
      <c r="L4" s="35">
        <f>SUM(Data!$B1:L1)/SUM(Data!$B1:K1)</f>
        <v>1</v>
      </c>
      <c r="M4" s="35">
        <f>SUM(Data!$B1:M1)/SUM(Data!$B1:L1)</f>
        <v>1</v>
      </c>
      <c r="N4" s="35">
        <f>SUM(Data!$B1:N1)/SUM(Data!$B1:M1)</f>
        <v>1</v>
      </c>
      <c r="O4" s="35">
        <f>SUM(Data!$B1:O1)/SUM(Data!$B1:N1)</f>
        <v>1</v>
      </c>
      <c r="P4" s="35">
        <f>SUM(Data!$B1:P1)/SUM(Data!$B1:O1)</f>
        <v>1</v>
      </c>
      <c r="Q4" s="35">
        <f>SUM(Data!$B1:Q1)/SUM(Data!$B1:P1)</f>
        <v>1</v>
      </c>
      <c r="R4" s="9"/>
    </row>
    <row r="5" spans="1:18" ht="16" x14ac:dyDescent="0.2">
      <c r="A5" s="7">
        <v>1</v>
      </c>
      <c r="B5" s="8"/>
      <c r="C5" s="35">
        <f>SUM(Data!$B2:C2)/SUM(Data!$B2:B2)</f>
        <v>3.8164556962025316</v>
      </c>
      <c r="D5" s="35">
        <f>SUM(Data!$B2:D2)/SUM(Data!$B2:C2)</f>
        <v>1.4344941956882256</v>
      </c>
      <c r="E5" s="35">
        <f>SUM(Data!$B2:E2)/SUM(Data!$B2:D2)</f>
        <v>1.1526011560693641</v>
      </c>
      <c r="F5" s="35">
        <f>SUM(Data!$B2:F2)/SUM(Data!$B2:E2)</f>
        <v>1.0832497492477433</v>
      </c>
      <c r="G5" s="35">
        <f>SUM(Data!$B2:G2)/SUM(Data!$B2:F2)</f>
        <v>1.0222222222222221</v>
      </c>
      <c r="H5" s="35">
        <f>SUM(Data!$B2:H2)/SUM(Data!$B2:G2)</f>
        <v>1.0081521739130435</v>
      </c>
      <c r="I5" s="35">
        <f>SUM(Data!$B2:I2)/SUM(Data!$B2:H2)</f>
        <v>1.0035938903863433</v>
      </c>
      <c r="J5" s="35">
        <f>SUM(Data!$B2:J2)/SUM(Data!$B2:I2)</f>
        <v>1.000895255147717</v>
      </c>
      <c r="K5" s="35">
        <f>SUM(Data!$B2:K2)/SUM(Data!$B2:J2)</f>
        <v>1</v>
      </c>
      <c r="L5" s="35">
        <f>SUM(Data!$B2:L2)/SUM(Data!$B2:K2)</f>
        <v>1</v>
      </c>
      <c r="M5" s="35">
        <f>SUM(Data!$B2:M2)/SUM(Data!$B2:L2)</f>
        <v>1</v>
      </c>
      <c r="N5" s="35">
        <f>SUM(Data!$B2:N2)/SUM(Data!$B2:M2)</f>
        <v>1</v>
      </c>
      <c r="O5" s="35">
        <f>SUM(Data!$B2:O2)/SUM(Data!$B2:N2)</f>
        <v>1</v>
      </c>
      <c r="P5" s="35">
        <f>SUM(Data!$B2:P2)/SUM(Data!$B2:O2)</f>
        <v>1</v>
      </c>
      <c r="Q5" s="35"/>
      <c r="R5" s="9"/>
    </row>
    <row r="6" spans="1:18" ht="16" x14ac:dyDescent="0.2">
      <c r="A6" s="7">
        <v>2</v>
      </c>
      <c r="B6" s="8"/>
      <c r="C6" s="35">
        <f>SUM(Data!$B3:C3)/SUM(Data!$B3:B3)</f>
        <v>4.0437956204379564</v>
      </c>
      <c r="D6" s="35">
        <f>SUM(Data!$B3:D3)/SUM(Data!$B3:C3)</f>
        <v>1.463898916967509</v>
      </c>
      <c r="E6" s="35">
        <f>SUM(Data!$B3:E3)/SUM(Data!$B3:D3)</f>
        <v>1.2059186189889026</v>
      </c>
      <c r="F6" s="35">
        <f>SUM(Data!$B3:F3)/SUM(Data!$B3:E3)</f>
        <v>1.0715746421267893</v>
      </c>
      <c r="G6" s="35">
        <f>SUM(Data!$B3:G3)/SUM(Data!$B3:F3)</f>
        <v>1.0314885496183206</v>
      </c>
      <c r="H6" s="35">
        <f>SUM(Data!$B3:H3)/SUM(Data!$B3:G3)</f>
        <v>1.0175763182238668</v>
      </c>
      <c r="I6" s="35">
        <f>SUM(Data!$B3:I3)/SUM(Data!$B3:H3)</f>
        <v>1.0054545454545454</v>
      </c>
      <c r="J6" s="35">
        <f>SUM(Data!$B3:J3)/SUM(Data!$B3:I3)</f>
        <v>1.0045207956600362</v>
      </c>
      <c r="K6" s="35">
        <f>SUM(Data!$B3:K3)/SUM(Data!$B3:J3)</f>
        <v>1.0009000900090008</v>
      </c>
      <c r="L6" s="35">
        <f>SUM(Data!$B3:L3)/SUM(Data!$B3:K3)</f>
        <v>1.0008992805755397</v>
      </c>
      <c r="M6" s="35">
        <f>SUM(Data!$B3:M3)/SUM(Data!$B3:L3)</f>
        <v>1</v>
      </c>
      <c r="N6" s="35">
        <f>SUM(Data!$B3:N3)/SUM(Data!$B3:M3)</f>
        <v>1</v>
      </c>
      <c r="O6" s="35">
        <f>SUM(Data!$B3:O3)/SUM(Data!$B3:N3)</f>
        <v>1</v>
      </c>
      <c r="P6" s="35"/>
      <c r="Q6" s="35"/>
      <c r="R6" s="9"/>
    </row>
    <row r="7" spans="1:18" ht="16" x14ac:dyDescent="0.2">
      <c r="A7" s="7">
        <v>3</v>
      </c>
      <c r="B7" s="8"/>
      <c r="C7" s="35">
        <f>SUM(Data!$B4:C4)/SUM(Data!$B4:B4)</f>
        <v>4.3739837398373984</v>
      </c>
      <c r="D7" s="35">
        <f>SUM(Data!$B4:D4)/SUM(Data!$B4:C4)</f>
        <v>1.5669144981412639</v>
      </c>
      <c r="E7" s="35">
        <f>SUM(Data!$B4:E4)/SUM(Data!$B4:D4)</f>
        <v>1.1720047449584816</v>
      </c>
      <c r="F7" s="35">
        <f>SUM(Data!$B4:F4)/SUM(Data!$B4:E4)</f>
        <v>1.0779352226720649</v>
      </c>
      <c r="G7" s="35">
        <f>SUM(Data!$B4:G4)/SUM(Data!$B4:F4)</f>
        <v>1.0309859154929577</v>
      </c>
      <c r="H7" s="35">
        <f>SUM(Data!$B4:H4)/SUM(Data!$B4:G4)</f>
        <v>1.0154826958105647</v>
      </c>
      <c r="I7" s="35">
        <f>SUM(Data!$B4:I4)/SUM(Data!$B4:H4)</f>
        <v>1.0071748878923767</v>
      </c>
      <c r="J7" s="35">
        <f>SUM(Data!$B4:J4)/SUM(Data!$B4:I4)</f>
        <v>1.0035618878005343</v>
      </c>
      <c r="K7" s="35">
        <f>SUM(Data!$B4:K4)/SUM(Data!$B4:J4)</f>
        <v>1.0017746228926354</v>
      </c>
      <c r="L7" s="35">
        <f>SUM(Data!$B4:L4)/SUM(Data!$B4:K4)</f>
        <v>1.0017714791851196</v>
      </c>
      <c r="M7" s="35">
        <f>SUM(Data!$B4:M4)/SUM(Data!$B4:L4)</f>
        <v>1</v>
      </c>
      <c r="N7" s="35">
        <f>SUM(Data!$B4:N4)/SUM(Data!$B4:M4)</f>
        <v>1</v>
      </c>
      <c r="O7" s="35"/>
      <c r="P7" s="35"/>
      <c r="Q7" s="35"/>
      <c r="R7" s="9"/>
    </row>
    <row r="8" spans="1:18" ht="16" x14ac:dyDescent="0.2">
      <c r="A8" s="7">
        <v>4</v>
      </c>
      <c r="B8" s="8"/>
      <c r="C8" s="35">
        <f>SUM(Data!$B5:C5)/SUM(Data!$B5:B5)</f>
        <v>4.5526315789473681</v>
      </c>
      <c r="D8" s="35">
        <f>SUM(Data!$B5:D5)/SUM(Data!$B5:C5)</f>
        <v>1.6416184971098267</v>
      </c>
      <c r="E8" s="35">
        <f>SUM(Data!$B5:E5)/SUM(Data!$B5:D5)</f>
        <v>1.193661971830986</v>
      </c>
      <c r="F8" s="35">
        <f>SUM(Data!$B5:F5)/SUM(Data!$B5:E5)</f>
        <v>1.0963618485742379</v>
      </c>
      <c r="G8" s="35">
        <f>SUM(Data!$B5:G5)/SUM(Data!$B5:F5)</f>
        <v>1.0367713004484305</v>
      </c>
      <c r="H8" s="35">
        <f>SUM(Data!$B5:H5)/SUM(Data!$B5:G5)</f>
        <v>1.013840830449827</v>
      </c>
      <c r="I8" s="35">
        <f>SUM(Data!$B5:I5)/SUM(Data!$B5:H5)</f>
        <v>1.007679180887372</v>
      </c>
      <c r="J8" s="35">
        <f>SUM(Data!$B5:J5)/SUM(Data!$B5:I5)</f>
        <v>1.0008467400508043</v>
      </c>
      <c r="K8" s="35">
        <f>SUM(Data!$B5:K5)/SUM(Data!$B5:J5)</f>
        <v>1.0042301184433164</v>
      </c>
      <c r="L8" s="35">
        <f>SUM(Data!$B5:L5)/SUM(Data!$B5:K5)</f>
        <v>1</v>
      </c>
      <c r="M8" s="35">
        <f>SUM(Data!$B5:M5)/SUM(Data!$B5:L5)</f>
        <v>1</v>
      </c>
      <c r="N8" s="35"/>
      <c r="O8" s="35"/>
      <c r="P8" s="35"/>
      <c r="Q8" s="35"/>
      <c r="R8" s="9"/>
    </row>
    <row r="9" spans="1:18" ht="16" x14ac:dyDescent="0.2">
      <c r="A9" s="7">
        <v>5</v>
      </c>
      <c r="B9" s="8"/>
      <c r="C9" s="35">
        <f>SUM(Data!$B6:C6)/SUM(Data!$B6:B6)</f>
        <v>5.3</v>
      </c>
      <c r="D9" s="35">
        <f>SUM(Data!$B6:D6)/SUM(Data!$B6:C6)</f>
        <v>1.6754716981132076</v>
      </c>
      <c r="E9" s="35">
        <f>SUM(Data!$B6:E6)/SUM(Data!$B6:D6)</f>
        <v>1.2263513513513513</v>
      </c>
      <c r="F9" s="35">
        <f>SUM(Data!$B6:F6)/SUM(Data!$B6:E6)</f>
        <v>1.0899908172635446</v>
      </c>
      <c r="G9" s="35">
        <f>SUM(Data!$B6:G6)/SUM(Data!$B6:F6)</f>
        <v>1.0429654591406907</v>
      </c>
      <c r="H9" s="35">
        <f>SUM(Data!$B6:H6)/SUM(Data!$B6:G6)</f>
        <v>1.0169628432956381</v>
      </c>
      <c r="I9" s="35">
        <f>SUM(Data!$B6:I6)/SUM(Data!$B6:H6)</f>
        <v>1.0079428117553615</v>
      </c>
      <c r="J9" s="35">
        <f>SUM(Data!$B6:J6)/SUM(Data!$B6:I6)</f>
        <v>1.0047281323877069</v>
      </c>
      <c r="K9" s="35">
        <f>SUM(Data!$B6:K6)/SUM(Data!$B6:J6)</f>
        <v>1.0015686274509803</v>
      </c>
      <c r="L9" s="35">
        <f>SUM(Data!$B6:L6)/SUM(Data!$B6:K6)</f>
        <v>1.0007830853563038</v>
      </c>
      <c r="M9" s="35"/>
      <c r="N9" s="35"/>
      <c r="O9" s="35"/>
      <c r="P9" s="35"/>
      <c r="Q9" s="35"/>
      <c r="R9" s="9"/>
    </row>
    <row r="10" spans="1:18" ht="16" x14ac:dyDescent="0.2">
      <c r="A10" s="7">
        <v>6</v>
      </c>
      <c r="B10" s="8"/>
      <c r="C10" s="35">
        <f>SUM(Data!$B7:C7)/SUM(Data!$B7:B7)</f>
        <v>5.447916666666667</v>
      </c>
      <c r="D10" s="35">
        <f>SUM(Data!$B7:D7)/SUM(Data!$B7:C7)</f>
        <v>1.75717017208413</v>
      </c>
      <c r="E10" s="35">
        <f>SUM(Data!$B7:E7)/SUM(Data!$B7:D7)</f>
        <v>1.2328618063112078</v>
      </c>
      <c r="F10" s="35">
        <f>SUM(Data!$B7:F7)/SUM(Data!$B7:E7)</f>
        <v>1.1209179170344219</v>
      </c>
      <c r="G10" s="35">
        <f>SUM(Data!$B7:G7)/SUM(Data!$B7:F7)</f>
        <v>1.0472440944881889</v>
      </c>
      <c r="H10" s="35">
        <f>SUM(Data!$B7:H7)/SUM(Data!$B7:G7)</f>
        <v>1.0240601503759399</v>
      </c>
      <c r="I10" s="35">
        <f>SUM(Data!$B7:I7)/SUM(Data!$B7:H7)</f>
        <v>1.0095447870778267</v>
      </c>
      <c r="J10" s="35">
        <f>SUM(Data!$B7:J7)/SUM(Data!$B7:I7)</f>
        <v>1.0043636363636363</v>
      </c>
      <c r="K10" s="35">
        <f>SUM(Data!$B7:K7)/SUM(Data!$B7:J7)</f>
        <v>1.002172338884866</v>
      </c>
      <c r="L10" s="35"/>
      <c r="M10" s="35"/>
      <c r="N10" s="35"/>
      <c r="O10" s="35"/>
      <c r="P10" s="35"/>
      <c r="Q10" s="35"/>
      <c r="R10" s="9"/>
    </row>
    <row r="11" spans="1:18" ht="16" x14ac:dyDescent="0.2">
      <c r="A11" s="7">
        <v>7</v>
      </c>
      <c r="B11" s="8"/>
      <c r="C11" s="35">
        <f>SUM(Data!$B8:C8)/SUM(Data!$B8:B8)</f>
        <v>7.08955223880597</v>
      </c>
      <c r="D11" s="35">
        <f>SUM(Data!$B8:D8)/SUM(Data!$B8:C8)</f>
        <v>1.8947368421052631</v>
      </c>
      <c r="E11" s="35">
        <f>SUM(Data!$B8:E8)/SUM(Data!$B8:D8)</f>
        <v>1.2777777777777777</v>
      </c>
      <c r="F11" s="35">
        <f>SUM(Data!$B8:F8)/SUM(Data!$B8:E8)</f>
        <v>1.1252173913043477</v>
      </c>
      <c r="G11" s="35">
        <f>SUM(Data!$B8:G8)/SUM(Data!$B8:F8)</f>
        <v>1.0525502318392581</v>
      </c>
      <c r="H11" s="35">
        <f>SUM(Data!$B8:H8)/SUM(Data!$B8:G8)</f>
        <v>1.0220264317180616</v>
      </c>
      <c r="I11" s="35">
        <f>SUM(Data!$B8:I8)/SUM(Data!$B8:H8)</f>
        <v>1.0079022988505748</v>
      </c>
      <c r="J11" s="35">
        <f>SUM(Data!$B8:J8)/SUM(Data!$B8:I8)</f>
        <v>1.0064148253741982</v>
      </c>
      <c r="K11" s="35"/>
      <c r="L11" s="35"/>
      <c r="M11" s="35"/>
      <c r="N11" s="35"/>
      <c r="O11" s="35"/>
      <c r="P11" s="35"/>
      <c r="Q11" s="35"/>
      <c r="R11" s="9"/>
    </row>
    <row r="12" spans="1:18" ht="16" x14ac:dyDescent="0.2">
      <c r="A12" s="7">
        <v>8</v>
      </c>
      <c r="B12" s="8"/>
      <c r="C12" s="35">
        <f>SUM(Data!$B9:C9)/SUM(Data!$B9:B9)</f>
        <v>7.7619047619047619</v>
      </c>
      <c r="D12" s="35">
        <f>SUM(Data!$B9:D9)/SUM(Data!$B9:C9)</f>
        <v>1.8895705521472392</v>
      </c>
      <c r="E12" s="35">
        <f>SUM(Data!$B9:E9)/SUM(Data!$B9:D9)</f>
        <v>1.2813852813852813</v>
      </c>
      <c r="F12" s="35">
        <f>SUM(Data!$B9:F9)/SUM(Data!$B9:E9)</f>
        <v>1.1106418918918919</v>
      </c>
      <c r="G12" s="35">
        <f>SUM(Data!$B9:G9)/SUM(Data!$B9:F9)</f>
        <v>1.0555133079847909</v>
      </c>
      <c r="H12" s="35">
        <f>SUM(Data!$B9:H9)/SUM(Data!$B9:G9)</f>
        <v>1.021613832853026</v>
      </c>
      <c r="I12" s="35">
        <f>SUM(Data!$B9:I9)/SUM(Data!$B9:H9)</f>
        <v>1.0105782792665727</v>
      </c>
      <c r="J12" s="35"/>
      <c r="K12" s="35"/>
      <c r="L12" s="35"/>
      <c r="M12" s="35"/>
      <c r="N12" s="35"/>
      <c r="O12" s="35"/>
      <c r="P12" s="35"/>
      <c r="Q12" s="35"/>
      <c r="R12" s="9"/>
    </row>
    <row r="13" spans="1:18" ht="16" x14ac:dyDescent="0.2">
      <c r="A13" s="7">
        <v>9</v>
      </c>
      <c r="B13" s="8"/>
      <c r="C13" s="35">
        <f>SUM(Data!$B10:C10)/SUM(Data!$B10:B10)</f>
        <v>7.35</v>
      </c>
      <c r="D13" s="35">
        <f>SUM(Data!$B10:D10)/SUM(Data!$B10:C10)</f>
        <v>1.9773242630385488</v>
      </c>
      <c r="E13" s="35">
        <f>SUM(Data!$B10:E10)/SUM(Data!$B10:D10)</f>
        <v>1.3394495412844036</v>
      </c>
      <c r="F13" s="35">
        <f>SUM(Data!$B10:F10)/SUM(Data!$B10:E10)</f>
        <v>1.1369863013698631</v>
      </c>
      <c r="G13" s="35">
        <f>SUM(Data!$B10:G10)/SUM(Data!$B10:F10)</f>
        <v>1.0602409638554218</v>
      </c>
      <c r="H13" s="35">
        <f>SUM(Data!$B10:H10)/SUM(Data!$B10:G10)</f>
        <v>1.0404829545454546</v>
      </c>
      <c r="I13" s="35"/>
      <c r="J13" s="35"/>
      <c r="K13" s="35"/>
      <c r="L13" s="35"/>
      <c r="M13" s="35"/>
      <c r="N13" s="35"/>
      <c r="O13" s="35"/>
      <c r="P13" s="35"/>
      <c r="Q13" s="35"/>
      <c r="R13" s="9"/>
    </row>
    <row r="14" spans="1:18" ht="16" x14ac:dyDescent="0.2">
      <c r="A14" s="7">
        <v>10</v>
      </c>
      <c r="B14" s="8"/>
      <c r="C14" s="35">
        <f>SUM(Data!$B11:C11)/SUM(Data!$B11:B11)</f>
        <v>10.243243243243244</v>
      </c>
      <c r="D14" s="35">
        <f>SUM(Data!$B11:D11)/SUM(Data!$B11:C11)</f>
        <v>2.129287598944591</v>
      </c>
      <c r="E14" s="35">
        <f>SUM(Data!$B11:E11)/SUM(Data!$B11:D11)</f>
        <v>1.3618339529120198</v>
      </c>
      <c r="F14" s="35">
        <f>SUM(Data!$B11:F11)/SUM(Data!$B11:E11)</f>
        <v>1.1628753412192903</v>
      </c>
      <c r="G14" s="35">
        <f>SUM(Data!$B11:G11)/SUM(Data!$B11:F11)</f>
        <v>1.0735524256651017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9"/>
    </row>
    <row r="15" spans="1:18" ht="16" x14ac:dyDescent="0.2">
      <c r="A15" s="7">
        <v>11</v>
      </c>
      <c r="B15" s="8"/>
      <c r="C15" s="35">
        <f>SUM(Data!$B12:C12)/SUM(Data!$B12:B12)</f>
        <v>13.67741935483871</v>
      </c>
      <c r="D15" s="35">
        <f>SUM(Data!$B12:D12)/SUM(Data!$B12:C12)</f>
        <v>2.0047169811320753</v>
      </c>
      <c r="E15" s="35">
        <f>SUM(Data!$B12:E12)/SUM(Data!$B12:D12)</f>
        <v>1.4588235294117646</v>
      </c>
      <c r="F15" s="35">
        <f>SUM(Data!$B12:F12)/SUM(Data!$B12:E12)</f>
        <v>1.1685483870967741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9"/>
    </row>
    <row r="16" spans="1:18" ht="16" x14ac:dyDescent="0.2">
      <c r="A16" s="7">
        <v>12</v>
      </c>
      <c r="B16" s="8"/>
      <c r="C16" s="35">
        <f>SUM(Data!$B13:C13)/SUM(Data!$B13:B13)</f>
        <v>11.333333333333334</v>
      </c>
      <c r="D16" s="35">
        <f>SUM(Data!$B13:D13)/SUM(Data!$B13:C13)</f>
        <v>2.2882352941176469</v>
      </c>
      <c r="E16" s="35">
        <f>SUM(Data!$B13:E13)/SUM(Data!$B13:D13)</f>
        <v>1.474293059125964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9"/>
    </row>
    <row r="17" spans="1:18" ht="16" x14ac:dyDescent="0.2">
      <c r="A17" s="7">
        <v>13</v>
      </c>
      <c r="B17" s="8"/>
      <c r="C17" s="35">
        <f>SUM(Data!$B14:C14)/SUM(Data!$B14:B14)</f>
        <v>9.8157894736842106</v>
      </c>
      <c r="D17" s="35">
        <f>SUM(Data!$B14:D14)/SUM(Data!$B14:C14)</f>
        <v>2.2466487935656838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9"/>
    </row>
    <row r="18" spans="1:18" ht="16" x14ac:dyDescent="0.2">
      <c r="A18" s="7">
        <v>14</v>
      </c>
      <c r="B18" s="8"/>
      <c r="C18" s="35">
        <f>SUM(Data!$B15:C15)/SUM(Data!$B15:B15)</f>
        <v>15.388888888888889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9"/>
    </row>
    <row r="19" spans="1:18" ht="16" x14ac:dyDescent="0.2">
      <c r="A19" s="7">
        <v>15</v>
      </c>
      <c r="B19" s="8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36">
        <f>(SUM(Data!$B1:C15))/SUM(Data!$B1:B15)</f>
        <v>5.7035830618892511</v>
      </c>
      <c r="D24" s="36">
        <f>SUM(Data!$B1:D14)/SUM(Data!$B1:C14)</f>
        <v>1.7698825628066002</v>
      </c>
      <c r="E24" s="36">
        <f>SUM(Data!$B1:E13)/SUM(Data!$B1:D13)</f>
        <v>1.2680701120346947</v>
      </c>
      <c r="F24" s="36">
        <f>SUM(Data!$B1:F12)/SUM(Data!$B1:E12)</f>
        <v>1.1102576039726877</v>
      </c>
      <c r="G24" s="36">
        <f>SUM(Data!$B1:G11)/SUM(Data!$B1:F11)</f>
        <v>1.0452566096423017</v>
      </c>
      <c r="H24" s="36">
        <f>SUM(Data!$B1:H10)/SUM(Data!$B1:H10)</f>
        <v>1</v>
      </c>
      <c r="I24" s="36">
        <f>SUM(Data!$B1:I9)/SUM(Data!$B1:H9)</f>
        <v>1.0073773515308004</v>
      </c>
      <c r="J24" s="36">
        <f>SUM(Data!$B1:J8)/SUM(Data!$B1:I8)</f>
        <v>1.0035823411653144</v>
      </c>
      <c r="K24" s="36">
        <f>SUM(Data!$B1:K7)/SUM(Data!$B1:J7)</f>
        <v>1.0016023665721681</v>
      </c>
      <c r="L24" s="36">
        <f>SUM(Data!$B1:L6)/SUM(Data!$B1:K6)</f>
        <v>1.0005932957579353</v>
      </c>
      <c r="M24" s="36">
        <f>SUM(Data!$B1:L5)/SUM(Data!$B1:L5)</f>
        <v>1</v>
      </c>
      <c r="N24" s="36">
        <f>SUM(Data!$B1:M4)/SUM(Data!$B1:M4)</f>
        <v>1</v>
      </c>
      <c r="O24" s="36">
        <f>SUM(Data!$B1:O3)/SUM(Data!$B1:N3)</f>
        <v>1</v>
      </c>
      <c r="P24" s="36">
        <f>SUM(Data!$B1:P2)/SUM(Data!$B1:O2)</f>
        <v>1</v>
      </c>
      <c r="Q24" s="36">
        <f>SUM(Data!$B1:Q1)/SUM(Data!$B1:P1)</f>
        <v>1</v>
      </c>
      <c r="R24" s="36"/>
    </row>
    <row r="25" spans="1:18" ht="16" x14ac:dyDescent="0.2">
      <c r="A25" s="6"/>
      <c r="B25" s="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8"/>
      <c r="O25" s="38"/>
      <c r="P25" s="38"/>
      <c r="Q25" s="38"/>
      <c r="R25" s="38"/>
    </row>
    <row r="26" spans="1:18" ht="16" x14ac:dyDescent="0.2">
      <c r="A26" s="6" t="s">
        <v>8</v>
      </c>
      <c r="B26" s="6"/>
      <c r="C26" s="39">
        <f>(SUM(Data!$B9:C15))/SUM(Data!$B9:B15)</f>
        <v>9.8303249097472918</v>
      </c>
      <c r="D26" s="39">
        <f>SUM(Data!$B9:D14)/SUM(Data!$B9:C14)</f>
        <v>2.0723630417007359</v>
      </c>
      <c r="E26" s="39">
        <f>SUM(Data!$B8:E13)/SUM(Data!$B8:D13)</f>
        <v>1.3619177548236212</v>
      </c>
      <c r="F26" s="39">
        <f>SUM(Data!$B7:F12)/SUM(Data!$B7:E12)</f>
        <v>1.1376541439632921</v>
      </c>
      <c r="G26" s="39">
        <f>SUM(Data!$B6:G11)/SUM(Data!$B6:F11)</f>
        <v>1.055526590198123</v>
      </c>
      <c r="H26" s="39">
        <f>SUM(Data!$B5:H10)/SUM(Data!$B5:G10)</f>
        <v>1.0235980715554427</v>
      </c>
      <c r="I26" s="39">
        <f>SUM(Data!$B4:I9)/SUM(Data!$B4:H9)</f>
        <v>1.008551438196424</v>
      </c>
      <c r="J26" s="39">
        <f>SUM(Data!$B3:J8)/SUM(Data!$B3:I8)</f>
        <v>1.0041571677618346</v>
      </c>
      <c r="K26" s="39">
        <f>SUM(Data!$B2:K7)/SUM(Data!$B2:J7)</f>
        <v>1.0018070614400889</v>
      </c>
      <c r="L26" s="39">
        <f>SUM(Data!$B1:L6)/SUM(Data!$B1:K6)</f>
        <v>1.0005932957579353</v>
      </c>
      <c r="M26" s="37"/>
      <c r="N26" s="37"/>
      <c r="O26" s="37"/>
      <c r="P26" s="37"/>
      <c r="Q26" s="37"/>
      <c r="R26" s="37"/>
    </row>
    <row r="27" spans="1:18" ht="16" x14ac:dyDescent="0.2">
      <c r="A27" s="6"/>
      <c r="B27" s="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8"/>
      <c r="O27" s="38"/>
      <c r="P27" s="38"/>
      <c r="Q27" s="38"/>
      <c r="R27" s="38"/>
    </row>
    <row r="28" spans="1:18" ht="16" x14ac:dyDescent="0.2">
      <c r="A28" s="6" t="s">
        <v>9</v>
      </c>
      <c r="B28" s="6"/>
      <c r="C28" s="40">
        <f>(SUM(Data!$B12:C15))/SUM(Data!$B12:B15)</f>
        <v>12.085470085470085</v>
      </c>
      <c r="D28" s="40">
        <f>SUM(Data!$B12:D14)/SUM(Data!$B12:C14)</f>
        <v>2.1688654353562007</v>
      </c>
      <c r="E28" s="40">
        <f>SUM(Data!$B11:E13)/SUM(Data!$B11:D13)</f>
        <v>1.4316221765913757</v>
      </c>
      <c r="F28" s="40">
        <f>SUM(Data!$B10:F12)/SUM(Data!$B10:E12)</f>
        <v>1.1562589107499288</v>
      </c>
      <c r="G28" s="40">
        <f>SUM(Data!$B9:G11)/SUM(Data!$B9:F11)</f>
        <v>1.0629941341494518</v>
      </c>
      <c r="H28" s="40">
        <f>SUM(Data!$B8:H10)/SUM(Data!$B8:G10)</f>
        <v>1.0281385281385282</v>
      </c>
      <c r="I28" s="40">
        <f>SUM(Data!$B7:I9)/SUM(Data!$B7:H9)</f>
        <v>1.0093480345158197</v>
      </c>
      <c r="J28" s="40">
        <f>SUM(Data!$B6:J8)/SUM(Data!$B6:I8)</f>
        <v>1.005189028910304</v>
      </c>
      <c r="K28" s="40">
        <f>SUM(Data!$B5:K7)/SUM(Data!$B5:J7)</f>
        <v>1.0026055237102658</v>
      </c>
      <c r="L28" s="40">
        <f>SUM(Data!$B4:L6)/SUM(Data!$B4:K6)</f>
        <v>1.0008349568605621</v>
      </c>
      <c r="M28" s="40">
        <f>SUM(Data!$B3:M5)/SUM(Data!$B3:L5)</f>
        <v>1</v>
      </c>
      <c r="N28" s="40">
        <f>SUM(Data!$B2:N4)/SUM(Data!$B2:M4)</f>
        <v>1</v>
      </c>
      <c r="O28" s="40">
        <f>SUM(Data!$B1:O3)/SUM(Data!$B1:N3)</f>
        <v>1</v>
      </c>
      <c r="P28" s="37"/>
      <c r="Q28" s="38"/>
      <c r="R28" s="38"/>
    </row>
    <row r="29" spans="1:18" ht="16" x14ac:dyDescent="0.2">
      <c r="A29" s="6"/>
      <c r="B29" s="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8"/>
      <c r="P29" s="38"/>
      <c r="Q29" s="38"/>
      <c r="R29" s="38"/>
    </row>
    <row r="30" spans="1:18" ht="16" x14ac:dyDescent="0.2">
      <c r="A30" s="10"/>
      <c r="B30" s="1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37"/>
      <c r="O30" s="38"/>
      <c r="P30" s="38"/>
      <c r="Q30" s="38"/>
      <c r="R30" s="38"/>
    </row>
    <row r="31" spans="1:18" ht="16" x14ac:dyDescent="0.2">
      <c r="A31" s="6" t="s">
        <v>10</v>
      </c>
      <c r="B31" s="6"/>
      <c r="C31" s="40">
        <f>C28</f>
        <v>12.085470085470085</v>
      </c>
      <c r="D31" s="40">
        <f t="shared" ref="D31:O31" si="0">D28</f>
        <v>2.1688654353562007</v>
      </c>
      <c r="E31" s="40">
        <f t="shared" si="0"/>
        <v>1.4316221765913757</v>
      </c>
      <c r="F31" s="40">
        <f t="shared" si="0"/>
        <v>1.1562589107499288</v>
      </c>
      <c r="G31" s="40">
        <f t="shared" si="0"/>
        <v>1.0629941341494518</v>
      </c>
      <c r="H31" s="40">
        <f t="shared" si="0"/>
        <v>1.0281385281385282</v>
      </c>
      <c r="I31" s="40">
        <f t="shared" si="0"/>
        <v>1.0093480345158197</v>
      </c>
      <c r="J31" s="40">
        <f t="shared" si="0"/>
        <v>1.005189028910304</v>
      </c>
      <c r="K31" s="40">
        <f t="shared" si="0"/>
        <v>1.0026055237102658</v>
      </c>
      <c r="L31" s="40">
        <f t="shared" si="0"/>
        <v>1.0008349568605621</v>
      </c>
      <c r="M31" s="40">
        <f t="shared" si="0"/>
        <v>1</v>
      </c>
      <c r="N31" s="40">
        <f t="shared" si="0"/>
        <v>1</v>
      </c>
      <c r="O31" s="40">
        <f t="shared" si="0"/>
        <v>1</v>
      </c>
      <c r="P31" s="54"/>
      <c r="Q31" s="54"/>
      <c r="R31" s="54"/>
    </row>
    <row r="32" spans="1:18" x14ac:dyDescent="0.2">
      <c r="A32" t="s">
        <v>11</v>
      </c>
    </row>
    <row r="34" spans="1:15" ht="16" x14ac:dyDescent="0.2">
      <c r="A34" s="42" t="s">
        <v>10</v>
      </c>
      <c r="B34" s="42"/>
      <c r="C34" s="55">
        <f>C31</f>
        <v>12.085470085470085</v>
      </c>
      <c r="D34" s="55">
        <f t="shared" ref="D34:G34" si="1">D31</f>
        <v>2.1688654353562007</v>
      </c>
      <c r="E34" s="55">
        <f t="shared" si="1"/>
        <v>1.4316221765913757</v>
      </c>
      <c r="F34" s="55">
        <f t="shared" si="1"/>
        <v>1.1562589107499288</v>
      </c>
      <c r="G34" s="55">
        <f t="shared" si="1"/>
        <v>1.0629941341494518</v>
      </c>
      <c r="H34" s="43">
        <f>H43</f>
        <v>1.0259767128291359</v>
      </c>
      <c r="I34" s="43">
        <f t="shared" ref="I34:L34" si="2">I43</f>
        <v>1.0113095338666644</v>
      </c>
      <c r="J34" s="43">
        <f t="shared" si="2"/>
        <v>1.004923854574</v>
      </c>
      <c r="K34" s="43">
        <f t="shared" si="2"/>
        <v>1.0021437084986644</v>
      </c>
      <c r="L34" s="43">
        <f t="shared" si="2"/>
        <v>1.000933310693519</v>
      </c>
      <c r="M34" s="44">
        <f>B50</f>
        <v>1.0007196550150155</v>
      </c>
      <c r="N34" s="45"/>
      <c r="O34" s="45"/>
    </row>
    <row r="35" spans="1:15" ht="16" x14ac:dyDescent="0.2">
      <c r="A35" s="42" t="s">
        <v>12</v>
      </c>
      <c r="B35" s="4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6"/>
    </row>
    <row r="36" spans="1:15" ht="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6"/>
    </row>
    <row r="37" spans="1:15" ht="16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7"/>
      <c r="N37" s="7"/>
      <c r="O37" s="46"/>
    </row>
    <row r="38" spans="1:15" ht="16" x14ac:dyDescent="0.2">
      <c r="A38" s="42" t="s">
        <v>13</v>
      </c>
      <c r="B38" s="4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6"/>
    </row>
    <row r="39" spans="1:15" ht="16" x14ac:dyDescent="0.2">
      <c r="A39" s="7"/>
      <c r="B39" s="7"/>
      <c r="C39" s="7"/>
      <c r="D39" s="7"/>
      <c r="E39" s="7"/>
      <c r="F39" s="7"/>
      <c r="G39" s="7" t="s">
        <v>47</v>
      </c>
      <c r="H39" s="7"/>
      <c r="I39" s="7"/>
      <c r="J39" s="7"/>
      <c r="K39" s="7"/>
      <c r="L39" s="7"/>
      <c r="M39" s="7"/>
      <c r="N39" s="7"/>
      <c r="O39" s="46"/>
    </row>
    <row r="40" spans="1:15" ht="16" x14ac:dyDescent="0.2">
      <c r="A40" s="7" t="s">
        <v>15</v>
      </c>
      <c r="B40" s="7"/>
      <c r="C40" s="7"/>
      <c r="D40" s="7"/>
      <c r="E40" s="7"/>
      <c r="F40" s="7"/>
      <c r="G40" s="48">
        <f>LN(G31-1)</f>
        <v>-2.7647136656643529</v>
      </c>
      <c r="H40" s="48"/>
      <c r="I40" s="48">
        <f>LN(I31-1)</f>
        <v>-4.6725891699910251</v>
      </c>
      <c r="J40" s="48">
        <f t="shared" ref="J40:L40" si="3">LN(J31-1)</f>
        <v>-5.2612087071524209</v>
      </c>
      <c r="K40" s="48">
        <f t="shared" si="3"/>
        <v>-5.9501215835735897</v>
      </c>
      <c r="L40" s="48">
        <f t="shared" si="3"/>
        <v>-7.0881304984455111</v>
      </c>
      <c r="M40" s="48"/>
      <c r="N40" s="7"/>
      <c r="O40" s="46"/>
    </row>
    <row r="41" spans="1:15" ht="16" x14ac:dyDescent="0.2">
      <c r="A41" s="7"/>
      <c r="B41" s="7"/>
      <c r="C41" s="7"/>
      <c r="D41" s="7"/>
      <c r="E41" s="7"/>
      <c r="F41" s="7"/>
      <c r="G41" s="7" t="s">
        <v>16</v>
      </c>
      <c r="H41" s="7"/>
      <c r="I41" s="7"/>
      <c r="J41" s="7"/>
      <c r="K41" s="7"/>
      <c r="L41" s="7"/>
      <c r="M41" s="7"/>
      <c r="N41" s="7"/>
      <c r="O41" s="46"/>
    </row>
    <row r="42" spans="1:15" ht="16" x14ac:dyDescent="0.2">
      <c r="A42" s="7" t="s">
        <v>17</v>
      </c>
      <c r="B42" s="7">
        <f>SLOPE(G40:L40,G2:L2)</f>
        <v>-0.83155440124634517</v>
      </c>
      <c r="C42" s="7"/>
      <c r="D42" s="7"/>
      <c r="E42" s="7"/>
      <c r="F42" s="7" t="s">
        <v>18</v>
      </c>
      <c r="G42" s="7">
        <f>_xlfn.FORECAST.LINEAR(G2,$G$40:$L$40,$G$2:$L$2)</f>
        <v>-2.8190004014756145</v>
      </c>
      <c r="H42" s="7">
        <f t="shared" ref="H42:L42" si="4">_xlfn.FORECAST.LINEAR(H2,$G$40:$L$40,$G$2:$L$2)</f>
        <v>-3.6505548027219596</v>
      </c>
      <c r="I42" s="7">
        <f t="shared" si="4"/>
        <v>-4.4821092039683048</v>
      </c>
      <c r="J42" s="7">
        <f t="shared" si="4"/>
        <v>-5.31366360521465</v>
      </c>
      <c r="K42" s="7">
        <f t="shared" si="4"/>
        <v>-6.1452180064609951</v>
      </c>
      <c r="L42" s="7">
        <f t="shared" si="4"/>
        <v>-6.9767724077073403</v>
      </c>
      <c r="M42" s="7"/>
      <c r="N42" s="7"/>
      <c r="O42" s="46"/>
    </row>
    <row r="43" spans="1:15" ht="16" x14ac:dyDescent="0.2">
      <c r="A43" s="7" t="s">
        <v>19</v>
      </c>
      <c r="B43" s="7">
        <f>INTERCEPT(G40:L40,G2:L2)</f>
        <v>0.50721720350976618</v>
      </c>
      <c r="C43" s="7"/>
      <c r="D43" s="7"/>
      <c r="E43" s="7"/>
      <c r="F43" s="7" t="s">
        <v>20</v>
      </c>
      <c r="G43" s="49">
        <f>EXP(G42)+1</f>
        <v>1.0596655545102864</v>
      </c>
      <c r="H43" s="49">
        <f t="shared" ref="H43:L43" si="5">EXP(H42)+1</f>
        <v>1.0259767128291359</v>
      </c>
      <c r="I43" s="49">
        <f t="shared" si="5"/>
        <v>1.0113095338666644</v>
      </c>
      <c r="J43" s="49">
        <f t="shared" si="5"/>
        <v>1.004923854574</v>
      </c>
      <c r="K43" s="49">
        <f t="shared" si="5"/>
        <v>1.0021437084986644</v>
      </c>
      <c r="L43" s="49">
        <f t="shared" si="5"/>
        <v>1.000933310693519</v>
      </c>
      <c r="M43" s="7"/>
      <c r="N43" s="7"/>
      <c r="O43" s="46"/>
    </row>
    <row r="44" spans="1:15" ht="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46"/>
    </row>
    <row r="45" spans="1:15" ht="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46"/>
    </row>
    <row r="46" spans="1:15" ht="16" x14ac:dyDescent="0.2">
      <c r="A46" s="42" t="s">
        <v>21</v>
      </c>
      <c r="B46" s="4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46"/>
    </row>
    <row r="47" spans="1:15" ht="16" x14ac:dyDescent="0.2">
      <c r="A47" s="7" t="s">
        <v>22</v>
      </c>
      <c r="B47" s="7">
        <f>EXP(B43)</f>
        <v>1.6606634704475272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46"/>
    </row>
    <row r="48" spans="1:15" ht="16" x14ac:dyDescent="0.2">
      <c r="A48" s="7" t="s">
        <v>23</v>
      </c>
      <c r="B48" s="7">
        <f>EXP(B42)</f>
        <v>0.43537201727769842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6"/>
    </row>
    <row r="49" spans="1:15" ht="16" x14ac:dyDescent="0.2">
      <c r="A49" s="7" t="s">
        <v>48</v>
      </c>
      <c r="B49" s="50">
        <f>B47*B48^(10)/(1-B48)</f>
        <v>7.196550150154594E-4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6"/>
    </row>
    <row r="50" spans="1:15" ht="16" x14ac:dyDescent="0.2">
      <c r="A50" s="7" t="s">
        <v>49</v>
      </c>
      <c r="B50" s="7">
        <f>1+B49</f>
        <v>1.0007196550150155</v>
      </c>
      <c r="C50" s="7" t="s">
        <v>50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46"/>
    </row>
    <row r="51" spans="1:15" ht="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6"/>
    </row>
    <row r="52" spans="1:15" ht="16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6"/>
    </row>
    <row r="53" spans="1:15" ht="16" x14ac:dyDescent="0.2">
      <c r="A53" s="42" t="s">
        <v>51</v>
      </c>
      <c r="B53" s="4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6"/>
    </row>
    <row r="54" spans="1:15" ht="16" x14ac:dyDescent="0.2">
      <c r="A54" s="7"/>
      <c r="B54" s="7"/>
      <c r="C54" s="42">
        <v>0</v>
      </c>
      <c r="D54" s="42">
        <v>1</v>
      </c>
      <c r="E54" s="42">
        <v>2</v>
      </c>
      <c r="F54" s="42">
        <v>3</v>
      </c>
      <c r="G54" s="42">
        <v>4</v>
      </c>
      <c r="H54" s="42">
        <v>5</v>
      </c>
      <c r="I54" s="42">
        <v>6</v>
      </c>
      <c r="J54" s="42">
        <v>7</v>
      </c>
      <c r="K54" s="42">
        <v>8</v>
      </c>
      <c r="L54" s="42">
        <v>9</v>
      </c>
      <c r="M54" s="42">
        <v>10</v>
      </c>
      <c r="N54" s="42" t="s">
        <v>52</v>
      </c>
      <c r="O54" s="42"/>
    </row>
    <row r="55" spans="1:15" ht="16" x14ac:dyDescent="0.2">
      <c r="A55" s="7" t="s">
        <v>53</v>
      </c>
      <c r="B55" s="7"/>
      <c r="C55" s="51">
        <f>PRODUCT(C34:$M34)</f>
        <v>48.273953785553466</v>
      </c>
      <c r="D55" s="35">
        <f>PRODUCT(D34:$M34)</f>
        <v>3.9943794857919066</v>
      </c>
      <c r="E55" s="35">
        <f>PRODUCT(E34:$M34)</f>
        <v>1.8416907848115969</v>
      </c>
      <c r="F55" s="35">
        <f>PRODUCT(F34:$M34)</f>
        <v>1.2864363341985767</v>
      </c>
      <c r="G55" s="35">
        <f>PRODUCT(G34:$M34)</f>
        <v>1.1125850120923326</v>
      </c>
      <c r="H55" s="35">
        <f>PRODUCT(H34:$M34)</f>
        <v>1.0466520711166114</v>
      </c>
      <c r="I55" s="35">
        <f>PRODUCT(I34:$M34)</f>
        <v>1.0201518787209729</v>
      </c>
      <c r="J55" s="35">
        <f>PRODUCT(J34:$M34)</f>
        <v>1.0087434603928833</v>
      </c>
      <c r="K55" s="35">
        <f>PRODUCT(K34:$M34)</f>
        <v>1.0038008907854044</v>
      </c>
      <c r="L55" s="35">
        <f>PRODUCT(L34:$M34)</f>
        <v>1.0016536373702556</v>
      </c>
      <c r="M55" s="35">
        <f>PRODUCT(M34:$M34)</f>
        <v>1.0007196550150155</v>
      </c>
      <c r="N55" s="6">
        <v>1</v>
      </c>
      <c r="O55" s="46"/>
    </row>
    <row r="56" spans="1:15" ht="16" x14ac:dyDescent="0.2">
      <c r="A56" s="7" t="s">
        <v>54</v>
      </c>
      <c r="B56" s="7"/>
      <c r="C56" s="52">
        <f>1/C55</f>
        <v>2.0715104556015492E-2</v>
      </c>
      <c r="D56" s="53">
        <f>1/D55-1/C55</f>
        <v>0.22963667187309483</v>
      </c>
      <c r="E56" s="53">
        <f t="shared" ref="E56:N56" si="6">1/E55-1/D55</f>
        <v>0.29262753814801012</v>
      </c>
      <c r="F56" s="53">
        <f t="shared" si="6"/>
        <v>0.23436191360187009</v>
      </c>
      <c r="G56" s="53">
        <f t="shared" si="6"/>
        <v>0.12146649359626083</v>
      </c>
      <c r="H56" s="53">
        <f t="shared" si="6"/>
        <v>5.6619614200073221E-2</v>
      </c>
      <c r="I56" s="53">
        <f t="shared" si="6"/>
        <v>2.4818861535737646E-2</v>
      </c>
      <c r="J56" s="53">
        <f t="shared" si="6"/>
        <v>1.1086127568420423E-2</v>
      </c>
      <c r="K56" s="53">
        <f t="shared" si="6"/>
        <v>4.8811762031966133E-3</v>
      </c>
      <c r="L56" s="53">
        <f t="shared" si="6"/>
        <v>2.1355913491839518E-3</v>
      </c>
      <c r="M56" s="53">
        <f t="shared" si="6"/>
        <v>9.317698840182187E-4</v>
      </c>
      <c r="N56" s="53">
        <f t="shared" si="6"/>
        <v>7.1913748411855938E-4</v>
      </c>
      <c r="O56" s="46"/>
    </row>
    <row r="57" spans="1:15" x14ac:dyDescent="0.2">
      <c r="C57" s="31" t="s">
        <v>55</v>
      </c>
      <c r="D57" s="31"/>
      <c r="E57" s="31"/>
      <c r="F57" s="31"/>
      <c r="G57" s="31"/>
    </row>
    <row r="58" spans="1:15" x14ac:dyDescent="0.2">
      <c r="C58" s="31" t="s">
        <v>56</v>
      </c>
      <c r="D58" s="31"/>
      <c r="E58" s="31"/>
      <c r="F58" s="31"/>
      <c r="G58" s="3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48FD-4A59-6848-8125-5547B596E159}">
  <dimension ref="A1:Y60"/>
  <sheetViews>
    <sheetView topLeftCell="A16" zoomScale="99" workbookViewId="0">
      <selection activeCell="R30" sqref="R30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52</v>
      </c>
      <c r="O2" s="3"/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'Exposure based'!A4</f>
        <v>0</v>
      </c>
      <c r="B4" s="23"/>
      <c r="C4" s="25">
        <f>Data!B1</f>
        <v>156</v>
      </c>
      <c r="D4" s="25">
        <f>Data!C1</f>
        <v>383</v>
      </c>
      <c r="E4" s="25">
        <f>Data!D1</f>
        <v>220</v>
      </c>
      <c r="F4" s="25">
        <f>Data!E1</f>
        <v>86</v>
      </c>
      <c r="G4" s="25">
        <f>Data!F1</f>
        <v>35</v>
      </c>
      <c r="H4" s="25">
        <f>Data!G1</f>
        <v>25</v>
      </c>
      <c r="I4" s="25">
        <f>Data!H1</f>
        <v>8</v>
      </c>
      <c r="J4" s="25">
        <f>Data!I1</f>
        <v>4</v>
      </c>
      <c r="K4" s="25">
        <f>Data!J1</f>
        <v>2</v>
      </c>
      <c r="L4" s="25">
        <f>Data!K1</f>
        <v>0</v>
      </c>
      <c r="M4" s="25">
        <f>Data!L1</f>
        <v>0</v>
      </c>
      <c r="N4" s="24">
        <f>SUM($C4:M4)*('Chain Ladder'!M$34-1)</f>
        <v>0.66136295879922113</v>
      </c>
      <c r="O4" s="24"/>
      <c r="P4" s="21">
        <f>SUM(C4:N4)</f>
        <v>919.66136295879926</v>
      </c>
      <c r="Q4" s="27">
        <f>P4/Data!A1</f>
        <v>9.6208951036593715E-2</v>
      </c>
      <c r="R4" s="20">
        <f t="shared" ref="R4:R19" si="0">S4-P4</f>
        <v>0</v>
      </c>
      <c r="S4" s="20">
        <f t="shared" ref="S4:S19" si="1">SUM(C4:O4)</f>
        <v>919.66136295879926</v>
      </c>
      <c r="T4" s="27">
        <f>S4/Data!A1</f>
        <v>9.6208951036593715E-2</v>
      </c>
    </row>
    <row r="5" spans="1:20" ht="16" x14ac:dyDescent="0.2">
      <c r="A5" s="7">
        <f>'Exposure based'!A5</f>
        <v>1</v>
      </c>
      <c r="B5" s="23"/>
      <c r="C5" s="25">
        <f>Data!B2</f>
        <v>158</v>
      </c>
      <c r="D5" s="25">
        <f>Data!C2</f>
        <v>445</v>
      </c>
      <c r="E5" s="25">
        <f>Data!D2</f>
        <v>262</v>
      </c>
      <c r="F5" s="25">
        <f>Data!E2</f>
        <v>132</v>
      </c>
      <c r="G5" s="25">
        <f>Data!F2</f>
        <v>83</v>
      </c>
      <c r="H5" s="25">
        <f>Data!G2</f>
        <v>24</v>
      </c>
      <c r="I5" s="25">
        <f>Data!H2</f>
        <v>9</v>
      </c>
      <c r="J5" s="25">
        <f>Data!I2</f>
        <v>4</v>
      </c>
      <c r="K5" s="25">
        <f>Data!J2</f>
        <v>1</v>
      </c>
      <c r="L5" s="25">
        <f>Data!K2</f>
        <v>0</v>
      </c>
      <c r="M5" s="25">
        <f>Data!L2</f>
        <v>0</v>
      </c>
      <c r="N5" s="24">
        <f>SUM($C5:M5)*('Chain Ladder'!M$34-1)</f>
        <v>0.80457430678730057</v>
      </c>
      <c r="O5" s="24"/>
      <c r="P5" s="21">
        <f>SUM(C5:N5)</f>
        <v>1118.8045743067873</v>
      </c>
      <c r="Q5" s="27">
        <f>P5/Data!A2</f>
        <v>0.10443429238371953</v>
      </c>
      <c r="R5" s="20">
        <f t="shared" si="0"/>
        <v>0</v>
      </c>
      <c r="S5" s="20">
        <f t="shared" si="1"/>
        <v>1118.8045743067873</v>
      </c>
      <c r="T5" s="27">
        <f>S5/Data!A2</f>
        <v>0.10443429238371953</v>
      </c>
    </row>
    <row r="6" spans="1:20" ht="16" x14ac:dyDescent="0.2">
      <c r="A6" s="7">
        <f>'Exposure based'!A6</f>
        <v>2</v>
      </c>
      <c r="B6" s="23"/>
      <c r="C6" s="25">
        <f>Data!B3</f>
        <v>137</v>
      </c>
      <c r="D6" s="25">
        <f>Data!C3</f>
        <v>417</v>
      </c>
      <c r="E6" s="25">
        <f>Data!D3</f>
        <v>257</v>
      </c>
      <c r="F6" s="25">
        <f>Data!E3</f>
        <v>167</v>
      </c>
      <c r="G6" s="25">
        <f>Data!F3</f>
        <v>70</v>
      </c>
      <c r="H6" s="25">
        <f>Data!G3</f>
        <v>33</v>
      </c>
      <c r="I6" s="25">
        <f>Data!H3</f>
        <v>19</v>
      </c>
      <c r="J6" s="25">
        <f>Data!I3</f>
        <v>6</v>
      </c>
      <c r="K6" s="25">
        <f>Data!J3</f>
        <v>5</v>
      </c>
      <c r="L6" s="25">
        <f>Data!K3</f>
        <v>1</v>
      </c>
      <c r="M6" s="25">
        <f>Data!L3</f>
        <v>1</v>
      </c>
      <c r="N6" s="24">
        <f>SUM($C6:M6)*('Chain Ladder'!M$34-1)</f>
        <v>0.8009760317122232</v>
      </c>
      <c r="O6" s="24"/>
      <c r="P6" s="21">
        <f>SUM(C6:N6)</f>
        <v>1113.8009760317123</v>
      </c>
      <c r="Q6" s="27">
        <f>P6/Data!A3</f>
        <v>9.6149946135334272E-2</v>
      </c>
      <c r="R6" s="20">
        <f t="shared" si="0"/>
        <v>0</v>
      </c>
      <c r="S6" s="20">
        <f t="shared" si="1"/>
        <v>1113.8009760317123</v>
      </c>
      <c r="T6" s="27">
        <f>S6/Data!A3</f>
        <v>9.6149946135334272E-2</v>
      </c>
    </row>
    <row r="7" spans="1:20" ht="16" x14ac:dyDescent="0.2">
      <c r="A7" s="7">
        <f>'Exposure based'!A7</f>
        <v>3</v>
      </c>
      <c r="B7" s="23"/>
      <c r="C7" s="25">
        <f>Data!B4</f>
        <v>123</v>
      </c>
      <c r="D7" s="25">
        <f>Data!C4</f>
        <v>415</v>
      </c>
      <c r="E7" s="25">
        <f>Data!D4</f>
        <v>305</v>
      </c>
      <c r="F7" s="25">
        <f>Data!E4</f>
        <v>145</v>
      </c>
      <c r="G7" s="25">
        <f>Data!F4</f>
        <v>77</v>
      </c>
      <c r="H7" s="25">
        <f>Data!G4</f>
        <v>33</v>
      </c>
      <c r="I7" s="25">
        <f>Data!H4</f>
        <v>17</v>
      </c>
      <c r="J7" s="25">
        <f>Data!I4</f>
        <v>8</v>
      </c>
      <c r="K7" s="25">
        <f>Data!J4</f>
        <v>4</v>
      </c>
      <c r="L7" s="25">
        <f>Data!K4</f>
        <v>2</v>
      </c>
      <c r="M7" s="25">
        <f>Data!L4</f>
        <v>2</v>
      </c>
      <c r="N7" s="24">
        <f>SUM($C7:M7)*('Chain Ladder'!M$34-1)</f>
        <v>0.81392982198250174</v>
      </c>
      <c r="O7" s="24"/>
      <c r="P7" s="21">
        <f>SUM(C7:N7)</f>
        <v>1131.8139298219826</v>
      </c>
      <c r="Q7" s="27">
        <f>P7/Data!A4</f>
        <v>0.10048064007652545</v>
      </c>
      <c r="R7" s="20">
        <f t="shared" si="0"/>
        <v>0</v>
      </c>
      <c r="S7" s="20">
        <f t="shared" si="1"/>
        <v>1131.8139298219826</v>
      </c>
      <c r="T7" s="27">
        <f>S7/Data!A4</f>
        <v>0.10048064007652545</v>
      </c>
    </row>
    <row r="8" spans="1:20" ht="16" x14ac:dyDescent="0.2">
      <c r="A8" s="7">
        <f>'Exposure based'!A8</f>
        <v>4</v>
      </c>
      <c r="B8" s="23"/>
      <c r="C8" s="25">
        <f>Data!B5</f>
        <v>114</v>
      </c>
      <c r="D8" s="25">
        <f>Data!C5</f>
        <v>405</v>
      </c>
      <c r="E8" s="25">
        <f>Data!D5</f>
        <v>333</v>
      </c>
      <c r="F8" s="25">
        <f>Data!E5</f>
        <v>165</v>
      </c>
      <c r="G8" s="25">
        <f>Data!F5</f>
        <v>98</v>
      </c>
      <c r="H8" s="25">
        <f>Data!G5</f>
        <v>41</v>
      </c>
      <c r="I8" s="25">
        <f>Data!H5</f>
        <v>16</v>
      </c>
      <c r="J8" s="25">
        <f>Data!I5</f>
        <v>9</v>
      </c>
      <c r="K8" s="25">
        <f>Data!J5</f>
        <v>1</v>
      </c>
      <c r="L8" s="25">
        <f>Data!K5</f>
        <v>5</v>
      </c>
      <c r="M8" s="25">
        <f>Data!L5</f>
        <v>0</v>
      </c>
      <c r="N8" s="24">
        <f>SUM($C8:M8)*('Chain Ladder'!M$34-1)</f>
        <v>0.85423050282336832</v>
      </c>
      <c r="O8" s="24"/>
      <c r="P8" s="21">
        <f>SUM(C8:N8)</f>
        <v>1187.8542305028234</v>
      </c>
      <c r="Q8" s="27">
        <f>P8/Data!A5</f>
        <v>9.9451961696485541E-2</v>
      </c>
      <c r="R8" s="20">
        <f t="shared" si="0"/>
        <v>0</v>
      </c>
      <c r="S8" s="20">
        <f t="shared" si="1"/>
        <v>1187.8542305028234</v>
      </c>
      <c r="T8" s="27">
        <f>S8/Data!A5</f>
        <v>9.9451961696485541E-2</v>
      </c>
    </row>
    <row r="9" spans="1:20" ht="16" x14ac:dyDescent="0.2">
      <c r="A9" s="7">
        <f>'Exposure based'!A9</f>
        <v>5</v>
      </c>
      <c r="B9" s="23"/>
      <c r="C9" s="25">
        <f>Data!B6</f>
        <v>100</v>
      </c>
      <c r="D9" s="25">
        <f>Data!C6</f>
        <v>430</v>
      </c>
      <c r="E9" s="25">
        <f>Data!D6</f>
        <v>358</v>
      </c>
      <c r="F9" s="25">
        <f>Data!E6</f>
        <v>201</v>
      </c>
      <c r="G9" s="25">
        <f>Data!F6</f>
        <v>98</v>
      </c>
      <c r="H9" s="25">
        <f>Data!G6</f>
        <v>51</v>
      </c>
      <c r="I9" s="25">
        <f>Data!H6</f>
        <v>21</v>
      </c>
      <c r="J9" s="25">
        <f>Data!I6</f>
        <v>10</v>
      </c>
      <c r="K9" s="25">
        <f>Data!J6</f>
        <v>6</v>
      </c>
      <c r="L9" s="25">
        <f>Data!K6</f>
        <v>2</v>
      </c>
      <c r="M9" s="25">
        <f>Data!L6</f>
        <v>1</v>
      </c>
      <c r="N9" s="24">
        <f>SUM($C9:M9)*('Chain Ladder'!M$34-1)</f>
        <v>0.91971910918977651</v>
      </c>
      <c r="O9" s="24"/>
      <c r="P9" s="21">
        <f>SUM(C9:M9)</f>
        <v>1278</v>
      </c>
      <c r="Q9" s="27">
        <f>P9/Data!A6</f>
        <v>9.8839907192575405E-2</v>
      </c>
      <c r="R9" s="20">
        <f t="shared" si="0"/>
        <v>0.91971910918982758</v>
      </c>
      <c r="S9" s="20">
        <f t="shared" si="1"/>
        <v>1278.9197191091898</v>
      </c>
      <c r="T9" s="27">
        <f>S9/Data!A6</f>
        <v>9.8911037827470211E-2</v>
      </c>
    </row>
    <row r="10" spans="1:20" ht="16" x14ac:dyDescent="0.2">
      <c r="A10" s="7">
        <f>'Exposure based'!A10</f>
        <v>6</v>
      </c>
      <c r="B10" s="23"/>
      <c r="C10" s="25">
        <f>Data!B7</f>
        <v>96</v>
      </c>
      <c r="D10" s="25">
        <f>Data!C7</f>
        <v>427</v>
      </c>
      <c r="E10" s="25">
        <f>Data!D7</f>
        <v>396</v>
      </c>
      <c r="F10" s="25">
        <f>Data!E7</f>
        <v>214</v>
      </c>
      <c r="G10" s="25">
        <f>Data!F7</f>
        <v>137</v>
      </c>
      <c r="H10" s="25">
        <f>Data!G7</f>
        <v>60</v>
      </c>
      <c r="I10" s="25">
        <f>Data!H7</f>
        <v>32</v>
      </c>
      <c r="J10" s="25">
        <f>Data!I7</f>
        <v>13</v>
      </c>
      <c r="K10" s="25">
        <f>Data!J7</f>
        <v>6</v>
      </c>
      <c r="L10" s="25">
        <f>Data!K7</f>
        <v>3</v>
      </c>
      <c r="M10" s="24">
        <f>SUM($C10:L10)*('Chain Ladder'!L$34-1)</f>
        <v>1.2917019998302752</v>
      </c>
      <c r="N10" s="24">
        <f>SUM($C10:M10)*('Chain Ladder'!M$34-1)</f>
        <v>0.99693212060350023</v>
      </c>
      <c r="O10" s="24"/>
      <c r="P10" s="21">
        <f>SUM(C10:L10)</f>
        <v>1384</v>
      </c>
      <c r="Q10" s="27">
        <f>P10/Data!A7</f>
        <v>0.10039170172638909</v>
      </c>
      <c r="R10" s="20">
        <f t="shared" si="0"/>
        <v>2.288634120433926</v>
      </c>
      <c r="S10" s="20">
        <f t="shared" si="1"/>
        <v>1386.2886341204339</v>
      </c>
      <c r="T10" s="27">
        <f>S10/Data!A7</f>
        <v>0.10055771319602741</v>
      </c>
    </row>
    <row r="11" spans="1:20" ht="16" x14ac:dyDescent="0.2">
      <c r="A11" s="7">
        <f>'Exposure based'!A11</f>
        <v>7</v>
      </c>
      <c r="B11" s="23"/>
      <c r="C11" s="25">
        <f>Data!B8</f>
        <v>67</v>
      </c>
      <c r="D11" s="25">
        <f>Data!C8</f>
        <v>408</v>
      </c>
      <c r="E11" s="25">
        <f>Data!D8</f>
        <v>425</v>
      </c>
      <c r="F11" s="25">
        <f>Data!E8</f>
        <v>250</v>
      </c>
      <c r="G11" s="25">
        <f>Data!F8</f>
        <v>144</v>
      </c>
      <c r="H11" s="25">
        <f>Data!G8</f>
        <v>68</v>
      </c>
      <c r="I11" s="25">
        <f>Data!H8</f>
        <v>30</v>
      </c>
      <c r="J11" s="25">
        <f>Data!I8</f>
        <v>11</v>
      </c>
      <c r="K11" s="25">
        <f>Data!J8</f>
        <v>9</v>
      </c>
      <c r="L11" s="24">
        <f>SUM($C11:K11)*('Chain Ladder'!K$34-1)</f>
        <v>3.0269164001141462</v>
      </c>
      <c r="M11" s="24">
        <f>SUM($C11:L11)*('Chain Ladder'!L$34-1)</f>
        <v>1.3206597526934214</v>
      </c>
      <c r="N11" s="24">
        <f>SUM($C11:M11)*('Chain Ladder'!M$34-1)</f>
        <v>1.0192816361833799</v>
      </c>
      <c r="O11" s="24"/>
      <c r="P11" s="21">
        <f>SUM(C11:K11)</f>
        <v>1412</v>
      </c>
      <c r="Q11" s="27">
        <f>P11/Data!A8</f>
        <v>9.6540407493504718E-2</v>
      </c>
      <c r="R11" s="20">
        <f t="shared" si="0"/>
        <v>5.366857788991183</v>
      </c>
      <c r="S11" s="20">
        <f t="shared" si="1"/>
        <v>1417.3668577889912</v>
      </c>
      <c r="T11" s="27">
        <f>S11/Data!A8</f>
        <v>9.6907347038765981E-2</v>
      </c>
    </row>
    <row r="12" spans="1:20" ht="16" x14ac:dyDescent="0.2">
      <c r="A12" s="7">
        <f>'Exposure based'!A12</f>
        <v>8</v>
      </c>
      <c r="B12" s="23"/>
      <c r="C12" s="25">
        <f>Data!B9</f>
        <v>63</v>
      </c>
      <c r="D12" s="25">
        <f>Data!C9</f>
        <v>426</v>
      </c>
      <c r="E12" s="25">
        <f>Data!D9</f>
        <v>435</v>
      </c>
      <c r="F12" s="25">
        <f>Data!E9</f>
        <v>260</v>
      </c>
      <c r="G12" s="25">
        <f>Data!F9</f>
        <v>131</v>
      </c>
      <c r="H12" s="25">
        <f>Data!G9</f>
        <v>73</v>
      </c>
      <c r="I12" s="25">
        <f>Data!H9</f>
        <v>30</v>
      </c>
      <c r="J12" s="25">
        <f>Data!I9</f>
        <v>15</v>
      </c>
      <c r="K12" s="24">
        <f>SUM($C12:J12)*('Chain Ladder'!J$34-1)</f>
        <v>7.0558836045420277</v>
      </c>
      <c r="L12" s="24">
        <f>SUM($C12:K12)*('Chain Ladder'!K$34-1)</f>
        <v>3.0870600362347425</v>
      </c>
      <c r="M12" s="24">
        <f>SUM($C12:L12)*('Chain Ladder'!L$34-1)</f>
        <v>1.3469007415764029</v>
      </c>
      <c r="N12" s="24">
        <f>SUM($C12:M12)*('Chain Ladder'!M$34-1)</f>
        <v>1.0395343606486829</v>
      </c>
      <c r="O12" s="24"/>
      <c r="P12" s="21">
        <f>SUM(C12:J12)</f>
        <v>1433</v>
      </c>
      <c r="Q12" s="27">
        <f>P12/Data!A9</f>
        <v>0.10447652376786234</v>
      </c>
      <c r="R12" s="20">
        <f t="shared" si="0"/>
        <v>12.529378743001871</v>
      </c>
      <c r="S12" s="20">
        <f t="shared" si="1"/>
        <v>1445.5293787430019</v>
      </c>
      <c r="T12" s="27">
        <f>S12/Data!A9</f>
        <v>0.1053900101154128</v>
      </c>
    </row>
    <row r="13" spans="1:20" ht="16" x14ac:dyDescent="0.2">
      <c r="A13" s="7">
        <f>'Exposure based'!A13</f>
        <v>9</v>
      </c>
      <c r="B13" s="23"/>
      <c r="C13" s="25">
        <f>Data!B10</f>
        <v>60</v>
      </c>
      <c r="D13" s="25">
        <f>Data!C10</f>
        <v>381</v>
      </c>
      <c r="E13" s="25">
        <f>Data!D10</f>
        <v>431</v>
      </c>
      <c r="F13" s="25">
        <f>Data!E10</f>
        <v>296</v>
      </c>
      <c r="G13" s="25">
        <f>Data!F10</f>
        <v>160</v>
      </c>
      <c r="H13" s="25">
        <f>Data!G10</f>
        <v>80</v>
      </c>
      <c r="I13" s="25">
        <f>Data!H10</f>
        <v>57</v>
      </c>
      <c r="J13" s="24">
        <f>SUM($C13:I13)*('Chain Ladder'!I$34-1)</f>
        <v>16.568467114663413</v>
      </c>
      <c r="K13" s="24">
        <f>SUM($C13:J13)*('Chain Ladder'!J$34-1)</f>
        <v>7.2950276734967332</v>
      </c>
      <c r="L13" s="24">
        <f>SUM($C13:K13)*('Chain Ladder'!K$34-1)</f>
        <v>3.1916893271285725</v>
      </c>
      <c r="M13" s="24">
        <f>SUM($C13:L13)*('Chain Ladder'!L$34-1)</f>
        <v>1.392551058655237</v>
      </c>
      <c r="N13" s="24">
        <f>SUM($C13:M13)*('Chain Ladder'!M$34-1)</f>
        <v>1.0747671522814313</v>
      </c>
      <c r="O13" s="24"/>
      <c r="P13" s="21">
        <f>SUM(C13:I13)</f>
        <v>1465</v>
      </c>
      <c r="Q13" s="27">
        <f>P13/Data!A10</f>
        <v>9.3753999744016381E-2</v>
      </c>
      <c r="R13" s="20">
        <f t="shared" si="0"/>
        <v>29.522502326225549</v>
      </c>
      <c r="S13" s="20">
        <f t="shared" si="1"/>
        <v>1494.5225023262255</v>
      </c>
      <c r="T13" s="27">
        <f>S13/Data!A10</f>
        <v>9.5643318976463942E-2</v>
      </c>
    </row>
    <row r="14" spans="1:20" ht="16" x14ac:dyDescent="0.2">
      <c r="A14" s="7">
        <f>'Exposure based'!A14</f>
        <v>10</v>
      </c>
      <c r="B14" s="23"/>
      <c r="C14" s="25">
        <f>Data!B11</f>
        <v>37</v>
      </c>
      <c r="D14" s="25">
        <f>Data!C11</f>
        <v>342</v>
      </c>
      <c r="E14" s="25">
        <f>Data!D11</f>
        <v>428</v>
      </c>
      <c r="F14" s="25">
        <f>Data!E11</f>
        <v>292</v>
      </c>
      <c r="G14" s="25">
        <f>Data!F11</f>
        <v>179</v>
      </c>
      <c r="H14" s="25">
        <f>Data!G11</f>
        <v>94</v>
      </c>
      <c r="I14" s="24">
        <f>SUM($C14:H14)*('Chain Ladder'!H$34-1)</f>
        <v>35.640050001574508</v>
      </c>
      <c r="J14" s="24">
        <f>SUM($C14:I14)*('Chain Ladder'!I$34-1)</f>
        <v>15.919752817566041</v>
      </c>
      <c r="K14" s="24">
        <f>SUM($C14:J14)*('Chain Ladder'!J$34-1)</f>
        <v>7.009401446473591</v>
      </c>
      <c r="L14" s="24">
        <f>SUM($C14:K14)*('Chain Ladder'!K$34-1)</f>
        <v>3.0667233611117788</v>
      </c>
      <c r="M14" s="24">
        <f>SUM($C14:L14)*('Chain Ladder'!L$34-1)</f>
        <v>1.338027741867033</v>
      </c>
      <c r="N14" s="24">
        <f>SUM($C14:M14)*('Chain Ladder'!M$34-1)</f>
        <v>1.0326862033975999</v>
      </c>
      <c r="O14" s="24"/>
      <c r="P14" s="21">
        <f>SUM(C14:H14)</f>
        <v>1372</v>
      </c>
      <c r="Q14" s="27">
        <f>P14/Data!A11</f>
        <v>9.382479655337482E-2</v>
      </c>
      <c r="R14" s="20">
        <f t="shared" si="0"/>
        <v>64.006641571990713</v>
      </c>
      <c r="S14" s="20">
        <f t="shared" si="1"/>
        <v>1436.0066415719907</v>
      </c>
      <c r="T14" s="27">
        <f>S14/Data!A11</f>
        <v>9.8201917634684444E-2</v>
      </c>
    </row>
    <row r="15" spans="1:20" ht="16" x14ac:dyDescent="0.2">
      <c r="A15" s="7">
        <f>'Exposure based'!A15</f>
        <v>11</v>
      </c>
      <c r="B15" s="23"/>
      <c r="C15" s="25">
        <f>Data!B12</f>
        <v>31</v>
      </c>
      <c r="D15" s="25">
        <f>Data!C12</f>
        <v>393</v>
      </c>
      <c r="E15" s="25">
        <f>Data!D12</f>
        <v>426</v>
      </c>
      <c r="F15" s="25">
        <f>Data!E12</f>
        <v>390</v>
      </c>
      <c r="G15" s="25">
        <f>Data!F12</f>
        <v>209</v>
      </c>
      <c r="H15" s="24">
        <f>SUM($C15:G15)*('Chain Ladder'!G$34-1)</f>
        <v>91.278500382555606</v>
      </c>
      <c r="I15" s="24">
        <f>SUM($C15:H15)*('Chain Ladder'!H$34-1)</f>
        <v>40.011372281329798</v>
      </c>
      <c r="J15" s="24">
        <f>SUM($C15:I15)*('Chain Ladder'!I$34-1)</f>
        <v>17.872341834039055</v>
      </c>
      <c r="K15" s="24">
        <f>SUM($C15:J15)*('Chain Ladder'!J$34-1)</f>
        <v>7.8691183298496066</v>
      </c>
      <c r="L15" s="24">
        <f>SUM($C15:K15)*('Chain Ladder'!K$34-1)</f>
        <v>3.4428630173042287</v>
      </c>
      <c r="M15" s="24">
        <f>SUM($C15:L15)*('Chain Ladder'!L$34-1)</f>
        <v>1.502139477925081</v>
      </c>
      <c r="N15" s="24">
        <f>SUM($C15:M15)*('Chain Ladder'!M$34-1)</f>
        <v>1.1593471987864505</v>
      </c>
      <c r="O15" s="24"/>
      <c r="P15" s="21">
        <f>SUM(C15:G15)</f>
        <v>1449</v>
      </c>
      <c r="Q15" s="27">
        <f>P15/Data!A12</f>
        <v>8.7972800679983004E-2</v>
      </c>
      <c r="R15" s="20">
        <f t="shared" si="0"/>
        <v>163.13568252179016</v>
      </c>
      <c r="S15" s="20">
        <f t="shared" si="1"/>
        <v>1612.1356825217902</v>
      </c>
      <c r="T15" s="27">
        <f>S15/Data!A12</f>
        <v>9.7877219508335264E-2</v>
      </c>
    </row>
    <row r="16" spans="1:20" ht="16" x14ac:dyDescent="0.2">
      <c r="A16" s="7">
        <f>'Exposure based'!A16</f>
        <v>12</v>
      </c>
      <c r="B16" s="23"/>
      <c r="C16" s="25">
        <f>Data!B13</f>
        <v>30</v>
      </c>
      <c r="D16" s="25">
        <f>Data!C13</f>
        <v>310</v>
      </c>
      <c r="E16" s="25">
        <f>Data!D13</f>
        <v>438</v>
      </c>
      <c r="F16" s="25">
        <f>Data!E13</f>
        <v>369</v>
      </c>
      <c r="G16" s="24">
        <f>SUM($C16:F16)*('Chain Ladder'!F$34-1)</f>
        <v>179.22897063016836</v>
      </c>
      <c r="H16" s="24">
        <f>SUM($C16:G16)*('Chain Ladder'!G$34-1)</f>
        <v>83.544645688766138</v>
      </c>
      <c r="I16" s="24">
        <f>SUM($C16:H16)*('Chain Ladder'!H$34-1)</f>
        <v>36.621284385209435</v>
      </c>
      <c r="J16" s="24">
        <f>SUM($C16:I16)*('Chain Ladder'!I$34-1)</f>
        <v>16.358052114084273</v>
      </c>
      <c r="K16" s="24">
        <f>SUM($C16:J16)*('Chain Ladder'!J$34-1)</f>
        <v>7.2023828173660682</v>
      </c>
      <c r="L16" s="24">
        <f>SUM($C16:K16)*('Chain Ladder'!K$34-1)</f>
        <v>3.1511557456591182</v>
      </c>
      <c r="M16" s="24">
        <f>SUM($C16:L16)*('Chain Ladder'!L$34-1)</f>
        <v>1.3748660410983562</v>
      </c>
      <c r="N16" s="24">
        <f>SUM($C16:M16)*('Chain Ladder'!M$34-1)</f>
        <v>1.0611179034158198</v>
      </c>
      <c r="O16" s="24"/>
      <c r="P16" s="21">
        <f>SUM(C16:F16)</f>
        <v>1147</v>
      </c>
      <c r="Q16" s="27">
        <f>P16/Data!A13</f>
        <v>7.2111153024016092E-2</v>
      </c>
      <c r="R16" s="20">
        <f t="shared" si="0"/>
        <v>328.54247532576755</v>
      </c>
      <c r="S16" s="20">
        <f t="shared" si="1"/>
        <v>1475.5424753257676</v>
      </c>
      <c r="T16" s="27">
        <f>S16/Data!A13</f>
        <v>9.276640735104788E-2</v>
      </c>
    </row>
    <row r="17" spans="1:20" ht="16" x14ac:dyDescent="0.2">
      <c r="A17" s="7">
        <f>'Exposure based'!A17</f>
        <v>13</v>
      </c>
      <c r="B17" s="23"/>
      <c r="C17" s="25">
        <f>Data!B14</f>
        <v>38</v>
      </c>
      <c r="D17" s="25">
        <f>Data!C14</f>
        <v>335</v>
      </c>
      <c r="E17" s="25">
        <f>Data!D14</f>
        <v>465</v>
      </c>
      <c r="F17" s="24">
        <f>SUM($C17:E17)*('Chain Ladder'!E$34-1)</f>
        <v>361.69938398357283</v>
      </c>
      <c r="G17" s="24">
        <f>SUM($C17:F17)*('Chain Ladder'!F$34-1)</f>
        <v>187.46371896863366</v>
      </c>
      <c r="H17" s="24">
        <f>SUM($C17:G17)*('Chain Ladder'!G$34-1)</f>
        <v>87.383138594541052</v>
      </c>
      <c r="I17" s="24">
        <f>SUM($C17:H17)*('Chain Ladder'!H$34-1)</f>
        <v>38.303864269941577</v>
      </c>
      <c r="J17" s="24">
        <f>SUM($C17:I17)*('Chain Ladder'!I$34-1)</f>
        <v>17.109629506920736</v>
      </c>
      <c r="K17" s="24">
        <f>SUM($C17:J17)*('Chain Ladder'!J$34-1)</f>
        <v>7.5332992408090158</v>
      </c>
      <c r="L17" s="24">
        <f>SUM($C17:K17)*('Chain Ladder'!K$34-1)</f>
        <v>3.2959368848330777</v>
      </c>
      <c r="M17" s="24">
        <f>SUM($C17:L17)*('Chain Ladder'!L$34-1)</f>
        <v>1.4380348235097051</v>
      </c>
      <c r="N17" s="24">
        <f>SUM($C17:M17)*('Chain Ladder'!M$34-1)</f>
        <v>1.1098713993564948</v>
      </c>
      <c r="O17" s="24"/>
      <c r="P17" s="21">
        <f>SUM(C17:E17)</f>
        <v>838</v>
      </c>
      <c r="Q17" s="27">
        <f>P17/Data!A14</f>
        <v>4.9135150982116682E-2</v>
      </c>
      <c r="R17" s="20">
        <f t="shared" si="0"/>
        <v>705.33687767211836</v>
      </c>
      <c r="S17" s="20">
        <f t="shared" si="1"/>
        <v>1543.3368776721184</v>
      </c>
      <c r="T17" s="27">
        <f>S17/Data!A14</f>
        <v>9.0491754774090785E-2</v>
      </c>
    </row>
    <row r="18" spans="1:20" ht="16" x14ac:dyDescent="0.2">
      <c r="A18" s="7">
        <f>'Exposure based'!A18</f>
        <v>14</v>
      </c>
      <c r="B18" s="23"/>
      <c r="C18" s="25">
        <f>Data!B15</f>
        <v>18</v>
      </c>
      <c r="D18" s="25">
        <f>Data!C15</f>
        <v>259</v>
      </c>
      <c r="E18" s="24">
        <f>SUM($C18:D18)*('Chain Ladder'!D$34-1)</f>
        <v>323.77572559366757</v>
      </c>
      <c r="F18" s="24">
        <f>SUM($C18:E18)*('Chain Ladder'!E$34-1)</f>
        <v>259.30812632400188</v>
      </c>
      <c r="G18" s="24">
        <f>SUM($C18:F18)*('Chain Ladder'!F$34-1)</f>
        <v>134.39576585425812</v>
      </c>
      <c r="H18" s="24">
        <f>SUM($C18:G18)*('Chain Ladder'!G$34-1)</f>
        <v>62.646382450820326</v>
      </c>
      <c r="I18" s="24">
        <f>SUM($C18:H18)*('Chain Ladder'!H$34-1)</f>
        <v>27.460658531999417</v>
      </c>
      <c r="J18" s="24">
        <f>SUM($C18:I18)*('Chain Ladder'!I$34-1)</f>
        <v>12.266169548519249</v>
      </c>
      <c r="K18" s="24">
        <f>SUM($C18:J18)*('Chain Ladder'!J$34-1)</f>
        <v>5.4007438156458969</v>
      </c>
      <c r="L18" s="24">
        <f>SUM($C18:K18)*('Chain Ladder'!K$34-1)</f>
        <v>2.3629103502345163</v>
      </c>
      <c r="M18" s="24">
        <f>SUM($C18:L18)*('Chain Ladder'!L$34-1)</f>
        <v>1.0309503753257812</v>
      </c>
      <c r="N18" s="24">
        <f>SUM($C18:M18)*('Chain Ladder'!M$34-1)</f>
        <v>0.79568471988550982</v>
      </c>
      <c r="O18" s="24"/>
      <c r="P18" s="21">
        <f>SUM(C18:D18)</f>
        <v>277</v>
      </c>
      <c r="Q18" s="27">
        <f>P18/Data!A15</f>
        <v>1.6397324335523589E-2</v>
      </c>
      <c r="R18" s="20">
        <f t="shared" si="0"/>
        <v>829.44311756435809</v>
      </c>
      <c r="S18" s="20">
        <f t="shared" si="1"/>
        <v>1106.4431175643581</v>
      </c>
      <c r="T18" s="27">
        <f>S18/Data!A15</f>
        <v>6.5497135947691826E-2</v>
      </c>
    </row>
    <row r="19" spans="1:20" ht="16" x14ac:dyDescent="0.2">
      <c r="A19" s="7">
        <f>'Exposure based'!A19</f>
        <v>15</v>
      </c>
      <c r="B19" s="23"/>
      <c r="C19" s="25">
        <f>Data!B16</f>
        <v>16</v>
      </c>
      <c r="D19" s="24">
        <f>C19*('Chain Ladder'!C34-1)</f>
        <v>177.36752136752136</v>
      </c>
      <c r="E19" s="24">
        <f>SUM($C19:D19)*('Chain Ladder'!D$34-1)</f>
        <v>226.02061204699729</v>
      </c>
      <c r="F19" s="24">
        <f>SUM($C19:E19)*('Chain Ladder'!E$34-1)</f>
        <v>181.01721898096878</v>
      </c>
      <c r="G19" s="24">
        <f>SUM($C19:F19)*('Chain Ladder'!F$34-1)</f>
        <v>93.818686373746019</v>
      </c>
      <c r="H19" s="24">
        <f>SUM($C19:G19)*('Chain Ladder'!G$34-1)</f>
        <v>43.732042228003294</v>
      </c>
      <c r="I19" s="24">
        <f>SUM($C19:H19)*('Chain Ladder'!H$34-1)</f>
        <v>19.169673196579797</v>
      </c>
      <c r="J19" s="24">
        <f>SUM($C19:I19)*('Chain Ladder'!I$34-1)</f>
        <v>8.5627393583788276</v>
      </c>
      <c r="K19" s="24">
        <f>SUM($C19:J19)*('Chain Ladder'!J$34-1)</f>
        <v>3.7701387912361612</v>
      </c>
      <c r="L19" s="24">
        <f>SUM($C19:K19)*('Chain Ladder'!K$34-1)</f>
        <v>1.6494950095253071</v>
      </c>
      <c r="M19" s="24">
        <f>SUM($C19:L19)*('Chain Ladder'!L$34-1)</f>
        <v>0.71968346111791381</v>
      </c>
      <c r="N19" s="24">
        <f>SUM($C19:M19)*('Chain Ladder'!M$34-1)</f>
        <v>0.55544975478076375</v>
      </c>
      <c r="O19" s="24"/>
      <c r="P19" s="21">
        <f>SUM(C19)</f>
        <v>16</v>
      </c>
      <c r="Q19" s="27">
        <f>P19/Data!A16</f>
        <v>9.0176407597362344E-4</v>
      </c>
      <c r="R19" s="20">
        <f t="shared" si="0"/>
        <v>756.38326056885535</v>
      </c>
      <c r="S19" s="20">
        <f t="shared" si="1"/>
        <v>772.38326056885535</v>
      </c>
      <c r="T19" s="27">
        <f>S19/Data!A16</f>
        <v>4.3531717329023015E-2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2897.4751473127226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156</v>
      </c>
      <c r="D25" s="25">
        <v>383</v>
      </c>
      <c r="E25" s="25">
        <v>220</v>
      </c>
      <c r="F25" s="25">
        <v>86</v>
      </c>
      <c r="G25" s="25">
        <v>35</v>
      </c>
      <c r="H25" s="25">
        <v>25</v>
      </c>
      <c r="I25" s="25">
        <v>8</v>
      </c>
      <c r="J25" s="25">
        <v>4</v>
      </c>
      <c r="K25" s="25">
        <v>2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919</v>
      </c>
      <c r="Q25" s="20">
        <f t="shared" ref="Q25:Q40" si="2">S25-P25</f>
        <v>0</v>
      </c>
      <c r="R25" s="26" t="e">
        <f>Q25/R4</f>
        <v>#DIV/0!</v>
      </c>
      <c r="S25" s="29">
        <f t="shared" ref="S25:S40" si="3">SUM(C25:O25)</f>
        <v>919</v>
      </c>
      <c r="T25" s="26">
        <f>S25/S4</f>
        <v>0.99928086251588144</v>
      </c>
    </row>
    <row r="26" spans="1:20" ht="16" x14ac:dyDescent="0.2">
      <c r="C26" s="25">
        <v>158</v>
      </c>
      <c r="D26" s="25">
        <v>445</v>
      </c>
      <c r="E26" s="25">
        <v>262</v>
      </c>
      <c r="F26" s="25">
        <v>132</v>
      </c>
      <c r="G26" s="25">
        <v>83</v>
      </c>
      <c r="H26" s="25">
        <v>24</v>
      </c>
      <c r="I26" s="25">
        <v>9</v>
      </c>
      <c r="J26" s="25">
        <v>4</v>
      </c>
      <c r="K26" s="25">
        <v>1</v>
      </c>
      <c r="L26" s="25">
        <v>0</v>
      </c>
      <c r="M26" s="25">
        <v>0</v>
      </c>
      <c r="N26" s="25">
        <v>0</v>
      </c>
      <c r="O26" s="25">
        <v>0</v>
      </c>
      <c r="P26" s="21">
        <f>SUM(C26:N26)</f>
        <v>1118</v>
      </c>
      <c r="Q26" s="20">
        <f t="shared" si="2"/>
        <v>0</v>
      </c>
      <c r="R26" s="26" t="e">
        <f t="shared" ref="R26:R40" si="4">Q26/R5</f>
        <v>#DIV/0!</v>
      </c>
      <c r="S26" s="29">
        <f t="shared" si="3"/>
        <v>1118</v>
      </c>
      <c r="T26" s="26">
        <f t="shared" ref="T26:T40" si="5">S26/S5</f>
        <v>0.99928086251588144</v>
      </c>
    </row>
    <row r="27" spans="1:20" ht="16" x14ac:dyDescent="0.2">
      <c r="C27" s="25">
        <v>137</v>
      </c>
      <c r="D27" s="25">
        <v>417</v>
      </c>
      <c r="E27" s="25">
        <v>257</v>
      </c>
      <c r="F27" s="25">
        <v>167</v>
      </c>
      <c r="G27" s="25">
        <v>70</v>
      </c>
      <c r="H27" s="25">
        <v>33</v>
      </c>
      <c r="I27" s="25">
        <v>19</v>
      </c>
      <c r="J27" s="25">
        <v>6</v>
      </c>
      <c r="K27" s="25">
        <v>5</v>
      </c>
      <c r="L27" s="25">
        <v>1</v>
      </c>
      <c r="M27" s="25">
        <v>1</v>
      </c>
      <c r="N27" s="25">
        <v>0</v>
      </c>
      <c r="O27" s="25">
        <v>0</v>
      </c>
      <c r="P27" s="21">
        <f>SUM(C27:N27)</f>
        <v>1113</v>
      </c>
      <c r="Q27" s="20">
        <f t="shared" si="2"/>
        <v>0</v>
      </c>
      <c r="R27" s="26" t="e">
        <f t="shared" si="4"/>
        <v>#DIV/0!</v>
      </c>
      <c r="S27" s="29">
        <f t="shared" si="3"/>
        <v>1113</v>
      </c>
      <c r="T27" s="26">
        <f t="shared" si="5"/>
        <v>0.99928086251588144</v>
      </c>
    </row>
    <row r="28" spans="1:20" ht="16" x14ac:dyDescent="0.2">
      <c r="C28" s="25">
        <v>123</v>
      </c>
      <c r="D28" s="25">
        <v>415</v>
      </c>
      <c r="E28" s="25">
        <v>305</v>
      </c>
      <c r="F28" s="25">
        <v>145</v>
      </c>
      <c r="G28" s="25">
        <v>77</v>
      </c>
      <c r="H28" s="25">
        <v>33</v>
      </c>
      <c r="I28" s="25">
        <v>17</v>
      </c>
      <c r="J28" s="25">
        <v>8</v>
      </c>
      <c r="K28" s="25">
        <v>4</v>
      </c>
      <c r="L28" s="25">
        <v>2</v>
      </c>
      <c r="M28" s="25">
        <v>2</v>
      </c>
      <c r="N28" s="25">
        <v>0</v>
      </c>
      <c r="O28" s="25">
        <v>0</v>
      </c>
      <c r="P28" s="21">
        <f>SUM(C28:N28)</f>
        <v>1131</v>
      </c>
      <c r="Q28" s="20">
        <f t="shared" si="2"/>
        <v>0</v>
      </c>
      <c r="R28" s="26" t="e">
        <f t="shared" si="4"/>
        <v>#DIV/0!</v>
      </c>
      <c r="S28" s="29">
        <f t="shared" si="3"/>
        <v>1131</v>
      </c>
      <c r="T28" s="26">
        <f t="shared" si="5"/>
        <v>0.99928086251588133</v>
      </c>
    </row>
    <row r="29" spans="1:20" ht="16" x14ac:dyDescent="0.2">
      <c r="C29" s="25">
        <v>114</v>
      </c>
      <c r="D29" s="25">
        <v>405</v>
      </c>
      <c r="E29" s="25">
        <v>333</v>
      </c>
      <c r="F29" s="25">
        <v>165</v>
      </c>
      <c r="G29" s="25">
        <v>98</v>
      </c>
      <c r="H29" s="25">
        <v>41</v>
      </c>
      <c r="I29" s="25">
        <v>16</v>
      </c>
      <c r="J29" s="25">
        <v>9</v>
      </c>
      <c r="K29" s="25">
        <v>1</v>
      </c>
      <c r="L29" s="25">
        <v>5</v>
      </c>
      <c r="M29" s="25">
        <v>0</v>
      </c>
      <c r="N29" s="25">
        <v>0</v>
      </c>
      <c r="O29" s="25">
        <v>0</v>
      </c>
      <c r="P29" s="21">
        <f>SUM(C29:N29)</f>
        <v>1187</v>
      </c>
      <c r="Q29" s="20">
        <f t="shared" si="2"/>
        <v>0</v>
      </c>
      <c r="R29" s="26" t="e">
        <f t="shared" si="4"/>
        <v>#DIV/0!</v>
      </c>
      <c r="S29" s="29">
        <f t="shared" si="3"/>
        <v>1187</v>
      </c>
      <c r="T29" s="26">
        <f t="shared" si="5"/>
        <v>0.99928086251588144</v>
      </c>
    </row>
    <row r="30" spans="1:20" ht="16" x14ac:dyDescent="0.2">
      <c r="C30" s="25">
        <v>100</v>
      </c>
      <c r="D30" s="25">
        <v>430</v>
      </c>
      <c r="E30" s="25">
        <v>358</v>
      </c>
      <c r="F30" s="25">
        <v>201</v>
      </c>
      <c r="G30" s="25">
        <v>98</v>
      </c>
      <c r="H30" s="25">
        <v>51</v>
      </c>
      <c r="I30" s="25">
        <v>21</v>
      </c>
      <c r="J30" s="25">
        <v>10</v>
      </c>
      <c r="K30" s="25">
        <v>6</v>
      </c>
      <c r="L30" s="25">
        <v>2</v>
      </c>
      <c r="M30" s="25">
        <v>1</v>
      </c>
      <c r="N30" s="25">
        <v>0</v>
      </c>
      <c r="O30" s="25">
        <v>0</v>
      </c>
      <c r="P30" s="21">
        <f>SUM(C30:M30)</f>
        <v>1278</v>
      </c>
      <c r="Q30" s="20">
        <f t="shared" si="2"/>
        <v>0</v>
      </c>
      <c r="R30" s="26">
        <f t="shared" si="4"/>
        <v>0</v>
      </c>
      <c r="S30" s="29">
        <f t="shared" si="3"/>
        <v>1278</v>
      </c>
      <c r="T30" s="26">
        <f t="shared" si="5"/>
        <v>0.99928086251588144</v>
      </c>
    </row>
    <row r="31" spans="1:20" ht="16" x14ac:dyDescent="0.2">
      <c r="C31" s="25">
        <v>96</v>
      </c>
      <c r="D31" s="25">
        <v>427</v>
      </c>
      <c r="E31" s="25">
        <v>396</v>
      </c>
      <c r="F31" s="25">
        <v>214</v>
      </c>
      <c r="G31" s="25">
        <v>137</v>
      </c>
      <c r="H31" s="25">
        <v>60</v>
      </c>
      <c r="I31" s="25">
        <v>32</v>
      </c>
      <c r="J31" s="25">
        <v>13</v>
      </c>
      <c r="K31" s="25">
        <v>6</v>
      </c>
      <c r="L31" s="25">
        <v>3</v>
      </c>
      <c r="M31" s="25">
        <v>1</v>
      </c>
      <c r="N31" s="25">
        <v>0</v>
      </c>
      <c r="O31" s="25">
        <v>0</v>
      </c>
      <c r="P31" s="21">
        <f>SUM(C31:L31)</f>
        <v>1384</v>
      </c>
      <c r="Q31" s="20">
        <f t="shared" si="2"/>
        <v>1</v>
      </c>
      <c r="R31" s="26">
        <f t="shared" si="4"/>
        <v>0.43694183839678119</v>
      </c>
      <c r="S31" s="29">
        <f t="shared" si="3"/>
        <v>1385</v>
      </c>
      <c r="T31" s="26">
        <f t="shared" si="5"/>
        <v>0.99907044313231963</v>
      </c>
    </row>
    <row r="32" spans="1:20" ht="16" x14ac:dyDescent="0.2">
      <c r="C32" s="25">
        <v>67</v>
      </c>
      <c r="D32" s="25">
        <v>408</v>
      </c>
      <c r="E32" s="25">
        <v>425</v>
      </c>
      <c r="F32" s="25">
        <v>250</v>
      </c>
      <c r="G32" s="25">
        <v>144</v>
      </c>
      <c r="H32" s="25">
        <v>68</v>
      </c>
      <c r="I32" s="25">
        <v>30</v>
      </c>
      <c r="J32" s="25">
        <v>11</v>
      </c>
      <c r="K32" s="25">
        <v>9</v>
      </c>
      <c r="L32" s="25">
        <v>1</v>
      </c>
      <c r="M32" s="25">
        <v>0</v>
      </c>
      <c r="N32" s="25">
        <v>0</v>
      </c>
      <c r="O32" s="25">
        <v>0</v>
      </c>
      <c r="P32" s="21">
        <f>SUM(C32:K32)</f>
        <v>1412</v>
      </c>
      <c r="Q32" s="20">
        <f t="shared" si="2"/>
        <v>1</v>
      </c>
      <c r="R32" s="26">
        <f t="shared" si="4"/>
        <v>0.18632876802721685</v>
      </c>
      <c r="S32" s="29">
        <f t="shared" si="3"/>
        <v>1413</v>
      </c>
      <c r="T32" s="26">
        <f t="shared" si="5"/>
        <v>0.99691903492381417</v>
      </c>
    </row>
    <row r="33" spans="1:25" ht="16" x14ac:dyDescent="0.2">
      <c r="C33" s="25">
        <v>63</v>
      </c>
      <c r="D33" s="25">
        <v>426</v>
      </c>
      <c r="E33" s="25">
        <v>435</v>
      </c>
      <c r="F33" s="25">
        <v>260</v>
      </c>
      <c r="G33" s="25">
        <v>131</v>
      </c>
      <c r="H33" s="25">
        <v>73</v>
      </c>
      <c r="I33" s="25">
        <v>30</v>
      </c>
      <c r="J33" s="25">
        <v>15</v>
      </c>
      <c r="K33" s="25">
        <v>6</v>
      </c>
      <c r="L33" s="25">
        <v>2</v>
      </c>
      <c r="M33" s="25">
        <v>0</v>
      </c>
      <c r="N33" s="25">
        <v>0</v>
      </c>
      <c r="O33" s="25">
        <v>0</v>
      </c>
      <c r="P33" s="21">
        <f>SUM(C33:J33)</f>
        <v>1433</v>
      </c>
      <c r="Q33" s="20">
        <f t="shared" si="2"/>
        <v>8</v>
      </c>
      <c r="R33" s="26">
        <f t="shared" si="4"/>
        <v>0.63849933536954506</v>
      </c>
      <c r="S33" s="29">
        <f t="shared" si="3"/>
        <v>1441</v>
      </c>
      <c r="T33" s="26">
        <f t="shared" si="5"/>
        <v>0.99686662975543217</v>
      </c>
    </row>
    <row r="34" spans="1:25" ht="16" x14ac:dyDescent="0.2">
      <c r="C34" s="25">
        <v>60</v>
      </c>
      <c r="D34" s="25">
        <v>381</v>
      </c>
      <c r="E34" s="25">
        <v>431</v>
      </c>
      <c r="F34" s="25">
        <v>296</v>
      </c>
      <c r="G34" s="25">
        <v>160</v>
      </c>
      <c r="H34" s="25">
        <v>80</v>
      </c>
      <c r="I34" s="25">
        <v>57</v>
      </c>
      <c r="J34" s="25">
        <v>21</v>
      </c>
      <c r="K34" s="25">
        <v>6</v>
      </c>
      <c r="L34" s="25">
        <v>5</v>
      </c>
      <c r="M34" s="25">
        <v>2</v>
      </c>
      <c r="N34" s="25">
        <v>2</v>
      </c>
      <c r="O34" s="25">
        <v>1</v>
      </c>
      <c r="P34" s="21">
        <f>SUM(C34:I34)</f>
        <v>1465</v>
      </c>
      <c r="Q34" s="20">
        <f t="shared" si="2"/>
        <v>37</v>
      </c>
      <c r="R34" s="26">
        <f t="shared" si="4"/>
        <v>1.2532812967934635</v>
      </c>
      <c r="S34" s="29">
        <f t="shared" si="3"/>
        <v>1502</v>
      </c>
      <c r="T34" s="26">
        <f t="shared" si="5"/>
        <v>1.0050032687110002</v>
      </c>
    </row>
    <row r="35" spans="1:25" ht="16" x14ac:dyDescent="0.2">
      <c r="C35" s="25">
        <v>37</v>
      </c>
      <c r="D35" s="25">
        <v>342</v>
      </c>
      <c r="E35" s="25">
        <v>428</v>
      </c>
      <c r="F35" s="25">
        <v>292</v>
      </c>
      <c r="G35" s="25">
        <v>179</v>
      </c>
      <c r="H35" s="25">
        <v>94</v>
      </c>
      <c r="I35" s="25">
        <v>42</v>
      </c>
      <c r="J35" s="25">
        <v>17</v>
      </c>
      <c r="K35" s="25">
        <v>16</v>
      </c>
      <c r="L35" s="25">
        <v>2</v>
      </c>
      <c r="M35" s="25">
        <v>3</v>
      </c>
      <c r="N35" s="25">
        <v>1</v>
      </c>
      <c r="O35" s="25">
        <v>0</v>
      </c>
      <c r="P35" s="21">
        <f>SUM(C35:H35)</f>
        <v>1372</v>
      </c>
      <c r="Q35" s="20">
        <f t="shared" si="2"/>
        <v>81</v>
      </c>
      <c r="R35" s="26">
        <f t="shared" si="4"/>
        <v>1.2654936739478231</v>
      </c>
      <c r="S35" s="29">
        <f t="shared" si="3"/>
        <v>1453</v>
      </c>
      <c r="T35" s="26">
        <f t="shared" si="5"/>
        <v>1.0118337603295531</v>
      </c>
    </row>
    <row r="36" spans="1:25" ht="16" x14ac:dyDescent="0.2">
      <c r="C36" s="25">
        <v>31</v>
      </c>
      <c r="D36" s="25">
        <v>393</v>
      </c>
      <c r="E36" s="25">
        <v>426</v>
      </c>
      <c r="F36" s="25">
        <v>390</v>
      </c>
      <c r="G36" s="25">
        <v>209</v>
      </c>
      <c r="H36" s="25">
        <v>127</v>
      </c>
      <c r="I36" s="25">
        <v>60</v>
      </c>
      <c r="J36" s="25">
        <v>19</v>
      </c>
      <c r="K36" s="25">
        <v>18</v>
      </c>
      <c r="L36" s="25">
        <v>6</v>
      </c>
      <c r="M36" s="25">
        <v>0</v>
      </c>
      <c r="N36" s="25">
        <v>3</v>
      </c>
      <c r="O36" s="25">
        <v>0</v>
      </c>
      <c r="P36" s="21">
        <f>SUM(C36:G36)</f>
        <v>1449</v>
      </c>
      <c r="Q36" s="20">
        <f t="shared" si="2"/>
        <v>233</v>
      </c>
      <c r="R36" s="26">
        <f>Q36/R15</f>
        <v>1.4282589584217911</v>
      </c>
      <c r="S36" s="29">
        <f t="shared" si="3"/>
        <v>1682</v>
      </c>
      <c r="T36" s="26">
        <f t="shared" si="5"/>
        <v>1.0433364996728589</v>
      </c>
    </row>
    <row r="37" spans="1:25" ht="16" x14ac:dyDescent="0.2">
      <c r="C37" s="25">
        <v>30</v>
      </c>
      <c r="D37" s="25">
        <v>310</v>
      </c>
      <c r="E37" s="25">
        <v>438</v>
      </c>
      <c r="F37" s="25">
        <v>369</v>
      </c>
      <c r="G37" s="25">
        <v>206</v>
      </c>
      <c r="H37" s="25">
        <v>106</v>
      </c>
      <c r="I37" s="25">
        <v>56</v>
      </c>
      <c r="J37" s="25">
        <v>38</v>
      </c>
      <c r="K37" s="25">
        <v>15</v>
      </c>
      <c r="L37" s="25">
        <v>11</v>
      </c>
      <c r="M37" s="25">
        <v>1</v>
      </c>
      <c r="N37" s="25">
        <v>3</v>
      </c>
      <c r="O37" s="25">
        <v>1</v>
      </c>
      <c r="P37" s="21">
        <f>SUM(C37:F37)</f>
        <v>1147</v>
      </c>
      <c r="Q37" s="20">
        <f t="shared" si="2"/>
        <v>437</v>
      </c>
      <c r="R37" s="26">
        <f t="shared" si="4"/>
        <v>1.3301172080312933</v>
      </c>
      <c r="S37" s="29">
        <f t="shared" si="3"/>
        <v>1584</v>
      </c>
      <c r="T37" s="26">
        <f t="shared" si="5"/>
        <v>1.0735034920972284</v>
      </c>
      <c r="U37" s="31" t="s">
        <v>57</v>
      </c>
      <c r="V37" s="31"/>
      <c r="W37" s="31"/>
      <c r="X37" s="31"/>
    </row>
    <row r="38" spans="1:25" ht="16" x14ac:dyDescent="0.2">
      <c r="C38" s="25">
        <v>38</v>
      </c>
      <c r="D38" s="25">
        <v>335</v>
      </c>
      <c r="E38" s="25">
        <v>465</v>
      </c>
      <c r="F38" s="25">
        <v>381</v>
      </c>
      <c r="G38" s="25">
        <v>213</v>
      </c>
      <c r="H38" s="25">
        <v>136</v>
      </c>
      <c r="I38" s="25">
        <v>73</v>
      </c>
      <c r="J38" s="25">
        <v>35</v>
      </c>
      <c r="K38" s="25">
        <v>20</v>
      </c>
      <c r="L38" s="25">
        <v>7</v>
      </c>
      <c r="M38" s="25">
        <v>3</v>
      </c>
      <c r="N38" s="25">
        <v>0</v>
      </c>
      <c r="O38" s="25">
        <v>1</v>
      </c>
      <c r="P38" s="21">
        <f>SUM(C38:E38)</f>
        <v>838</v>
      </c>
      <c r="Q38" s="20">
        <f t="shared" si="2"/>
        <v>869</v>
      </c>
      <c r="R38" s="26">
        <f t="shared" si="4"/>
        <v>1.2320353968560847</v>
      </c>
      <c r="S38" s="29">
        <f t="shared" si="3"/>
        <v>1707</v>
      </c>
      <c r="T38" s="26">
        <f t="shared" si="5"/>
        <v>1.1060449761135378</v>
      </c>
      <c r="U38" s="31" t="s">
        <v>58</v>
      </c>
      <c r="V38" s="31"/>
      <c r="W38" s="31"/>
      <c r="X38" s="31"/>
      <c r="Y38" s="31"/>
    </row>
    <row r="39" spans="1:25" ht="16" x14ac:dyDescent="0.2">
      <c r="C39" s="25">
        <v>18</v>
      </c>
      <c r="D39" s="25">
        <v>259</v>
      </c>
      <c r="E39" s="25">
        <v>448</v>
      </c>
      <c r="F39" s="25">
        <v>392</v>
      </c>
      <c r="G39" s="25">
        <v>241</v>
      </c>
      <c r="H39" s="25">
        <v>136</v>
      </c>
      <c r="I39" s="25">
        <v>76</v>
      </c>
      <c r="J39" s="25">
        <v>30</v>
      </c>
      <c r="K39" s="25">
        <v>10</v>
      </c>
      <c r="L39" s="25">
        <v>10</v>
      </c>
      <c r="M39" s="25">
        <v>3</v>
      </c>
      <c r="N39" s="25">
        <v>2</v>
      </c>
      <c r="O39" s="25">
        <v>1</v>
      </c>
      <c r="P39" s="21">
        <f>SUM(C39:D39)</f>
        <v>277</v>
      </c>
      <c r="Q39" s="20">
        <f t="shared" si="2"/>
        <v>1349</v>
      </c>
      <c r="R39" s="26">
        <f t="shared" si="4"/>
        <v>1.6263924209309368</v>
      </c>
      <c r="S39" s="29">
        <f t="shared" si="3"/>
        <v>1626</v>
      </c>
      <c r="T39" s="26">
        <f t="shared" si="5"/>
        <v>1.4695739656091458</v>
      </c>
    </row>
    <row r="40" spans="1:25" ht="16" x14ac:dyDescent="0.2">
      <c r="C40" s="25">
        <v>16</v>
      </c>
      <c r="D40" s="25">
        <v>319</v>
      </c>
      <c r="E40" s="25">
        <v>461</v>
      </c>
      <c r="F40" s="25">
        <v>405</v>
      </c>
      <c r="G40" s="25">
        <v>247</v>
      </c>
      <c r="H40" s="25">
        <v>165</v>
      </c>
      <c r="I40" s="25">
        <v>87</v>
      </c>
      <c r="J40" s="25">
        <v>48</v>
      </c>
      <c r="K40" s="25">
        <v>19</v>
      </c>
      <c r="L40" s="25">
        <v>4</v>
      </c>
      <c r="M40" s="25">
        <v>5</v>
      </c>
      <c r="N40" s="25">
        <v>5</v>
      </c>
      <c r="O40" s="25">
        <v>0</v>
      </c>
      <c r="P40" s="21">
        <f>SUM(C40)</f>
        <v>16</v>
      </c>
      <c r="Q40" s="20">
        <f t="shared" si="2"/>
        <v>1765</v>
      </c>
      <c r="R40" s="26">
        <f t="shared" si="4"/>
        <v>2.333473110804424</v>
      </c>
      <c r="S40" s="29">
        <f t="shared" si="3"/>
        <v>1781</v>
      </c>
      <c r="T40" s="26">
        <f t="shared" si="5"/>
        <v>2.3058500758914748</v>
      </c>
    </row>
    <row r="41" spans="1:25" ht="16" x14ac:dyDescent="0.2">
      <c r="P41" s="6"/>
      <c r="Q41" s="3"/>
      <c r="R41" s="26"/>
      <c r="S41" s="3"/>
    </row>
    <row r="42" spans="1:25" ht="16" x14ac:dyDescent="0.2">
      <c r="A42" s="28" t="s">
        <v>38</v>
      </c>
      <c r="P42" s="6"/>
      <c r="Q42" s="20">
        <f>SUM(Q25:Q40)</f>
        <v>4781</v>
      </c>
      <c r="R42" s="26">
        <f>Q42/R21</f>
        <v>1.6500572936524276</v>
      </c>
      <c r="S42" s="3"/>
      <c r="T42" s="30">
        <f>AVERAGE(T25:T40)</f>
        <v>1.1252304575832284</v>
      </c>
      <c r="U42" s="30" t="s">
        <v>39</v>
      </c>
    </row>
    <row r="43" spans="1:25" x14ac:dyDescent="0.2">
      <c r="O43" t="str">
        <f t="shared" ref="O43:O47" si="6">IF(O4&gt;0,O25/O4,"")</f>
        <v/>
      </c>
    </row>
    <row r="44" spans="1:25" x14ac:dyDescent="0.2">
      <c r="O44" t="str">
        <f t="shared" si="6"/>
        <v/>
      </c>
    </row>
    <row r="45" spans="1:25" x14ac:dyDescent="0.2">
      <c r="O45" t="str">
        <f t="shared" si="6"/>
        <v/>
      </c>
    </row>
    <row r="46" spans="1:25" x14ac:dyDescent="0.2">
      <c r="O46" t="str">
        <f t="shared" si="6"/>
        <v/>
      </c>
    </row>
    <row r="47" spans="1:25" x14ac:dyDescent="0.2">
      <c r="O47" t="str">
        <f t="shared" si="6"/>
        <v/>
      </c>
    </row>
    <row r="48" spans="1:25" x14ac:dyDescent="0.2">
      <c r="M48">
        <f t="shared" ref="M48:O48" si="7">IF(M9&gt;0,M30/M9,"")</f>
        <v>1</v>
      </c>
      <c r="N48">
        <f t="shared" si="7"/>
        <v>0</v>
      </c>
      <c r="O48" t="str">
        <f t="shared" si="7"/>
        <v/>
      </c>
    </row>
    <row r="49" spans="3:15" x14ac:dyDescent="0.2">
      <c r="L49">
        <f t="shared" ref="L49:O49" si="8">IF(L10&gt;0,L31/L10,"")</f>
        <v>1</v>
      </c>
      <c r="M49">
        <f t="shared" si="8"/>
        <v>0.77417237112847714</v>
      </c>
      <c r="N49">
        <f t="shared" si="8"/>
        <v>0</v>
      </c>
      <c r="O49" t="str">
        <f t="shared" si="8"/>
        <v/>
      </c>
    </row>
    <row r="50" spans="3:15" x14ac:dyDescent="0.2">
      <c r="K50">
        <f t="shared" ref="K50:O50" si="9">IF(K11&gt;0,K32/K11,"")</f>
        <v>1</v>
      </c>
      <c r="L50">
        <f t="shared" si="9"/>
        <v>0.33036921665966379</v>
      </c>
      <c r="M50">
        <f t="shared" si="9"/>
        <v>0</v>
      </c>
      <c r="N50">
        <f t="shared" si="9"/>
        <v>0</v>
      </c>
      <c r="O50" t="str">
        <f t="shared" si="9"/>
        <v/>
      </c>
    </row>
    <row r="51" spans="3:15" x14ac:dyDescent="0.2">
      <c r="J51">
        <f t="shared" ref="J51:O51" si="10">IF(J12&gt;0,J33/J12,"")</f>
        <v>1</v>
      </c>
      <c r="K51">
        <f t="shared" si="10"/>
        <v>0.85035416345837511</v>
      </c>
      <c r="L51">
        <f t="shared" si="10"/>
        <v>0.64786559915413267</v>
      </c>
      <c r="M51">
        <f t="shared" si="10"/>
        <v>0</v>
      </c>
      <c r="N51">
        <f t="shared" si="10"/>
        <v>0</v>
      </c>
      <c r="O51" t="str">
        <f t="shared" si="10"/>
        <v/>
      </c>
    </row>
    <row r="52" spans="3:15" x14ac:dyDescent="0.2">
      <c r="I52">
        <f t="shared" ref="I52:O52" si="11">IF(I13&gt;0,I34/I13,"")</f>
        <v>1</v>
      </c>
      <c r="J52">
        <f t="shared" si="11"/>
        <v>1.2674678867192606</v>
      </c>
      <c r="K52">
        <f t="shared" si="11"/>
        <v>0.82247803141286968</v>
      </c>
      <c r="L52">
        <f t="shared" si="11"/>
        <v>1.5665685120106247</v>
      </c>
      <c r="M52">
        <f t="shared" si="11"/>
        <v>1.4362130476791035</v>
      </c>
      <c r="N52">
        <f t="shared" si="11"/>
        <v>1.8608681850338997</v>
      </c>
      <c r="O52" t="str">
        <f t="shared" si="11"/>
        <v/>
      </c>
    </row>
    <row r="53" spans="3:15" x14ac:dyDescent="0.2">
      <c r="H53">
        <f t="shared" ref="H53:O53" si="12">IF(H14&gt;0,H35/H14,"")</f>
        <v>1</v>
      </c>
      <c r="I53">
        <f t="shared" si="12"/>
        <v>1.1784495251309839</v>
      </c>
      <c r="J53">
        <f t="shared" si="12"/>
        <v>1.0678557760797645</v>
      </c>
      <c r="K53">
        <f t="shared" si="12"/>
        <v>2.2826485431291075</v>
      </c>
      <c r="L53">
        <f t="shared" si="12"/>
        <v>0.65216185631916279</v>
      </c>
      <c r="M53">
        <f t="shared" si="12"/>
        <v>2.2421059789193265</v>
      </c>
      <c r="N53">
        <f t="shared" si="12"/>
        <v>0.96834836827483484</v>
      </c>
      <c r="O53" t="str">
        <f t="shared" si="12"/>
        <v/>
      </c>
    </row>
    <row r="54" spans="3:15" x14ac:dyDescent="0.2">
      <c r="G54">
        <f t="shared" ref="G54:O54" si="13">IF(G15&gt;0,G36/G15,"")</f>
        <v>1</v>
      </c>
      <c r="H54">
        <f t="shared" si="13"/>
        <v>1.3913462586231444</v>
      </c>
      <c r="I54">
        <f t="shared" si="13"/>
        <v>1.4995736606614052</v>
      </c>
      <c r="J54">
        <f t="shared" si="13"/>
        <v>1.0630951543134233</v>
      </c>
      <c r="K54">
        <f t="shared" si="13"/>
        <v>2.2874227131292884</v>
      </c>
      <c r="L54">
        <f t="shared" si="13"/>
        <v>1.7427356156324851</v>
      </c>
      <c r="M54">
        <f t="shared" si="13"/>
        <v>0</v>
      </c>
      <c r="N54">
        <f t="shared" si="13"/>
        <v>2.5876631289921237</v>
      </c>
      <c r="O54" t="str">
        <f t="shared" si="13"/>
        <v/>
      </c>
    </row>
    <row r="55" spans="3:15" x14ac:dyDescent="0.2">
      <c r="F55">
        <f t="shared" ref="F55:O55" si="14">IF(F16&gt;0,F37/F16,"")</f>
        <v>1</v>
      </c>
      <c r="G55">
        <f t="shared" si="14"/>
        <v>1.1493677572085852</v>
      </c>
      <c r="H55">
        <f t="shared" si="14"/>
        <v>1.2687826865037903</v>
      </c>
      <c r="I55">
        <f t="shared" si="14"/>
        <v>1.5291653730915353</v>
      </c>
      <c r="J55">
        <f t="shared" si="14"/>
        <v>2.3230149736032462</v>
      </c>
      <c r="K55">
        <f t="shared" si="14"/>
        <v>2.082644088819142</v>
      </c>
      <c r="L55">
        <f t="shared" si="14"/>
        <v>3.4907827120741572</v>
      </c>
      <c r="M55">
        <f t="shared" si="14"/>
        <v>0.72734358847143954</v>
      </c>
      <c r="N55">
        <f t="shared" si="14"/>
        <v>2.8272070335848358</v>
      </c>
      <c r="O55" t="str">
        <f t="shared" si="14"/>
        <v/>
      </c>
    </row>
    <row r="56" spans="3:15" x14ac:dyDescent="0.2">
      <c r="E56">
        <f t="shared" ref="E56:O56" si="15">IF(E17&gt;0,E38/E17,"")</f>
        <v>1</v>
      </c>
      <c r="F56">
        <f t="shared" si="15"/>
        <v>1.053360931400712</v>
      </c>
      <c r="G56">
        <f t="shared" si="15"/>
        <v>1.1362198572174869</v>
      </c>
      <c r="H56">
        <f t="shared" si="15"/>
        <v>1.5563643305494193</v>
      </c>
      <c r="I56">
        <f t="shared" si="15"/>
        <v>1.9058129353618698</v>
      </c>
      <c r="J56">
        <f t="shared" si="15"/>
        <v>2.0456316710915758</v>
      </c>
      <c r="K56">
        <f t="shared" si="15"/>
        <v>2.654879271442848</v>
      </c>
      <c r="L56">
        <f t="shared" si="15"/>
        <v>2.1238270769722321</v>
      </c>
      <c r="M56">
        <f t="shared" si="15"/>
        <v>2.0861803559653183</v>
      </c>
      <c r="N56">
        <f t="shared" si="15"/>
        <v>0</v>
      </c>
      <c r="O56" t="str">
        <f t="shared" si="15"/>
        <v/>
      </c>
    </row>
    <row r="57" spans="3:15" x14ac:dyDescent="0.2">
      <c r="D57">
        <f t="shared" ref="D57:O57" si="16">IF(D18&gt;0,D39/D18,"")</f>
        <v>1</v>
      </c>
      <c r="E57">
        <f t="shared" si="16"/>
        <v>1.3836738352714915</v>
      </c>
      <c r="F57">
        <f t="shared" si="16"/>
        <v>1.5117150609857921</v>
      </c>
      <c r="G57">
        <f t="shared" si="16"/>
        <v>1.793211255340782</v>
      </c>
      <c r="H57">
        <f t="shared" si="16"/>
        <v>2.1709154571976268</v>
      </c>
      <c r="I57">
        <f t="shared" si="16"/>
        <v>2.7675956827997608</v>
      </c>
      <c r="J57">
        <f t="shared" si="16"/>
        <v>2.4457512902731358</v>
      </c>
      <c r="K57">
        <f t="shared" si="16"/>
        <v>1.8515968061714216</v>
      </c>
      <c r="L57">
        <f t="shared" si="16"/>
        <v>4.2320691510820589</v>
      </c>
      <c r="M57">
        <f t="shared" si="16"/>
        <v>2.9099363769589761</v>
      </c>
      <c r="N57">
        <f t="shared" si="16"/>
        <v>2.5135583856477446</v>
      </c>
      <c r="O57" t="str">
        <f t="shared" si="16"/>
        <v/>
      </c>
    </row>
    <row r="58" spans="3:15" x14ac:dyDescent="0.2">
      <c r="C58">
        <f t="shared" ref="C58:O58" si="17">IF(C19&gt;0,C40/C19,"")</f>
        <v>1</v>
      </c>
      <c r="D58">
        <f t="shared" si="17"/>
        <v>1.7985254433307634</v>
      </c>
      <c r="E58">
        <f t="shared" si="17"/>
        <v>2.0396369863123041</v>
      </c>
      <c r="F58">
        <f t="shared" si="17"/>
        <v>2.2373562155022371</v>
      </c>
      <c r="G58">
        <f t="shared" si="17"/>
        <v>2.6327377790819275</v>
      </c>
      <c r="H58">
        <f t="shared" si="17"/>
        <v>3.7729772403435624</v>
      </c>
      <c r="I58">
        <f t="shared" si="17"/>
        <v>4.5384185274229045</v>
      </c>
      <c r="J58">
        <f t="shared" si="17"/>
        <v>5.605682713328294</v>
      </c>
      <c r="K58">
        <f t="shared" si="17"/>
        <v>5.0396022672073135</v>
      </c>
      <c r="L58">
        <f t="shared" si="17"/>
        <v>2.4249846025003268</v>
      </c>
      <c r="M58">
        <f t="shared" si="17"/>
        <v>6.9474988243210358</v>
      </c>
      <c r="N58">
        <f t="shared" si="17"/>
        <v>9.0017142990251244</v>
      </c>
      <c r="O58" t="str">
        <f t="shared" si="17"/>
        <v/>
      </c>
    </row>
    <row r="59" spans="3:15" x14ac:dyDescent="0.2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 based</vt:lpstr>
      <vt:lpstr>Exposure based IBNR</vt:lpstr>
      <vt:lpstr>Normaliser</vt:lpstr>
      <vt:lpstr>Normaliser based IBNR</vt:lpstr>
      <vt:lpstr>Chain Ladder</vt:lpstr>
      <vt:lpstr>Chain Ladder based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2023-08-03T03:12:42Z</dcterms:created>
  <dcterms:modified xsi:type="dcterms:W3CDTF">2023-08-07T23:57:56Z</dcterms:modified>
</cp:coreProperties>
</file>