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5F82C26C-04E6-47E4-8201-B5F6C3CD8E6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" sheetId="2" r:id="rId1"/>
    <sheet name="Exposure" sheetId="3" r:id="rId2"/>
    <sheet name="IBNR" sheetId="4" r:id="rId3"/>
    <sheet name="comparis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5" l="1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G31" i="5"/>
  <c r="H31" i="5"/>
  <c r="I31" i="5"/>
  <c r="J31" i="5"/>
  <c r="K31" i="5"/>
  <c r="L31" i="5"/>
  <c r="M31" i="5"/>
  <c r="N31" i="5"/>
  <c r="F32" i="5"/>
  <c r="G32" i="5"/>
  <c r="H32" i="5"/>
  <c r="I32" i="5"/>
  <c r="J32" i="5"/>
  <c r="K32" i="5"/>
  <c r="L32" i="5"/>
  <c r="M32" i="5"/>
  <c r="N32" i="5"/>
  <c r="E33" i="5"/>
  <c r="F33" i="5"/>
  <c r="G33" i="5"/>
  <c r="H33" i="5"/>
  <c r="I33" i="5"/>
  <c r="J33" i="5"/>
  <c r="K33" i="5"/>
  <c r="L33" i="5"/>
  <c r="M33" i="5"/>
  <c r="N33" i="5"/>
  <c r="D34" i="5"/>
  <c r="E34" i="5"/>
  <c r="F34" i="5"/>
  <c r="G34" i="5"/>
  <c r="H34" i="5"/>
  <c r="I34" i="5"/>
  <c r="J34" i="5"/>
  <c r="K34" i="5"/>
  <c r="L34" i="5"/>
  <c r="M34" i="5"/>
  <c r="N34" i="5"/>
  <c r="C35" i="5"/>
  <c r="D35" i="5"/>
  <c r="E35" i="5"/>
  <c r="F35" i="5"/>
  <c r="G35" i="5"/>
  <c r="H35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S17" i="5"/>
  <c r="P17" i="5"/>
  <c r="Q17" i="5" s="1"/>
  <c r="S16" i="5"/>
  <c r="Q16" i="5" s="1"/>
  <c r="P16" i="5"/>
  <c r="S15" i="5"/>
  <c r="Q15" i="5"/>
  <c r="P15" i="5"/>
  <c r="S14" i="5"/>
  <c r="P14" i="5"/>
  <c r="Q14" i="5" s="1"/>
  <c r="S13" i="5"/>
  <c r="P13" i="5"/>
  <c r="S12" i="5"/>
  <c r="P12" i="5"/>
  <c r="Q12" i="5" s="1"/>
  <c r="S11" i="5"/>
  <c r="P11" i="5"/>
  <c r="Q11" i="5" s="1"/>
  <c r="S10" i="5"/>
  <c r="P10" i="5"/>
  <c r="S9" i="5"/>
  <c r="P9" i="5"/>
  <c r="Q9" i="5" s="1"/>
  <c r="S8" i="5"/>
  <c r="Q8" i="5" s="1"/>
  <c r="P8" i="5"/>
  <c r="S7" i="5"/>
  <c r="Q7" i="5"/>
  <c r="P7" i="5"/>
  <c r="S6" i="5"/>
  <c r="P6" i="5"/>
  <c r="Q6" i="5" s="1"/>
  <c r="S5" i="5"/>
  <c r="P5" i="5"/>
  <c r="S4" i="5"/>
  <c r="P4" i="5"/>
  <c r="Q4" i="5" s="1"/>
  <c r="S3" i="5"/>
  <c r="P3" i="5"/>
  <c r="Q3" i="5" s="1"/>
  <c r="S2" i="5"/>
  <c r="Q2" i="5" s="1"/>
  <c r="P2" i="5"/>
  <c r="Q5" i="5" l="1"/>
  <c r="Q13" i="5"/>
  <c r="T19" i="5"/>
  <c r="Q10" i="5"/>
  <c r="Q19" i="5" l="1"/>
  <c r="A4" i="4" l="1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P5" i="4" s="1"/>
  <c r="Q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P9" i="4" s="1"/>
  <c r="Q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P11" i="4" s="1"/>
  <c r="Q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A13" i="4"/>
  <c r="B13" i="4"/>
  <c r="C13" i="4"/>
  <c r="P13" i="4" s="1"/>
  <c r="Q13" i="4" s="1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A15" i="4"/>
  <c r="B15" i="4"/>
  <c r="C15" i="4"/>
  <c r="P15" i="4" s="1"/>
  <c r="Q15" i="4" s="1"/>
  <c r="D15" i="4"/>
  <c r="E15" i="4"/>
  <c r="F15" i="4"/>
  <c r="G15" i="4"/>
  <c r="A16" i="4"/>
  <c r="C16" i="4"/>
  <c r="D16" i="4"/>
  <c r="E16" i="4"/>
  <c r="F16" i="4"/>
  <c r="A17" i="4"/>
  <c r="C17" i="4"/>
  <c r="P17" i="4" s="1"/>
  <c r="D17" i="4"/>
  <c r="E17" i="4"/>
  <c r="A18" i="4"/>
  <c r="C18" i="4"/>
  <c r="D18" i="4"/>
  <c r="P18" i="4"/>
  <c r="A19" i="4"/>
  <c r="B19" i="4"/>
  <c r="C19" i="4"/>
  <c r="P19" i="4" s="1"/>
  <c r="Q19" i="4" s="1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B4" i="3"/>
  <c r="D4" i="3" s="1"/>
  <c r="J4" i="3"/>
  <c r="R4" i="3"/>
  <c r="R24" i="3" s="1" a="1"/>
  <c r="R24" i="3" s="1"/>
  <c r="R31" i="3" s="1"/>
  <c r="B5" i="3"/>
  <c r="C5" i="3" s="1"/>
  <c r="H5" i="3"/>
  <c r="I5" i="3"/>
  <c r="J5" i="3"/>
  <c r="P5" i="3"/>
  <c r="Q5" i="3"/>
  <c r="B6" i="3"/>
  <c r="C6" i="3" s="1"/>
  <c r="H6" i="3"/>
  <c r="I6" i="3"/>
  <c r="J6" i="3"/>
  <c r="P6" i="3"/>
  <c r="B7" i="3"/>
  <c r="D7" i="3" s="1"/>
  <c r="J7" i="3"/>
  <c r="B8" i="3"/>
  <c r="B8" i="4" s="1"/>
  <c r="C8" i="3"/>
  <c r="D8" i="3"/>
  <c r="E8" i="3"/>
  <c r="F8" i="3"/>
  <c r="G8" i="3"/>
  <c r="J8" i="3"/>
  <c r="K8" i="3"/>
  <c r="L8" i="3"/>
  <c r="M8" i="3"/>
  <c r="N8" i="3"/>
  <c r="B9" i="3"/>
  <c r="I9" i="3" s="1"/>
  <c r="F9" i="3"/>
  <c r="G9" i="3"/>
  <c r="H9" i="3"/>
  <c r="J9" i="3"/>
  <c r="B10" i="3"/>
  <c r="E10" i="3" s="1"/>
  <c r="C10" i="3"/>
  <c r="K10" i="3"/>
  <c r="B11" i="3"/>
  <c r="D11" i="3" s="1"/>
  <c r="C11" i="3"/>
  <c r="G11" i="3"/>
  <c r="H11" i="3"/>
  <c r="I11" i="3"/>
  <c r="I28" i="3" s="1"/>
  <c r="J11" i="3"/>
  <c r="K11" i="3"/>
  <c r="B12" i="3"/>
  <c r="B12" i="4" s="1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B15" i="3"/>
  <c r="C15" i="3" s="1"/>
  <c r="D15" i="3"/>
  <c r="E15" i="3"/>
  <c r="F15" i="3"/>
  <c r="G15" i="3"/>
  <c r="G28" i="3" s="1"/>
  <c r="B16" i="3"/>
  <c r="B16" i="4" s="1"/>
  <c r="B17" i="3"/>
  <c r="E17" i="3" s="1"/>
  <c r="C17" i="3"/>
  <c r="B18" i="3"/>
  <c r="B18" i="4" s="1"/>
  <c r="B19" i="3"/>
  <c r="C19" i="3"/>
  <c r="H28" i="3"/>
  <c r="C28" i="3" l="1"/>
  <c r="L28" i="3"/>
  <c r="H16" i="4"/>
  <c r="Q18" i="4"/>
  <c r="D17" i="3"/>
  <c r="L10" i="3"/>
  <c r="D10" i="3"/>
  <c r="K7" i="3"/>
  <c r="C7" i="3"/>
  <c r="K4" i="3"/>
  <c r="K24" i="3" s="1" a="1"/>
  <c r="K24" i="3" s="1"/>
  <c r="K31" i="3" s="1"/>
  <c r="K40" i="3" s="1"/>
  <c r="C4" i="3"/>
  <c r="C24" i="3" s="1" a="1"/>
  <c r="C24" i="3" s="1"/>
  <c r="C31" i="3" s="1"/>
  <c r="C34" i="3" s="1"/>
  <c r="P16" i="4"/>
  <c r="Q16" i="4" s="1"/>
  <c r="P14" i="4"/>
  <c r="Q14" i="4" s="1"/>
  <c r="P12" i="4"/>
  <c r="Q12" i="4" s="1"/>
  <c r="P10" i="4"/>
  <c r="Q10" i="4" s="1"/>
  <c r="P8" i="4"/>
  <c r="Q8" i="4" s="1"/>
  <c r="P6" i="4"/>
  <c r="P4" i="4"/>
  <c r="F16" i="3"/>
  <c r="F28" i="3" s="1"/>
  <c r="F11" i="3"/>
  <c r="F26" i="3" s="1" a="1"/>
  <c r="F26" i="3" s="1"/>
  <c r="I10" i="3"/>
  <c r="I26" i="3" s="1" a="1"/>
  <c r="I26" i="3" s="1"/>
  <c r="M9" i="3"/>
  <c r="E9" i="3"/>
  <c r="H7" i="3"/>
  <c r="O6" i="3"/>
  <c r="G6" i="3"/>
  <c r="O5" i="3"/>
  <c r="O28" i="3" s="1"/>
  <c r="G5" i="3"/>
  <c r="P4" i="3"/>
  <c r="H4" i="3"/>
  <c r="I4" i="3"/>
  <c r="D18" i="3"/>
  <c r="E16" i="3"/>
  <c r="E28" i="3" s="1"/>
  <c r="E11" i="3"/>
  <c r="H10" i="3"/>
  <c r="L9" i="3"/>
  <c r="D9" i="3"/>
  <c r="I8" i="3"/>
  <c r="O7" i="3"/>
  <c r="G7" i="3"/>
  <c r="N6" i="3"/>
  <c r="N28" i="3" s="1"/>
  <c r="F6" i="3"/>
  <c r="N5" i="3"/>
  <c r="F5" i="3"/>
  <c r="O4" i="3"/>
  <c r="G4" i="3"/>
  <c r="H15" i="4"/>
  <c r="J10" i="3"/>
  <c r="J28" i="3" s="1"/>
  <c r="I7" i="3"/>
  <c r="Q4" i="3"/>
  <c r="Q24" i="3" s="1" a="1"/>
  <c r="Q24" i="3" s="1"/>
  <c r="Q31" i="3" s="1"/>
  <c r="C18" i="3"/>
  <c r="D16" i="3"/>
  <c r="D28" i="3" s="1"/>
  <c r="G10" i="3"/>
  <c r="G26" i="3" s="1" a="1"/>
  <c r="G26" i="3" s="1"/>
  <c r="K9" i="3"/>
  <c r="K28" i="3" s="1"/>
  <c r="C9" i="3"/>
  <c r="H8" i="3"/>
  <c r="N7" i="3"/>
  <c r="F7" i="3"/>
  <c r="M6" i="3"/>
  <c r="E6" i="3"/>
  <c r="M5" i="3"/>
  <c r="E5" i="3"/>
  <c r="N4" i="3"/>
  <c r="F4" i="3"/>
  <c r="B7" i="4"/>
  <c r="C16" i="3"/>
  <c r="C26" i="3" s="1" a="1"/>
  <c r="C26" i="3" s="1"/>
  <c r="F10" i="3"/>
  <c r="M7" i="3"/>
  <c r="M28" i="3" s="1"/>
  <c r="E7" i="3"/>
  <c r="L6" i="3"/>
  <c r="D6" i="3"/>
  <c r="L5" i="3"/>
  <c r="D5" i="3"/>
  <c r="M4" i="3"/>
  <c r="E4" i="3"/>
  <c r="B10" i="4"/>
  <c r="B6" i="4"/>
  <c r="B4" i="4"/>
  <c r="B17" i="4"/>
  <c r="H26" i="3" a="1"/>
  <c r="H26" i="3" s="1"/>
  <c r="D26" i="3" a="1"/>
  <c r="D26" i="3" s="1"/>
  <c r="H24" i="3" a="1"/>
  <c r="H24" i="3" s="1"/>
  <c r="H31" i="3" s="1"/>
  <c r="H34" i="3" s="1"/>
  <c r="H18" i="4" s="1"/>
  <c r="L7" i="3"/>
  <c r="K6" i="3"/>
  <c r="K26" i="3" s="1" a="1"/>
  <c r="K26" i="3" s="1"/>
  <c r="K5" i="3"/>
  <c r="L4" i="3"/>
  <c r="E26" i="3" l="1" a="1"/>
  <c r="E26" i="3" s="1"/>
  <c r="E24" i="3" a="1"/>
  <c r="E24" i="3" s="1"/>
  <c r="E31" i="3" s="1"/>
  <c r="E34" i="3" s="1"/>
  <c r="I24" i="3" a="1"/>
  <c r="I24" i="3" s="1"/>
  <c r="I31" i="3" s="1"/>
  <c r="I34" i="3" s="1"/>
  <c r="I17" i="4" s="1"/>
  <c r="H19" i="4"/>
  <c r="J24" i="3" a="1"/>
  <c r="J24" i="3" s="1"/>
  <c r="J31" i="3" s="1"/>
  <c r="M24" i="3" a="1"/>
  <c r="M24" i="3" s="1"/>
  <c r="M31" i="3" s="1"/>
  <c r="M40" i="3" s="1"/>
  <c r="M26" i="3" a="1"/>
  <c r="M26" i="3" s="1"/>
  <c r="G24" i="3" a="1"/>
  <c r="G24" i="3" s="1"/>
  <c r="G31" i="3" s="1"/>
  <c r="G34" i="3" s="1"/>
  <c r="J26" i="3" a="1"/>
  <c r="J26" i="3" s="1"/>
  <c r="F17" i="4"/>
  <c r="H17" i="4"/>
  <c r="F24" i="3" a="1"/>
  <c r="F24" i="3" s="1"/>
  <c r="F31" i="3" s="1"/>
  <c r="F34" i="3" s="1"/>
  <c r="O24" i="3" a="1"/>
  <c r="O24" i="3" s="1"/>
  <c r="O31" i="3" s="1"/>
  <c r="Q4" i="4"/>
  <c r="L24" i="3" a="1"/>
  <c r="L24" i="3" s="1"/>
  <c r="L31" i="3" s="1"/>
  <c r="L40" i="3" s="1"/>
  <c r="L26" i="3" a="1"/>
  <c r="L26" i="3" s="1"/>
  <c r="N24" i="3" a="1"/>
  <c r="N24" i="3" s="1"/>
  <c r="N31" i="3" s="1"/>
  <c r="Q6" i="4"/>
  <c r="Q7" i="4"/>
  <c r="Q17" i="4"/>
  <c r="P24" i="3" a="1"/>
  <c r="P24" i="3" s="1"/>
  <c r="P31" i="3" s="1"/>
  <c r="P28" i="3"/>
  <c r="D24" i="3" a="1"/>
  <c r="D24" i="3" s="1"/>
  <c r="D31" i="3" s="1"/>
  <c r="D34" i="3" s="1"/>
  <c r="D19" i="4" s="1"/>
  <c r="J34" i="3" l="1"/>
  <c r="J40" i="3"/>
  <c r="E19" i="4"/>
  <c r="E18" i="4"/>
  <c r="G16" i="4"/>
  <c r="G18" i="4"/>
  <c r="G19" i="4"/>
  <c r="F19" i="4"/>
  <c r="F18" i="4"/>
  <c r="I14" i="4"/>
  <c r="I19" i="4"/>
  <c r="I16" i="4"/>
  <c r="I18" i="4"/>
  <c r="I15" i="4"/>
  <c r="G17" i="4"/>
  <c r="N42" i="3" l="1" a="1"/>
  <c r="N42" i="3" s="1"/>
  <c r="N43" i="3" s="1"/>
  <c r="N34" i="3" s="1"/>
  <c r="L42" i="3" a="1"/>
  <c r="L42" i="3" s="1"/>
  <c r="L43" i="3" s="1"/>
  <c r="L34" i="3" s="1"/>
  <c r="J42" i="3" a="1"/>
  <c r="J42" i="3" s="1"/>
  <c r="J43" i="3" s="1"/>
  <c r="C42" i="3" a="1"/>
  <c r="C42" i="3" s="1"/>
  <c r="C47" i="3" s="1"/>
  <c r="M42" i="3" a="1"/>
  <c r="M42" i="3" s="1"/>
  <c r="M43" i="3" s="1"/>
  <c r="M34" i="3" s="1"/>
  <c r="K42" i="3" a="1"/>
  <c r="K42" i="3" s="1"/>
  <c r="K43" i="3" s="1"/>
  <c r="K34" i="3" s="1"/>
  <c r="C43" i="3" a="1"/>
  <c r="C43" i="3" s="1"/>
  <c r="C46" i="3" s="1"/>
  <c r="C48" i="3" s="1"/>
  <c r="O34" i="3" s="1"/>
  <c r="J14" i="4"/>
  <c r="J19" i="4"/>
  <c r="J16" i="4"/>
  <c r="J15" i="4"/>
  <c r="J18" i="4"/>
  <c r="J13" i="4"/>
  <c r="J17" i="4"/>
  <c r="N14" i="4" l="1"/>
  <c r="N13" i="4"/>
  <c r="N16" i="4"/>
  <c r="N11" i="4"/>
  <c r="N12" i="4"/>
  <c r="N18" i="4"/>
  <c r="N19" i="4"/>
  <c r="N9" i="4"/>
  <c r="S9" i="4" s="1"/>
  <c r="N15" i="4"/>
  <c r="N10" i="4"/>
  <c r="N17" i="4"/>
  <c r="O14" i="4"/>
  <c r="S14" i="4" s="1"/>
  <c r="O18" i="4"/>
  <c r="O9" i="4"/>
  <c r="O16" i="4"/>
  <c r="S16" i="4" s="1"/>
  <c r="O15" i="4"/>
  <c r="S15" i="4" s="1"/>
  <c r="O13" i="4"/>
  <c r="O8" i="4"/>
  <c r="S8" i="4" s="1"/>
  <c r="O19" i="4"/>
  <c r="S19" i="4" s="1"/>
  <c r="O12" i="4"/>
  <c r="O5" i="4"/>
  <c r="S5" i="4" s="1"/>
  <c r="O11" i="4"/>
  <c r="O17" i="4"/>
  <c r="O7" i="4"/>
  <c r="S7" i="4" s="1"/>
  <c r="O10" i="4"/>
  <c r="O6" i="4"/>
  <c r="S6" i="4" s="1"/>
  <c r="O4" i="4"/>
  <c r="S4" i="4" s="1"/>
  <c r="K19" i="4"/>
  <c r="K13" i="4"/>
  <c r="K15" i="4"/>
  <c r="K18" i="4"/>
  <c r="S18" i="4" s="1"/>
  <c r="K14" i="4"/>
  <c r="K16" i="4"/>
  <c r="K12" i="4"/>
  <c r="S12" i="4" s="1"/>
  <c r="K17" i="4"/>
  <c r="S17" i="4" s="1"/>
  <c r="L18" i="4"/>
  <c r="L11" i="4"/>
  <c r="L19" i="4"/>
  <c r="L15" i="4"/>
  <c r="L14" i="4"/>
  <c r="L16" i="4"/>
  <c r="L12" i="4"/>
  <c r="L13" i="4"/>
  <c r="L17" i="4"/>
  <c r="M13" i="4"/>
  <c r="S13" i="4" s="1"/>
  <c r="M15" i="4"/>
  <c r="M11" i="4"/>
  <c r="M18" i="4"/>
  <c r="M14" i="4"/>
  <c r="M16" i="4"/>
  <c r="M12" i="4"/>
  <c r="M19" i="4"/>
  <c r="M10" i="4"/>
  <c r="M17" i="4"/>
  <c r="R13" i="4" l="1"/>
  <c r="T13" i="4"/>
  <c r="R18" i="4"/>
  <c r="T18" i="4"/>
  <c r="R19" i="4"/>
  <c r="T19" i="4"/>
  <c r="R16" i="4"/>
  <c r="T16" i="4"/>
  <c r="R15" i="4"/>
  <c r="T15" i="4"/>
  <c r="R14" i="4"/>
  <c r="T14" i="4"/>
  <c r="R17" i="4"/>
  <c r="T17" i="4"/>
  <c r="R7" i="4"/>
  <c r="T7" i="4"/>
  <c r="R9" i="4"/>
  <c r="T9" i="4"/>
  <c r="R6" i="4"/>
  <c r="T6" i="4"/>
  <c r="S10" i="4"/>
  <c r="R8" i="4"/>
  <c r="T8" i="4"/>
  <c r="S11" i="4"/>
  <c r="R4" i="4"/>
  <c r="T4" i="4"/>
  <c r="R5" i="4"/>
  <c r="T5" i="4"/>
  <c r="R12" i="4"/>
  <c r="T12" i="4"/>
  <c r="R11" i="4" l="1"/>
  <c r="T11" i="4"/>
  <c r="R10" i="4"/>
  <c r="T10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<sst xmlns="http://schemas.openxmlformats.org/spreadsheetml/2006/main" count="44" uniqueCount="40">
  <si>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sum from 16</t>
  </si>
  <si>
    <t>exp(slope)</t>
  </si>
  <si>
    <t>exp(interc)</t>
  </si>
  <si>
    <t>for 16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</si>
  <si>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</si>
  <si>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</si>
  <si>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</si>
  <si>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</si>
  <si>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</si>
  <si>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</si>
  <si>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</si>
  <si>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</si>
  <si>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</si>
  <si>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</si>
  <si>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</si>
  <si>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</si>
  <si>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</si>
  <si>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</si>
  <si>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</si>
  <si>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</si>
  <si>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</si>
  <si>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</si>
  <si>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</si>
  <si>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</si>
  <si>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</si>
  <si>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</si>
  <si>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</si>
  <si>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</si>
  <si>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</si>
  <si>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</si>
  <si>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</si>
  <si>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</si>
  <si>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</si>
  <si>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</si>
  <si>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</si>
  <si>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</si>
  <si>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</si>
  <si>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</si>
  <si>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Heatmap of A/E:</t>
  </si>
  <si>
    <t>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</si>
</sst>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13.551124081279724</c:v>
              </c:pt>
              <c:pt idx="1">
                <c:v>45.27502513284503</c:v>
              </c:pt>
              <c:pt idx="2">
                <c:v>39.513188934162564</c:v>
              </c:pt>
              <c:pt idx="3">
                <c:v>23.666554709963876</c:v>
              </c:pt>
              <c:pt idx="4">
                <c:v>13.80142737195634</c:v>
              </c:pt>
              <c:pt idx="5">
                <c:v>7.2128547421687665</c:v>
              </c:pt>
              <c:pt idx="6">
                <c:v>3.3843574378240753</c:v>
              </c:pt>
              <c:pt idx="7">
                <c:v>1.2995526318815915</c:v>
              </c:pt>
              <c:pt idx="8">
                <c:v>0.5975842339478703</c:v>
              </c:pt>
              <c:pt idx="9">
                <c:v>0.28566531451751132</c:v>
              </c:pt>
              <c:pt idx="10">
                <c:v>0.11360685536224358</c:v>
              </c:pt>
              <c:pt idx="11">
                <c:v>3.9029721132642504E-2</c:v>
              </c:pt>
              <c:pt idx="12">
                <c:v>2.4132438824267577E-2</c:v>
              </c:pt>
              <c:pt idx="13">
                <c:v>3.2168821977739175E-2</c:v>
              </c:pt>
              <c:pt idx="14">
                <c:v>0</c:v>
              </c:pt>
              <c:pt idx="15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7E-483A-BF92-5F89B823D68B}"/>
            </c:ext>
          </c:extLst>
        </c:ser>
        <c:ser>
          <c:idx val="2"/>
          <c:order val="1"/>
          <c:tx>
            <c:v>Last 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15.755383089222152</c:v>
              </c:pt>
              <c:pt idx="1">
                <c:v>43.015275202171793</c:v>
              </c:pt>
              <c:pt idx="2">
                <c:v>39.546172516084297</c:v>
              </c:pt>
              <c:pt idx="3">
                <c:v>21.648514185827615</c:v>
              </c:pt>
              <c:pt idx="4">
                <c:v>13.657056145675265</c:v>
              </c:pt>
              <c:pt idx="5">
                <c:v>8.6687759468900296</c:v>
              </c:pt>
              <c:pt idx="6">
                <c:v>3.5699400177590928</c:v>
              </c:pt>
              <c:pt idx="7">
                <c:v>1.1097785812733814</c:v>
              </c:pt>
              <c:pt idx="8">
                <c:v>0.53791428075655034</c:v>
              </c:pt>
              <c:pt idx="9">
                <c:v>0.32117380574055915</c:v>
              </c:pt>
              <c:pt idx="10">
                <c:v>0.11360685536224358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7E-483A-BF92-5F89B823D68B}"/>
            </c:ext>
          </c:extLst>
        </c:ser>
        <c:ser>
          <c:idx val="4"/>
          <c:order val="2"/>
          <c:tx>
            <c:v>Last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15.176611070451834</c:v>
              </c:pt>
              <c:pt idx="1">
                <c:v>34.504894880436524</c:v>
              </c:pt>
              <c:pt idx="2">
                <c:v>40.459378297216134</c:v>
              </c:pt>
              <c:pt idx="3">
                <c:v>19.764243614931239</c:v>
              </c:pt>
              <c:pt idx="4">
                <c:v>16.323996640251252</c:v>
              </c:pt>
              <c:pt idx="5">
                <c:v>8.3968905837489007</c:v>
              </c:pt>
              <c:pt idx="6">
                <c:v>3.3447329850802361</c:v>
              </c:pt>
              <c:pt idx="7">
                <c:v>1.2629750957098316</c:v>
              </c:pt>
              <c:pt idx="8">
                <c:v>0.54730543291859746</c:v>
              </c:pt>
              <c:pt idx="9">
                <c:v>0.20998110170084691</c:v>
              </c:pt>
              <c:pt idx="10">
                <c:v>6.5509335080248934E-2</c:v>
              </c:pt>
              <c:pt idx="11">
                <c:v>0</c:v>
              </c:pt>
              <c:pt idx="12">
                <c:v>0</c:v>
              </c:pt>
              <c:pt idx="13">
                <c:v>3.2168821977739175E-2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7E-483A-BF92-5F89B823D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F-40A3-BCE2-70D203F3BD38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F-40A3-BCE2-70D203F3BD38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5F-40A3-BCE2-70D203F3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B-4DE5-97C2-7AB637300720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7B-4DE5-97C2-7AB637300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3DF65-A268-4D79-A7F7-1B9E9F27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367A8-FF39-418F-8B0C-4865F7D78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213EB-D30F-41DF-BA2D-0F9C5EA01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D15-2E31-44E9-9A0F-78B81D77582D}">
  <dimension ref="A1:Q16"/>
  <sheetViews>
    <sheetView workbookViewId="0">
      <selection activeCell="L11" sqref="L11"/>
    </sheetView>
  </sheetViews>
  <sheetFormatPr defaultRowHeight="15" x14ac:dyDescent="0.25"/>
  <sheetData>
    <row r="1" spans="1:17" x14ac:dyDescent="0.25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11BA-D32C-41C3-BB87-1A8ED247C67E}">
  <dimension ref="A1:S49"/>
  <sheetViews>
    <sheetView topLeftCell="A9" workbookViewId="0">
      <selection activeCell="Y10" sqref="Y10"/>
    </sheetView>
  </sheetViews>
  <sheetFormatPr defaultColWidth="11.42578125" defaultRowHeight="15" x14ac:dyDescent="0.25"/>
  <cols>
    <col min="2" max="2" width="14.5703125" customWidth="1"/>
    <col min="3" max="18" width="6.7109375" customWidth="1"/>
  </cols>
  <sheetData>
    <row r="1" spans="1:19" ht="15.75" x14ac:dyDescent="0.25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5.75" x14ac:dyDescent="0.25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3">
        <v>0</v>
      </c>
      <c r="B4" s="12">
        <f>Data!A1</f>
        <v>2148</v>
      </c>
      <c r="C4" s="6">
        <f>Data!B1/$B4*1000</f>
        <v>1.8621973929236499</v>
      </c>
      <c r="D4" s="6">
        <f>Data!C1/$B4*1000</f>
        <v>21.415270018621975</v>
      </c>
      <c r="E4" s="6">
        <f>Data!D1/$B4*1000</f>
        <v>20.484171322160147</v>
      </c>
      <c r="F4" s="6">
        <f>Data!E1/$B4*1000</f>
        <v>18.6219739292365</v>
      </c>
      <c r="G4" s="6">
        <f>Data!F1/$B4*1000</f>
        <v>16.294227188081937</v>
      </c>
      <c r="H4" s="6">
        <f>Data!G1/$B4*1000</f>
        <v>7.9143389199255125</v>
      </c>
      <c r="I4" s="6">
        <f>Data!H1/$B4*1000</f>
        <v>3.2588454376163876</v>
      </c>
      <c r="J4" s="6">
        <f>Data!I1/$B4*1000</f>
        <v>1.3966480446927374</v>
      </c>
      <c r="K4" s="6">
        <f>Data!J1/$B4*1000</f>
        <v>1.3966480446927374</v>
      </c>
      <c r="L4" s="6">
        <f>Data!K1/$B4*1000</f>
        <v>0</v>
      </c>
      <c r="M4" s="6">
        <f>Data!L1/$B4*1000</f>
        <v>0</v>
      </c>
      <c r="N4" s="6">
        <f>Data!M1/$B4*1000</f>
        <v>0</v>
      </c>
      <c r="O4" s="6">
        <f>Data!N1/$B4*1000</f>
        <v>0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5.75" x14ac:dyDescent="0.25">
      <c r="A5" s="13">
        <v>1</v>
      </c>
      <c r="B5" s="12">
        <f>Data!A2</f>
        <v>2064</v>
      </c>
      <c r="C5" s="6">
        <f>Data!B2/$B5*1000</f>
        <v>1.4534883720930232</v>
      </c>
      <c r="D5" s="6">
        <f>Data!C2/$B5*1000</f>
        <v>22.286821705426359</v>
      </c>
      <c r="E5" s="6">
        <f>Data!D2/$B5*1000</f>
        <v>29.554263565891475</v>
      </c>
      <c r="F5" s="6">
        <f>Data!E2/$B5*1000</f>
        <v>20.833333333333332</v>
      </c>
      <c r="G5" s="6">
        <f>Data!F2/$B5*1000</f>
        <v>13.565891472868216</v>
      </c>
      <c r="H5" s="6">
        <f>Data!G2/$B5*1000</f>
        <v>8.2364341085271331</v>
      </c>
      <c r="I5" s="6">
        <f>Data!H2/$B5*1000</f>
        <v>2.4224806201550386</v>
      </c>
      <c r="J5" s="6">
        <f>Data!I2/$B5*1000</f>
        <v>1.4534883720930232</v>
      </c>
      <c r="K5" s="6">
        <f>Data!J2/$B5*1000</f>
        <v>0.48449612403100772</v>
      </c>
      <c r="L5" s="6">
        <f>Data!K2/$B5*1000</f>
        <v>0.96899224806201545</v>
      </c>
      <c r="M5" s="6">
        <f>Data!L2/$B5*1000</f>
        <v>0.48449612403100772</v>
      </c>
      <c r="N5" s="6">
        <f>Data!M2/$B5*1000</f>
        <v>0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5.75" x14ac:dyDescent="0.25">
      <c r="A6" s="13">
        <v>2</v>
      </c>
      <c r="B6" s="12">
        <f>Data!A3</f>
        <v>1996</v>
      </c>
      <c r="C6" s="6">
        <f>Data!B3/$B6*1000</f>
        <v>2.0040080160320639</v>
      </c>
      <c r="D6" s="6">
        <f>Data!C3/$B6*1000</f>
        <v>16.53306613226453</v>
      </c>
      <c r="E6" s="6">
        <f>Data!D3/$B6*1000</f>
        <v>24.549098196392787</v>
      </c>
      <c r="F6" s="6">
        <f>Data!E3/$B6*1000</f>
        <v>23.046092184368735</v>
      </c>
      <c r="G6" s="6">
        <f>Data!F3/$B6*1000</f>
        <v>13.527054108216433</v>
      </c>
      <c r="H6" s="6">
        <f>Data!G3/$B6*1000</f>
        <v>5.5110220440881763</v>
      </c>
      <c r="I6" s="6">
        <f>Data!H3/$B6*1000</f>
        <v>3.5070140280561124</v>
      </c>
      <c r="J6" s="6">
        <f>Data!I3/$B6*1000</f>
        <v>1.503006012024048</v>
      </c>
      <c r="K6" s="6">
        <f>Data!J3/$B6*1000</f>
        <v>1.002004008016032</v>
      </c>
      <c r="L6" s="6">
        <f>Data!K3/$B6*1000</f>
        <v>0</v>
      </c>
      <c r="M6" s="6">
        <f>Data!L3/$B6*1000</f>
        <v>0</v>
      </c>
      <c r="N6" s="6">
        <f>Data!M3/$B6*1000</f>
        <v>0</v>
      </c>
      <c r="O6" s="6">
        <f>Data!N3/$B6*1000</f>
        <v>0</v>
      </c>
      <c r="P6" s="6">
        <f>Data!O3/$B6*1000</f>
        <v>0</v>
      </c>
      <c r="Q6" s="6"/>
      <c r="R6" s="6"/>
    </row>
    <row r="7" spans="1:19" ht="15.75" x14ac:dyDescent="0.25">
      <c r="A7" s="13">
        <v>3</v>
      </c>
      <c r="B7" s="12">
        <f>Data!A4</f>
        <v>2131</v>
      </c>
      <c r="C7" s="6">
        <f>Data!B4/$B7*1000</f>
        <v>1.8770530267480054</v>
      </c>
      <c r="D7" s="6">
        <f>Data!C4/$B7*1000</f>
        <v>16.89347724073205</v>
      </c>
      <c r="E7" s="6">
        <f>Data!D4/$B7*1000</f>
        <v>34.256217738151101</v>
      </c>
      <c r="F7" s="6">
        <f>Data!E4/$B7*1000</f>
        <v>22.055373064289068</v>
      </c>
      <c r="G7" s="6">
        <f>Data!F4/$B7*1000</f>
        <v>14.547160957297043</v>
      </c>
      <c r="H7" s="6">
        <f>Data!G4/$B7*1000</f>
        <v>8.4467386203660251</v>
      </c>
      <c r="I7" s="6">
        <f>Data!H4/$B7*1000</f>
        <v>6.5696855936180194</v>
      </c>
      <c r="J7" s="6">
        <f>Data!I4/$B7*1000</f>
        <v>3.7541060534960109</v>
      </c>
      <c r="K7" s="6">
        <f>Data!J4/$B7*1000</f>
        <v>1.4077897700610043</v>
      </c>
      <c r="L7" s="6">
        <f>Data!K4/$B7*1000</f>
        <v>0</v>
      </c>
      <c r="M7" s="6">
        <f>Data!L4/$B7*1000</f>
        <v>0.46926325668700136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5.75" x14ac:dyDescent="0.25">
      <c r="A8" s="13">
        <v>4</v>
      </c>
      <c r="B8" s="12">
        <f>Data!A5</f>
        <v>2033</v>
      </c>
      <c r="C8" s="6">
        <f>Data!B5/$B8*1000</f>
        <v>1.9675356615838662</v>
      </c>
      <c r="D8" s="6">
        <f>Data!C5/$B8*1000</f>
        <v>19.675356615838663</v>
      </c>
      <c r="E8" s="6">
        <f>Data!D5/$B8*1000</f>
        <v>24.102311854402362</v>
      </c>
      <c r="F8" s="6">
        <f>Data!E5/$B8*1000</f>
        <v>25.577963600590259</v>
      </c>
      <c r="G8" s="6">
        <f>Data!F5/$B8*1000</f>
        <v>16.232169208066896</v>
      </c>
      <c r="H8" s="6">
        <f>Data!G5/$B8*1000</f>
        <v>9.3457943925233646</v>
      </c>
      <c r="I8" s="6">
        <f>Data!H5/$B8*1000</f>
        <v>3.4431874077717657</v>
      </c>
      <c r="J8" s="6">
        <f>Data!I5/$B8*1000</f>
        <v>0.49188391539596654</v>
      </c>
      <c r="K8" s="6">
        <f>Data!J5/$B8*1000</f>
        <v>0.49188391539596654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5.75" x14ac:dyDescent="0.25">
      <c r="A9" s="13">
        <v>5</v>
      </c>
      <c r="B9" s="12">
        <f>Data!A6</f>
        <v>2144</v>
      </c>
      <c r="C9" s="6">
        <f>Data!B6/$B9*1000</f>
        <v>0.93283582089552242</v>
      </c>
      <c r="D9" s="6">
        <f>Data!C6/$B9*1000</f>
        <v>13.992537313432836</v>
      </c>
      <c r="E9" s="6">
        <f>Data!D6/$B9*1000</f>
        <v>27.052238805970148</v>
      </c>
      <c r="F9" s="6">
        <f>Data!E6/$B9*1000</f>
        <v>18.190298507462686</v>
      </c>
      <c r="G9" s="6">
        <f>Data!F6/$B9*1000</f>
        <v>16.32462686567164</v>
      </c>
      <c r="H9" s="6">
        <f>Data!G6/$B9*1000</f>
        <v>4.1977611940298507</v>
      </c>
      <c r="I9" s="6">
        <f>Data!H6/$B9*1000</f>
        <v>5.5970149253731343</v>
      </c>
      <c r="J9" s="6">
        <f>Data!I6/$B9*1000</f>
        <v>2.3320895522388057</v>
      </c>
      <c r="K9" s="6">
        <f>Data!J6/$B9*1000</f>
        <v>2.3320895522388057</v>
      </c>
      <c r="L9" s="6">
        <f>Data!K6/$B9*1000</f>
        <v>0.46641791044776121</v>
      </c>
      <c r="M9" s="6">
        <f>Data!L6/$B9*1000</f>
        <v>0</v>
      </c>
      <c r="N9" s="6"/>
      <c r="O9" s="6"/>
      <c r="P9" s="6"/>
      <c r="Q9" s="6"/>
      <c r="R9" s="6"/>
    </row>
    <row r="10" spans="1:19" ht="15.75" x14ac:dyDescent="0.25">
      <c r="A10" s="13">
        <v>6</v>
      </c>
      <c r="B10" s="12">
        <f>Data!A7</f>
        <v>2073</v>
      </c>
      <c r="C10" s="6">
        <f>Data!B7/$B10*1000</f>
        <v>0.482392667631452</v>
      </c>
      <c r="D10" s="6">
        <f>Data!C7/$B10*1000</f>
        <v>12.542209358417752</v>
      </c>
      <c r="E10" s="6">
        <f>Data!D7/$B10*1000</f>
        <v>30.390738060781477</v>
      </c>
      <c r="F10" s="6">
        <f>Data!E7/$B10*1000</f>
        <v>20.742884708152435</v>
      </c>
      <c r="G10" s="6">
        <f>Data!F7/$B10*1000</f>
        <v>14.471780028943559</v>
      </c>
      <c r="H10" s="6">
        <f>Data!G7/$B10*1000</f>
        <v>6.7534973468403283</v>
      </c>
      <c r="I10" s="6">
        <f>Data!H7/$B10*1000</f>
        <v>3.3767486734201642</v>
      </c>
      <c r="J10" s="6">
        <f>Data!I7/$B10*1000</f>
        <v>3.859141341051616</v>
      </c>
      <c r="K10" s="6">
        <f>Data!J7/$B10*1000</f>
        <v>1.4471780028943559</v>
      </c>
      <c r="L10" s="6">
        <f>Data!K7/$B10*1000</f>
        <v>0.964785335262904</v>
      </c>
      <c r="M10" s="6"/>
      <c r="N10" s="6"/>
      <c r="O10" s="6"/>
      <c r="P10" s="6"/>
      <c r="Q10" s="6"/>
      <c r="R10" s="6"/>
    </row>
    <row r="11" spans="1:19" ht="15.75" x14ac:dyDescent="0.25">
      <c r="A11" s="13">
        <v>7</v>
      </c>
      <c r="B11" s="12">
        <f>Data!A8</f>
        <v>1958</v>
      </c>
      <c r="C11" s="6">
        <f>Data!B8/$B11*1000</f>
        <v>1.5321756894790601</v>
      </c>
      <c r="D11" s="6">
        <f>Data!C8/$B11*1000</f>
        <v>17.364657814096017</v>
      </c>
      <c r="E11" s="6">
        <f>Data!D8/$B11*1000</f>
        <v>21.961184882533196</v>
      </c>
      <c r="F11" s="6">
        <f>Data!E8/$B11*1000</f>
        <v>22.471910112359549</v>
      </c>
      <c r="G11" s="6">
        <f>Data!F8/$B11*1000</f>
        <v>13.278855975485188</v>
      </c>
      <c r="H11" s="6">
        <f>Data!G8/$B11*1000</f>
        <v>13.789581205311542</v>
      </c>
      <c r="I11" s="6">
        <f>Data!H8/$B11*1000</f>
        <v>3.0643513789581203</v>
      </c>
      <c r="J11" s="6">
        <f>Data!I8/$B11*1000</f>
        <v>2.5536261491317669</v>
      </c>
      <c r="K11" s="6">
        <f>Data!J8/$B11*1000</f>
        <v>0.51072522982635349</v>
      </c>
      <c r="L11" s="6"/>
      <c r="M11" s="6"/>
      <c r="N11" s="6"/>
      <c r="O11" s="6"/>
      <c r="P11" s="6"/>
      <c r="Q11" s="6"/>
      <c r="R11" s="6"/>
    </row>
    <row r="12" spans="1:19" ht="15.75" x14ac:dyDescent="0.25">
      <c r="A12" s="13">
        <v>8</v>
      </c>
      <c r="B12" s="12">
        <f>Data!A9</f>
        <v>2137</v>
      </c>
      <c r="C12" s="6">
        <f>Data!B9/$B12*1000</f>
        <v>0.46794571829667764</v>
      </c>
      <c r="D12" s="6">
        <f>Data!C9/$B12*1000</f>
        <v>18.249883013570429</v>
      </c>
      <c r="E12" s="6">
        <f>Data!D9/$B12*1000</f>
        <v>22.929340196537204</v>
      </c>
      <c r="F12" s="6">
        <f>Data!E9/$B12*1000</f>
        <v>20.589611605053815</v>
      </c>
      <c r="G12" s="6">
        <f>Data!F9/$B12*1000</f>
        <v>9.8268600842302281</v>
      </c>
      <c r="H12" s="6">
        <f>Data!G9/$B12*1000</f>
        <v>7.4871314927468422</v>
      </c>
      <c r="I12" s="6">
        <f>Data!H9/$B12*1000</f>
        <v>0.93589143659335527</v>
      </c>
      <c r="J12" s="6">
        <f>Data!I9/$B12*1000</f>
        <v>2.3397285914833881</v>
      </c>
      <c r="K12" s="6"/>
      <c r="L12" s="6"/>
      <c r="M12" s="6"/>
      <c r="N12" s="6"/>
      <c r="O12" s="6"/>
      <c r="P12" s="6"/>
      <c r="Q12" s="6"/>
      <c r="R12" s="6"/>
    </row>
    <row r="13" spans="1:19" ht="15.75" x14ac:dyDescent="0.25">
      <c r="A13" s="13">
        <v>9</v>
      </c>
      <c r="B13" s="12">
        <f>Data!A10</f>
        <v>1858</v>
      </c>
      <c r="C13" s="6">
        <f>Data!B10/$B13*1000</f>
        <v>1.0764262648008611</v>
      </c>
      <c r="D13" s="6">
        <f>Data!C10/$B13*1000</f>
        <v>23.681377825618945</v>
      </c>
      <c r="E13" s="6">
        <f>Data!D10/$B13*1000</f>
        <v>27.44886975242196</v>
      </c>
      <c r="F13" s="6">
        <f>Data!E10/$B13*1000</f>
        <v>24.757804090419803</v>
      </c>
      <c r="G13" s="6">
        <f>Data!F10/$B13*1000</f>
        <v>12.378902045209902</v>
      </c>
      <c r="H13" s="6">
        <f>Data!G10/$B13*1000</f>
        <v>6.4585575888051672</v>
      </c>
      <c r="I13" s="6">
        <f>Data!H10/$B13*1000</f>
        <v>5.3821313240043063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5.75" x14ac:dyDescent="0.25">
      <c r="A14" s="13">
        <v>10</v>
      </c>
      <c r="B14" s="12">
        <f>Data!A11</f>
        <v>2076</v>
      </c>
      <c r="C14" s="6">
        <f>Data!B11/$B14*1000</f>
        <v>1.445086705202312</v>
      </c>
      <c r="D14" s="6">
        <f>Data!C11/$B14*1000</f>
        <v>20.23121387283237</v>
      </c>
      <c r="E14" s="6">
        <f>Data!D11/$B14*1000</f>
        <v>27.938342967244701</v>
      </c>
      <c r="F14" s="6">
        <f>Data!E11/$B14*1000</f>
        <v>18.304431599229286</v>
      </c>
      <c r="G14" s="6">
        <f>Data!F11/$B14*1000</f>
        <v>12.524084778420038</v>
      </c>
      <c r="H14" s="6">
        <f>Data!G11/$B14*1000</f>
        <v>7.2254335260115603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5.75" x14ac:dyDescent="0.25">
      <c r="A15" s="13">
        <v>11</v>
      </c>
      <c r="B15" s="12">
        <f>Data!A12</f>
        <v>2027</v>
      </c>
      <c r="C15" s="6">
        <f>Data!B12/$B15*1000</f>
        <v>2.9600394671928956</v>
      </c>
      <c r="D15" s="6">
        <f>Data!C12/$B15*1000</f>
        <v>10.853478046373951</v>
      </c>
      <c r="E15" s="6">
        <f>Data!D12/$B15*1000</f>
        <v>30.093734583127777</v>
      </c>
      <c r="F15" s="6">
        <f>Data!E12/$B15*1000</f>
        <v>18.746916625555006</v>
      </c>
      <c r="G15" s="6">
        <f>Data!F12/$B15*1000</f>
        <v>16.773556980759743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5.75" x14ac:dyDescent="0.25">
      <c r="A16" s="13">
        <v>12</v>
      </c>
      <c r="B16" s="12">
        <f>Data!A13</f>
        <v>2016</v>
      </c>
      <c r="C16" s="6">
        <f>Data!B13/$B16*1000</f>
        <v>1.984126984126984</v>
      </c>
      <c r="D16" s="6">
        <f>Data!C13/$B16*1000</f>
        <v>16.36904761904762</v>
      </c>
      <c r="E16" s="6">
        <f>Data!D13/$B16*1000</f>
        <v>28.273809523809526</v>
      </c>
      <c r="F16" s="6">
        <f>Data!E13/$B16*1000</f>
        <v>22.321428571428573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.75" x14ac:dyDescent="0.25">
      <c r="A17" s="13">
        <v>13</v>
      </c>
      <c r="B17" s="12">
        <f>Data!A14</f>
        <v>2014</v>
      </c>
      <c r="C17" s="6">
        <f>Data!B14/$B17*1000</f>
        <v>0</v>
      </c>
      <c r="D17" s="6">
        <f>Data!C14/$B17*1000</f>
        <v>17.37835153922542</v>
      </c>
      <c r="E17" s="6">
        <f>Data!D14/$B17*1000</f>
        <v>23.33664349553128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.75" x14ac:dyDescent="0.25">
      <c r="A18" s="13">
        <v>14</v>
      </c>
      <c r="B18" s="12">
        <f>Data!A15</f>
        <v>1809</v>
      </c>
      <c r="C18" s="6">
        <f>Data!B15/$B18*1000</f>
        <v>0.5527915975677169</v>
      </c>
      <c r="D18" s="6">
        <f>Data!C15/$B18*1000</f>
        <v>17.689331122166941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.75" x14ac:dyDescent="0.25">
      <c r="A19" s="13">
        <v>15</v>
      </c>
      <c r="B19" s="12">
        <f>Data!A16</f>
        <v>1879</v>
      </c>
      <c r="C19" s="6">
        <f>Data!B16/$B19*1000</f>
        <v>2.6609898882384244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17</v>
      </c>
      <c r="B24" s="1"/>
      <c r="C24" s="9" cm="1">
        <f t="array" ref="C24">SUMPRODUCT(C4:C19,$B4:$B19/SUM($B4:$B19))</f>
        <v>1.4522757469950252</v>
      </c>
      <c r="D24" s="9" cm="1">
        <f t="array" ref="D24">SUMPRODUCT(D4:D18,$B4:$B18/SUM($B4:$B18))</f>
        <v>17.648602545597694</v>
      </c>
      <c r="E24" s="9" cm="1">
        <f t="array" ref="E24">SUMPRODUCT(E4:E17,$B4:$B17/SUM($B4:$B17))</f>
        <v>26.608544027898866</v>
      </c>
      <c r="F24" s="9" cm="1">
        <f t="array" ref="F24">SUMPRODUCT(F4:F16,$B4:$B16/SUM($B4:$B16))</f>
        <v>21.192003300701401</v>
      </c>
      <c r="G24" s="9" cm="1">
        <f t="array" ref="G24">SUMPRODUCT(G4:G15,$B4:$B15/SUM($B4:$B15))</f>
        <v>14.161087441671734</v>
      </c>
      <c r="H24" s="9" cm="1">
        <f t="array" ref="H24">SUMPRODUCT(H4:H14,$B4:$B14/SUM($B4:$B14))</f>
        <v>7.7372004598107704</v>
      </c>
      <c r="I24" s="9" cm="1">
        <f t="array" ref="I24">SUMPRODUCT(I4:I13,$B4:$B13/SUM($B4:$B13))</f>
        <v>3.7484178755719992</v>
      </c>
      <c r="J24" s="9" cm="1">
        <f t="array" ref="J24">SUMPRODUCT(J4:J12,$B4:$B12/SUM($B4:$B12))</f>
        <v>2.1943909227146219</v>
      </c>
      <c r="K24" s="9" cm="1">
        <f t="array" ref="K24">SUMPRODUCT(K4:K11,$B4:$B11/SUM($B4:$B11))</f>
        <v>1.1482443947543362</v>
      </c>
      <c r="L24" s="9" cm="1">
        <f t="array" ref="L24">SUMPRODUCT(L4:L10,$B4:$B10/SUM($B4:$B10))</f>
        <v>0.34272397011446976</v>
      </c>
      <c r="M24" s="9" cm="1">
        <f t="array" ref="M24">SUMPRODUCT(M4:M9,$B4:$B9/SUM($B4:$B9))</f>
        <v>0.1597954618088846</v>
      </c>
      <c r="N24" s="9" cm="1">
        <f t="array" ref="N24">SUMPRODUCT(N4:N8,$B4:$B8/SUM($B4:$B8))</f>
        <v>0</v>
      </c>
      <c r="O24" s="9" cm="1">
        <f t="array" ref="O24">SUMPRODUCT(O4:O7,$B4:$B7/SUM($B4:$B7))</f>
        <v>0</v>
      </c>
      <c r="P24" s="9" cm="1">
        <f t="array" ref="P24">SUMPRODUCT(P4:P6,$B4:$B6/SUM($B4:$B6))</f>
        <v>0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5.75" x14ac:dyDescent="0.25">
      <c r="A26" s="1" t="s">
        <v>16</v>
      </c>
      <c r="B26" s="1"/>
      <c r="C26" s="11" cm="1">
        <f t="array" ref="C26">SUMPRODUCT(C14:C19,$B14:$B19/SUM($B14:$B19))</f>
        <v>1.6073090263091108</v>
      </c>
      <c r="D26" s="11" cm="1">
        <f t="array" ref="D26">SUMPRODUCT(D13:D18,$B13:$B18/SUM($B13:$B18))</f>
        <v>17.627118644067796</v>
      </c>
      <c r="E26" s="11" cm="1">
        <f t="array" ref="E26">SUMPRODUCT(E12:E17,$B12:$B17/SUM($B12:$B17))</f>
        <v>26.632585751978898</v>
      </c>
      <c r="F26" s="11" cm="1">
        <f t="array" ref="F26">SUMPRODUCT(F11:F16,$B11:$B16/SUM($B11:$B16))</f>
        <v>21.123260437375748</v>
      </c>
      <c r="G26" s="11" cm="1">
        <f t="array" ref="G26">SUMPRODUCT(G10:G15,$B10:$B15/SUM($B10:$B15))</f>
        <v>13.191524445543738</v>
      </c>
      <c r="H26" s="11" cm="1">
        <f t="array" ref="H26">SUMPRODUCT(H9:H14,$B9:$B14/SUM($B9:$B14))</f>
        <v>7.5943165115139646</v>
      </c>
      <c r="I26" s="11" cm="1">
        <f t="array" ref="I26">SUMPRODUCT(I8:I13,$B8:$B13/SUM($B8:$B13))</f>
        <v>3.6056707367040897</v>
      </c>
      <c r="J26" s="11" cm="1">
        <f t="array" ref="J26">SUMPRODUCT(J7:J12,$B7:$B12/SUM($B7:$B12))</f>
        <v>2.564924655338249</v>
      </c>
      <c r="K26" s="11" cm="1">
        <f t="array" ref="K26">SUMPRODUCT(K6:K11,$B6:$B11/SUM($B6:$B11))</f>
        <v>1.2160518848804214</v>
      </c>
      <c r="L26" s="11" cm="1">
        <f t="array" ref="L26">SUMPRODUCT(L5:L10,$B5:$B10/SUM($B5:$B10))</f>
        <v>0.40189695362109157</v>
      </c>
      <c r="M26" s="11" cm="1">
        <f t="array" ref="M26">SUMPRODUCT(M4:M9,$B4:$B9/SUM($B4:$B9))</f>
        <v>0.1597954618088846</v>
      </c>
      <c r="N26" s="6"/>
      <c r="O26" s="6"/>
      <c r="P26" s="6"/>
      <c r="Q26" s="6"/>
      <c r="R26" s="6"/>
    </row>
    <row r="27" spans="1:1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5.75" x14ac:dyDescent="0.25">
      <c r="A28" s="1" t="s">
        <v>15</v>
      </c>
      <c r="B28" s="1"/>
      <c r="C28" s="10">
        <f>SUMPRODUCT(C17:C19,$B17:$B19)/SUM($B17:$B19)</f>
        <v>1.0522623640827777</v>
      </c>
      <c r="D28" s="10">
        <f>SUMPRODUCT(D16:D18,$B16:$B18)/SUM($B16:$B18)</f>
        <v>17.126220243192328</v>
      </c>
      <c r="E28" s="10">
        <f>SUMPRODUCT(E15:E17,$B15:$B17)/SUM($B15:$B17)</f>
        <v>27.241208519068845</v>
      </c>
      <c r="F28" s="10">
        <f>SUMPRODUCT(F14:F16,$B14:$B16)/SUM($B14:$B16)</f>
        <v>19.774472953096911</v>
      </c>
      <c r="G28" s="10">
        <f>SUMPRODUCT(G13:G15,$B13:$B15)/SUM($B13:$B15)</f>
        <v>13.923838282167422</v>
      </c>
      <c r="H28" s="10">
        <f>SUMPRODUCT(H12:H14,$B12:$B14)/SUM($B12:$B14)</f>
        <v>7.0828529072640425</v>
      </c>
      <c r="I28" s="10">
        <f>SUMPRODUCT(I11:I13,$B11:$B13)/SUM($B11:$B13)</f>
        <v>3.0236855367041828</v>
      </c>
      <c r="J28" s="10">
        <f>SUMPRODUCT(J10:J12,$B10:$B12)/SUM($B10:$B12)</f>
        <v>2.9182879377431905</v>
      </c>
      <c r="K28" s="10">
        <f>SUMPRODUCT(K9:K11,$B9:$B11)/SUM($B9:$B11)</f>
        <v>1.4574898785425101</v>
      </c>
      <c r="L28" s="10">
        <f>SUMPRODUCT(L8:L10,$B8:$B10)/SUM($B8:$B10)</f>
        <v>0.48</v>
      </c>
      <c r="M28" s="10">
        <f>SUMPRODUCT(M7:M9,$B7:$B9)/SUM($B7:$B9)</f>
        <v>0.15852885225110969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5.75" x14ac:dyDescent="0.25">
      <c r="A31" s="1" t="s">
        <v>13</v>
      </c>
      <c r="B31" s="1"/>
      <c r="C31" s="9">
        <f t="shared" ref="C31:R31" si="0">C24</f>
        <v>1.4522757469950252</v>
      </c>
      <c r="D31" s="9">
        <f t="shared" si="0"/>
        <v>17.648602545597694</v>
      </c>
      <c r="E31" s="9">
        <f t="shared" si="0"/>
        <v>26.608544027898866</v>
      </c>
      <c r="F31" s="9">
        <f t="shared" si="0"/>
        <v>21.192003300701401</v>
      </c>
      <c r="G31" s="9">
        <f t="shared" si="0"/>
        <v>14.161087441671734</v>
      </c>
      <c r="H31" s="9">
        <f t="shared" si="0"/>
        <v>7.7372004598107704</v>
      </c>
      <c r="I31" s="9">
        <f t="shared" si="0"/>
        <v>3.7484178755719992</v>
      </c>
      <c r="J31" s="9">
        <f t="shared" si="0"/>
        <v>2.1943909227146219</v>
      </c>
      <c r="K31" s="9">
        <f t="shared" si="0"/>
        <v>1.1482443947543362</v>
      </c>
      <c r="L31" s="9">
        <f t="shared" si="0"/>
        <v>0.34272397011446976</v>
      </c>
      <c r="M31" s="9">
        <f t="shared" si="0"/>
        <v>0.1597954618088846</v>
      </c>
      <c r="N31" s="9">
        <f t="shared" si="0"/>
        <v>0</v>
      </c>
      <c r="O31" s="9">
        <f t="shared" si="0"/>
        <v>0</v>
      </c>
      <c r="P31" s="9">
        <f t="shared" si="0"/>
        <v>0</v>
      </c>
      <c r="Q31" s="9">
        <f t="shared" si="0"/>
        <v>0</v>
      </c>
      <c r="R31" s="9">
        <f t="shared" si="0"/>
        <v>0</v>
      </c>
    </row>
    <row r="32" spans="1:18" ht="15.75" x14ac:dyDescent="0.25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5.75" x14ac:dyDescent="0.25">
      <c r="A34" s="3" t="s">
        <v>13</v>
      </c>
      <c r="B34" s="3"/>
      <c r="C34" s="9">
        <f t="shared" ref="C34:J34" si="1">C31</f>
        <v>1.4522757469950252</v>
      </c>
      <c r="D34" s="9">
        <f t="shared" si="1"/>
        <v>17.648602545597694</v>
      </c>
      <c r="E34" s="9">
        <f t="shared" si="1"/>
        <v>26.608544027898866</v>
      </c>
      <c r="F34" s="9">
        <f t="shared" si="1"/>
        <v>21.192003300701401</v>
      </c>
      <c r="G34" s="9">
        <f t="shared" si="1"/>
        <v>14.161087441671734</v>
      </c>
      <c r="H34" s="9">
        <f t="shared" si="1"/>
        <v>7.7372004598107704</v>
      </c>
      <c r="I34" s="9">
        <f t="shared" si="1"/>
        <v>3.7484178755719992</v>
      </c>
      <c r="J34" s="9">
        <f t="shared" si="1"/>
        <v>2.1943909227146219</v>
      </c>
      <c r="K34" s="8">
        <f>K43</f>
        <v>0.95913831356390988</v>
      </c>
      <c r="L34" s="8">
        <f>L43</f>
        <v>0.38729990201460279</v>
      </c>
      <c r="M34" s="8">
        <f>M43</f>
        <v>0.15639164026630864</v>
      </c>
      <c r="N34" s="8">
        <f>N43</f>
        <v>6.3150920044034262E-2</v>
      </c>
      <c r="O34" s="7">
        <f>C48</f>
        <v>4.2771427471827952E-2</v>
      </c>
      <c r="P34" s="6"/>
      <c r="Q34" s="6"/>
      <c r="R34" s="6"/>
    </row>
    <row r="35" spans="1:18" ht="15.75" x14ac:dyDescent="0.25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5.75" x14ac:dyDescent="0.25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5.75" x14ac:dyDescent="0.25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5.75" x14ac:dyDescent="0.25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0.78590452406444611</v>
      </c>
      <c r="K40" s="1">
        <f>LN(K31)</f>
        <v>0.1382341626567333</v>
      </c>
      <c r="L40" s="1">
        <f>LN(L31)</f>
        <v>-1.0708299076556582</v>
      </c>
      <c r="M40" s="1">
        <f>LN(M31)</f>
        <v>-1.8338606452466906</v>
      </c>
      <c r="N40" s="1"/>
    </row>
    <row r="41" spans="1:18" ht="15.75" x14ac:dyDescent="0.25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5.75" x14ac:dyDescent="0.25">
      <c r="A42" s="1" t="s">
        <v>7</v>
      </c>
      <c r="B42" s="1"/>
      <c r="C42" s="1" cm="1">
        <f t="array" ref="C42">SLOPE(J40:M40,J2:M2-8)</f>
        <v>-0.90683595782458004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0.86511597019157771</v>
      </c>
      <c r="K42" s="1" cm="1">
        <f t="array" ref="K42">_xlfn.FORECAST.LINEAR(K2-8,$J40:$M40,$J2:$M2-8)</f>
        <v>-4.1719987633002331E-2</v>
      </c>
      <c r="L42" s="1" cm="1">
        <f t="array" ref="L42">_xlfn.FORECAST.LINEAR(L2-8,$J40:$M40,$J2:$M2-8)</f>
        <v>-0.94855594545758237</v>
      </c>
      <c r="M42" s="1" cm="1">
        <f t="array" ref="M42">_xlfn.FORECAST.LINEAR(M2-8,$J40:$M40,$J2:$M2-8)</f>
        <v>-1.8553919032821624</v>
      </c>
      <c r="N42" s="1" cm="1">
        <f t="array" ref="N42">_xlfn.FORECAST.LINEAR(N2-8,$J40:$M40,$J2:$M2-8)</f>
        <v>-2.7622278611067426</v>
      </c>
    </row>
    <row r="43" spans="1:18" ht="15.75" x14ac:dyDescent="0.25">
      <c r="A43" s="1" t="s">
        <v>5</v>
      </c>
      <c r="B43" s="1"/>
      <c r="C43" s="1" cm="1">
        <f t="array" ref="C43">INTERCEPT(J40:M40,J2:M2-8)</f>
        <v>-4.1719987633002331E-2</v>
      </c>
      <c r="D43" s="1"/>
      <c r="E43" s="1"/>
      <c r="F43" s="1" t="s">
        <v>4</v>
      </c>
      <c r="G43" s="1"/>
      <c r="H43" s="1"/>
      <c r="I43" s="1"/>
      <c r="J43" s="4">
        <f>EXP(J42)</f>
        <v>2.3752815318593479</v>
      </c>
      <c r="K43" s="4">
        <f>EXP(K42)</f>
        <v>0.95913831356390988</v>
      </c>
      <c r="L43" s="4">
        <f>EXP(L42)</f>
        <v>0.38729990201460279</v>
      </c>
      <c r="M43" s="4">
        <f>EXP(M42)</f>
        <v>0.15639164026630864</v>
      </c>
      <c r="N43" s="4">
        <f>EXP(N42)</f>
        <v>6.3150920044034262E-2</v>
      </c>
    </row>
    <row r="44" spans="1:1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5.75" x14ac:dyDescent="0.25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5.75" x14ac:dyDescent="0.25">
      <c r="A46" s="1" t="s">
        <v>2</v>
      </c>
      <c r="B46" s="1"/>
      <c r="C46" s="1">
        <f>EXP(C43)</f>
        <v>0.95913831356390988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5.75" x14ac:dyDescent="0.25">
      <c r="A47" s="1" t="s">
        <v>1</v>
      </c>
      <c r="B47" s="1"/>
      <c r="C47" s="1">
        <f>EXP(C42)</f>
        <v>0.40379984464961738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5.75" x14ac:dyDescent="0.25">
      <c r="A48" s="1" t="s">
        <v>0</v>
      </c>
      <c r="B48" s="1"/>
      <c r="C48" s="2">
        <f>C46*C47^(12-8)/(1-C47)</f>
        <v>4.2771427471827952E-2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402-A461-4845-8A71-2163FA7D628A}">
  <dimension ref="A1:U60"/>
  <sheetViews>
    <sheetView workbookViewId="0">
      <selection activeCell="B11" sqref="B11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5.75" x14ac:dyDescent="0.25">
      <c r="A2" s="17" t="s">
        <v>31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30</v>
      </c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5.75" x14ac:dyDescent="0.25">
      <c r="A4" s="13">
        <f>Exposure!A4</f>
        <v>0</v>
      </c>
      <c r="B4" s="27">
        <f>Exposure!B4</f>
        <v>2148</v>
      </c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2">
        <f>Data!M1</f>
        <v>0</v>
      </c>
      <c r="O4" s="26">
        <f>$B4*Exposure!O$34/1000</f>
        <v>9.1873026209486439E-2</v>
      </c>
      <c r="P4" s="25">
        <f>SUM(C4:N4)</f>
        <v>199</v>
      </c>
      <c r="Q4" s="24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4">
        <f t="shared" ref="T4:T19" si="3">S4/B4</f>
        <v>9.2687091725423415E-2</v>
      </c>
    </row>
    <row r="5" spans="1:20" ht="15.75" x14ac:dyDescent="0.25">
      <c r="A5" s="13">
        <f>Exposure!A5</f>
        <v>1</v>
      </c>
      <c r="B5" s="27">
        <f>Exposure!B5</f>
        <v>2064</v>
      </c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2">
        <f>Data!M2</f>
        <v>0</v>
      </c>
      <c r="O5" s="26">
        <f>$B5*Exposure!O$34/1000</f>
        <v>8.8280226301852893E-2</v>
      </c>
      <c r="P5" s="25">
        <f>SUM(C5:N5)</f>
        <v>210</v>
      </c>
      <c r="Q5" s="24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4">
        <f t="shared" si="3"/>
        <v>0.10178695747398346</v>
      </c>
    </row>
    <row r="6" spans="1:20" ht="15.75" x14ac:dyDescent="0.25">
      <c r="A6" s="13">
        <f>Exposure!A6</f>
        <v>2</v>
      </c>
      <c r="B6" s="27">
        <f>Exposure!B6</f>
        <v>1996</v>
      </c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2">
        <f>Data!M3</f>
        <v>0</v>
      </c>
      <c r="O6" s="26">
        <f>$B6*Exposure!O$34/1000</f>
        <v>8.5371769233768588E-2</v>
      </c>
      <c r="P6" s="25">
        <f>SUM(C6:N6)</f>
        <v>182</v>
      </c>
      <c r="Q6" s="24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4">
        <f t="shared" si="3"/>
        <v>9.1225136156930745E-2</v>
      </c>
    </row>
    <row r="7" spans="1:20" ht="15.75" x14ac:dyDescent="0.25">
      <c r="A7" s="13">
        <f>Exposure!A7</f>
        <v>3</v>
      </c>
      <c r="B7" s="27">
        <f>Exposure!B7</f>
        <v>2131</v>
      </c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2">
        <f>Data!M4</f>
        <v>0</v>
      </c>
      <c r="O7" s="26">
        <f>$B7*Exposure!O$34/1000</f>
        <v>9.1145911942465366E-2</v>
      </c>
      <c r="P7" s="25">
        <f>SUM(C7:N7)</f>
        <v>235</v>
      </c>
      <c r="Q7" s="24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4">
        <f t="shared" si="3"/>
        <v>0.11031963674891716</v>
      </c>
    </row>
    <row r="8" spans="1:20" ht="15.75" x14ac:dyDescent="0.25">
      <c r="A8" s="13">
        <f>Exposure!A8</f>
        <v>4</v>
      </c>
      <c r="B8" s="27">
        <f>Exposure!B8</f>
        <v>2033</v>
      </c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2">
        <f>Data!M5</f>
        <v>0</v>
      </c>
      <c r="O8" s="26">
        <f>$B8*Exposure!O$34/1000</f>
        <v>8.6954312050226218E-2</v>
      </c>
      <c r="P8" s="25">
        <f>SUM(C8:N8)</f>
        <v>206</v>
      </c>
      <c r="Q8" s="24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4">
        <f t="shared" si="3"/>
        <v>0.10137085799904094</v>
      </c>
    </row>
    <row r="9" spans="1:20" ht="15.75" x14ac:dyDescent="0.25">
      <c r="A9" s="13">
        <f>Exposure!A9</f>
        <v>5</v>
      </c>
      <c r="B9" s="27">
        <f>Exposure!B9</f>
        <v>2144</v>
      </c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$B9*Exposure!N$34/1000</f>
        <v>0.13539557257440948</v>
      </c>
      <c r="O9" s="26">
        <f>$B9*Exposure!O$34/1000</f>
        <v>9.1701940499599136E-2</v>
      </c>
      <c r="P9" s="25">
        <f>SUM(C9:M9)</f>
        <v>196</v>
      </c>
      <c r="Q9" s="24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4">
        <f t="shared" si="3"/>
        <v>9.1523832795277052E-2</v>
      </c>
    </row>
    <row r="10" spans="1:20" ht="15.75" x14ac:dyDescent="0.25">
      <c r="A10" s="13">
        <f>Exposure!A10</f>
        <v>6</v>
      </c>
      <c r="B10" s="27">
        <f>Exposure!B10</f>
        <v>2073</v>
      </c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$B10*Exposure!M$34/1000</f>
        <v>0.32419987027205782</v>
      </c>
      <c r="N10" s="26">
        <f>$B10*Exposure!N$34/1000</f>
        <v>0.13091185725128304</v>
      </c>
      <c r="O10" s="26">
        <f>$B10*Exposure!O$34/1000</f>
        <v>8.8665169149099346E-2</v>
      </c>
      <c r="P10" s="25">
        <f>SUM(C10:L10)</f>
        <v>197</v>
      </c>
      <c r="Q10" s="24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4">
        <f t="shared" si="3"/>
        <v>9.5293669511178208E-2</v>
      </c>
    </row>
    <row r="11" spans="1:20" ht="15.75" x14ac:dyDescent="0.25">
      <c r="A11" s="13">
        <f>Exposure!A11</f>
        <v>7</v>
      </c>
      <c r="B11" s="27">
        <f>Exposure!B11</f>
        <v>1958</v>
      </c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$B11*Exposure!L$34/1000</f>
        <v>0.75833320814459226</v>
      </c>
      <c r="M11" s="26">
        <f>$B11*Exposure!M$34/1000</f>
        <v>0.30621483164143232</v>
      </c>
      <c r="N11" s="26">
        <f>$B11*Exposure!N$34/1000</f>
        <v>0.12364950144621908</v>
      </c>
      <c r="O11" s="26">
        <f>$B11*Exposure!O$34/1000</f>
        <v>8.3746454989839139E-2</v>
      </c>
      <c r="P11" s="25">
        <f>SUM(C11:K11)</f>
        <v>189</v>
      </c>
      <c r="Q11" s="24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4">
        <f t="shared" si="3"/>
        <v>9.7176682326977556E-2</v>
      </c>
    </row>
    <row r="12" spans="1:20" ht="15.75" x14ac:dyDescent="0.25">
      <c r="A12" s="13">
        <f>Exposure!A12</f>
        <v>8</v>
      </c>
      <c r="B12" s="27">
        <f>Exposure!B12</f>
        <v>2137</v>
      </c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$B12*Exposure!K$34/1000</f>
        <v>2.0496785760860754</v>
      </c>
      <c r="L12" s="26">
        <f>$B12*Exposure!L$34/1000</f>
        <v>0.82765989060520617</v>
      </c>
      <c r="M12" s="26">
        <f>$B12*Exposure!M$34/1000</f>
        <v>0.33420893524910156</v>
      </c>
      <c r="N12" s="26">
        <f>$B12*Exposure!N$34/1000</f>
        <v>0.13495351613410123</v>
      </c>
      <c r="O12" s="26">
        <f>$B12*Exposure!O$34/1000</f>
        <v>9.1402540507296334E-2</v>
      </c>
      <c r="P12" s="25">
        <f>SUM(C12:J12)</f>
        <v>177</v>
      </c>
      <c r="Q12" s="24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4">
        <f t="shared" si="3"/>
        <v>8.4435144341872617E-2</v>
      </c>
    </row>
    <row r="13" spans="1:20" ht="15.75" x14ac:dyDescent="0.25">
      <c r="A13" s="13">
        <f>Exposure!A13</f>
        <v>9</v>
      </c>
      <c r="B13" s="27">
        <f>Exposure!B13</f>
        <v>1858</v>
      </c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$B13*Exposure!J$34/1000</f>
        <v>4.0771783344037678</v>
      </c>
      <c r="K13" s="26">
        <f>$B13*Exposure!K$34/1000</f>
        <v>1.7820789866017446</v>
      </c>
      <c r="L13" s="26">
        <f>$B13*Exposure!L$34/1000</f>
        <v>0.71960321794313198</v>
      </c>
      <c r="M13" s="26">
        <f>$B13*Exposure!M$34/1000</f>
        <v>0.29057566761480141</v>
      </c>
      <c r="N13" s="26">
        <f>$B13*Exposure!N$34/1000</f>
        <v>0.11733440944181565</v>
      </c>
      <c r="O13" s="26">
        <f>$B13*Exposure!O$34/1000</f>
        <v>7.9469312242656326E-2</v>
      </c>
      <c r="P13" s="25">
        <f>SUM(C13:I13)</f>
        <v>188</v>
      </c>
      <c r="Q13" s="24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4">
        <f t="shared" si="3"/>
        <v>0.10498721201735624</v>
      </c>
    </row>
    <row r="14" spans="1:20" ht="15.75" x14ac:dyDescent="0.25">
      <c r="A14" s="13">
        <f>Exposure!A14</f>
        <v>10</v>
      </c>
      <c r="B14" s="27">
        <f>Exposure!B14</f>
        <v>2076</v>
      </c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$B14*Exposure!I$34/1000</f>
        <v>7.7817155096874702</v>
      </c>
      <c r="J14" s="26">
        <f>$B14*Exposure!J$34/1000</f>
        <v>4.5555555555555545</v>
      </c>
      <c r="K14" s="26">
        <f>$B14*Exposure!K$34/1000</f>
        <v>1.9911711389586768</v>
      </c>
      <c r="L14" s="26">
        <f>$B14*Exposure!L$34/1000</f>
        <v>0.80403459658231546</v>
      </c>
      <c r="M14" s="26">
        <f>$B14*Exposure!M$34/1000</f>
        <v>0.32466904519285672</v>
      </c>
      <c r="N14" s="26">
        <f>$B14*Exposure!N$34/1000</f>
        <v>0.13110131001141515</v>
      </c>
      <c r="O14" s="26">
        <f>$B14*Exposure!O$34/1000</f>
        <v>8.879348343151483E-2</v>
      </c>
      <c r="P14" s="25">
        <f>SUM(C14:H14)</f>
        <v>182</v>
      </c>
      <c r="Q14" s="24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4">
        <f t="shared" si="3"/>
        <v>9.5220154450587555E-2</v>
      </c>
    </row>
    <row r="15" spans="1:20" ht="15.75" x14ac:dyDescent="0.25">
      <c r="A15" s="13">
        <f>Exposure!A15</f>
        <v>11</v>
      </c>
      <c r="B15" s="27">
        <f>Exposure!B15</f>
        <v>2027</v>
      </c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$B15*Exposure!H$34/1000</f>
        <v>15.683305332036433</v>
      </c>
      <c r="I15" s="26">
        <f>$B15*Exposure!I$34/1000</f>
        <v>7.5980430337844425</v>
      </c>
      <c r="J15" s="26">
        <f>$B15*Exposure!J$34/1000</f>
        <v>4.4480304003425388</v>
      </c>
      <c r="K15" s="26">
        <f>$B15*Exposure!K$34/1000</f>
        <v>1.9441733615940455</v>
      </c>
      <c r="L15" s="26">
        <f>$B15*Exposure!L$34/1000</f>
        <v>0.78505690138359985</v>
      </c>
      <c r="M15" s="26">
        <f>$B15*Exposure!M$34/1000</f>
        <v>0.31700585481980759</v>
      </c>
      <c r="N15" s="26">
        <f>$B15*Exposure!N$34/1000</f>
        <v>0.12800691492925745</v>
      </c>
      <c r="O15" s="26">
        <f>$B15*Exposure!O$34/1000</f>
        <v>8.6697683485395263E-2</v>
      </c>
      <c r="P15" s="25">
        <f>SUM(C15:G15)</f>
        <v>161</v>
      </c>
      <c r="Q15" s="24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4">
        <f t="shared" si="3"/>
        <v>9.4716487164467442E-2</v>
      </c>
    </row>
    <row r="16" spans="1:20" ht="15.75" x14ac:dyDescent="0.25">
      <c r="A16" s="13">
        <f>Exposure!A16</f>
        <v>12</v>
      </c>
      <c r="B16" s="27">
        <f>Exposure!B16</f>
        <v>2016</v>
      </c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$B16*Exposure!G$34/1000</f>
        <v>28.548752282410216</v>
      </c>
      <c r="H16" s="26">
        <f>$B16*Exposure!H$34/1000</f>
        <v>15.598196126978513</v>
      </c>
      <c r="I16" s="26">
        <f>$B16*Exposure!I$34/1000</f>
        <v>7.5568104371531506</v>
      </c>
      <c r="J16" s="26">
        <f>$B16*Exposure!J$34/1000</f>
        <v>4.4238921001926776</v>
      </c>
      <c r="K16" s="26">
        <f>$B16*Exposure!K$34/1000</f>
        <v>1.9336228401448423</v>
      </c>
      <c r="L16" s="26">
        <f>$B16*Exposure!L$34/1000</f>
        <v>0.78079660246143923</v>
      </c>
      <c r="M16" s="26">
        <f>$B16*Exposure!M$34/1000</f>
        <v>0.3152855467768782</v>
      </c>
      <c r="N16" s="26">
        <f>$B16*Exposure!N$34/1000</f>
        <v>0.12731225480877309</v>
      </c>
      <c r="O16" s="26">
        <f>$B16*Exposure!O$34/1000</f>
        <v>8.6227197783205159E-2</v>
      </c>
      <c r="P16" s="25">
        <f>SUM(C16:F16)</f>
        <v>139</v>
      </c>
      <c r="Q16" s="24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4">
        <f t="shared" si="3"/>
        <v>9.8398261601542525E-2</v>
      </c>
    </row>
    <row r="17" spans="1:20" ht="15.75" x14ac:dyDescent="0.25">
      <c r="A17" s="13">
        <f>Exposure!A17</f>
        <v>13</v>
      </c>
      <c r="B17" s="27">
        <f>Exposure!B17</f>
        <v>2014</v>
      </c>
      <c r="C17" s="22">
        <f>Data!B14</f>
        <v>0</v>
      </c>
      <c r="D17" s="22">
        <f>Data!C14</f>
        <v>35</v>
      </c>
      <c r="E17" s="22">
        <f>Data!D14</f>
        <v>47</v>
      </c>
      <c r="F17" s="26">
        <f>$B17*Exposure!F$34/1000</f>
        <v>42.680694647612626</v>
      </c>
      <c r="G17" s="26">
        <f>$B17*Exposure!G$34/1000</f>
        <v>28.520430107526874</v>
      </c>
      <c r="H17" s="26">
        <f>$B17*Exposure!H$34/1000</f>
        <v>15.582721726058891</v>
      </c>
      <c r="I17" s="26">
        <f>$B17*Exposure!I$34/1000</f>
        <v>7.5493136014020061</v>
      </c>
      <c r="J17" s="26">
        <f>$B17*Exposure!J$34/1000</f>
        <v>4.4195033183472487</v>
      </c>
      <c r="K17" s="26">
        <f>$B17*Exposure!K$34/1000</f>
        <v>1.9317045635177144</v>
      </c>
      <c r="L17" s="26">
        <f>$B17*Exposure!L$34/1000</f>
        <v>0.78002200265740995</v>
      </c>
      <c r="M17" s="26">
        <f>$B17*Exposure!M$34/1000</f>
        <v>0.31497276349634556</v>
      </c>
      <c r="N17" s="26">
        <f>$B17*Exposure!N$34/1000</f>
        <v>0.12718595296868501</v>
      </c>
      <c r="O17" s="26">
        <f>$B17*Exposure!O$34/1000</f>
        <v>8.6141654928261507E-2</v>
      </c>
      <c r="P17" s="25">
        <f>SUM(C17:E17)</f>
        <v>82</v>
      </c>
      <c r="Q17" s="24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4">
        <f t="shared" si="3"/>
        <v>9.1356847238587904E-2</v>
      </c>
    </row>
    <row r="18" spans="1:20" ht="15.75" x14ac:dyDescent="0.25">
      <c r="A18" s="13">
        <f>Exposure!A18</f>
        <v>14</v>
      </c>
      <c r="B18" s="27">
        <f>Exposure!B18</f>
        <v>1809</v>
      </c>
      <c r="C18" s="22">
        <f>Data!B15</f>
        <v>1</v>
      </c>
      <c r="D18" s="22">
        <f>Data!C15</f>
        <v>32</v>
      </c>
      <c r="E18" s="26">
        <f>$B18*Exposure!E$34/1000</f>
        <v>48.134856146469048</v>
      </c>
      <c r="F18" s="26">
        <f>$B18*Exposure!F$34/1000</f>
        <v>38.336333970968838</v>
      </c>
      <c r="G18" s="26">
        <f>$B18*Exposure!G$34/1000</f>
        <v>25.617407181984166</v>
      </c>
      <c r="H18" s="26">
        <f>$B18*Exposure!H$34/1000</f>
        <v>13.996595631797684</v>
      </c>
      <c r="I18" s="26">
        <f>$B18*Exposure!I$34/1000</f>
        <v>6.780887936909747</v>
      </c>
      <c r="J18" s="26">
        <f>$B18*Exposure!J$34/1000</f>
        <v>3.9696531791907508</v>
      </c>
      <c r="K18" s="26">
        <f>$B18*Exposure!K$34/1000</f>
        <v>1.7350812092371128</v>
      </c>
      <c r="L18" s="26">
        <f>$B18*Exposure!L$34/1000</f>
        <v>0.70062552274441647</v>
      </c>
      <c r="M18" s="26">
        <f>$B18*Exposure!M$34/1000</f>
        <v>0.28291247724175234</v>
      </c>
      <c r="N18" s="26">
        <f>$B18*Exposure!N$34/1000</f>
        <v>0.11424001435965797</v>
      </c>
      <c r="O18" s="26">
        <f>$B18*Exposure!O$34/1000</f>
        <v>7.7373512296536759E-2</v>
      </c>
      <c r="P18" s="25">
        <f>SUM(C18:D18)</f>
        <v>33</v>
      </c>
      <c r="Q18" s="24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4">
        <f t="shared" si="3"/>
        <v>9.5492518951464725E-2</v>
      </c>
    </row>
    <row r="19" spans="1:20" ht="15.75" x14ac:dyDescent="0.25">
      <c r="A19" s="13">
        <f>Exposure!A19</f>
        <v>15</v>
      </c>
      <c r="B19" s="27">
        <f>Exposure!B19</f>
        <v>1879</v>
      </c>
      <c r="C19" s="22">
        <f>Data!B16</f>
        <v>5</v>
      </c>
      <c r="D19" s="26">
        <f>$B19*Exposure!D$34/1000</f>
        <v>33.161724183178066</v>
      </c>
      <c r="E19" s="26">
        <f>$B19*Exposure!E$34/1000</f>
        <v>49.997454228421972</v>
      </c>
      <c r="F19" s="26">
        <f>$B19*Exposure!F$34/1000</f>
        <v>39.819774202017939</v>
      </c>
      <c r="G19" s="26">
        <f>$B19*Exposure!G$34/1000</f>
        <v>26.608683302901188</v>
      </c>
      <c r="H19" s="26">
        <f>$B19*Exposure!H$34/1000</f>
        <v>14.538199663984438</v>
      </c>
      <c r="I19" s="26">
        <f>$B19*Exposure!I$34/1000</f>
        <v>7.0432771881997871</v>
      </c>
      <c r="J19" s="26">
        <f>$B19*Exposure!J$34/1000</f>
        <v>4.1232605437807743</v>
      </c>
      <c r="K19" s="26">
        <f>$B19*Exposure!K$34/1000</f>
        <v>1.8022208911865867</v>
      </c>
      <c r="L19" s="26">
        <f>$B19*Exposure!L$34/1000</f>
        <v>0.72773651588543864</v>
      </c>
      <c r="M19" s="26">
        <f>$B19*Exposure!M$34/1000</f>
        <v>0.29385989206039392</v>
      </c>
      <c r="N19" s="26">
        <f>$B19*Exposure!N$34/1000</f>
        <v>0.11866057876274037</v>
      </c>
      <c r="O19" s="26">
        <f>$B19*Exposure!O$34/1000</f>
        <v>8.0367512219564716E-2</v>
      </c>
      <c r="P19" s="25">
        <f>SUM(C19)</f>
        <v>5</v>
      </c>
      <c r="Q19" s="24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4">
        <f t="shared" si="3"/>
        <v>9.75599886655662E-2</v>
      </c>
    </row>
    <row r="20" spans="1:2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539.08271837335565</v>
      </c>
      <c r="S21" s="3"/>
    </row>
    <row r="22" spans="1:20" ht="15.75" thickTop="1" x14ac:dyDescent="0.25"/>
    <row r="24" spans="1:20" ht="15.75" x14ac:dyDescent="0.25">
      <c r="A24" s="21"/>
      <c r="Q24" s="3"/>
      <c r="R24" s="3"/>
      <c r="S24" s="3"/>
      <c r="T24" s="3"/>
    </row>
    <row r="25" spans="1:20" ht="15.75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5.75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5.75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5.75" x14ac:dyDescent="0.2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5.75" x14ac:dyDescent="0.25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5.75" x14ac:dyDescent="0.2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5.75" x14ac:dyDescent="0.25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5.75" x14ac:dyDescent="0.25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5.75" x14ac:dyDescent="0.25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5.75" x14ac:dyDescent="0.25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5.75" x14ac:dyDescent="0.25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5.75" x14ac:dyDescent="0.25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5.75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5.75" x14ac:dyDescent="0.25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5.75" x14ac:dyDescent="0.2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5.75" x14ac:dyDescent="0.25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5.75" x14ac:dyDescent="0.25">
      <c r="P41" s="1"/>
      <c r="Q41" s="3"/>
      <c r="R41" s="19"/>
      <c r="S41" s="3"/>
    </row>
    <row r="42" spans="1:21" ht="15.75" x14ac:dyDescent="0.25">
      <c r="A42" s="21"/>
      <c r="P42" s="1"/>
      <c r="Q42" s="20"/>
      <c r="R42" s="19"/>
      <c r="S42" s="3"/>
      <c r="T42" s="18"/>
      <c r="U42" s="18"/>
    </row>
    <row r="60" spans="3:15" x14ac:dyDescent="0.25">
      <c r="C60" t="str">
        <f t="shared" ref="C60:O60" si="4">IF(C42&gt;0,C21/C42,"")</f>
        <v/>
      </c>
      <c r="D60" t="str">
        <f t="shared" si="4"/>
        <v/>
      </c>
      <c r="E60" t="str">
        <f t="shared" si="4"/>
        <v/>
      </c>
      <c r="F60" t="str">
        <f t="shared" si="4"/>
        <v/>
      </c>
      <c r="G60" t="str">
        <f t="shared" si="4"/>
        <v/>
      </c>
      <c r="H60" t="str">
        <f t="shared" si="4"/>
        <v/>
      </c>
      <c r="I60" t="str">
        <f t="shared" si="4"/>
        <v/>
      </c>
      <c r="J60" t="str">
        <f t="shared" si="4"/>
        <v/>
      </c>
      <c r="K60" t="str">
        <f t="shared" si="4"/>
        <v/>
      </c>
      <c r="L60" t="str">
        <f t="shared" si="4"/>
        <v/>
      </c>
      <c r="M60" t="str">
        <f t="shared" si="4"/>
        <v/>
      </c>
      <c r="N60" t="str">
        <f t="shared" si="4"/>
        <v/>
      </c>
      <c r="O60" t="str">
        <f t="shared" si="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3E3F-8704-49B9-A6D7-F74833BAC4DB}">
  <dimension ref="A1:U35"/>
  <sheetViews>
    <sheetView tabSelected="1" topLeftCell="A6" workbookViewId="0">
      <selection activeCell="Y22" sqref="Y22"/>
    </sheetView>
  </sheetViews>
  <sheetFormatPr defaultRowHeight="15" x14ac:dyDescent="0.25"/>
  <sheetData>
    <row r="1" spans="1:20" ht="15.75" x14ac:dyDescent="0.25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5.75" x14ac:dyDescent="0.25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Q2/IBNR!R4</f>
        <v>0</v>
      </c>
      <c r="S2" s="30">
        <f t="shared" ref="S2:S17" si="1">SUM(C2:O2)</f>
        <v>199</v>
      </c>
      <c r="T2" s="19">
        <f>S2/IBNR!S4</f>
        <v>0.9995385395455223</v>
      </c>
    </row>
    <row r="3" spans="1:20" ht="15.75" x14ac:dyDescent="0.25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Q3/IBNR!R5</f>
        <v>0</v>
      </c>
      <c r="S3" s="30">
        <f t="shared" si="1"/>
        <v>210</v>
      </c>
      <c r="T3" s="19">
        <f>S3/IBNR!S5</f>
        <v>0.99957979461678315</v>
      </c>
    </row>
    <row r="4" spans="1:20" ht="15.75" x14ac:dyDescent="0.25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Q4/IBNR!R6</f>
        <v>0</v>
      </c>
      <c r="S4" s="30">
        <f t="shared" si="1"/>
        <v>182</v>
      </c>
      <c r="T4" s="19">
        <f>S4/IBNR!S6</f>
        <v>0.9995311442736764</v>
      </c>
    </row>
    <row r="5" spans="1:20" ht="15.75" x14ac:dyDescent="0.25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Q5/IBNR!R7</f>
        <v>0</v>
      </c>
      <c r="S5" s="30">
        <f t="shared" si="1"/>
        <v>235</v>
      </c>
      <c r="T5" s="19">
        <f>S5/IBNR!S7</f>
        <v>0.99961229542869889</v>
      </c>
    </row>
    <row r="6" spans="1:20" ht="15.75" x14ac:dyDescent="0.25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Q6/IBNR!R8</f>
        <v>0</v>
      </c>
      <c r="S6" s="30">
        <f t="shared" si="1"/>
        <v>206</v>
      </c>
      <c r="T6" s="19">
        <f>S6/IBNR!S8</f>
        <v>0.99957806978932506</v>
      </c>
    </row>
    <row r="7" spans="1:20" ht="15.75" x14ac:dyDescent="0.25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Q7/IBNR!R9</f>
        <v>0</v>
      </c>
      <c r="S7" s="30">
        <f t="shared" si="1"/>
        <v>196</v>
      </c>
      <c r="T7" s="19">
        <f>S7/IBNR!S9</f>
        <v>0.99884268016011979</v>
      </c>
    </row>
    <row r="8" spans="1:20" ht="15.75" x14ac:dyDescent="0.25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Q8/IBNR!R10</f>
        <v>0</v>
      </c>
      <c r="S8" s="30">
        <f t="shared" si="1"/>
        <v>197</v>
      </c>
      <c r="T8" s="19">
        <f>S8/IBNR!S10</f>
        <v>0.9972473094054648</v>
      </c>
    </row>
    <row r="9" spans="1:20" ht="15.75" x14ac:dyDescent="0.25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Q9/IBNR!R11</f>
        <v>3.9309906842211872</v>
      </c>
      <c r="S9" s="30">
        <f t="shared" si="1"/>
        <v>194</v>
      </c>
      <c r="T9" s="19">
        <f>S9/IBNR!S11</f>
        <v>1.0195933038023302</v>
      </c>
    </row>
    <row r="10" spans="1:20" ht="15.75" x14ac:dyDescent="0.25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Q10/IBNR!R12</f>
        <v>0.58174990196642862</v>
      </c>
      <c r="S10" s="30">
        <f t="shared" si="1"/>
        <v>179</v>
      </c>
      <c r="T10" s="19">
        <f>S10/IBNR!S12</f>
        <v>0.99203103432804052</v>
      </c>
    </row>
    <row r="11" spans="1:20" ht="15.75" x14ac:dyDescent="0.25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Q11/IBNR!R13</f>
        <v>1.132143839047884</v>
      </c>
      <c r="S11" s="30">
        <f t="shared" si="1"/>
        <v>196</v>
      </c>
      <c r="T11" s="19">
        <f>S11/IBNR!S13</f>
        <v>1.0047868871215009</v>
      </c>
    </row>
    <row r="12" spans="1:20" ht="15.75" x14ac:dyDescent="0.25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Q12/IBNR!R14</f>
        <v>1.275750982600006</v>
      </c>
      <c r="S12" s="30">
        <f t="shared" si="1"/>
        <v>202</v>
      </c>
      <c r="T12" s="19">
        <f>S12/IBNR!S14</f>
        <v>1.0218687984532593</v>
      </c>
    </row>
    <row r="13" spans="1:20" ht="15.75" x14ac:dyDescent="0.25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Q13/IBNR!R15</f>
        <v>1.0325805133502648</v>
      </c>
      <c r="S13" s="30">
        <f t="shared" si="1"/>
        <v>193</v>
      </c>
      <c r="T13" s="19">
        <f>S13/IBNR!S15</f>
        <v>1.0052590178522891</v>
      </c>
    </row>
    <row r="14" spans="1:20" ht="15.75" x14ac:dyDescent="0.25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Q14/IBNR!R16</f>
        <v>1.1958721446788509</v>
      </c>
      <c r="S14" s="30">
        <f t="shared" si="1"/>
        <v>210</v>
      </c>
      <c r="T14" s="19">
        <f>S14/IBNR!S16</f>
        <v>1.0586230383671098</v>
      </c>
    </row>
    <row r="15" spans="1:20" ht="15.75" x14ac:dyDescent="0.25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Q15/IBNR!R17</f>
        <v>1.0687040378896422</v>
      </c>
      <c r="S15" s="30">
        <f t="shared" si="1"/>
        <v>191</v>
      </c>
      <c r="T15" s="19">
        <f>S15/IBNR!S17</f>
        <v>1.0380847176515093</v>
      </c>
    </row>
    <row r="16" spans="1:20" ht="15.75" x14ac:dyDescent="0.25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Q16/IBNR!R18</f>
        <v>0.90163603931035075</v>
      </c>
      <c r="S16" s="30">
        <f t="shared" si="1"/>
        <v>159</v>
      </c>
      <c r="T16" s="19">
        <f>S16/IBNR!S18</f>
        <v>0.92042669916310571</v>
      </c>
    </row>
    <row r="17" spans="1:21" ht="15.75" x14ac:dyDescent="0.25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Q17/IBNR!R19</f>
        <v>1.0150563777838777</v>
      </c>
      <c r="S17" s="30">
        <f t="shared" si="1"/>
        <v>186</v>
      </c>
      <c r="T17" s="19">
        <f>S17/IBNR!S19</f>
        <v>1.0146457087218534</v>
      </c>
    </row>
    <row r="18" spans="1:21" ht="15.75" x14ac:dyDescent="0.25">
      <c r="P18" s="1"/>
      <c r="Q18" s="3"/>
      <c r="R18" s="19"/>
      <c r="S18" s="3"/>
    </row>
    <row r="19" spans="1:21" ht="15.75" x14ac:dyDescent="0.25">
      <c r="A19" s="21" t="s">
        <v>38</v>
      </c>
      <c r="P19" s="1"/>
      <c r="Q19" s="20">
        <f>SUM(Q2:Q17)</f>
        <v>554</v>
      </c>
      <c r="R19" s="19">
        <f>Q19/IBNR!R21</f>
        <v>1.0276716005136581</v>
      </c>
      <c r="S19" s="3"/>
      <c r="T19" s="18">
        <f>AVERAGE(T2:T17)</f>
        <v>1.0043280649175366</v>
      </c>
      <c r="U19" s="18" t="s">
        <v>39</v>
      </c>
    </row>
    <row r="20" spans="1:21" x14ac:dyDescent="0.25">
      <c r="O20">
        <f>IF(IBNR!O4&gt;0,comparison!O2/IBNR!O4)</f>
        <v>0</v>
      </c>
    </row>
    <row r="21" spans="1:21" x14ac:dyDescent="0.25">
      <c r="O21">
        <f>IF(IBNR!O5&gt;0,comparison!O3/IBNR!O5)</f>
        <v>0</v>
      </c>
    </row>
    <row r="22" spans="1:21" x14ac:dyDescent="0.25">
      <c r="O22">
        <f>IF(IBNR!O6&gt;0,comparison!O4/IBNR!O6)</f>
        <v>0</v>
      </c>
    </row>
    <row r="23" spans="1:21" x14ac:dyDescent="0.25">
      <c r="O23">
        <f>IF(IBNR!O7&gt;0,comparison!O5/IBNR!O7)</f>
        <v>0</v>
      </c>
    </row>
    <row r="24" spans="1:21" x14ac:dyDescent="0.25">
      <c r="O24">
        <f>IF(IBNR!O8&gt;0,comparison!O6/IBNR!O8)</f>
        <v>0</v>
      </c>
    </row>
    <row r="25" spans="1:21" x14ac:dyDescent="0.25">
      <c r="M25" t="str">
        <f>IF(IBNR!M9&gt;0,comparison!M7/IBNR!M9,"")</f>
        <v/>
      </c>
      <c r="N25">
        <f>IF(IBNR!N9&gt;0,comparison!N7/IBNR!N9)</f>
        <v>0</v>
      </c>
      <c r="O25">
        <f>IF(IBNR!O9&gt;0,comparison!O7/IBNR!O9)</f>
        <v>0</v>
      </c>
    </row>
    <row r="26" spans="1:21" x14ac:dyDescent="0.25">
      <c r="L26">
        <f>IF(IBNR!L10&gt;0,comparison!L8/IBNR!L10)</f>
        <v>1</v>
      </c>
      <c r="M26">
        <f>IF(IBNR!M10&gt;0,comparison!M8/IBNR!M10)</f>
        <v>0</v>
      </c>
      <c r="N26">
        <f>IF(IBNR!N10&gt;0,comparison!N8/IBNR!N10)</f>
        <v>0</v>
      </c>
      <c r="O26">
        <f>IF(IBNR!O10&gt;0,comparison!O8/IBNR!O10)</f>
        <v>0</v>
      </c>
    </row>
    <row r="27" spans="1:21" x14ac:dyDescent="0.25">
      <c r="K27">
        <f>IF(IBNR!K11&gt;0,comparison!K9/IBNR!K11)</f>
        <v>1</v>
      </c>
      <c r="L27">
        <f>IF(IBNR!L11&gt;0,comparison!L9/IBNR!L11)</f>
        <v>2.6373630727492259</v>
      </c>
      <c r="M27">
        <f>IF(IBNR!M11&gt;0,comparison!M9/IBNR!M11)</f>
        <v>6.5313622768669006</v>
      </c>
      <c r="N27">
        <f>IF(IBNR!N11&gt;0,comparison!N9/IBNR!N11)</f>
        <v>0</v>
      </c>
      <c r="O27">
        <f>IF(IBNR!O11&gt;0,comparison!O9/IBNR!O11)</f>
        <v>11.940803943538015</v>
      </c>
    </row>
    <row r="28" spans="1:21" x14ac:dyDescent="0.25">
      <c r="J28">
        <f>IF(IBNR!J12&gt;0,comparison!J10/IBNR!J12)</f>
        <v>1</v>
      </c>
      <c r="K28">
        <f>IF(IBNR!K12&gt;0,comparison!K10/IBNR!K12)</f>
        <v>0.97576274803977403</v>
      </c>
      <c r="L28">
        <f>IF(IBNR!L12&gt;0,comparison!L10/IBNR!L12)</f>
        <v>0</v>
      </c>
      <c r="M28">
        <f>IF(IBNR!M12&gt;0,comparison!M10/IBNR!M12)</f>
        <v>0</v>
      </c>
      <c r="N28">
        <f>IF(IBNR!N12&gt;0,comparison!N10/IBNR!N12)</f>
        <v>0</v>
      </c>
      <c r="O28">
        <f>IF(IBNR!O12&gt;0,comparison!O10/IBNR!O12)</f>
        <v>0</v>
      </c>
    </row>
    <row r="29" spans="1:21" x14ac:dyDescent="0.25">
      <c r="I29">
        <f>IF(IBNR!I13&gt;0,comparison!I11/IBNR!I13)</f>
        <v>1</v>
      </c>
      <c r="J29">
        <f>IF(IBNR!J13&gt;0,comparison!J11/IBNR!J13)</f>
        <v>1.2263383128987373</v>
      </c>
      <c r="K29">
        <f>IF(IBNR!K13&gt;0,comparison!K11/IBNR!K13)</f>
        <v>0.56114235537163537</v>
      </c>
      <c r="L29">
        <f>IF(IBNR!L13&gt;0,comparison!L11/IBNR!L13)</f>
        <v>1.3896547084076922</v>
      </c>
      <c r="M29">
        <f>IF(IBNR!M13&gt;0,comparison!M11/IBNR!M13)</f>
        <v>3.4414443859271779</v>
      </c>
      <c r="N29">
        <f>IF(IBNR!N13&gt;0,comparison!N11/IBNR!N13)</f>
        <v>0</v>
      </c>
      <c r="O29">
        <f>IF(IBNR!O13&gt;0,comparison!O11/IBNR!O13)</f>
        <v>0</v>
      </c>
    </row>
    <row r="30" spans="1:21" x14ac:dyDescent="0.25">
      <c r="H30">
        <f>IF(IBNR!H14&gt;0,comparison!H12/IBNR!H14)</f>
        <v>1</v>
      </c>
      <c r="I30">
        <f>IF(IBNR!I14&gt;0,comparison!I12/IBNR!I14)</f>
        <v>1.2850636839076144</v>
      </c>
      <c r="J30">
        <f>IF(IBNR!J14&gt;0,comparison!J12/IBNR!J14)</f>
        <v>1.3170731707317076</v>
      </c>
      <c r="K30">
        <f>IF(IBNR!K14&gt;0,comparison!K12/IBNR!K14)</f>
        <v>0.50221700206189723</v>
      </c>
      <c r="L30">
        <f>IF(IBNR!L14&gt;0,comparison!L12/IBNR!L14)</f>
        <v>2.4874551524291828</v>
      </c>
      <c r="M30">
        <f>IF(IBNR!M14&gt;0,comparison!M12/IBNR!M14)</f>
        <v>3.0800595708346319</v>
      </c>
      <c r="N30">
        <f>IF(IBNR!N14&gt;0,comparison!N12/IBNR!N14)</f>
        <v>0</v>
      </c>
      <c r="O30">
        <f>IF(IBNR!O14&gt;0,comparison!O12/IBNR!O14)</f>
        <v>0</v>
      </c>
    </row>
    <row r="31" spans="1:21" x14ac:dyDescent="0.25">
      <c r="G31">
        <f>IF(IBNR!G15&gt;0,comparison!G13/IBNR!G15)</f>
        <v>1</v>
      </c>
      <c r="H31">
        <f>IF(IBNR!H15&gt;0,comparison!H13/IBNR!H15)</f>
        <v>0.95643103812812735</v>
      </c>
      <c r="I31">
        <f>IF(IBNR!I15&gt;0,comparison!I13/IBNR!I15)</f>
        <v>1.0529026967112807</v>
      </c>
      <c r="J31">
        <f>IF(IBNR!J15&gt;0,comparison!J13/IBNR!J15)</f>
        <v>0.89927442935011492</v>
      </c>
      <c r="K31">
        <f>IF(IBNR!K15&gt;0,comparison!K13/IBNR!K15)</f>
        <v>1.02871484586137</v>
      </c>
      <c r="L31">
        <f>IF(IBNR!L15&gt;0,comparison!L13/IBNR!L15)</f>
        <v>2.5475860367256953</v>
      </c>
      <c r="M31">
        <f>IF(IBNR!M15&gt;0,comparison!M13/IBNR!M15)</f>
        <v>3.1545158702776006</v>
      </c>
      <c r="N31">
        <f>IF(IBNR!N15&gt;0,comparison!N13/IBNR!N15)</f>
        <v>0</v>
      </c>
      <c r="O31">
        <f>IF(IBNR!O15&gt;0,comparison!O13/IBNR!O15)</f>
        <v>0</v>
      </c>
    </row>
    <row r="32" spans="1:21" x14ac:dyDescent="0.25">
      <c r="F32">
        <f>IF(IBNR!F16&gt;0,comparison!F14/IBNR!F16)</f>
        <v>1</v>
      </c>
      <c r="G32">
        <f>IF(IBNR!G16&gt;0,comparison!G14/IBNR!G16)</f>
        <v>0.91072281348069339</v>
      </c>
      <c r="H32">
        <f>IF(IBNR!H16&gt;0,comparison!H14/IBNR!H16)</f>
        <v>1.3463095238095237</v>
      </c>
      <c r="I32">
        <f>IF(IBNR!I16&gt;0,comparison!I14/IBNR!I16)</f>
        <v>2.1172954030096887</v>
      </c>
      <c r="J32">
        <f>IF(IBNR!J16&gt;0,comparison!J14/IBNR!J16)</f>
        <v>0.67813588850174222</v>
      </c>
      <c r="K32">
        <f>IF(IBNR!K16&gt;0,comparison!K14/IBNR!K16)</f>
        <v>0.51716393664707272</v>
      </c>
      <c r="L32">
        <f>IF(IBNR!L16&gt;0,comparison!L14/IBNR!L16)</f>
        <v>2.5614865557752897</v>
      </c>
      <c r="M32">
        <f>IF(IBNR!M16&gt;0,comparison!M14/IBNR!M16)</f>
        <v>3.1717280104428056</v>
      </c>
      <c r="N32">
        <f>IF(IBNR!N16&gt;0,comparison!N14/IBNR!N16)</f>
        <v>7.8547033944377995</v>
      </c>
      <c r="O32">
        <f>IF(IBNR!O16&gt;0,comparison!O14/IBNR!O16)</f>
        <v>0</v>
      </c>
    </row>
    <row r="33" spans="3:15" x14ac:dyDescent="0.25">
      <c r="E33">
        <f>IF(IBNR!E17&gt;0,comparison!E15/IBNR!E17)</f>
        <v>1</v>
      </c>
      <c r="F33">
        <f>IF(IBNR!F17&gt;0,comparison!F15/IBNR!F17)</f>
        <v>1.1714898366303133</v>
      </c>
      <c r="G33">
        <f>IF(IBNR!G17&gt;0,comparison!G15/IBNR!G17)</f>
        <v>1.1921278841803653</v>
      </c>
      <c r="H33">
        <f>IF(IBNR!H17&gt;0,comparison!H15/IBNR!H17)</f>
        <v>1.2834728330259613</v>
      </c>
      <c r="I33">
        <f>IF(IBNR!I17&gt;0,comparison!I15/IBNR!I17)</f>
        <v>0.529849495092792</v>
      </c>
      <c r="J33">
        <f>IF(IBNR!J17&gt;0,comparison!J15/IBNR!J17)</f>
        <v>0.2262697701455664</v>
      </c>
      <c r="K33">
        <f>IF(IBNR!K17&gt;0,comparison!K15/IBNR!K17)</f>
        <v>0</v>
      </c>
      <c r="L33">
        <f>IF(IBNR!L17&gt;0,comparison!L15/IBNR!L17)</f>
        <v>0</v>
      </c>
      <c r="M33">
        <f>IF(IBNR!M17&gt;0,comparison!M15/IBNR!M17)</f>
        <v>0</v>
      </c>
      <c r="N33">
        <f>IF(IBNR!N17&gt;0,comparison!N15/IBNR!N17)</f>
        <v>0</v>
      </c>
      <c r="O33">
        <f>IF(IBNR!O17&gt;0,comparison!O15/IBNR!O17)</f>
        <v>0</v>
      </c>
    </row>
    <row r="34" spans="3:15" x14ac:dyDescent="0.25">
      <c r="D34">
        <f>IF(IBNR!D18&gt;0,comparison!D16/IBNR!D18)</f>
        <v>1</v>
      </c>
      <c r="E34">
        <f>IF(IBNR!E18&gt;0,comparison!E16/IBNR!E18)</f>
        <v>0.85177360612113462</v>
      </c>
      <c r="F34">
        <f>IF(IBNR!F18&gt;0,comparison!F16/IBNR!F18)</f>
        <v>0.86080218377140827</v>
      </c>
      <c r="G34">
        <f>IF(IBNR!G18&gt;0,comparison!G16/IBNR!G18)</f>
        <v>0.62457530874757083</v>
      </c>
      <c r="H34">
        <f>IF(IBNR!H18&gt;0,comparison!H16/IBNR!H18)</f>
        <v>1.0716891731817104</v>
      </c>
      <c r="I34">
        <f>IF(IBNR!I18&gt;0,comparison!I16/IBNR!I18)</f>
        <v>1.9171530514814095</v>
      </c>
      <c r="J34">
        <f>IF(IBNR!J18&gt;0,comparison!J16/IBNR!J18)</f>
        <v>0.25191117582817624</v>
      </c>
      <c r="K34">
        <f>IF(IBNR!K18&gt;0,comparison!K16/IBNR!K18)</f>
        <v>2.8817094977349327</v>
      </c>
      <c r="L34">
        <f>IF(IBNR!L18&gt;0,comparison!L16/IBNR!L18)</f>
        <v>1.4272959912777732</v>
      </c>
      <c r="M34">
        <f>IF(IBNR!M18&gt;0,comparison!M16/IBNR!M18)</f>
        <v>3.534662061388997</v>
      </c>
      <c r="N34">
        <f>IF(IBNR!N18&gt;0,comparison!N16/IBNR!N18)</f>
        <v>0</v>
      </c>
      <c r="O34">
        <f>IF(IBNR!O18&gt;0,comparison!O16/IBNR!O18)</f>
        <v>0</v>
      </c>
    </row>
    <row r="35" spans="3:15" x14ac:dyDescent="0.25">
      <c r="C35">
        <f>IF(IBNR!C19&gt;0,comparison!C17/IBNR!C19)</f>
        <v>1</v>
      </c>
      <c r="D35">
        <f>IF(IBNR!D19&gt;0,comparison!D17/IBNR!D19)</f>
        <v>0.93481267224716125</v>
      </c>
      <c r="E35">
        <f>IF(IBNR!E19&gt;0,comparison!E17/IBNR!E19)</f>
        <v>0.98004989966359224</v>
      </c>
      <c r="F35">
        <f>IF(IBNR!F19&gt;0,comparison!F17/IBNR!F19)</f>
        <v>0.92918658484318972</v>
      </c>
      <c r="G35">
        <f>IF(IBNR!G19&gt;0,comparison!G17/IBNR!G19)</f>
        <v>0.9019612029199221</v>
      </c>
      <c r="H35">
        <f>IF(IBNR!H19&gt;0,comparison!H17/IBNR!H19)</f>
        <v>1.3069018474872651</v>
      </c>
      <c r="I35">
        <f>IF(IBNR!I19&gt;0,comparison!I17/IBNR!I19)</f>
        <v>1.2778142559941388</v>
      </c>
      <c r="J35">
        <f>IF(IBNR!J19&gt;0,comparison!J17/IBNR!J19)</f>
        <v>0.72757953763678151</v>
      </c>
      <c r="K35">
        <f>IF(IBNR!K19&gt;0,comparison!K17/IBNR!K19)</f>
        <v>2.7743547000545465</v>
      </c>
      <c r="L35">
        <f>IF(IBNR!L19&gt;0,comparison!L17/IBNR!L19)</f>
        <v>2.7482474169467714</v>
      </c>
      <c r="M35">
        <f>IF(IBNR!M19&gt;0,comparison!M17/IBNR!M19)</f>
        <v>6.8059645226745031</v>
      </c>
      <c r="N35">
        <f>IF(IBNR!N19&gt;0,comparison!N17/IBNR!N19)</f>
        <v>0</v>
      </c>
      <c r="O35">
        <f>IF(IBNR!O19&gt;0,comparison!O17/IBNR!O19)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Exposure</vt:lpstr>
      <vt:lpstr>IBNR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2024-07-11T14:35:26Z</dcterms:modified>
</cp:coreProperties>
</file>