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52BC0595-F997-4B92-AA63-B8396B42BCF0}" xr6:coauthVersionLast="47" xr6:coauthVersionMax="47" xr10:uidLastSave="{00000000-0000-0000-0000-000000000000}"/>
  <bookViews>
    <workbookView xWindow="14400" yWindow="0" windowWidth="14400" windowHeight="15600" activeTab="3" xr2:uid="{00000000-000D-0000-FFFF-FFFF00000000}"/>
  </bookViews>
  <sheets>
    <sheet name="Data" sheetId="2" r:id="rId1"/>
    <sheet name="Exposure" sheetId="3" r:id="rId2"/>
    <sheet name="IBNR" sheetId="4" r:id="rId3"/>
    <sheet name="comparison" sheetId="7" r:id="rId4"/>
    <sheet name="Exposure_quarter" sheetId="5" r:id="rId5"/>
    <sheet name="IBNR_quarter" sheetId="6" r:id="rId6"/>
    <sheet name="comparison quart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7" i="8" l="1"/>
  <c r="N37" i="8"/>
  <c r="M37" i="8"/>
  <c r="L37" i="8"/>
  <c r="K37" i="8"/>
  <c r="J37" i="8"/>
  <c r="I37" i="8"/>
  <c r="H37" i="8"/>
  <c r="G37" i="8"/>
  <c r="F37" i="8"/>
  <c r="E37" i="8"/>
  <c r="D37" i="8"/>
  <c r="C37" i="8"/>
  <c r="S17" i="8"/>
  <c r="Q17" i="8" s="1"/>
  <c r="P17" i="8"/>
  <c r="S16" i="8"/>
  <c r="Q16" i="8" s="1"/>
  <c r="P16" i="8"/>
  <c r="S15" i="8"/>
  <c r="Q15" i="8" s="1"/>
  <c r="P15" i="8"/>
  <c r="S14" i="8"/>
  <c r="Q14" i="8" s="1"/>
  <c r="P14" i="8"/>
  <c r="S13" i="8"/>
  <c r="Q13" i="8" s="1"/>
  <c r="P13" i="8"/>
  <c r="S12" i="8"/>
  <c r="P12" i="8"/>
  <c r="S11" i="8"/>
  <c r="P11" i="8"/>
  <c r="S10" i="8"/>
  <c r="P10" i="8"/>
  <c r="Q10" i="8" s="1"/>
  <c r="S9" i="8"/>
  <c r="P9" i="8"/>
  <c r="S8" i="8"/>
  <c r="P8" i="8"/>
  <c r="S7" i="8"/>
  <c r="Q7" i="8" s="1"/>
  <c r="P7" i="8"/>
  <c r="S6" i="8"/>
  <c r="Q6" i="8" s="1"/>
  <c r="P6" i="8"/>
  <c r="S5" i="8"/>
  <c r="Q5" i="8"/>
  <c r="P5" i="8"/>
  <c r="S4" i="8"/>
  <c r="Q4" i="8" s="1"/>
  <c r="P4" i="8"/>
  <c r="S3" i="8"/>
  <c r="P3" i="8"/>
  <c r="S2" i="8"/>
  <c r="P2" i="8"/>
  <c r="I29" i="7"/>
  <c r="H30" i="7"/>
  <c r="I30" i="7"/>
  <c r="K27" i="7"/>
  <c r="M25" i="7"/>
  <c r="N25" i="7"/>
  <c r="L26" i="7"/>
  <c r="M26" i="7"/>
  <c r="N26" i="7"/>
  <c r="L27" i="7"/>
  <c r="M27" i="7"/>
  <c r="N27" i="7"/>
  <c r="J28" i="7"/>
  <c r="K28" i="7"/>
  <c r="L28" i="7"/>
  <c r="M28" i="7"/>
  <c r="N28" i="7"/>
  <c r="J29" i="7"/>
  <c r="K29" i="7"/>
  <c r="L29" i="7"/>
  <c r="M29" i="7"/>
  <c r="N29" i="7"/>
  <c r="J30" i="7"/>
  <c r="K30" i="7"/>
  <c r="L30" i="7"/>
  <c r="M30" i="7"/>
  <c r="N30" i="7"/>
  <c r="F32" i="7"/>
  <c r="F33" i="7"/>
  <c r="E33" i="7"/>
  <c r="C35" i="7"/>
  <c r="D34" i="7"/>
  <c r="E34" i="7"/>
  <c r="F34" i="7"/>
  <c r="D35" i="7"/>
  <c r="E35" i="7"/>
  <c r="F35" i="7"/>
  <c r="G31" i="7"/>
  <c r="H31" i="7"/>
  <c r="I31" i="7"/>
  <c r="J31" i="7"/>
  <c r="K31" i="7"/>
  <c r="L31" i="7"/>
  <c r="M31" i="7"/>
  <c r="N31" i="7"/>
  <c r="G32" i="7"/>
  <c r="H32" i="7"/>
  <c r="I32" i="7"/>
  <c r="J32" i="7"/>
  <c r="K32" i="7"/>
  <c r="L32" i="7"/>
  <c r="M32" i="7"/>
  <c r="N32" i="7"/>
  <c r="G33" i="7"/>
  <c r="H33" i="7"/>
  <c r="I33" i="7"/>
  <c r="J33" i="7"/>
  <c r="K33" i="7"/>
  <c r="L33" i="7"/>
  <c r="M33" i="7"/>
  <c r="N33" i="7"/>
  <c r="G34" i="7"/>
  <c r="H34" i="7"/>
  <c r="I34" i="7"/>
  <c r="J34" i="7"/>
  <c r="K34" i="7"/>
  <c r="L34" i="7"/>
  <c r="M34" i="7"/>
  <c r="N34" i="7"/>
  <c r="G35" i="7"/>
  <c r="H35" i="7"/>
  <c r="I35" i="7"/>
  <c r="J35" i="7"/>
  <c r="K35" i="7"/>
  <c r="L35" i="7"/>
  <c r="M35" i="7"/>
  <c r="N35" i="7"/>
  <c r="O35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20" i="7"/>
  <c r="T3" i="7"/>
  <c r="T4" i="7"/>
  <c r="T19" i="7" s="1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2" i="7"/>
  <c r="R19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2" i="7"/>
  <c r="S17" i="7"/>
  <c r="P17" i="7"/>
  <c r="S16" i="7"/>
  <c r="Q16" i="7" s="1"/>
  <c r="P16" i="7"/>
  <c r="S15" i="7"/>
  <c r="P15" i="7"/>
  <c r="S14" i="7"/>
  <c r="Q14" i="7" s="1"/>
  <c r="P14" i="7"/>
  <c r="S13" i="7"/>
  <c r="Q13" i="7"/>
  <c r="P13" i="7"/>
  <c r="S12" i="7"/>
  <c r="Q12" i="7"/>
  <c r="P12" i="7"/>
  <c r="S11" i="7"/>
  <c r="Q11" i="7"/>
  <c r="P11" i="7"/>
  <c r="S10" i="7"/>
  <c r="Q10" i="7"/>
  <c r="P10" i="7"/>
  <c r="S9" i="7"/>
  <c r="P9" i="7"/>
  <c r="S8" i="7"/>
  <c r="Q8" i="7" s="1"/>
  <c r="P8" i="7"/>
  <c r="S7" i="7"/>
  <c r="P7" i="7"/>
  <c r="S6" i="7"/>
  <c r="Q6" i="7" s="1"/>
  <c r="P6" i="7"/>
  <c r="S5" i="7"/>
  <c r="Q5" i="7"/>
  <c r="P5" i="7"/>
  <c r="S4" i="7"/>
  <c r="Q4" i="7"/>
  <c r="P4" i="7"/>
  <c r="S3" i="7"/>
  <c r="Q3" i="7"/>
  <c r="P3" i="7"/>
  <c r="S2" i="7"/>
  <c r="Q2" i="7"/>
  <c r="P2" i="7"/>
  <c r="Q2" i="8" l="1"/>
  <c r="Q8" i="8"/>
  <c r="Q12" i="8"/>
  <c r="Q9" i="8"/>
  <c r="Q3" i="8"/>
  <c r="Q11" i="8"/>
  <c r="Q7" i="7"/>
  <c r="Q15" i="7"/>
  <c r="Q9" i="7"/>
  <c r="Q17" i="7"/>
  <c r="Q19" i="8" l="1"/>
  <c r="Q19" i="7"/>
  <c r="A4" i="6" l="1"/>
  <c r="C4" i="6"/>
  <c r="P4" i="6" s="1"/>
  <c r="D4" i="6"/>
  <c r="E4" i="6"/>
  <c r="F4" i="6"/>
  <c r="G4" i="6"/>
  <c r="H4" i="6"/>
  <c r="I4" i="6"/>
  <c r="J4" i="6"/>
  <c r="K4" i="6"/>
  <c r="L4" i="6"/>
  <c r="M4" i="6"/>
  <c r="N4" i="6"/>
  <c r="A5" i="6"/>
  <c r="B5" i="6"/>
  <c r="C5" i="6"/>
  <c r="D5" i="6"/>
  <c r="E5" i="6"/>
  <c r="F5" i="6"/>
  <c r="G5" i="6"/>
  <c r="H5" i="6"/>
  <c r="I5" i="6"/>
  <c r="J5" i="6"/>
  <c r="K5" i="6"/>
  <c r="L5" i="6"/>
  <c r="M5" i="6"/>
  <c r="N5" i="6"/>
  <c r="A6" i="6"/>
  <c r="C6" i="6"/>
  <c r="D6" i="6"/>
  <c r="E6" i="6"/>
  <c r="F6" i="6"/>
  <c r="G6" i="6"/>
  <c r="H6" i="6"/>
  <c r="I6" i="6"/>
  <c r="J6" i="6"/>
  <c r="K6" i="6"/>
  <c r="L6" i="6"/>
  <c r="M6" i="6"/>
  <c r="N6" i="6"/>
  <c r="A7" i="6"/>
  <c r="B7" i="6"/>
  <c r="C7" i="6"/>
  <c r="D7" i="6"/>
  <c r="E7" i="6"/>
  <c r="F7" i="6"/>
  <c r="G7" i="6"/>
  <c r="H7" i="6"/>
  <c r="I7" i="6"/>
  <c r="J7" i="6"/>
  <c r="K7" i="6"/>
  <c r="L7" i="6"/>
  <c r="M7" i="6"/>
  <c r="N7" i="6"/>
  <c r="A8" i="6"/>
  <c r="C8" i="6"/>
  <c r="D8" i="6"/>
  <c r="E8" i="6"/>
  <c r="F8" i="6"/>
  <c r="G8" i="6"/>
  <c r="H8" i="6"/>
  <c r="I8" i="6"/>
  <c r="J8" i="6"/>
  <c r="K8" i="6"/>
  <c r="L8" i="6"/>
  <c r="M8" i="6"/>
  <c r="N8" i="6"/>
  <c r="A9" i="6"/>
  <c r="C9" i="6"/>
  <c r="D9" i="6"/>
  <c r="E9" i="6"/>
  <c r="F9" i="6"/>
  <c r="G9" i="6"/>
  <c r="H9" i="6"/>
  <c r="I9" i="6"/>
  <c r="J9" i="6"/>
  <c r="K9" i="6"/>
  <c r="L9" i="6"/>
  <c r="M9" i="6"/>
  <c r="M25" i="8" s="1"/>
  <c r="A10" i="6"/>
  <c r="C10" i="6"/>
  <c r="D10" i="6"/>
  <c r="E10" i="6"/>
  <c r="F10" i="6"/>
  <c r="P10" i="6" s="1"/>
  <c r="G10" i="6"/>
  <c r="H10" i="6"/>
  <c r="I10" i="6"/>
  <c r="J10" i="6"/>
  <c r="K10" i="6"/>
  <c r="L10" i="6"/>
  <c r="L26" i="8" s="1"/>
  <c r="A11" i="6"/>
  <c r="B11" i="6"/>
  <c r="C11" i="6"/>
  <c r="D11" i="6"/>
  <c r="E11" i="6"/>
  <c r="F11" i="6"/>
  <c r="G11" i="6"/>
  <c r="H11" i="6"/>
  <c r="I11" i="6"/>
  <c r="J11" i="6"/>
  <c r="K11" i="6"/>
  <c r="K27" i="8" s="1"/>
  <c r="A12" i="6"/>
  <c r="C12" i="6"/>
  <c r="D12" i="6"/>
  <c r="E12" i="6"/>
  <c r="F12" i="6"/>
  <c r="G12" i="6"/>
  <c r="H12" i="6"/>
  <c r="P12" i="6" s="1"/>
  <c r="I12" i="6"/>
  <c r="J12" i="6"/>
  <c r="J28" i="8" s="1"/>
  <c r="A13" i="6"/>
  <c r="C13" i="6"/>
  <c r="D13" i="6"/>
  <c r="E13" i="6"/>
  <c r="F13" i="6"/>
  <c r="G13" i="6"/>
  <c r="H13" i="6"/>
  <c r="I13" i="6"/>
  <c r="I29" i="8" s="1"/>
  <c r="A14" i="6"/>
  <c r="C14" i="6"/>
  <c r="D14" i="6"/>
  <c r="E14" i="6"/>
  <c r="F14" i="6"/>
  <c r="G14" i="6"/>
  <c r="H14" i="6"/>
  <c r="H30" i="8" s="1"/>
  <c r="A15" i="6"/>
  <c r="C15" i="6"/>
  <c r="D15" i="6"/>
  <c r="E15" i="6"/>
  <c r="F15" i="6"/>
  <c r="G15" i="6"/>
  <c r="G31" i="8" s="1"/>
  <c r="A16" i="6"/>
  <c r="C16" i="6"/>
  <c r="P16" i="6" s="1"/>
  <c r="D16" i="6"/>
  <c r="E16" i="6"/>
  <c r="F16" i="6"/>
  <c r="F32" i="8" s="1"/>
  <c r="A17" i="6"/>
  <c r="C17" i="6"/>
  <c r="D17" i="6"/>
  <c r="E17" i="6"/>
  <c r="E33" i="8" s="1"/>
  <c r="A18" i="6"/>
  <c r="C18" i="6"/>
  <c r="D18" i="6"/>
  <c r="D34" i="8" s="1"/>
  <c r="P18" i="6"/>
  <c r="A19" i="6"/>
  <c r="C19" i="6"/>
  <c r="C35" i="8" s="1"/>
  <c r="P19" i="6"/>
  <c r="B4" i="5"/>
  <c r="C4" i="5"/>
  <c r="C24" i="5" s="1"/>
  <c r="C32" i="5" s="1"/>
  <c r="D4" i="5"/>
  <c r="E4" i="5"/>
  <c r="F4" i="5"/>
  <c r="G4" i="5"/>
  <c r="H4" i="5"/>
  <c r="I4" i="5"/>
  <c r="J4" i="5"/>
  <c r="K4" i="5"/>
  <c r="K24" i="5" s="1"/>
  <c r="L4" i="5"/>
  <c r="M4" i="5"/>
  <c r="N4" i="5"/>
  <c r="O4" i="5"/>
  <c r="P4" i="5"/>
  <c r="Q4" i="5"/>
  <c r="Q24" i="5" s="1"/>
  <c r="R4" i="5"/>
  <c r="B5" i="5"/>
  <c r="B6" i="5"/>
  <c r="H6" i="5" s="1"/>
  <c r="J6" i="5"/>
  <c r="P6" i="5"/>
  <c r="B7" i="5"/>
  <c r="C7" i="5"/>
  <c r="D7" i="5"/>
  <c r="E7" i="5"/>
  <c r="F7" i="5"/>
  <c r="G7" i="5"/>
  <c r="H7" i="5"/>
  <c r="I7" i="5"/>
  <c r="I27" i="5" s="1"/>
  <c r="I35" i="5" s="1"/>
  <c r="J7" i="5"/>
  <c r="K7" i="5"/>
  <c r="K27" i="5" s="1"/>
  <c r="L7" i="5"/>
  <c r="M7" i="5"/>
  <c r="N7" i="5"/>
  <c r="O7" i="5"/>
  <c r="B8" i="5"/>
  <c r="C8" i="5"/>
  <c r="D8" i="5"/>
  <c r="E8" i="5"/>
  <c r="E24" i="5" s="1"/>
  <c r="E32" i="5" s="1"/>
  <c r="F8" i="5"/>
  <c r="G8" i="5"/>
  <c r="H8" i="5"/>
  <c r="I8" i="5"/>
  <c r="J8" i="5"/>
  <c r="K8" i="5"/>
  <c r="L8" i="5"/>
  <c r="M8" i="5"/>
  <c r="M24" i="5" s="1"/>
  <c r="N8" i="5"/>
  <c r="B9" i="5"/>
  <c r="E9" i="5" s="1"/>
  <c r="C9" i="5"/>
  <c r="D9" i="5"/>
  <c r="F9" i="5"/>
  <c r="H9" i="5"/>
  <c r="I9" i="5"/>
  <c r="J9" i="5"/>
  <c r="K9" i="5"/>
  <c r="L9" i="5"/>
  <c r="M9" i="5"/>
  <c r="B10" i="5"/>
  <c r="D10" i="5"/>
  <c r="J10" i="5"/>
  <c r="L10" i="5"/>
  <c r="B11" i="5"/>
  <c r="C11" i="5" s="1"/>
  <c r="D11" i="5"/>
  <c r="E11" i="5"/>
  <c r="G11" i="5"/>
  <c r="I11" i="5"/>
  <c r="J11" i="5"/>
  <c r="K11" i="5"/>
  <c r="B12" i="5"/>
  <c r="H12" i="5" s="1"/>
  <c r="H24" i="5" s="1"/>
  <c r="H32" i="5" s="1"/>
  <c r="C12" i="5"/>
  <c r="E12" i="5"/>
  <c r="G12" i="5"/>
  <c r="G24" i="5" s="1"/>
  <c r="G32" i="5" s="1"/>
  <c r="J12" i="5"/>
  <c r="B13" i="5"/>
  <c r="G13" i="5" s="1"/>
  <c r="D13" i="5"/>
  <c r="F13" i="5"/>
  <c r="B14" i="5"/>
  <c r="G14" i="5" s="1"/>
  <c r="D14" i="5"/>
  <c r="F14" i="5"/>
  <c r="B15" i="5"/>
  <c r="D15" i="5" s="1"/>
  <c r="D27" i="5" s="1"/>
  <c r="C15" i="5"/>
  <c r="E15" i="5"/>
  <c r="G15" i="5"/>
  <c r="B16" i="5"/>
  <c r="C16" i="5" s="1"/>
  <c r="D16" i="5"/>
  <c r="E16" i="5"/>
  <c r="B17" i="5"/>
  <c r="D17" i="5"/>
  <c r="B18" i="5"/>
  <c r="C18" i="5"/>
  <c r="D18" i="5"/>
  <c r="B19" i="5"/>
  <c r="C19" i="5"/>
  <c r="J24" i="5"/>
  <c r="L24" i="5"/>
  <c r="N24" i="5"/>
  <c r="O24" i="5"/>
  <c r="P24" i="5"/>
  <c r="R24" i="5"/>
  <c r="E27" i="5"/>
  <c r="E35" i="5" s="1"/>
  <c r="G27" i="5"/>
  <c r="G35" i="5" s="1"/>
  <c r="J27" i="5"/>
  <c r="L27" i="5"/>
  <c r="M27" i="5"/>
  <c r="N27" i="5"/>
  <c r="O27" i="5"/>
  <c r="J32" i="5"/>
  <c r="D35" i="5"/>
  <c r="J35" i="5"/>
  <c r="A4" i="4"/>
  <c r="C4" i="4"/>
  <c r="D4" i="4"/>
  <c r="E4" i="4"/>
  <c r="F4" i="4"/>
  <c r="G4" i="4"/>
  <c r="H4" i="4"/>
  <c r="P4" i="4" s="1"/>
  <c r="I4" i="4"/>
  <c r="J4" i="4"/>
  <c r="K4" i="4"/>
  <c r="L4" i="4"/>
  <c r="M4" i="4"/>
  <c r="N4" i="4"/>
  <c r="A5" i="4"/>
  <c r="C5" i="4"/>
  <c r="P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I6" i="4"/>
  <c r="J6" i="4"/>
  <c r="K6" i="4"/>
  <c r="L6" i="4"/>
  <c r="M6" i="4"/>
  <c r="N6" i="4"/>
  <c r="P6" i="4"/>
  <c r="A7" i="4"/>
  <c r="B7" i="4"/>
  <c r="C7" i="4"/>
  <c r="P7" i="4" s="1"/>
  <c r="Q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A9" i="4"/>
  <c r="C9" i="4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P10" i="4"/>
  <c r="A11" i="4"/>
  <c r="C11" i="4"/>
  <c r="D11" i="4"/>
  <c r="E11" i="4"/>
  <c r="F11" i="4"/>
  <c r="G11" i="4"/>
  <c r="H11" i="4"/>
  <c r="I11" i="4"/>
  <c r="J11" i="4"/>
  <c r="K11" i="4"/>
  <c r="A12" i="4"/>
  <c r="C12" i="4"/>
  <c r="P12" i="4" s="1"/>
  <c r="D12" i="4"/>
  <c r="E12" i="4"/>
  <c r="F12" i="4"/>
  <c r="G12" i="4"/>
  <c r="H12" i="4"/>
  <c r="I12" i="4"/>
  <c r="J12" i="4"/>
  <c r="A13" i="4"/>
  <c r="C13" i="4"/>
  <c r="D13" i="4"/>
  <c r="E13" i="4"/>
  <c r="F13" i="4"/>
  <c r="G13" i="4"/>
  <c r="H13" i="4"/>
  <c r="I13" i="4"/>
  <c r="A14" i="4"/>
  <c r="C14" i="4"/>
  <c r="P14" i="4" s="1"/>
  <c r="D14" i="4"/>
  <c r="E14" i="4"/>
  <c r="F14" i="4"/>
  <c r="G14" i="4"/>
  <c r="H14" i="4"/>
  <c r="A15" i="4"/>
  <c r="C15" i="4"/>
  <c r="D15" i="4"/>
  <c r="E15" i="4"/>
  <c r="F15" i="4"/>
  <c r="G15" i="4"/>
  <c r="A16" i="4"/>
  <c r="C16" i="4"/>
  <c r="P16" i="4" s="1"/>
  <c r="D16" i="4"/>
  <c r="E16" i="4"/>
  <c r="F16" i="4"/>
  <c r="A17" i="4"/>
  <c r="C17" i="4"/>
  <c r="D17" i="4"/>
  <c r="E17" i="4"/>
  <c r="A18" i="4"/>
  <c r="C18" i="4"/>
  <c r="P18" i="4" s="1"/>
  <c r="D18" i="4"/>
  <c r="A19" i="4"/>
  <c r="C19" i="4"/>
  <c r="P19" i="4" s="1"/>
  <c r="B4" i="3"/>
  <c r="B4" i="6" s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B5" i="3"/>
  <c r="D5" i="3" s="1"/>
  <c r="H5" i="3"/>
  <c r="L5" i="3"/>
  <c r="M5" i="3"/>
  <c r="B6" i="3"/>
  <c r="D6" i="3"/>
  <c r="E6" i="3"/>
  <c r="F6" i="3"/>
  <c r="G6" i="3"/>
  <c r="H6" i="3"/>
  <c r="J6" i="3"/>
  <c r="L6" i="3"/>
  <c r="M6" i="3"/>
  <c r="N6" i="3"/>
  <c r="O6" i="3"/>
  <c r="P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B8" i="3"/>
  <c r="C8" i="3"/>
  <c r="E8" i="3"/>
  <c r="K8" i="3"/>
  <c r="M8" i="3"/>
  <c r="B9" i="3"/>
  <c r="H9" i="3" s="1"/>
  <c r="B10" i="3"/>
  <c r="C10" i="3" s="1"/>
  <c r="G10" i="3"/>
  <c r="H10" i="3"/>
  <c r="I10" i="3"/>
  <c r="J10" i="3"/>
  <c r="K10" i="3"/>
  <c r="L10" i="3"/>
  <c r="B11" i="3"/>
  <c r="B11" i="4" s="1"/>
  <c r="C11" i="3"/>
  <c r="D11" i="3"/>
  <c r="E11" i="3"/>
  <c r="F11" i="3"/>
  <c r="G11" i="3"/>
  <c r="H11" i="3"/>
  <c r="I11" i="3"/>
  <c r="J11" i="3"/>
  <c r="K11" i="3"/>
  <c r="B12" i="3"/>
  <c r="I12" i="3" s="1"/>
  <c r="I28" i="3" s="1"/>
  <c r="D12" i="3"/>
  <c r="B13" i="3"/>
  <c r="B13" i="6" s="1"/>
  <c r="C13" i="3"/>
  <c r="D13" i="3"/>
  <c r="I13" i="3"/>
  <c r="B14" i="3"/>
  <c r="C14" i="3"/>
  <c r="D14" i="3"/>
  <c r="B15" i="3"/>
  <c r="B15" i="4" s="1"/>
  <c r="D15" i="3"/>
  <c r="B16" i="3"/>
  <c r="C16" i="3"/>
  <c r="D16" i="3"/>
  <c r="E16" i="3"/>
  <c r="F16" i="3"/>
  <c r="B17" i="3"/>
  <c r="B17" i="4" s="1"/>
  <c r="B18" i="3"/>
  <c r="C18" i="3"/>
  <c r="D18" i="3"/>
  <c r="B19" i="3"/>
  <c r="C19" i="3" s="1"/>
  <c r="R24" i="3" a="1"/>
  <c r="R24" i="3" s="1"/>
  <c r="R31" i="3" s="1"/>
  <c r="P14" i="6" l="1"/>
  <c r="P6" i="6"/>
  <c r="P8" i="6"/>
  <c r="Q4" i="4"/>
  <c r="N28" i="3"/>
  <c r="H15" i="4"/>
  <c r="Q19" i="4"/>
  <c r="L9" i="3"/>
  <c r="L26" i="3" s="1" a="1"/>
  <c r="L26" i="3" s="1"/>
  <c r="B19" i="4"/>
  <c r="C5" i="5"/>
  <c r="C25" i="5" s="1"/>
  <c r="C33" i="5" s="1"/>
  <c r="K5" i="5"/>
  <c r="K25" i="5" s="1"/>
  <c r="E25" i="5"/>
  <c r="E33" i="5" s="1"/>
  <c r="M25" i="5"/>
  <c r="D5" i="5"/>
  <c r="D25" i="5" s="1"/>
  <c r="D33" i="5" s="1"/>
  <c r="L5" i="5"/>
  <c r="N25" i="5"/>
  <c r="E5" i="5"/>
  <c r="M5" i="5"/>
  <c r="O25" i="5"/>
  <c r="F5" i="5"/>
  <c r="F25" i="5" s="1"/>
  <c r="F33" i="5" s="1"/>
  <c r="N5" i="5"/>
  <c r="G5" i="5"/>
  <c r="O5" i="5"/>
  <c r="Q25" i="5"/>
  <c r="I5" i="5"/>
  <c r="I25" i="5" s="1"/>
  <c r="I33" i="5" s="1"/>
  <c r="Q5" i="5"/>
  <c r="O11" i="6"/>
  <c r="O27" i="8" s="1"/>
  <c r="P7" i="6"/>
  <c r="Q7" i="6" s="1"/>
  <c r="C15" i="3"/>
  <c r="B14" i="6"/>
  <c r="B14" i="4"/>
  <c r="C12" i="3"/>
  <c r="K9" i="3"/>
  <c r="K28" i="3" s="1"/>
  <c r="B8" i="6"/>
  <c r="Q8" i="6" s="1"/>
  <c r="B8" i="4"/>
  <c r="D8" i="3"/>
  <c r="L8" i="3"/>
  <c r="F8" i="3"/>
  <c r="N8" i="3"/>
  <c r="J5" i="3"/>
  <c r="B5" i="4"/>
  <c r="Q5" i="4" s="1"/>
  <c r="B15" i="6"/>
  <c r="P9" i="6"/>
  <c r="B18" i="6"/>
  <c r="Q18" i="6" s="1"/>
  <c r="B18" i="4"/>
  <c r="H14" i="3"/>
  <c r="H13" i="3"/>
  <c r="F10" i="3"/>
  <c r="J8" i="3"/>
  <c r="B6" i="6"/>
  <c r="Q6" i="6" s="1"/>
  <c r="B6" i="4"/>
  <c r="I6" i="3"/>
  <c r="C6" i="3"/>
  <c r="K6" i="3"/>
  <c r="G5" i="3"/>
  <c r="P9" i="4"/>
  <c r="Q9" i="4" s="1"/>
  <c r="E10" i="5"/>
  <c r="F10" i="5"/>
  <c r="G10" i="5"/>
  <c r="H10" i="5"/>
  <c r="I10" i="5"/>
  <c r="C10" i="5"/>
  <c r="K10" i="5"/>
  <c r="G9" i="3"/>
  <c r="I9" i="3"/>
  <c r="M24" i="3" a="1"/>
  <c r="M24" i="3" s="1"/>
  <c r="M31" i="3" s="1"/>
  <c r="M40" i="3" s="1"/>
  <c r="B12" i="6"/>
  <c r="Q12" i="6" s="1"/>
  <c r="B12" i="4"/>
  <c r="Q12" i="4" s="1"/>
  <c r="H24" i="3" a="1"/>
  <c r="H24" i="3" s="1"/>
  <c r="H31" i="3" s="1"/>
  <c r="H34" i="3" s="1"/>
  <c r="H17" i="4" s="1"/>
  <c r="E17" i="3"/>
  <c r="B16" i="6"/>
  <c r="Q16" i="6" s="1"/>
  <c r="B16" i="4"/>
  <c r="G14" i="3"/>
  <c r="G13" i="3"/>
  <c r="H12" i="3"/>
  <c r="H28" i="3" s="1"/>
  <c r="D10" i="3"/>
  <c r="F9" i="3"/>
  <c r="I8" i="3"/>
  <c r="I26" i="3" s="1" a="1"/>
  <c r="I26" i="3" s="1"/>
  <c r="P5" i="3"/>
  <c r="P28" i="3" s="1"/>
  <c r="F5" i="3"/>
  <c r="P11" i="4"/>
  <c r="Q11" i="4" s="1"/>
  <c r="B9" i="4"/>
  <c r="C6" i="5"/>
  <c r="K6" i="5"/>
  <c r="F26" i="5"/>
  <c r="F34" i="5" s="1"/>
  <c r="D6" i="5"/>
  <c r="D26" i="5" s="1"/>
  <c r="D34" i="5" s="1"/>
  <c r="L6" i="5"/>
  <c r="E6" i="5"/>
  <c r="M6" i="5"/>
  <c r="M26" i="5" s="1"/>
  <c r="H26" i="5"/>
  <c r="H34" i="5" s="1"/>
  <c r="P26" i="5"/>
  <c r="F6" i="5"/>
  <c r="N6" i="5"/>
  <c r="N26" i="5" s="1"/>
  <c r="G6" i="5"/>
  <c r="G26" i="5" s="1"/>
  <c r="G34" i="5" s="1"/>
  <c r="O6" i="5"/>
  <c r="O26" i="5" s="1"/>
  <c r="J26" i="5"/>
  <c r="I6" i="5"/>
  <c r="I26" i="5" s="1"/>
  <c r="I34" i="5" s="1"/>
  <c r="L26" i="5"/>
  <c r="P17" i="6"/>
  <c r="B9" i="6"/>
  <c r="Q4" i="6"/>
  <c r="D17" i="3"/>
  <c r="D26" i="3" s="1" a="1"/>
  <c r="D26" i="3" s="1"/>
  <c r="G15" i="3"/>
  <c r="F14" i="3"/>
  <c r="F13" i="3"/>
  <c r="G12" i="3"/>
  <c r="G26" i="3" s="1" a="1"/>
  <c r="G26" i="3" s="1"/>
  <c r="E9" i="3"/>
  <c r="H8" i="3"/>
  <c r="O5" i="3"/>
  <c r="E5" i="3"/>
  <c r="Q6" i="4"/>
  <c r="P5" i="5"/>
  <c r="P25" i="5" s="1"/>
  <c r="P13" i="6"/>
  <c r="Q13" i="6" s="1"/>
  <c r="J12" i="3"/>
  <c r="J28" i="3" s="1"/>
  <c r="J9" i="3"/>
  <c r="C17" i="3"/>
  <c r="C28" i="3" s="1"/>
  <c r="F15" i="3"/>
  <c r="E14" i="3"/>
  <c r="E24" i="3" s="1" a="1"/>
  <c r="E24" i="3" s="1"/>
  <c r="E31" i="3" s="1"/>
  <c r="E34" i="3" s="1"/>
  <c r="E13" i="3"/>
  <c r="F12" i="3"/>
  <c r="B10" i="6"/>
  <c r="Q10" i="6" s="1"/>
  <c r="B10" i="4"/>
  <c r="E10" i="3"/>
  <c r="D9" i="3"/>
  <c r="D24" i="3" s="1" a="1"/>
  <c r="D24" i="3" s="1"/>
  <c r="D31" i="3" s="1"/>
  <c r="D34" i="3" s="1"/>
  <c r="G8" i="3"/>
  <c r="G24" i="3" s="1" a="1"/>
  <c r="G24" i="3" s="1"/>
  <c r="G31" i="3" s="1"/>
  <c r="G34" i="3" s="1"/>
  <c r="G17" i="4" s="1"/>
  <c r="N5" i="3"/>
  <c r="N24" i="3" s="1" a="1"/>
  <c r="N24" i="3" s="1"/>
  <c r="N31" i="3" s="1"/>
  <c r="P17" i="4"/>
  <c r="Q17" i="4" s="1"/>
  <c r="P15" i="4"/>
  <c r="Q15" i="4" s="1"/>
  <c r="P13" i="4"/>
  <c r="L25" i="5"/>
  <c r="K32" i="5" a="1"/>
  <c r="K32" i="5" s="1"/>
  <c r="O32" i="5" a="1"/>
  <c r="O32" i="5" s="1"/>
  <c r="O4" i="6" s="1"/>
  <c r="L32" i="5" a="1"/>
  <c r="L32" i="5" s="1"/>
  <c r="M32" i="5" a="1"/>
  <c r="M32" i="5" s="1"/>
  <c r="N32" i="5" a="1"/>
  <c r="N32" i="5" s="1"/>
  <c r="E17" i="5"/>
  <c r="C17" i="5"/>
  <c r="J5" i="5"/>
  <c r="B19" i="6"/>
  <c r="B17" i="6"/>
  <c r="L11" i="6"/>
  <c r="L27" i="8" s="1"/>
  <c r="P11" i="6"/>
  <c r="Q11" i="6" s="1"/>
  <c r="P5" i="6"/>
  <c r="Q5" i="6" s="1"/>
  <c r="M26" i="3" a="1"/>
  <c r="M26" i="3" s="1"/>
  <c r="K26" i="3" a="1"/>
  <c r="K26" i="3" s="1"/>
  <c r="E15" i="3"/>
  <c r="E12" i="3"/>
  <c r="M9" i="3"/>
  <c r="M28" i="3" s="1"/>
  <c r="C9" i="3"/>
  <c r="I5" i="3"/>
  <c r="I24" i="3" s="1" a="1"/>
  <c r="I24" i="3" s="1"/>
  <c r="I31" i="3" s="1"/>
  <c r="I34" i="3" s="1"/>
  <c r="Q5" i="3"/>
  <c r="Q24" i="3" s="1" a="1"/>
  <c r="Q24" i="3" s="1"/>
  <c r="Q31" i="3" s="1"/>
  <c r="C5" i="3"/>
  <c r="C24" i="3" s="1" a="1"/>
  <c r="C24" i="3" s="1"/>
  <c r="C31" i="3" s="1"/>
  <c r="C34" i="3" s="1"/>
  <c r="K5" i="3"/>
  <c r="K24" i="3" s="1" a="1"/>
  <c r="K24" i="3" s="1"/>
  <c r="K31" i="3" s="1"/>
  <c r="K40" i="3" s="1"/>
  <c r="B13" i="4"/>
  <c r="P8" i="4"/>
  <c r="Q8" i="4" s="1"/>
  <c r="J25" i="5"/>
  <c r="L35" i="5" a="1"/>
  <c r="L35" i="5" s="1"/>
  <c r="M35" i="5" a="1"/>
  <c r="M35" i="5" s="1"/>
  <c r="M11" i="6" s="1"/>
  <c r="M27" i="8" s="1"/>
  <c r="N35" i="5" a="1"/>
  <c r="N35" i="5" s="1"/>
  <c r="N11" i="6" s="1"/>
  <c r="N27" i="8" s="1"/>
  <c r="K35" i="5" a="1"/>
  <c r="K35" i="5" s="1"/>
  <c r="O35" i="5" a="1"/>
  <c r="O35" i="5" s="1"/>
  <c r="O7" i="6" s="1"/>
  <c r="C27" i="5"/>
  <c r="C35" i="5" s="1"/>
  <c r="H5" i="5"/>
  <c r="H25" i="5" s="1"/>
  <c r="H33" i="5" s="1"/>
  <c r="P15" i="6"/>
  <c r="Q15" i="6" s="1"/>
  <c r="F15" i="5"/>
  <c r="E14" i="5"/>
  <c r="E13" i="5"/>
  <c r="F12" i="5"/>
  <c r="H11" i="5"/>
  <c r="H27" i="5" s="1"/>
  <c r="H35" i="5" s="1"/>
  <c r="G9" i="5"/>
  <c r="G25" i="5" s="1"/>
  <c r="G33" i="5" s="1"/>
  <c r="F16" i="5"/>
  <c r="C14" i="5"/>
  <c r="C13" i="5"/>
  <c r="D12" i="5"/>
  <c r="D24" i="5" s="1"/>
  <c r="D32" i="5" s="1"/>
  <c r="F11" i="5"/>
  <c r="I13" i="5"/>
  <c r="B4" i="4"/>
  <c r="H14" i="5"/>
  <c r="H13" i="5"/>
  <c r="I12" i="5"/>
  <c r="I24" i="5" s="1"/>
  <c r="I32" i="5" s="1"/>
  <c r="S4" i="6" l="1"/>
  <c r="T2" i="8" s="1"/>
  <c r="O20" i="8"/>
  <c r="S7" i="6"/>
  <c r="T5" i="8" s="1"/>
  <c r="O23" i="8"/>
  <c r="I17" i="4"/>
  <c r="I15" i="4"/>
  <c r="S11" i="6"/>
  <c r="T9" i="8" s="1"/>
  <c r="T4" i="6"/>
  <c r="T7" i="6"/>
  <c r="F17" i="6"/>
  <c r="F33" i="8" s="1"/>
  <c r="G17" i="6"/>
  <c r="G33" i="8" s="1"/>
  <c r="H17" i="6"/>
  <c r="H33" i="8" s="1"/>
  <c r="I17" i="6"/>
  <c r="I33" i="8" s="1"/>
  <c r="K17" i="6"/>
  <c r="K33" i="8" s="1"/>
  <c r="M34" i="5" a="1"/>
  <c r="M34" i="5" s="1"/>
  <c r="N34" i="5" a="1"/>
  <c r="N34" i="5" s="1"/>
  <c r="J34" i="5"/>
  <c r="K34" i="5" a="1"/>
  <c r="K34" i="5" s="1"/>
  <c r="K14" i="6" s="1"/>
  <c r="K30" i="8" s="1"/>
  <c r="O34" i="5" a="1"/>
  <c r="O34" i="5" s="1"/>
  <c r="O14" i="6" s="1"/>
  <c r="O30" i="8" s="1"/>
  <c r="L34" i="5" a="1"/>
  <c r="L34" i="5" s="1"/>
  <c r="L14" i="6" s="1"/>
  <c r="L30" i="8" s="1"/>
  <c r="K26" i="5"/>
  <c r="K12" i="6"/>
  <c r="K28" i="8" s="1"/>
  <c r="L12" i="6"/>
  <c r="L28" i="8" s="1"/>
  <c r="M12" i="6"/>
  <c r="M28" i="8" s="1"/>
  <c r="O12" i="6"/>
  <c r="O28" i="8" s="1"/>
  <c r="N12" i="6"/>
  <c r="N28" i="8" s="1"/>
  <c r="J26" i="3" a="1"/>
  <c r="J26" i="3" s="1"/>
  <c r="Q9" i="6"/>
  <c r="J24" i="3" a="1"/>
  <c r="J24" i="3" s="1"/>
  <c r="J31" i="3" s="1"/>
  <c r="O24" i="3" a="1"/>
  <c r="O24" i="3" s="1"/>
  <c r="O31" i="3" s="1"/>
  <c r="O28" i="3"/>
  <c r="E19" i="6"/>
  <c r="E35" i="8" s="1"/>
  <c r="M19" i="6"/>
  <c r="M35" i="8" s="1"/>
  <c r="F19" i="6"/>
  <c r="F35" i="8" s="1"/>
  <c r="N19" i="6"/>
  <c r="N35" i="8" s="1"/>
  <c r="G19" i="6"/>
  <c r="G35" i="8" s="1"/>
  <c r="O19" i="6"/>
  <c r="O35" i="8" s="1"/>
  <c r="H19" i="6"/>
  <c r="H35" i="8" s="1"/>
  <c r="I19" i="6"/>
  <c r="I35" i="8" s="1"/>
  <c r="K19" i="6"/>
  <c r="K35" i="8" s="1"/>
  <c r="L19" i="6"/>
  <c r="L35" i="8" s="1"/>
  <c r="D19" i="6"/>
  <c r="D35" i="8" s="1"/>
  <c r="J19" i="6"/>
  <c r="J35" i="8" s="1"/>
  <c r="I14" i="4"/>
  <c r="L24" i="3" a="1"/>
  <c r="L24" i="3" s="1"/>
  <c r="L31" i="3" s="1"/>
  <c r="L40" i="3" s="1"/>
  <c r="I14" i="6"/>
  <c r="I30" i="8" s="1"/>
  <c r="J14" i="6"/>
  <c r="J30" i="8" s="1"/>
  <c r="M14" i="6"/>
  <c r="M30" i="8" s="1"/>
  <c r="N14" i="6"/>
  <c r="N30" i="8" s="1"/>
  <c r="Q14" i="6"/>
  <c r="D28" i="3"/>
  <c r="E26" i="5"/>
  <c r="E34" i="5" s="1"/>
  <c r="C26" i="5"/>
  <c r="C34" i="5" s="1"/>
  <c r="N33" i="5" a="1"/>
  <c r="N33" i="5" s="1"/>
  <c r="N13" i="6" s="1"/>
  <c r="N29" i="8" s="1"/>
  <c r="J33" i="5"/>
  <c r="J13" i="6" s="1"/>
  <c r="J29" i="8" s="1"/>
  <c r="K33" i="5" a="1"/>
  <c r="K33" i="5" s="1"/>
  <c r="K13" i="6" s="1"/>
  <c r="K29" i="8" s="1"/>
  <c r="O33" i="5" a="1"/>
  <c r="O33" i="5" s="1"/>
  <c r="L33" i="5" a="1"/>
  <c r="L33" i="5" s="1"/>
  <c r="L13" i="6" s="1"/>
  <c r="L29" i="8" s="1"/>
  <c r="M33" i="5" a="1"/>
  <c r="M33" i="5" s="1"/>
  <c r="M13" i="6" s="1"/>
  <c r="M29" i="8" s="1"/>
  <c r="Q10" i="4"/>
  <c r="Q17" i="6"/>
  <c r="G28" i="3"/>
  <c r="L28" i="3"/>
  <c r="Q14" i="4"/>
  <c r="F24" i="5"/>
  <c r="F32" i="5" s="1"/>
  <c r="F27" i="5"/>
  <c r="F35" i="5" s="1"/>
  <c r="Q13" i="4"/>
  <c r="M10" i="6"/>
  <c r="M26" i="8" s="1"/>
  <c r="O10" i="6"/>
  <c r="O26" i="8" s="1"/>
  <c r="N10" i="6"/>
  <c r="N26" i="8" s="1"/>
  <c r="F28" i="3"/>
  <c r="H26" i="3" a="1"/>
  <c r="H26" i="3" s="1"/>
  <c r="H18" i="4"/>
  <c r="E18" i="4"/>
  <c r="G18" i="4"/>
  <c r="I18" i="4"/>
  <c r="M15" i="6"/>
  <c r="M31" i="8" s="1"/>
  <c r="N15" i="6"/>
  <c r="N31" i="8" s="1"/>
  <c r="O15" i="6"/>
  <c r="O31" i="8" s="1"/>
  <c r="H15" i="6"/>
  <c r="H31" i="8" s="1"/>
  <c r="I15" i="6"/>
  <c r="I31" i="8" s="1"/>
  <c r="K15" i="6"/>
  <c r="K31" i="8" s="1"/>
  <c r="J15" i="6"/>
  <c r="J31" i="8" s="1"/>
  <c r="L15" i="6"/>
  <c r="L31" i="8" s="1"/>
  <c r="Q18" i="4"/>
  <c r="P24" i="3" a="1"/>
  <c r="P24" i="3" s="1"/>
  <c r="P31" i="3" s="1"/>
  <c r="E26" i="3" a="1"/>
  <c r="E26" i="3" s="1"/>
  <c r="F26" i="3" a="1"/>
  <c r="F26" i="3" s="1"/>
  <c r="C26" i="3" a="1"/>
  <c r="C26" i="3" s="1"/>
  <c r="F24" i="3" a="1"/>
  <c r="F24" i="3" s="1"/>
  <c r="F31" i="3" s="1"/>
  <c r="F34" i="3" s="1"/>
  <c r="F17" i="4" s="1"/>
  <c r="G16" i="4"/>
  <c r="H16" i="4"/>
  <c r="I16" i="4"/>
  <c r="I18" i="6"/>
  <c r="I34" i="8" s="1"/>
  <c r="J18" i="6"/>
  <c r="J34" i="8" s="1"/>
  <c r="K18" i="6"/>
  <c r="K34" i="8" s="1"/>
  <c r="L18" i="6"/>
  <c r="L34" i="8" s="1"/>
  <c r="E18" i="6"/>
  <c r="E34" i="8" s="1"/>
  <c r="M18" i="6"/>
  <c r="M34" i="8" s="1"/>
  <c r="G18" i="6"/>
  <c r="G34" i="8" s="1"/>
  <c r="O18" i="6"/>
  <c r="O34" i="8" s="1"/>
  <c r="F18" i="6"/>
  <c r="F34" i="8" s="1"/>
  <c r="H18" i="6"/>
  <c r="H34" i="8" s="1"/>
  <c r="N18" i="6"/>
  <c r="N34" i="8" s="1"/>
  <c r="Q19" i="6"/>
  <c r="O6" i="6"/>
  <c r="E28" i="3"/>
  <c r="I16" i="6"/>
  <c r="I32" i="8" s="1"/>
  <c r="J16" i="6"/>
  <c r="J32" i="8" s="1"/>
  <c r="K16" i="6"/>
  <c r="K32" i="8" s="1"/>
  <c r="L16" i="6"/>
  <c r="L32" i="8" s="1"/>
  <c r="M16" i="6"/>
  <c r="M32" i="8" s="1"/>
  <c r="G16" i="6"/>
  <c r="G32" i="8" s="1"/>
  <c r="O16" i="6"/>
  <c r="O32" i="8" s="1"/>
  <c r="H16" i="6"/>
  <c r="H32" i="8" s="1"/>
  <c r="N16" i="6"/>
  <c r="N32" i="8" s="1"/>
  <c r="O8" i="6"/>
  <c r="F19" i="4"/>
  <c r="H19" i="4"/>
  <c r="D19" i="4"/>
  <c r="E19" i="4"/>
  <c r="G19" i="4"/>
  <c r="I19" i="4"/>
  <c r="Q16" i="4"/>
  <c r="R4" i="6" l="1"/>
  <c r="R2" i="8" s="1"/>
  <c r="S8" i="6"/>
  <c r="T6" i="8" s="1"/>
  <c r="O24" i="8"/>
  <c r="S6" i="6"/>
  <c r="T4" i="8" s="1"/>
  <c r="O22" i="8"/>
  <c r="R7" i="6"/>
  <c r="R5" i="8" s="1"/>
  <c r="O13" i="6"/>
  <c r="O29" i="8" s="1"/>
  <c r="O5" i="6"/>
  <c r="S14" i="6"/>
  <c r="T12" i="8" s="1"/>
  <c r="R8" i="6"/>
  <c r="R6" i="8" s="1"/>
  <c r="T8" i="6"/>
  <c r="F18" i="4"/>
  <c r="O17" i="6"/>
  <c r="O33" i="8" s="1"/>
  <c r="S19" i="6"/>
  <c r="T17" i="8" s="1"/>
  <c r="S15" i="6"/>
  <c r="T13" i="8" s="1"/>
  <c r="R11" i="6"/>
  <c r="R9" i="8" s="1"/>
  <c r="T11" i="6"/>
  <c r="N17" i="6"/>
  <c r="N33" i="8" s="1"/>
  <c r="R6" i="6"/>
  <c r="R4" i="8" s="1"/>
  <c r="O9" i="6"/>
  <c r="O25" i="8" s="1"/>
  <c r="S12" i="6"/>
  <c r="T10" i="8" s="1"/>
  <c r="L17" i="6"/>
  <c r="L33" i="8" s="1"/>
  <c r="S16" i="6"/>
  <c r="T14" i="8" s="1"/>
  <c r="S18" i="6"/>
  <c r="T16" i="8" s="1"/>
  <c r="S10" i="6"/>
  <c r="T8" i="8" s="1"/>
  <c r="N9" i="6"/>
  <c r="N25" i="8" s="1"/>
  <c r="J40" i="3"/>
  <c r="J34" i="3"/>
  <c r="J17" i="6"/>
  <c r="M17" i="6"/>
  <c r="M33" i="8" s="1"/>
  <c r="S17" i="6" l="1"/>
  <c r="T15" i="8" s="1"/>
  <c r="J33" i="8"/>
  <c r="T6" i="6"/>
  <c r="S13" i="6"/>
  <c r="T11" i="8" s="1"/>
  <c r="S5" i="6"/>
  <c r="T3" i="8" s="1"/>
  <c r="O21" i="8"/>
  <c r="T17" i="6"/>
  <c r="R17" i="6"/>
  <c r="R15" i="8" s="1"/>
  <c r="J17" i="4"/>
  <c r="J15" i="4"/>
  <c r="J19" i="4"/>
  <c r="J18" i="4"/>
  <c r="J14" i="4"/>
  <c r="J16" i="4"/>
  <c r="J13" i="4"/>
  <c r="R12" i="6"/>
  <c r="R10" i="8" s="1"/>
  <c r="T12" i="6"/>
  <c r="T19" i="6"/>
  <c r="R19" i="6"/>
  <c r="R17" i="8" s="1"/>
  <c r="R13" i="6"/>
  <c r="R11" i="8" s="1"/>
  <c r="J42" i="3" a="1"/>
  <c r="J42" i="3" s="1"/>
  <c r="J43" i="3" s="1"/>
  <c r="N42" i="3" a="1"/>
  <c r="N42" i="3" s="1"/>
  <c r="N43" i="3" s="1"/>
  <c r="N34" i="3" s="1"/>
  <c r="K42" i="3" a="1"/>
  <c r="K42" i="3" s="1"/>
  <c r="K43" i="3" s="1"/>
  <c r="K34" i="3" s="1"/>
  <c r="C43" i="3" a="1"/>
  <c r="C43" i="3" s="1"/>
  <c r="C46" i="3" s="1"/>
  <c r="L42" i="3" a="1"/>
  <c r="L42" i="3" s="1"/>
  <c r="L43" i="3" s="1"/>
  <c r="L34" i="3" s="1"/>
  <c r="C42" i="3" a="1"/>
  <c r="C42" i="3" s="1"/>
  <c r="C47" i="3" s="1"/>
  <c r="M42" i="3" a="1"/>
  <c r="M42" i="3" s="1"/>
  <c r="M43" i="3" s="1"/>
  <c r="M34" i="3" s="1"/>
  <c r="R15" i="6"/>
  <c r="R13" i="8" s="1"/>
  <c r="T15" i="6"/>
  <c r="R14" i="6"/>
  <c r="R12" i="8" s="1"/>
  <c r="T14" i="6"/>
  <c r="R10" i="6"/>
  <c r="R8" i="8" s="1"/>
  <c r="T10" i="6"/>
  <c r="R18" i="6"/>
  <c r="R16" i="8" s="1"/>
  <c r="T18" i="6"/>
  <c r="R16" i="6"/>
  <c r="R14" i="8" s="1"/>
  <c r="T16" i="6"/>
  <c r="R5" i="6"/>
  <c r="R3" i="8" s="1"/>
  <c r="T5" i="6"/>
  <c r="S9" i="6"/>
  <c r="T7" i="8" s="1"/>
  <c r="T13" i="6" l="1"/>
  <c r="T19" i="8"/>
  <c r="L11" i="4"/>
  <c r="L15" i="4"/>
  <c r="L17" i="4"/>
  <c r="L14" i="4"/>
  <c r="L19" i="4"/>
  <c r="L13" i="4"/>
  <c r="L12" i="4"/>
  <c r="L16" i="4"/>
  <c r="L18" i="4"/>
  <c r="C48" i="3"/>
  <c r="O34" i="3" s="1"/>
  <c r="T9" i="6"/>
  <c r="R9" i="6"/>
  <c r="K15" i="4"/>
  <c r="K17" i="4"/>
  <c r="K19" i="4"/>
  <c r="K14" i="4"/>
  <c r="K12" i="4"/>
  <c r="K16" i="4"/>
  <c r="K18" i="4"/>
  <c r="K13" i="4"/>
  <c r="M15" i="4"/>
  <c r="M17" i="4"/>
  <c r="M11" i="4"/>
  <c r="M19" i="4"/>
  <c r="M16" i="4"/>
  <c r="M14" i="4"/>
  <c r="M10" i="4"/>
  <c r="M18" i="4"/>
  <c r="M12" i="4"/>
  <c r="M13" i="4"/>
  <c r="N17" i="4"/>
  <c r="N11" i="4"/>
  <c r="N15" i="4"/>
  <c r="N18" i="4"/>
  <c r="N16" i="4"/>
  <c r="N13" i="4"/>
  <c r="N12" i="4"/>
  <c r="N14" i="4"/>
  <c r="N10" i="4"/>
  <c r="N19" i="4"/>
  <c r="N9" i="4"/>
  <c r="R21" i="6" l="1"/>
  <c r="R19" i="8" s="1"/>
  <c r="R7" i="8"/>
  <c r="S12" i="4"/>
  <c r="O7" i="4"/>
  <c r="S7" i="4" s="1"/>
  <c r="O11" i="4"/>
  <c r="O15" i="4"/>
  <c r="S15" i="4" s="1"/>
  <c r="O17" i="4"/>
  <c r="S17" i="4" s="1"/>
  <c r="O9" i="4"/>
  <c r="O8" i="4"/>
  <c r="S8" i="4" s="1"/>
  <c r="O16" i="4"/>
  <c r="S16" i="4" s="1"/>
  <c r="O6" i="4"/>
  <c r="S6" i="4" s="1"/>
  <c r="O10" i="4"/>
  <c r="S10" i="4" s="1"/>
  <c r="O18" i="4"/>
  <c r="S18" i="4" s="1"/>
  <c r="O5" i="4"/>
  <c r="S5" i="4" s="1"/>
  <c r="O19" i="4"/>
  <c r="S19" i="4" s="1"/>
  <c r="O13" i="4"/>
  <c r="S13" i="4" s="1"/>
  <c r="O14" i="4"/>
  <c r="S14" i="4" s="1"/>
  <c r="O4" i="4"/>
  <c r="S4" i="4" s="1"/>
  <c r="O12" i="4"/>
  <c r="S9" i="4"/>
  <c r="S11" i="4"/>
  <c r="R16" i="4" l="1"/>
  <c r="T16" i="4"/>
  <c r="R13" i="4"/>
  <c r="T13" i="4"/>
  <c r="R10" i="4"/>
  <c r="T10" i="4"/>
  <c r="R17" i="4"/>
  <c r="T17" i="4"/>
  <c r="R7" i="4"/>
  <c r="T7" i="4"/>
  <c r="R12" i="4"/>
  <c r="T12" i="4"/>
  <c r="R19" i="4"/>
  <c r="T19" i="4"/>
  <c r="R5" i="4"/>
  <c r="T5" i="4"/>
  <c r="T11" i="4"/>
  <c r="R11" i="4"/>
  <c r="R6" i="4"/>
  <c r="T6" i="4"/>
  <c r="R14" i="4"/>
  <c r="T14" i="4"/>
  <c r="R8" i="4"/>
  <c r="T8" i="4"/>
  <c r="R15" i="4"/>
  <c r="T15" i="4"/>
  <c r="R18" i="4"/>
  <c r="T18" i="4"/>
  <c r="R9" i="4"/>
  <c r="T9" i="4"/>
  <c r="R4" i="4"/>
  <c r="T4" i="4"/>
  <c r="R2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<sst xmlns="http://schemas.openxmlformats.org/spreadsheetml/2006/main" count="86" uniqueCount="53">
  <si>
    <t>sum from 12</t>
  </si>
  <si>
    <t>exp(slope)</t>
  </si>
  <si>
    <t>exp(interc)</t>
  </si>
  <si>
    <t>for 11 &amp; later:</t>
  </si>
  <si>
    <t>exp</t>
  </si>
  <si>
    <t>intercept</t>
  </si>
  <si>
    <t>log</t>
  </si>
  <si>
    <t>slope</t>
  </si>
  <si>
    <t>forecast:</t>
  </si>
  <si>
    <t>Negative exponential fit = loglinear fit: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</si>
  <si>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</si>
  <si>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</si>
  <si>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</si>
  <si>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</si>
  <si>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</si>
  <si>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</si>
  <si>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</si>
  <si>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</si>
  <si>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</si>
  <si>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</si>
  <si>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</si>
  <si>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</si>
  <si>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</si>
  <si>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</si>
  <si>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</si>
  <si>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for the frequency estimation</t>
  </si>
  <si>
    <t xml:space="preserve">Accident year 13 (and to some extent 15) is where things went wrong 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</si>
  <si>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</si>
  <si>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</si>
  <si>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</si>
  <si>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</si>
  <si>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</si>
  <si>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</si>
  <si>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</si>
  <si>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</si>
  <si>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</si>
  <si>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</si>
  <si>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Q4</t>
  </si>
  <si>
    <t>Q3</t>
  </si>
  <si>
    <t>Q2</t>
  </si>
  <si>
    <t>Q1</t>
  </si>
  <si>
    <t>Quarter 4 - all</t>
  </si>
  <si>
    <t>Quarter 3 - all</t>
  </si>
  <si>
    <t>Quarter 2 - all</t>
  </si>
  <si>
    <t>Quarter 1 - all</t>
  </si>
  <si>
    <t>True rectangle:</t>
  </si>
  <si>
    <t>A/E</t>
  </si>
  <si>
    <t>Ultimate</t>
  </si>
  <si>
    <t xml:space="preserve"> &lt;- most of where the gap comes from: frequency was estimated higher (20.44) </t>
  </si>
  <si>
    <t>than true (20) and even actual (18.8) - it was a good year!</t>
  </si>
  <si>
    <t>The fact that 323 was lower than expected is not recognised by the model here.</t>
  </si>
  <si>
    <t>Heatmap of A/E:</t>
  </si>
  <si>
    <t>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</si>
</sst>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Fill="1" applyBorder="1"/>
    <xf numFmtId="165" fontId="2" fillId="0" borderId="0" xfId="1" applyNumberFormat="1" applyFont="1" applyFill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" fontId="5" fillId="0" borderId="0" xfId="0" applyNumberFormat="1" applyFont="1"/>
    <xf numFmtId="0" fontId="0" fillId="7" borderId="0" xfId="0" applyFill="1"/>
    <xf numFmtId="164" fontId="3" fillId="0" borderId="2" xfId="0" applyNumberFormat="1" applyFont="1" applyBorder="1"/>
    <xf numFmtId="10" fontId="2" fillId="7" borderId="0" xfId="1" applyNumberFormat="1" applyFont="1" applyFill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2" fontId="2" fillId="0" borderId="0" xfId="0" applyNumberFormat="1" applyFont="1"/>
    <xf numFmtId="164" fontId="3" fillId="0" borderId="1" xfId="0" applyNumberFormat="1" applyFont="1" applyBorder="1"/>
    <xf numFmtId="165" fontId="2" fillId="0" borderId="0" xfId="1" applyNumberFormat="1" applyFont="1" applyBorder="1"/>
    <xf numFmtId="164" fontId="3" fillId="0" borderId="3" xfId="0" applyNumberFormat="1" applyFont="1" applyBorder="1"/>
    <xf numFmtId="165" fontId="10" fillId="0" borderId="0" xfId="1" applyNumberFormat="1" applyFont="1" applyBorder="1"/>
    <xf numFmtId="0" fontId="0" fillId="0" borderId="0" xfId="0" applyFill="1"/>
    <xf numFmtId="0" fontId="0" fillId="8" borderId="0" xfId="0" applyFill="1"/>
    <xf numFmtId="165" fontId="2" fillId="8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13.551124081279724</c:v>
                </c:pt>
                <c:pt idx="1">
                  <c:v>45.27502513284503</c:v>
                </c:pt>
                <c:pt idx="2">
                  <c:v>39.513188934162564</c:v>
                </c:pt>
                <c:pt idx="3">
                  <c:v>23.666554709963876</c:v>
                </c:pt>
                <c:pt idx="4">
                  <c:v>13.80142737195634</c:v>
                </c:pt>
                <c:pt idx="5">
                  <c:v>7.2128547421687665</c:v>
                </c:pt>
                <c:pt idx="6">
                  <c:v>3.3843574378240753</c:v>
                </c:pt>
                <c:pt idx="7">
                  <c:v>1.2995526318815915</c:v>
                </c:pt>
                <c:pt idx="8">
                  <c:v>0.5975842339478703</c:v>
                </c:pt>
                <c:pt idx="9">
                  <c:v>0.28566531451751132</c:v>
                </c:pt>
                <c:pt idx="10">
                  <c:v>0.11360685536224358</c:v>
                </c:pt>
                <c:pt idx="11">
                  <c:v>3.9029721132642504E-2</c:v>
                </c:pt>
                <c:pt idx="12">
                  <c:v>2.4132438824267577E-2</c:v>
                </c:pt>
                <c:pt idx="13">
                  <c:v>3.2168821977739175E-2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3E-4CFD-AD56-EC8273F7833D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15.755383089222152</c:v>
                </c:pt>
                <c:pt idx="1">
                  <c:v>43.015275202171793</c:v>
                </c:pt>
                <c:pt idx="2">
                  <c:v>39.546172516084297</c:v>
                </c:pt>
                <c:pt idx="3">
                  <c:v>21.648514185827615</c:v>
                </c:pt>
                <c:pt idx="4">
                  <c:v>13.657056145675265</c:v>
                </c:pt>
                <c:pt idx="5">
                  <c:v>8.6687759468900296</c:v>
                </c:pt>
                <c:pt idx="6">
                  <c:v>3.5699400177590928</c:v>
                </c:pt>
                <c:pt idx="7">
                  <c:v>1.1097785812733814</c:v>
                </c:pt>
                <c:pt idx="8">
                  <c:v>0.53791428075655034</c:v>
                </c:pt>
                <c:pt idx="9">
                  <c:v>0.32117380574055915</c:v>
                </c:pt>
                <c:pt idx="10">
                  <c:v>0.11360685536224358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3E-4CFD-AD56-EC8273F7833D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15.176611070451834</c:v>
                </c:pt>
                <c:pt idx="1">
                  <c:v>34.504894880436524</c:v>
                </c:pt>
                <c:pt idx="2">
                  <c:v>40.459378297216134</c:v>
                </c:pt>
                <c:pt idx="3">
                  <c:v>19.764243614931239</c:v>
                </c:pt>
                <c:pt idx="4">
                  <c:v>16.323996640251252</c:v>
                </c:pt>
                <c:pt idx="5">
                  <c:v>8.3968905837489007</c:v>
                </c:pt>
                <c:pt idx="6">
                  <c:v>3.3447329850802361</c:v>
                </c:pt>
                <c:pt idx="7">
                  <c:v>1.2629750957098316</c:v>
                </c:pt>
                <c:pt idx="8">
                  <c:v>0.54730543291859746</c:v>
                </c:pt>
                <c:pt idx="9">
                  <c:v>0.20998110170084691</c:v>
                </c:pt>
                <c:pt idx="10">
                  <c:v>6.5509335080248934E-2</c:v>
                </c:pt>
                <c:pt idx="11">
                  <c:v>0</c:v>
                </c:pt>
                <c:pt idx="12">
                  <c:v>0</c:v>
                </c:pt>
                <c:pt idx="13">
                  <c:v>3.2168821977739175E-2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3E-4CFD-AD56-EC8273F7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CD-4F2A-B545-77B2284A4B19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9.9361300008119088E-2</c:v>
                </c:pt>
                <c:pt idx="2">
                  <c:v>0.19805606076978319</c:v>
                </c:pt>
                <c:pt idx="3">
                  <c:v>9.9884125387883688E-2</c:v>
                </c:pt>
                <c:pt idx="4">
                  <c:v>0.20406162345243509</c:v>
                </c:pt>
                <c:pt idx="5">
                  <c:v>0.10223583510831831</c:v>
                </c:pt>
                <c:pt idx="6">
                  <c:v>0.19936366926989341</c:v>
                </c:pt>
                <c:pt idx="7">
                  <c:v>9.9548482558705645E-2</c:v>
                </c:pt>
                <c:pt idx="8">
                  <c:v>0.20492736735553099</c:v>
                </c:pt>
                <c:pt idx="9">
                  <c:v>9.9716806871415486E-2</c:v>
                </c:pt>
                <c:pt idx="10">
                  <c:v>0.19817789260584248</c:v>
                </c:pt>
                <c:pt idx="11">
                  <c:v>0.1003751532344606</c:v>
                </c:pt>
                <c:pt idx="12">
                  <c:v>0.2129982954626817</c:v>
                </c:pt>
                <c:pt idx="13">
                  <c:v>0.11029243644382421</c:v>
                </c:pt>
                <c:pt idx="14">
                  <c:v>0.15829603407083809</c:v>
                </c:pt>
                <c:pt idx="15">
                  <c:v>0.1106548686045858</c:v>
                </c:pt>
                <c:pt idx="16">
                  <c:v>0.17205242713066876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CD-4F2A-B545-77B2284A4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Exposure_quarter!$A$24</c:f>
              <c:strCache>
                <c:ptCount val="1"/>
                <c:pt idx="0">
                  <c:v>Quarter 1 - 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Exposure_quarter!$C$24:$R$24</c:f>
              <c:numCache>
                <c:formatCode>0.0</c:formatCode>
                <c:ptCount val="16"/>
                <c:pt idx="0">
                  <c:v>8.9380603319072396</c:v>
                </c:pt>
                <c:pt idx="1">
                  <c:v>35.370738752486581</c:v>
                </c:pt>
                <c:pt idx="2">
                  <c:v>26.895931547537945</c:v>
                </c:pt>
                <c:pt idx="3">
                  <c:v>15.042101534185356</c:v>
                </c:pt>
                <c:pt idx="4">
                  <c:v>7.1472964574269735</c:v>
                </c:pt>
                <c:pt idx="5">
                  <c:v>3.6254402320281747</c:v>
                </c:pt>
                <c:pt idx="6">
                  <c:v>1.3465920861818934</c:v>
                </c:pt>
                <c:pt idx="7">
                  <c:v>0.72508804640563496</c:v>
                </c:pt>
                <c:pt idx="8">
                  <c:v>0.24202526743792052</c:v>
                </c:pt>
                <c:pt idx="9">
                  <c:v>4.8405053487584102E-2</c:v>
                </c:pt>
                <c:pt idx="10">
                  <c:v>4.8405053487584102E-2</c:v>
                </c:pt>
                <c:pt idx="11">
                  <c:v>4.8405053487584102E-2</c:v>
                </c:pt>
                <c:pt idx="12">
                  <c:v>9.2131932927952825E-2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FB-4BC6-8483-2D7DE7B73FB1}"/>
            </c:ext>
          </c:extLst>
        </c:ser>
        <c:ser>
          <c:idx val="1"/>
          <c:order val="1"/>
          <c:tx>
            <c:strRef>
              <c:f>Exposure_quarter!$A$25</c:f>
              <c:strCache>
                <c:ptCount val="1"/>
                <c:pt idx="0">
                  <c:v>Quarter 2 - 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Exposure_quarter!$C$25:$R$25</c:f>
              <c:numCache>
                <c:formatCode>0.0</c:formatCode>
                <c:ptCount val="16"/>
                <c:pt idx="0">
                  <c:v>7.1576227390180875</c:v>
                </c:pt>
                <c:pt idx="1">
                  <c:v>52.144702842377264</c:v>
                </c:pt>
                <c:pt idx="2">
                  <c:v>56.434108527131784</c:v>
                </c:pt>
                <c:pt idx="3">
                  <c:v>37.20991823087364</c:v>
                </c:pt>
                <c:pt idx="4">
                  <c:v>23.074121892276626</c:v>
                </c:pt>
                <c:pt idx="5">
                  <c:v>11.222564306286623</c:v>
                </c:pt>
                <c:pt idx="6">
                  <c:v>5.7602542457046377</c:v>
                </c:pt>
                <c:pt idx="7">
                  <c:v>2.190953795218852</c:v>
                </c:pt>
                <c:pt idx="8">
                  <c:v>0.97375724231948979</c:v>
                </c:pt>
                <c:pt idx="9">
                  <c:v>0.43819075904377036</c:v>
                </c:pt>
                <c:pt idx="10">
                  <c:v>4.8687862115974485E-2</c:v>
                </c:pt>
                <c:pt idx="11">
                  <c:v>9.8367106039740304E-2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FB-4BC6-8483-2D7DE7B73FB1}"/>
            </c:ext>
          </c:extLst>
        </c:ser>
        <c:ser>
          <c:idx val="2"/>
          <c:order val="2"/>
          <c:tx>
            <c:strRef>
              <c:f>Exposure_quarter!$A$26</c:f>
              <c:strCache>
                <c:ptCount val="1"/>
                <c:pt idx="0">
                  <c:v>Quarter 3 - 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Exposure_quarter!$C$26:$R$26</c:f>
              <c:numCache>
                <c:formatCode>0.0</c:formatCode>
                <c:ptCount val="16"/>
                <c:pt idx="0">
                  <c:v>1.2891192846759374</c:v>
                </c:pt>
                <c:pt idx="1">
                  <c:v>17.142543679201296</c:v>
                </c:pt>
                <c:pt idx="2">
                  <c:v>26.942333321326945</c:v>
                </c:pt>
                <c:pt idx="3">
                  <c:v>23.304397939703922</c:v>
                </c:pt>
                <c:pt idx="4">
                  <c:v>15.70435471670929</c:v>
                </c:pt>
                <c:pt idx="5">
                  <c:v>8.6806180888232536</c:v>
                </c:pt>
                <c:pt idx="6">
                  <c:v>4.6040515653775325</c:v>
                </c:pt>
                <c:pt idx="7">
                  <c:v>2.2207778138879863</c:v>
                </c:pt>
                <c:pt idx="8">
                  <c:v>0.92081031307550643</c:v>
                </c:pt>
                <c:pt idx="9">
                  <c:v>0.43332250027082658</c:v>
                </c:pt>
                <c:pt idx="10">
                  <c:v>0.39737730975561297</c:v>
                </c:pt>
                <c:pt idx="11">
                  <c:v>0</c:v>
                </c:pt>
                <c:pt idx="12">
                  <c:v>0</c:v>
                </c:pt>
                <c:pt idx="13">
                  <c:v>9.9344327438903243E-2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FB-4BC6-8483-2D7DE7B73FB1}"/>
            </c:ext>
          </c:extLst>
        </c:ser>
        <c:ser>
          <c:idx val="4"/>
          <c:order val="3"/>
          <c:tx>
            <c:strRef>
              <c:f>Exposure_quarter!$A$27</c:f>
              <c:strCache>
                <c:ptCount val="1"/>
                <c:pt idx="0">
                  <c:v>Quarter 4 - all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Exposure_quarter!$C$27:$R$27</c:f>
              <c:numCache>
                <c:formatCode>0.0</c:formatCode>
                <c:ptCount val="16"/>
                <c:pt idx="0">
                  <c:v>37.428129146395399</c:v>
                </c:pt>
                <c:pt idx="1">
                  <c:v>86.264778864399361</c:v>
                </c:pt>
                <c:pt idx="2">
                  <c:v>45.248868778280546</c:v>
                </c:pt>
                <c:pt idx="3">
                  <c:v>20.653919135892572</c:v>
                </c:pt>
                <c:pt idx="4">
                  <c:v>8.6848635235732008</c:v>
                </c:pt>
                <c:pt idx="5">
                  <c:v>4.1600842548709851</c:v>
                </c:pt>
                <c:pt idx="6">
                  <c:v>1.5271195365982095</c:v>
                </c:pt>
                <c:pt idx="7">
                  <c:v>0.31595576619273302</c:v>
                </c:pt>
                <c:pt idx="8">
                  <c:v>0.2632964718272775</c:v>
                </c:pt>
                <c:pt idx="9">
                  <c:v>0.19319938176197834</c:v>
                </c:pt>
                <c:pt idx="10">
                  <c:v>9.6599690880989172E-2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FB-4BC6-8483-2D7DE7B73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IBNR_quarter!$Q$2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IBNR_quarter!$A$3:$A$19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IBNR_quarter!$Q$3:$Q$19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D5-4B3C-ACA8-2A53754867A1}"/>
            </c:ext>
          </c:extLst>
        </c:ser>
        <c:ser>
          <c:idx val="1"/>
          <c:order val="1"/>
          <c:tx>
            <c:strRef>
              <c:f>IBNR_quarter!$T$2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IBNR_quarter!$A$3:$A$19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IBNR_quarter!$T$3:$T$19</c:f>
              <c:numCache>
                <c:formatCode>0.00%</c:formatCode>
                <c:ptCount val="17"/>
                <c:pt idx="1">
                  <c:v>9.9345886269687558E-2</c:v>
                </c:pt>
                <c:pt idx="2">
                  <c:v>0.19804862387878727</c:v>
                </c:pt>
                <c:pt idx="3">
                  <c:v>0.10005859625634553</c:v>
                </c:pt>
                <c:pt idx="4">
                  <c:v>0.20417866426939604</c:v>
                </c:pt>
                <c:pt idx="5">
                  <c:v>0.10222042136988678</c:v>
                </c:pt>
                <c:pt idx="6">
                  <c:v>0.1993567806924543</c:v>
                </c:pt>
                <c:pt idx="7">
                  <c:v>0.10004325792074702</c:v>
                </c:pt>
                <c:pt idx="8">
                  <c:v>0.20495592568920346</c:v>
                </c:pt>
                <c:pt idx="9">
                  <c:v>9.9098117925412565E-2</c:v>
                </c:pt>
                <c:pt idx="10">
                  <c:v>0.19940592340934266</c:v>
                </c:pt>
                <c:pt idx="11">
                  <c:v>0.10375709148145131</c:v>
                </c:pt>
                <c:pt idx="12">
                  <c:v>0.20677819622759927</c:v>
                </c:pt>
                <c:pt idx="13">
                  <c:v>9.6819972136033161E-2</c:v>
                </c:pt>
                <c:pt idx="14">
                  <c:v>0.18872572928756673</c:v>
                </c:pt>
                <c:pt idx="15">
                  <c:v>0.1044744851598884</c:v>
                </c:pt>
                <c:pt idx="16">
                  <c:v>0.20442856204880419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D5-4B3C-ACA8-2A5375486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4778C-567E-4373-B43C-9EC179F9F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AC430-3B07-4449-8052-E784B6629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368300</xdr:colOff>
      <xdr:row>12</xdr:row>
      <xdr:rowOff>171450</xdr:rowOff>
    </xdr:from>
    <xdr:to>
      <xdr:col>29</xdr:col>
      <xdr:colOff>482600</xdr:colOff>
      <xdr:row>38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D6E47-1555-4662-9C41-6DB424659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161925</xdr:colOff>
      <xdr:row>1</xdr:row>
      <xdr:rowOff>79375</xdr:rowOff>
    </xdr:from>
    <xdr:to>
      <xdr:col>27</xdr:col>
      <xdr:colOff>123825</xdr:colOff>
      <xdr:row>21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1BDF6C-56A6-4EED-BF1F-95EBB80AA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9392-F963-4C4E-8A46-1032C7F36206}">
  <dimension ref="A1:Q16"/>
  <sheetViews>
    <sheetView workbookViewId="0">
      <selection activeCell="P35" sqref="P35"/>
    </sheetView>
  </sheetViews>
  <sheetFormatPr defaultRowHeight="15" x14ac:dyDescent="0.25"/>
  <sheetData>
    <row r="1" spans="1:17" x14ac:dyDescent="0.25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5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5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7735</v>
      </c>
      <c r="B13">
        <v>67</v>
      </c>
      <c r="C13">
        <v>272</v>
      </c>
      <c r="D13">
        <v>182</v>
      </c>
      <c r="E13">
        <v>125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8493</v>
      </c>
      <c r="B14">
        <v>60</v>
      </c>
      <c r="C14">
        <v>419</v>
      </c>
      <c r="D14">
        <v>437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8696</v>
      </c>
      <c r="B15">
        <v>11</v>
      </c>
      <c r="C15">
        <v>169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8772</v>
      </c>
      <c r="B16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E46-9BB1-4BDD-B67D-75731F9570E6}">
  <dimension ref="A1:S49"/>
  <sheetViews>
    <sheetView topLeftCell="A15" workbookViewId="0">
      <selection activeCell="P35" sqref="P35"/>
    </sheetView>
  </sheetViews>
  <sheetFormatPr defaultColWidth="11.42578125" defaultRowHeight="15" x14ac:dyDescent="0.25"/>
  <cols>
    <col min="3" max="18" width="6.7109375" customWidth="1"/>
  </cols>
  <sheetData>
    <row r="1" spans="1:19" ht="15.75" x14ac:dyDescent="0.25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5.75" x14ac:dyDescent="0.25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5.75" x14ac:dyDescent="0.25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5.75" x14ac:dyDescent="0.25">
      <c r="A4" s="13">
        <v>0</v>
      </c>
      <c r="B4" s="12">
        <f>Data!A1</f>
        <v>10854</v>
      </c>
      <c r="C4" s="6">
        <f>Data!B1/$B4*1000</f>
        <v>8.384005896443707</v>
      </c>
      <c r="D4" s="6">
        <f>Data!C1/$B4*1000</f>
        <v>34.733738713838221</v>
      </c>
      <c r="E4" s="6">
        <f>Data!D1/$B4*1000</f>
        <v>27.731711811313801</v>
      </c>
      <c r="F4" s="6">
        <f>Data!E1/$B4*1000</f>
        <v>15.662428597751983</v>
      </c>
      <c r="G4" s="6">
        <f>Data!F1/$B4*1000</f>
        <v>6.6334991708126037</v>
      </c>
      <c r="H4" s="6">
        <f>Data!G1/$B4*1000</f>
        <v>4.0538050488299247</v>
      </c>
      <c r="I4" s="6">
        <f>Data!H1/$B4*1000</f>
        <v>1.0134512622074812</v>
      </c>
      <c r="J4" s="6">
        <f>Data!I1/$B4*1000</f>
        <v>0.5527915975677169</v>
      </c>
      <c r="K4" s="6">
        <f>Data!J1/$B4*1000</f>
        <v>0.27639579878385845</v>
      </c>
      <c r="L4" s="6">
        <f>Data!K1/$B4*1000</f>
        <v>9.2131932927952825E-2</v>
      </c>
      <c r="M4" s="6">
        <f>Data!L1/$B4*1000</f>
        <v>9.2131932927952825E-2</v>
      </c>
      <c r="N4" s="6">
        <f>Data!M1/$B4*1000</f>
        <v>9.2131932927952825E-2</v>
      </c>
      <c r="O4" s="6">
        <f>Data!N1/$B4*1000</f>
        <v>9.2131932927952825E-2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5.75" x14ac:dyDescent="0.25">
      <c r="A5" s="13">
        <v>1</v>
      </c>
      <c r="B5" s="12">
        <f>Data!A2</f>
        <v>10166</v>
      </c>
      <c r="C5" s="6">
        <f>Data!B2/$B5*1000</f>
        <v>6.1971276805036402</v>
      </c>
      <c r="D5" s="6">
        <f>Data!C2/$B5*1000</f>
        <v>54.101908321857167</v>
      </c>
      <c r="E5" s="6">
        <f>Data!D2/$B5*1000</f>
        <v>54.593743852055873</v>
      </c>
      <c r="F5" s="6">
        <f>Data!E2/$B5*1000</f>
        <v>39.740310840055088</v>
      </c>
      <c r="G5" s="6">
        <f>Data!F2/$B5*1000</f>
        <v>23.214637025378714</v>
      </c>
      <c r="H5" s="6">
        <f>Data!G2/$B5*1000</f>
        <v>10.230179028132993</v>
      </c>
      <c r="I5" s="6">
        <f>Data!H2/$B5*1000</f>
        <v>5.508557938225457</v>
      </c>
      <c r="J5" s="6">
        <f>Data!I2/$B5*1000</f>
        <v>2.5575447570332481</v>
      </c>
      <c r="K5" s="6">
        <f>Data!J2/$B5*1000</f>
        <v>1.2787723785166241</v>
      </c>
      <c r="L5" s="6">
        <f>Data!K2/$B5*1000</f>
        <v>0.49183553019870158</v>
      </c>
      <c r="M5" s="6">
        <f>Data!L2/$B5*1000</f>
        <v>0</v>
      </c>
      <c r="N5" s="6">
        <f>Data!M2/$B5*1000</f>
        <v>9.8367106039740304E-2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5.75" x14ac:dyDescent="0.25">
      <c r="A6" s="13">
        <v>2</v>
      </c>
      <c r="B6" s="12">
        <f>Data!A3</f>
        <v>10066</v>
      </c>
      <c r="C6" s="6">
        <f>Data!B3/$B6*1000</f>
        <v>1.1921319292668389</v>
      </c>
      <c r="D6" s="6">
        <f>Data!C3/$B6*1000</f>
        <v>16.789191337174646</v>
      </c>
      <c r="E6" s="6">
        <f>Data!D3/$B6*1000</f>
        <v>27.220345718259487</v>
      </c>
      <c r="F6" s="6">
        <f>Data!E3/$B6*1000</f>
        <v>22.352473673753227</v>
      </c>
      <c r="G6" s="6">
        <f>Data!F3/$B6*1000</f>
        <v>16.491158354857937</v>
      </c>
      <c r="H6" s="6">
        <f>Data!G3/$B6*1000</f>
        <v>7.1527915756010332</v>
      </c>
      <c r="I6" s="6">
        <f>Data!H3/$B6*1000</f>
        <v>4.6691833896284525</v>
      </c>
      <c r="J6" s="6">
        <f>Data!I3/$B6*1000</f>
        <v>1.8875422213391615</v>
      </c>
      <c r="K6" s="6">
        <f>Data!J3/$B6*1000</f>
        <v>1.0927876018279357</v>
      </c>
      <c r="L6" s="6">
        <f>Data!K3/$B6*1000</f>
        <v>0.59606596463341943</v>
      </c>
      <c r="M6" s="6">
        <f>Data!L3/$B6*1000</f>
        <v>0.39737730975561297</v>
      </c>
      <c r="N6" s="6">
        <f>Data!M3/$B6*1000</f>
        <v>0</v>
      </c>
      <c r="O6" s="6">
        <f>Data!N3/$B6*1000</f>
        <v>0</v>
      </c>
      <c r="P6" s="6">
        <f>Data!O3/$B6*1000</f>
        <v>9.9344327438903243E-2</v>
      </c>
      <c r="Q6" s="6"/>
      <c r="R6" s="6"/>
    </row>
    <row r="7" spans="1:19" ht="15.75" x14ac:dyDescent="0.25">
      <c r="A7" s="13">
        <v>3</v>
      </c>
      <c r="B7" s="12">
        <f>Data!A4</f>
        <v>10352</v>
      </c>
      <c r="C7" s="6">
        <f>Data!B4/$B7*1000</f>
        <v>37.19088098918084</v>
      </c>
      <c r="D7" s="6">
        <f>Data!C4/$B7*1000</f>
        <v>87.519319938176196</v>
      </c>
      <c r="E7" s="6">
        <f>Data!D4/$B7*1000</f>
        <v>42.600463678516228</v>
      </c>
      <c r="F7" s="6">
        <f>Data!E4/$B7*1000</f>
        <v>22.700927357032459</v>
      </c>
      <c r="G7" s="6">
        <f>Data!F4/$B7*1000</f>
        <v>7.7279752704791349</v>
      </c>
      <c r="H7" s="6">
        <f>Data!G4/$B7*1000</f>
        <v>3.9605873261205566</v>
      </c>
      <c r="I7" s="6">
        <f>Data!H4/$B7*1000</f>
        <v>1.5455950540958268</v>
      </c>
      <c r="J7" s="6">
        <f>Data!I4/$B7*1000</f>
        <v>0.19319938176197834</v>
      </c>
      <c r="K7" s="6">
        <f>Data!J4/$B7*1000</f>
        <v>0.2897990726429675</v>
      </c>
      <c r="L7" s="6">
        <f>Data!K4/$B7*1000</f>
        <v>0.19319938176197834</v>
      </c>
      <c r="M7" s="6">
        <f>Data!L4/$B7*1000</f>
        <v>9.6599690880989172E-2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5.75" x14ac:dyDescent="0.25">
      <c r="A8" s="13">
        <v>4</v>
      </c>
      <c r="B8" s="12">
        <f>Data!A5</f>
        <v>9805</v>
      </c>
      <c r="C8" s="6">
        <f>Data!B5/$B8*1000</f>
        <v>9.3829678735339108</v>
      </c>
      <c r="D8" s="6">
        <f>Data!C5/$B8*1000</f>
        <v>36.817950025497197</v>
      </c>
      <c r="E8" s="6">
        <f>Data!D5/$B8*1000</f>
        <v>27.027027027027028</v>
      </c>
      <c r="F8" s="6">
        <f>Data!E5/$B8*1000</f>
        <v>16.114227434982151</v>
      </c>
      <c r="G8" s="6">
        <f>Data!F5/$B8*1000</f>
        <v>7.0372259051504331</v>
      </c>
      <c r="H8" s="6">
        <f>Data!G5/$B8*1000</f>
        <v>2.957674655787863</v>
      </c>
      <c r="I8" s="6">
        <f>Data!H5/$B8*1000</f>
        <v>1.7338092809790921</v>
      </c>
      <c r="J8" s="6">
        <f>Data!I5/$B8*1000</f>
        <v>0.91789903110657822</v>
      </c>
      <c r="K8" s="6">
        <f>Data!J5/$B8*1000</f>
        <v>0.20397756246812851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5.75" x14ac:dyDescent="0.25">
      <c r="A9" s="13">
        <v>5</v>
      </c>
      <c r="B9" s="12">
        <f>Data!A6</f>
        <v>10373</v>
      </c>
      <c r="C9" s="6">
        <f>Data!B6/$B9*1000</f>
        <v>6.6518847006651889</v>
      </c>
      <c r="D9" s="6">
        <f>Data!C6/$B9*1000</f>
        <v>53.022269353128316</v>
      </c>
      <c r="E9" s="6">
        <f>Data!D6/$B9*1000</f>
        <v>61.409428323532246</v>
      </c>
      <c r="F9" s="6">
        <f>Data!E6/$B9*1000</f>
        <v>35.669526655740867</v>
      </c>
      <c r="G9" s="6">
        <f>Data!F6/$B9*1000</f>
        <v>22.654969632700279</v>
      </c>
      <c r="H9" s="6">
        <f>Data!G6/$B9*1000</f>
        <v>11.761303383784826</v>
      </c>
      <c r="I9" s="6">
        <f>Data!H6/$B9*1000</f>
        <v>5.1094186831196371</v>
      </c>
      <c r="J9" s="6">
        <f>Data!I6/$B9*1000</f>
        <v>1.8316783958353418</v>
      </c>
      <c r="K9" s="6">
        <f>Data!J6/$B9*1000</f>
        <v>0.67482888267617847</v>
      </c>
      <c r="L9" s="6">
        <f>Data!K6/$B9*1000</f>
        <v>0.38561650438638773</v>
      </c>
      <c r="M9" s="6">
        <f>Data!L6/$B9*1000</f>
        <v>9.6404126096596932E-2</v>
      </c>
      <c r="N9" s="6"/>
      <c r="O9" s="6"/>
      <c r="P9" s="6"/>
      <c r="Q9" s="6"/>
      <c r="R9" s="6"/>
    </row>
    <row r="10" spans="1:19" ht="15.75" x14ac:dyDescent="0.25">
      <c r="A10" s="13">
        <v>6</v>
      </c>
      <c r="B10" s="12">
        <f>Data!A7</f>
        <v>8396</v>
      </c>
      <c r="C10" s="6">
        <f>Data!B7/$B10*1000</f>
        <v>0.71462601238685086</v>
      </c>
      <c r="D10" s="6">
        <f>Data!C7/$B10*1000</f>
        <v>17.031919961886612</v>
      </c>
      <c r="E10" s="6">
        <f>Data!D7/$B10*1000</f>
        <v>25.250119104335401</v>
      </c>
      <c r="F10" s="6">
        <f>Data!E7/$B10*1000</f>
        <v>23.820867079561697</v>
      </c>
      <c r="G10" s="6">
        <f>Data!F7/$B10*1000</f>
        <v>14.292520247737018</v>
      </c>
      <c r="H10" s="6">
        <f>Data!G7/$B10*1000</f>
        <v>10.123868508813722</v>
      </c>
      <c r="I10" s="6">
        <f>Data!H7/$B10*1000</f>
        <v>4.5259647451167222</v>
      </c>
      <c r="J10" s="6">
        <f>Data!I7/$B10*1000</f>
        <v>2.6202953787517864</v>
      </c>
      <c r="K10" s="6">
        <f>Data!J7/$B10*1000</f>
        <v>0.71462601238685086</v>
      </c>
      <c r="L10" s="6">
        <f>Data!K7/$B10*1000</f>
        <v>0.23820867079561694</v>
      </c>
      <c r="M10" s="6"/>
      <c r="N10" s="6"/>
      <c r="O10" s="6"/>
      <c r="P10" s="6"/>
      <c r="Q10" s="6"/>
      <c r="R10" s="6"/>
    </row>
    <row r="11" spans="1:19" ht="15.75" x14ac:dyDescent="0.25">
      <c r="A11" s="13">
        <v>7</v>
      </c>
      <c r="B11" s="12">
        <f>Data!A8</f>
        <v>8638</v>
      </c>
      <c r="C11" s="6">
        <f>Data!B8/$B11*1000</f>
        <v>36.466774716369528</v>
      </c>
      <c r="D11" s="6">
        <f>Data!C8/$B11*1000</f>
        <v>82.310720074091222</v>
      </c>
      <c r="E11" s="6">
        <f>Data!D8/$B11*1000</f>
        <v>48.738133827274837</v>
      </c>
      <c r="F11" s="6">
        <f>Data!E8/$B11*1000</f>
        <v>20.25931928687196</v>
      </c>
      <c r="G11" s="6">
        <f>Data!F8/$B11*1000</f>
        <v>10.071775874044917</v>
      </c>
      <c r="H11" s="6">
        <f>Data!G8/$B11*1000</f>
        <v>4.3991664737207685</v>
      </c>
      <c r="I11" s="6">
        <f>Data!H8/$B11*1000</f>
        <v>1.5049780041676315</v>
      </c>
      <c r="J11" s="6">
        <f>Data!I8/$B11*1000</f>
        <v>0.46307015512850197</v>
      </c>
      <c r="K11" s="6">
        <f>Data!J8/$B11*1000</f>
        <v>0.23153507756425099</v>
      </c>
      <c r="L11" s="6"/>
      <c r="M11" s="6"/>
      <c r="N11" s="6"/>
      <c r="O11" s="6"/>
      <c r="P11" s="6"/>
      <c r="Q11" s="6"/>
      <c r="R11" s="6"/>
    </row>
    <row r="12" spans="1:19" ht="15.75" x14ac:dyDescent="0.25">
      <c r="A12" s="13">
        <v>8</v>
      </c>
      <c r="B12" s="12">
        <f>Data!A9</f>
        <v>8303</v>
      </c>
      <c r="C12" s="6">
        <f>Data!B9/$B12*1000</f>
        <v>9.3941948693243393</v>
      </c>
      <c r="D12" s="6">
        <f>Data!C9/$B12*1000</f>
        <v>34.686257979043717</v>
      </c>
      <c r="E12" s="6">
        <f>Data!D9/$B12*1000</f>
        <v>28.784776586775866</v>
      </c>
      <c r="F12" s="6">
        <f>Data!E9/$B12*1000</f>
        <v>11.923401180296278</v>
      </c>
      <c r="G12" s="6">
        <f>Data!F9/$B12*1000</f>
        <v>7.9489341201975181</v>
      </c>
      <c r="H12" s="6">
        <f>Data!G9/$B12*1000</f>
        <v>3.8540286643381911</v>
      </c>
      <c r="I12" s="6">
        <f>Data!H9/$B12*1000</f>
        <v>1.3248223533662531</v>
      </c>
      <c r="J12" s="6">
        <f>Data!I9/$B12*1000</f>
        <v>0.72263037456341084</v>
      </c>
      <c r="K12" s="6"/>
      <c r="L12" s="6"/>
      <c r="M12" s="6"/>
      <c r="N12" s="6"/>
      <c r="O12" s="6"/>
      <c r="P12" s="6"/>
      <c r="Q12" s="6"/>
      <c r="R12" s="6"/>
    </row>
    <row r="13" spans="1:19" ht="15.75" x14ac:dyDescent="0.25">
      <c r="A13" s="13">
        <v>9</v>
      </c>
      <c r="B13" s="12">
        <f>Data!A10</f>
        <v>9668</v>
      </c>
      <c r="C13" s="6">
        <f>Data!B10/$B13*1000</f>
        <v>8.7918907736863883</v>
      </c>
      <c r="D13" s="6">
        <f>Data!C10/$B13*1000</f>
        <v>51.613570541994214</v>
      </c>
      <c r="E13" s="6">
        <f>Data!D10/$B13*1000</f>
        <v>57.405875051717011</v>
      </c>
      <c r="F13" s="6">
        <f>Data!E10/$B13*1000</f>
        <v>36.201903185767478</v>
      </c>
      <c r="G13" s="6">
        <f>Data!F10/$B13*1000</f>
        <v>23.376086057095574</v>
      </c>
      <c r="H13" s="6">
        <f>Data!G10/$B13*1000</f>
        <v>11.688043028547787</v>
      </c>
      <c r="I13" s="6">
        <f>Data!H10/$B13*1000</f>
        <v>6.7232105916425322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5.75" x14ac:dyDescent="0.25">
      <c r="A14" s="13">
        <v>10</v>
      </c>
      <c r="B14" s="12">
        <f>Data!A11</f>
        <v>9301</v>
      </c>
      <c r="C14" s="6">
        <f>Data!B11/$B14*1000</f>
        <v>1.9352757767981936</v>
      </c>
      <c r="D14" s="6">
        <f>Data!C11/$B14*1000</f>
        <v>15.482206214385549</v>
      </c>
      <c r="E14" s="6">
        <f>Data!D11/$B14*1000</f>
        <v>28.169014084507044</v>
      </c>
      <c r="F14" s="6">
        <f>Data!E11/$B14*1000</f>
        <v>23.868401247177722</v>
      </c>
      <c r="G14" s="6">
        <f>Data!F11/$B14*1000</f>
        <v>16.127298139984948</v>
      </c>
      <c r="H14" s="6">
        <f>Data!G11/$B14*1000</f>
        <v>9.0312869583915703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5.75" x14ac:dyDescent="0.25">
      <c r="A15" s="13">
        <v>11</v>
      </c>
      <c r="B15" s="12">
        <f>Data!A12</f>
        <v>8414</v>
      </c>
      <c r="C15" s="6">
        <f>Data!B12/$B15*1000</f>
        <v>39.33919657713335</v>
      </c>
      <c r="D15" s="6">
        <f>Data!C12/$B15*1000</f>
        <v>88.780603755645345</v>
      </c>
      <c r="E15" s="6">
        <f>Data!D12/$B15*1000</f>
        <v>44.925124792013314</v>
      </c>
      <c r="F15" s="6">
        <f>Data!E12/$B15*1000</f>
        <v>18.540527691942</v>
      </c>
      <c r="G15" s="6">
        <f>Data!F12/$B15*1000</f>
        <v>8.4383170905633467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5.75" x14ac:dyDescent="0.25">
      <c r="A16" s="13">
        <v>12</v>
      </c>
      <c r="B16" s="12">
        <f>Data!A13</f>
        <v>7735</v>
      </c>
      <c r="C16" s="6">
        <f>Data!B13/$B16*1000</f>
        <v>8.6619263089851337</v>
      </c>
      <c r="D16" s="6">
        <f>Data!C13/$B16*1000</f>
        <v>35.164835164835168</v>
      </c>
      <c r="E16" s="6">
        <f>Data!D13/$B16*1000</f>
        <v>23.52941176470588</v>
      </c>
      <c r="F16" s="6">
        <f>Data!E13/$B16*1000</f>
        <v>16.16031027795734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5.75" x14ac:dyDescent="0.25">
      <c r="A17" s="13">
        <v>13</v>
      </c>
      <c r="B17" s="12">
        <f>Data!A14</f>
        <v>8493</v>
      </c>
      <c r="C17" s="6">
        <f>Data!B14/$B17*1000</f>
        <v>7.0646414694454256</v>
      </c>
      <c r="D17" s="6">
        <f>Data!C14/$B17*1000</f>
        <v>49.334746261627224</v>
      </c>
      <c r="E17" s="6">
        <f>Data!D14/$B17*1000</f>
        <v>51.454138702460853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5.75" x14ac:dyDescent="0.25">
      <c r="A18" s="13">
        <v>14</v>
      </c>
      <c r="B18" s="12">
        <f>Data!A15</f>
        <v>8696</v>
      </c>
      <c r="C18" s="6">
        <f>Data!B15/$B18*1000</f>
        <v>1.2649494020239189</v>
      </c>
      <c r="D18" s="6">
        <f>Data!C15/$B18*1000</f>
        <v>19.434222631094759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5.75" x14ac:dyDescent="0.25">
      <c r="A19" s="13">
        <v>15</v>
      </c>
      <c r="B19" s="12">
        <f>Data!A16</f>
        <v>8772</v>
      </c>
      <c r="C19" s="6">
        <f>Data!B16/$B19*1000</f>
        <v>36.821705426356594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x14ac:dyDescent="0.25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5.75" x14ac:dyDescent="0.25">
      <c r="A24" s="1" t="s">
        <v>17</v>
      </c>
      <c r="B24" s="1"/>
      <c r="C24" s="9" cm="1">
        <f t="array" ref="C24">SUMPRODUCT(C4:C19,$B4:$B19/SUM($B4:$B19))</f>
        <v>13.551124081279724</v>
      </c>
      <c r="D24" s="9" cm="1">
        <f t="array" ref="D24">SUMPRODUCT(D4:D18,$B4:$B18/SUM($B4:$B18))</f>
        <v>45.27502513284503</v>
      </c>
      <c r="E24" s="9" cm="1">
        <f t="array" ref="E24">SUMPRODUCT(E4:E17,$B4:$B17/SUM($B4:$B17))</f>
        <v>39.513188934162564</v>
      </c>
      <c r="F24" s="9" cm="1">
        <f t="array" ref="F24">SUMPRODUCT(F4:F16,$B4:$B16/SUM($B4:$B16))</f>
        <v>23.666554709963876</v>
      </c>
      <c r="G24" s="9" cm="1">
        <f t="array" ref="G24">SUMPRODUCT(G4:G15,$B4:$B15/SUM($B4:$B15))</f>
        <v>13.80142737195634</v>
      </c>
      <c r="H24" s="9" cm="1">
        <f t="array" ref="H24">SUMPRODUCT(H4:H14,$B4:$B14/SUM($B4:$B14))</f>
        <v>7.2128547421687665</v>
      </c>
      <c r="I24" s="9" cm="1">
        <f t="array" ref="I24">SUMPRODUCT(I4:I13,$B4:$B13/SUM($B4:$B13))</f>
        <v>3.3843574378240753</v>
      </c>
      <c r="J24" s="9" cm="1">
        <f t="array" ref="J24">SUMPRODUCT(J4:J12,$B4:$B12/SUM($B4:$B12))</f>
        <v>1.2995526318815915</v>
      </c>
      <c r="K24" s="9" cm="1">
        <f t="array" ref="K24">SUMPRODUCT(K4:K11,$B4:$B11/SUM($B4:$B11))</f>
        <v>0.5975842339478703</v>
      </c>
      <c r="L24" s="9" cm="1">
        <f t="array" ref="L24">SUMPRODUCT(L4:L10,$B4:$B10/SUM($B4:$B10))</f>
        <v>0.28566531451751132</v>
      </c>
      <c r="M24" s="9" cm="1">
        <f t="array" ref="M24">SUMPRODUCT(M4:M9,$B4:$B9/SUM($B4:$B9))</f>
        <v>0.11360685536224358</v>
      </c>
      <c r="N24" s="9" cm="1">
        <f t="array" ref="N24">SUMPRODUCT(N4:N8,$B4:$B8/SUM($B4:$B8))</f>
        <v>3.9029721132642504E-2</v>
      </c>
      <c r="O24" s="9" cm="1">
        <f t="array" ref="O24">SUMPRODUCT(O4:O7,$B4:$B7/SUM($B4:$B7))</f>
        <v>2.4132438824267577E-2</v>
      </c>
      <c r="P24" s="9" cm="1">
        <f t="array" ref="P24">SUMPRODUCT(P4:P6,$B4:$B6/SUM($B4:$B6))</f>
        <v>3.2168821977739175E-2</v>
      </c>
      <c r="Q24" s="9" cm="1">
        <f t="array" ref="Q24">SUMPRODUCT(Q4:Q5,$B4:$B5/SUM($B4:$B5))</f>
        <v>0</v>
      </c>
      <c r="R24" s="9" cm="1">
        <f t="array" ref="R24">SUMPRODUCT(R4:R4,$B4:$B4/SUM($B4:$B4))</f>
        <v>0</v>
      </c>
    </row>
    <row r="25" spans="1:18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5.75" x14ac:dyDescent="0.25">
      <c r="A26" s="1" t="s">
        <v>16</v>
      </c>
      <c r="B26" s="1"/>
      <c r="C26" s="11" cm="1">
        <f t="array" ref="C26">SUMPRODUCT(C14:C19,$B14:$B19/SUM($B14:$B19))</f>
        <v>15.755383089222152</v>
      </c>
      <c r="D26" s="11" cm="1">
        <f t="array" ref="D26">SUMPRODUCT(D13:D18,$B13:$B18/SUM($B13:$B18))</f>
        <v>43.015275202171793</v>
      </c>
      <c r="E26" s="11" cm="1">
        <f t="array" ref="E26">SUMPRODUCT(E12:E17,$B12:$B17/SUM($B12:$B17))</f>
        <v>39.546172516084297</v>
      </c>
      <c r="F26" s="11" cm="1">
        <f t="array" ref="F26">SUMPRODUCT(F11:F16,$B11:$B16/SUM($B11:$B16))</f>
        <v>21.648514185827615</v>
      </c>
      <c r="G26" s="11" cm="1">
        <f t="array" ref="G26">SUMPRODUCT(G10:G15,$B10:$B15/SUM($B10:$B15))</f>
        <v>13.657056145675265</v>
      </c>
      <c r="H26" s="11" cm="1">
        <f t="array" ref="H26">SUMPRODUCT(H9:H14,$B9:$B14/SUM($B9:$B14))</f>
        <v>8.6687759468900296</v>
      </c>
      <c r="I26" s="11" cm="1">
        <f t="array" ref="I26">SUMPRODUCT(I8:I13,$B8:$B13/SUM($B8:$B13))</f>
        <v>3.5699400177590928</v>
      </c>
      <c r="J26" s="11" cm="1">
        <f t="array" ref="J26">SUMPRODUCT(J7:J12,$B7:$B12/SUM($B7:$B12))</f>
        <v>1.1097785812733814</v>
      </c>
      <c r="K26" s="11" cm="1">
        <f t="array" ref="K26">SUMPRODUCT(K6:K11,$B6:$B11/SUM($B6:$B11))</f>
        <v>0.53791428075655034</v>
      </c>
      <c r="L26" s="11" cm="1">
        <f t="array" ref="L26">SUMPRODUCT(L5:L10,$B5:$B10/SUM($B5:$B10))</f>
        <v>0.32117380574055915</v>
      </c>
      <c r="M26" s="11" cm="1">
        <f t="array" ref="M26">SUMPRODUCT(M4:M9,$B4:$B9/SUM($B4:$B9))</f>
        <v>0.11360685536224358</v>
      </c>
      <c r="N26" s="6"/>
      <c r="O26" s="6"/>
      <c r="P26" s="6"/>
      <c r="Q26" s="6"/>
      <c r="R26" s="6"/>
    </row>
    <row r="27" spans="1:18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5.75" x14ac:dyDescent="0.25">
      <c r="A28" s="1" t="s">
        <v>15</v>
      </c>
      <c r="B28" s="1"/>
      <c r="C28" s="10">
        <f>SUMPRODUCT(C17:C19,$B17:$B19)/SUM($B17:$B19)</f>
        <v>15.176611070451834</v>
      </c>
      <c r="D28" s="10">
        <f>SUMPRODUCT(D16:D18,$B16:$B18)/SUM($B16:$B18)</f>
        <v>34.504894880436524</v>
      </c>
      <c r="E28" s="10">
        <f>SUMPRODUCT(E15:E17,$B15:$B17)/SUM($B15:$B17)</f>
        <v>40.459378297216134</v>
      </c>
      <c r="F28" s="10">
        <f>SUMPRODUCT(F14:F16,$B14:$B16)/SUM($B14:$B16)</f>
        <v>19.764243614931239</v>
      </c>
      <c r="G28" s="10">
        <f>SUMPRODUCT(G13:G15,$B13:$B15)/SUM($B13:$B15)</f>
        <v>16.323996640251252</v>
      </c>
      <c r="H28" s="10">
        <f>SUMPRODUCT(H12:H14,$B12:$B14)/SUM($B12:$B14)</f>
        <v>8.3968905837489007</v>
      </c>
      <c r="I28" s="10">
        <f>SUMPRODUCT(I11:I13,$B11:$B13)/SUM($B11:$B13)</f>
        <v>3.3447329850802361</v>
      </c>
      <c r="J28" s="10">
        <f>SUMPRODUCT(J10:J12,$B10:$B12)/SUM($B10:$B12)</f>
        <v>1.2629750957098316</v>
      </c>
      <c r="K28" s="10">
        <f>SUMPRODUCT(K9:K11,$B9:$B11)/SUM($B9:$B11)</f>
        <v>0.54730543291859746</v>
      </c>
      <c r="L28" s="10">
        <f>SUMPRODUCT(L8:L10,$B8:$B10)/SUM($B8:$B10)</f>
        <v>0.20998110170084691</v>
      </c>
      <c r="M28" s="10">
        <f>SUMPRODUCT(M7:M9,$B7:$B9)/SUM($B7:$B9)</f>
        <v>6.5509335080248934E-2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3.2168821977739175E-2</v>
      </c>
    </row>
    <row r="29" spans="1:1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5.75" x14ac:dyDescent="0.25">
      <c r="A31" s="1" t="s">
        <v>13</v>
      </c>
      <c r="B31" s="1"/>
      <c r="C31" s="9">
        <f t="shared" ref="C31:R31" si="0">C24</f>
        <v>13.551124081279724</v>
      </c>
      <c r="D31" s="9">
        <f t="shared" si="0"/>
        <v>45.27502513284503</v>
      </c>
      <c r="E31" s="9">
        <f t="shared" si="0"/>
        <v>39.513188934162564</v>
      </c>
      <c r="F31" s="9">
        <f t="shared" si="0"/>
        <v>23.666554709963876</v>
      </c>
      <c r="G31" s="9">
        <f t="shared" si="0"/>
        <v>13.80142737195634</v>
      </c>
      <c r="H31" s="9">
        <f t="shared" si="0"/>
        <v>7.2128547421687665</v>
      </c>
      <c r="I31" s="9">
        <f t="shared" si="0"/>
        <v>3.3843574378240753</v>
      </c>
      <c r="J31" s="9">
        <f t="shared" si="0"/>
        <v>1.2995526318815915</v>
      </c>
      <c r="K31" s="9">
        <f t="shared" si="0"/>
        <v>0.5975842339478703</v>
      </c>
      <c r="L31" s="9">
        <f t="shared" si="0"/>
        <v>0.28566531451751132</v>
      </c>
      <c r="M31" s="9">
        <f t="shared" si="0"/>
        <v>0.11360685536224358</v>
      </c>
      <c r="N31" s="9">
        <f t="shared" si="0"/>
        <v>3.9029721132642504E-2</v>
      </c>
      <c r="O31" s="9">
        <f t="shared" si="0"/>
        <v>2.4132438824267577E-2</v>
      </c>
      <c r="P31" s="9">
        <f t="shared" si="0"/>
        <v>3.2168821977739175E-2</v>
      </c>
      <c r="Q31" s="9">
        <f t="shared" si="0"/>
        <v>0</v>
      </c>
      <c r="R31" s="9">
        <f t="shared" si="0"/>
        <v>0</v>
      </c>
    </row>
    <row r="32" spans="1:18" ht="15.75" x14ac:dyDescent="0.25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8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8" ht="15.75" x14ac:dyDescent="0.25">
      <c r="A34" s="3" t="s">
        <v>13</v>
      </c>
      <c r="B34" s="3"/>
      <c r="C34" s="9">
        <f t="shared" ref="C34:J34" si="1">C31</f>
        <v>13.551124081279724</v>
      </c>
      <c r="D34" s="9">
        <f t="shared" si="1"/>
        <v>45.27502513284503</v>
      </c>
      <c r="E34" s="9">
        <f t="shared" si="1"/>
        <v>39.513188934162564</v>
      </c>
      <c r="F34" s="9">
        <f t="shared" si="1"/>
        <v>23.666554709963876</v>
      </c>
      <c r="G34" s="9">
        <f t="shared" si="1"/>
        <v>13.80142737195634</v>
      </c>
      <c r="H34" s="9">
        <f t="shared" si="1"/>
        <v>7.2128547421687665</v>
      </c>
      <c r="I34" s="9">
        <f t="shared" si="1"/>
        <v>3.3843574378240753</v>
      </c>
      <c r="J34" s="9">
        <f t="shared" si="1"/>
        <v>1.2995526318815915</v>
      </c>
      <c r="K34" s="8">
        <f>K43</f>
        <v>0.59586687721253218</v>
      </c>
      <c r="L34" s="8">
        <f>L43</f>
        <v>0.2664270293640103</v>
      </c>
      <c r="M34" s="8">
        <f>M43</f>
        <v>0.11912620870586346</v>
      </c>
      <c r="N34" s="8">
        <f>N43</f>
        <v>5.3264316441573117E-2</v>
      </c>
      <c r="O34" s="7">
        <f>C48</f>
        <v>4.3076311785932013E-2</v>
      </c>
      <c r="P34" s="6"/>
      <c r="Q34" s="6"/>
      <c r="R34" s="6"/>
    </row>
    <row r="35" spans="1:18" ht="15.75" x14ac:dyDescent="0.25">
      <c r="A35" s="3" t="s">
        <v>12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8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8" ht="15.75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</row>
    <row r="38" spans="1:18" ht="15.75" x14ac:dyDescent="0.25">
      <c r="A38" s="3" t="s">
        <v>11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8" ht="15.75" x14ac:dyDescent="0.25">
      <c r="A39" s="1"/>
      <c r="B39" s="1"/>
      <c r="C39" s="1"/>
      <c r="D39" s="1"/>
      <c r="E39" s="1"/>
      <c r="F39" s="1"/>
      <c r="G39" s="1" t="s">
        <v>10</v>
      </c>
      <c r="H39" s="1"/>
      <c r="I39" s="1"/>
      <c r="K39" s="1"/>
      <c r="L39" s="1"/>
      <c r="M39" s="1"/>
      <c r="N39" s="1"/>
    </row>
    <row r="40" spans="1:18" ht="15.75" x14ac:dyDescent="0.25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0.26202007591955528</v>
      </c>
      <c r="K40" s="1">
        <f>LN(K31)</f>
        <v>-0.51486002779422824</v>
      </c>
      <c r="L40" s="1">
        <f>LN(L31)</f>
        <v>-1.252934382374598</v>
      </c>
      <c r="M40" s="1">
        <f>LN(M31)</f>
        <v>-2.1750114280172399</v>
      </c>
      <c r="N40" s="1"/>
    </row>
    <row r="41" spans="1:18" ht="15.75" x14ac:dyDescent="0.25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18" ht="15.75" x14ac:dyDescent="0.25">
      <c r="A42" s="1" t="s">
        <v>7</v>
      </c>
      <c r="B42" s="1"/>
      <c r="C42" s="1" cm="1">
        <f t="array" ref="C42">SLOPE(J40:M40,J2:M2-8)</f>
        <v>-0.80491688663907546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0.28717888939198555</v>
      </c>
      <c r="K42" s="1" cm="1">
        <f t="array" ref="K42">_xlfn.FORECAST.LINEAR(K2-8,$J40:$M40,$J2:$M2-8)</f>
        <v>-0.51773799724708991</v>
      </c>
      <c r="L42" s="1" cm="1">
        <f t="array" ref="L42">_xlfn.FORECAST.LINEAR(L2-8,$J40:$M40,$J2:$M2-8)</f>
        <v>-1.3226548838861654</v>
      </c>
      <c r="M42" s="1" cm="1">
        <f t="array" ref="M42">_xlfn.FORECAST.LINEAR(M2-8,$J40:$M40,$J2:$M2-8)</f>
        <v>-2.1275717705252406</v>
      </c>
      <c r="N42" s="1" cm="1">
        <f t="array" ref="N42">_xlfn.FORECAST.LINEAR(N2-8,$J40:$M40,$J2:$M2-8)</f>
        <v>-2.9324886571643161</v>
      </c>
    </row>
    <row r="43" spans="1:18" ht="15.75" x14ac:dyDescent="0.25">
      <c r="A43" s="1" t="s">
        <v>5</v>
      </c>
      <c r="B43" s="1"/>
      <c r="C43" s="1" cm="1">
        <f t="array" ref="C43">INTERCEPT(J40:M40,J2:M2-8)</f>
        <v>-0.51773799724708991</v>
      </c>
      <c r="D43" s="1"/>
      <c r="E43" s="1"/>
      <c r="F43" s="1" t="s">
        <v>4</v>
      </c>
      <c r="G43" s="1"/>
      <c r="H43" s="1"/>
      <c r="I43" s="1"/>
      <c r="J43" s="4">
        <f>EXP(J42)</f>
        <v>1.3326625913540926</v>
      </c>
      <c r="K43" s="4">
        <f>EXP(K42)</f>
        <v>0.59586687721253218</v>
      </c>
      <c r="L43" s="4">
        <f>EXP(L42)</f>
        <v>0.2664270293640103</v>
      </c>
      <c r="M43" s="4">
        <f>EXP(M42)</f>
        <v>0.11912620870586346</v>
      </c>
      <c r="N43" s="4">
        <f>EXP(N42)</f>
        <v>5.3264316441573117E-2</v>
      </c>
    </row>
    <row r="44" spans="1:18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 ht="15.75" x14ac:dyDescent="0.25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 ht="15.75" x14ac:dyDescent="0.25">
      <c r="A46" s="1" t="s">
        <v>2</v>
      </c>
      <c r="B46" s="1"/>
      <c r="C46" s="1">
        <f>EXP(C43)</f>
        <v>0.59586687721253218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 ht="15.75" x14ac:dyDescent="0.25">
      <c r="A47" s="1" t="s">
        <v>1</v>
      </c>
      <c r="B47" s="1"/>
      <c r="C47" s="1">
        <f>EXP(C42)</f>
        <v>0.44712508708380821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 ht="15.75" x14ac:dyDescent="0.25">
      <c r="A48" s="1" t="s">
        <v>0</v>
      </c>
      <c r="B48" s="1"/>
      <c r="C48" s="2">
        <f>C46*C47^(12-8)/(1-C47)</f>
        <v>4.3076311785932013E-2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1511-CD89-4704-8C13-D496E0EDB738}">
  <dimension ref="A1:AA42"/>
  <sheetViews>
    <sheetView topLeftCell="H1" workbookViewId="0">
      <selection activeCell="B26" sqref="B26"/>
    </sheetView>
  </sheetViews>
  <sheetFormatPr defaultColWidth="11.42578125" defaultRowHeight="15" x14ac:dyDescent="0.25"/>
  <cols>
    <col min="3" max="3" width="6.5703125" customWidth="1"/>
    <col min="4" max="4" width="12.140625" bestFit="1" customWidth="1"/>
    <col min="5" max="5" width="7.42578125" customWidth="1"/>
    <col min="6" max="6" width="8.140625" customWidth="1"/>
    <col min="7" max="7" width="9" customWidth="1"/>
    <col min="8" max="14" width="6.42578125" customWidth="1"/>
    <col min="15" max="15" width="12.140625" bestFit="1" customWidth="1"/>
  </cols>
  <sheetData>
    <row r="1" spans="1:20" ht="15.75" x14ac:dyDescent="0.25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5.75" x14ac:dyDescent="0.25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32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5.75" x14ac:dyDescent="0.25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5.75" x14ac:dyDescent="0.25">
      <c r="A4" s="13">
        <f>Exposure!A4</f>
        <v>0</v>
      </c>
      <c r="B4" s="13">
        <f>Exposure!B4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28">
        <f>$B4*Exposure!O$34/1000</f>
        <v>0.46755028812450611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0.46755028812458477</v>
      </c>
      <c r="S4" s="20">
        <f t="shared" ref="S4:S19" si="2">SUM(C4:O4)</f>
        <v>1078.4675502881246</v>
      </c>
      <c r="T4" s="26">
        <f t="shared" ref="T4:T19" si="3">S4/B4</f>
        <v>9.9361300008119088E-2</v>
      </c>
    </row>
    <row r="5" spans="1:20" ht="15.75" x14ac:dyDescent="0.25">
      <c r="A5" s="13">
        <f>Exposure!A5</f>
        <v>1</v>
      </c>
      <c r="B5" s="13">
        <f>Exposure!B5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$B5*Exposure!O$34/1000</f>
        <v>0.43791378561578481</v>
      </c>
      <c r="P5" s="27">
        <f>SUM(C5:N5)</f>
        <v>2013</v>
      </c>
      <c r="Q5" s="26">
        <f t="shared" si="0"/>
        <v>0.19801298445799725</v>
      </c>
      <c r="R5" s="20">
        <f t="shared" si="1"/>
        <v>0.43791378561581951</v>
      </c>
      <c r="S5" s="20">
        <f t="shared" si="2"/>
        <v>2013.4379137856158</v>
      </c>
      <c r="T5" s="26">
        <f t="shared" si="3"/>
        <v>0.19805606076978319</v>
      </c>
    </row>
    <row r="6" spans="1:20" ht="15.75" x14ac:dyDescent="0.25">
      <c r="A6" s="13">
        <f>Exposure!A6</f>
        <v>2</v>
      </c>
      <c r="B6" s="13">
        <f>Exposure!B6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28">
        <f>$B6*Exposure!O$34/1000</f>
        <v>0.43360615443719164</v>
      </c>
      <c r="P6" s="27">
        <f>SUM(C6:N6)</f>
        <v>1005</v>
      </c>
      <c r="Q6" s="26">
        <f t="shared" si="0"/>
        <v>9.9841049076097754E-2</v>
      </c>
      <c r="R6" s="20">
        <f t="shared" si="1"/>
        <v>0.43360615443714323</v>
      </c>
      <c r="S6" s="20">
        <f t="shared" si="2"/>
        <v>1005.4336061544371</v>
      </c>
      <c r="T6" s="26">
        <f t="shared" si="3"/>
        <v>9.9884125387883688E-2</v>
      </c>
    </row>
    <row r="7" spans="1:20" ht="15.75" x14ac:dyDescent="0.25">
      <c r="A7" s="13">
        <f>Exposure!A7</f>
        <v>3</v>
      </c>
      <c r="B7" s="13">
        <f>Exposure!B7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$B7*Exposure!O$34/1000</f>
        <v>0.4459259796079682</v>
      </c>
      <c r="P7" s="27">
        <f>SUM(C7:N7)</f>
        <v>2112</v>
      </c>
      <c r="Q7" s="26">
        <f t="shared" si="0"/>
        <v>0.20401854714064915</v>
      </c>
      <c r="R7" s="20">
        <f t="shared" si="1"/>
        <v>0.44592597960809144</v>
      </c>
      <c r="S7" s="20">
        <f t="shared" si="2"/>
        <v>2112.4459259796081</v>
      </c>
      <c r="T7" s="26">
        <f t="shared" si="3"/>
        <v>0.20406162345243509</v>
      </c>
    </row>
    <row r="8" spans="1:20" ht="15.75" x14ac:dyDescent="0.25">
      <c r="A8" s="13">
        <f>Exposure!A8</f>
        <v>4</v>
      </c>
      <c r="B8" s="13">
        <f>Exposure!B8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$B8*Exposure!O$34/1000</f>
        <v>0.42236323706106338</v>
      </c>
      <c r="P8" s="27">
        <f>SUM(C8:N8)</f>
        <v>1002</v>
      </c>
      <c r="Q8" s="26">
        <f t="shared" si="0"/>
        <v>0.10219275879653238</v>
      </c>
      <c r="R8" s="20">
        <f t="shared" si="1"/>
        <v>0.42236323706106305</v>
      </c>
      <c r="S8" s="20">
        <f t="shared" si="2"/>
        <v>1002.4223632370611</v>
      </c>
      <c r="T8" s="26">
        <f t="shared" si="3"/>
        <v>0.10223583510831831</v>
      </c>
    </row>
    <row r="9" spans="1:20" ht="15.75" x14ac:dyDescent="0.25">
      <c r="A9" s="13">
        <f>Exposure!A9</f>
        <v>5</v>
      </c>
      <c r="B9" s="13">
        <f>Exposure!B9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$B9*Exposure!N$34/1000</f>
        <v>0.552510754448438</v>
      </c>
      <c r="O9" s="28">
        <f>$B9*Exposure!O$34/1000</f>
        <v>0.44683058215547278</v>
      </c>
      <c r="P9" s="27">
        <f>SUM(C9:M9)</f>
        <v>2067</v>
      </c>
      <c r="Q9" s="26">
        <f t="shared" si="0"/>
        <v>0.19926732864166585</v>
      </c>
      <c r="R9" s="20">
        <f t="shared" si="1"/>
        <v>0.99934133660417501</v>
      </c>
      <c r="S9" s="20">
        <f t="shared" si="2"/>
        <v>2067.9993413366042</v>
      </c>
      <c r="T9" s="26">
        <f t="shared" si="3"/>
        <v>0.19936366926989341</v>
      </c>
    </row>
    <row r="10" spans="1:20" ht="15.75" x14ac:dyDescent="0.25">
      <c r="A10" s="13">
        <f>Exposure!A10</f>
        <v>6</v>
      </c>
      <c r="B10" s="13">
        <f>Exposure!B10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$B10*Exposure!M$34/1000</f>
        <v>1.0001836482944297</v>
      </c>
      <c r="N10" s="28">
        <f>$B10*Exposure!N$34/1000</f>
        <v>0.44720720084344789</v>
      </c>
      <c r="O10" s="28">
        <f>$B10*Exposure!O$34/1000</f>
        <v>0.36166871375468518</v>
      </c>
      <c r="P10" s="27">
        <f>SUM(C10:L10)</f>
        <v>834</v>
      </c>
      <c r="Q10" s="26">
        <f t="shared" si="0"/>
        <v>9.9333015721772278E-2</v>
      </c>
      <c r="R10" s="20">
        <f t="shared" si="1"/>
        <v>1.8090595628925712</v>
      </c>
      <c r="S10" s="20">
        <f t="shared" si="2"/>
        <v>835.80905956289257</v>
      </c>
      <c r="T10" s="26">
        <f t="shared" si="3"/>
        <v>9.9548482558705645E-2</v>
      </c>
    </row>
    <row r="11" spans="1:20" ht="15.75" x14ac:dyDescent="0.25">
      <c r="A11" s="13">
        <f>Exposure!A11</f>
        <v>7</v>
      </c>
      <c r="B11" s="13">
        <f>Exposure!B11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$B11*Exposure!L$34/1000</f>
        <v>2.301396679646321</v>
      </c>
      <c r="M11" s="28">
        <f>$B11*Exposure!M$34/1000</f>
        <v>1.0290121908012486</v>
      </c>
      <c r="N11" s="28">
        <f>$B11*Exposure!N$34/1000</f>
        <v>0.46009716542230861</v>
      </c>
      <c r="O11" s="28">
        <f>$B11*Exposure!O$34/1000</f>
        <v>0.37209318120688073</v>
      </c>
      <c r="P11" s="27">
        <f>SUM(C11:K11)</f>
        <v>1766</v>
      </c>
      <c r="Q11" s="26">
        <f t="shared" si="0"/>
        <v>0.20444547348923361</v>
      </c>
      <c r="R11" s="20">
        <f t="shared" si="1"/>
        <v>4.1625992170768313</v>
      </c>
      <c r="S11" s="20">
        <f t="shared" si="2"/>
        <v>1770.1625992170768</v>
      </c>
      <c r="T11" s="26">
        <f t="shared" si="3"/>
        <v>0.20492736735553099</v>
      </c>
    </row>
    <row r="12" spans="1:20" ht="15.75" x14ac:dyDescent="0.25">
      <c r="A12" s="13">
        <f>Exposure!A12</f>
        <v>8</v>
      </c>
      <c r="B12" s="13">
        <f>Exposure!B12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$B12*Exposure!K$34/1000</f>
        <v>4.9474826814956554</v>
      </c>
      <c r="L12" s="28">
        <f>$B12*Exposure!L$34/1000</f>
        <v>2.2121436248093773</v>
      </c>
      <c r="M12" s="28">
        <f>$B12*Exposure!M$34/1000</f>
        <v>0.98910491088478436</v>
      </c>
      <c r="N12" s="28">
        <f>$B12*Exposure!N$34/1000</f>
        <v>0.44225361941438163</v>
      </c>
      <c r="O12" s="28">
        <f>$B12*Exposure!O$34/1000</f>
        <v>0.35766261675859351</v>
      </c>
      <c r="P12" s="27">
        <f>SUM(C12:J12)</f>
        <v>819</v>
      </c>
      <c r="Q12" s="26">
        <f t="shared" si="0"/>
        <v>9.8639046127905583E-2</v>
      </c>
      <c r="R12" s="20">
        <f t="shared" si="1"/>
        <v>8.9486474533628098</v>
      </c>
      <c r="S12" s="20">
        <f t="shared" si="2"/>
        <v>827.94864745336281</v>
      </c>
      <c r="T12" s="26">
        <f t="shared" si="3"/>
        <v>9.9716806871415486E-2</v>
      </c>
    </row>
    <row r="13" spans="1:20" ht="15.75" x14ac:dyDescent="0.25">
      <c r="A13" s="13">
        <f>Exposure!A13</f>
        <v>9</v>
      </c>
      <c r="B13" s="13">
        <f>Exposure!B13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$B13*Exposure!J$34/1000</f>
        <v>12.564074845031227</v>
      </c>
      <c r="K13" s="28">
        <f>$B13*Exposure!K$34/1000</f>
        <v>5.7608409688907614</v>
      </c>
      <c r="L13" s="28">
        <f>$B13*Exposure!L$34/1000</f>
        <v>2.5758165198912515</v>
      </c>
      <c r="M13" s="28">
        <f>$B13*Exposure!M$34/1000</f>
        <v>1.1517121857682879</v>
      </c>
      <c r="N13" s="28">
        <f>$B13*Exposure!N$34/1000</f>
        <v>0.51495941135712897</v>
      </c>
      <c r="O13" s="28">
        <f>$B13*Exposure!O$34/1000</f>
        <v>0.4164617823463907</v>
      </c>
      <c r="P13" s="27">
        <f>SUM(C13:I13)</f>
        <v>1893</v>
      </c>
      <c r="Q13" s="26">
        <f t="shared" si="0"/>
        <v>0.19580057923045097</v>
      </c>
      <c r="R13" s="20">
        <f t="shared" si="1"/>
        <v>22.983865713285013</v>
      </c>
      <c r="S13" s="20">
        <f t="shared" si="2"/>
        <v>1915.983865713285</v>
      </c>
      <c r="T13" s="26">
        <f t="shared" si="3"/>
        <v>0.19817789260584248</v>
      </c>
    </row>
    <row r="14" spans="1:20" ht="15.75" x14ac:dyDescent="0.25">
      <c r="A14" s="13">
        <f>Exposure!A14</f>
        <v>10</v>
      </c>
      <c r="B14" s="13">
        <f>Exposure!B14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$B14*Exposure!I$34/1000</f>
        <v>31.477908529201724</v>
      </c>
      <c r="J14" s="28">
        <f>$B14*Exposure!J$34/1000</f>
        <v>12.087139029130684</v>
      </c>
      <c r="K14" s="28">
        <f>$B14*Exposure!K$34/1000</f>
        <v>5.5421578249537617</v>
      </c>
      <c r="L14" s="28">
        <f>$B14*Exposure!L$34/1000</f>
        <v>2.4780378001146599</v>
      </c>
      <c r="M14" s="28">
        <f>$B14*Exposure!M$34/1000</f>
        <v>1.1079928671732362</v>
      </c>
      <c r="N14" s="28">
        <f>$B14*Exposure!N$34/1000</f>
        <v>0.49541140722307159</v>
      </c>
      <c r="O14" s="28">
        <f>$B14*Exposure!O$34/1000</f>
        <v>0.40065277592095366</v>
      </c>
      <c r="P14" s="27">
        <f>SUM(C14:H14)</f>
        <v>880</v>
      </c>
      <c r="Q14" s="26">
        <f t="shared" si="0"/>
        <v>9.4613482421245024E-2</v>
      </c>
      <c r="R14" s="20">
        <f t="shared" si="1"/>
        <v>53.589300233718063</v>
      </c>
      <c r="S14" s="20">
        <f t="shared" si="2"/>
        <v>933.58930023371806</v>
      </c>
      <c r="T14" s="26">
        <f t="shared" si="3"/>
        <v>0.1003751532344606</v>
      </c>
    </row>
    <row r="15" spans="1:20" ht="15.75" x14ac:dyDescent="0.25">
      <c r="A15" s="13">
        <f>Exposure!A15</f>
        <v>11</v>
      </c>
      <c r="B15" s="13">
        <f>Exposure!B15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$B15*Exposure!H$34/1000</f>
        <v>60.688959800608004</v>
      </c>
      <c r="I15" s="28">
        <f>$B15*Exposure!I$34/1000</f>
        <v>28.47598348185177</v>
      </c>
      <c r="J15" s="28">
        <f>$B15*Exposure!J$34/1000</f>
        <v>10.934435844651711</v>
      </c>
      <c r="K15" s="28">
        <f>$B15*Exposure!K$34/1000</f>
        <v>5.0136239048662459</v>
      </c>
      <c r="L15" s="28">
        <f>$B15*Exposure!L$34/1000</f>
        <v>2.2417170250687826</v>
      </c>
      <c r="M15" s="28">
        <f>$B15*Exposure!M$34/1000</f>
        <v>1.0023279200511352</v>
      </c>
      <c r="N15" s="28">
        <f>$B15*Exposure!N$34/1000</f>
        <v>0.44816595853939623</v>
      </c>
      <c r="O15" s="28">
        <f>$B15*Exposure!O$34/1000</f>
        <v>0.36244408736683198</v>
      </c>
      <c r="P15" s="27">
        <f>SUM(C15:G15)</f>
        <v>1683</v>
      </c>
      <c r="Q15" s="26">
        <f t="shared" si="0"/>
        <v>0.20002376990729737</v>
      </c>
      <c r="R15" s="20">
        <f t="shared" si="1"/>
        <v>109.16765802300392</v>
      </c>
      <c r="S15" s="20">
        <f t="shared" si="2"/>
        <v>1792.1676580230039</v>
      </c>
      <c r="T15" s="26">
        <f t="shared" si="3"/>
        <v>0.2129982954626817</v>
      </c>
    </row>
    <row r="16" spans="1:20" ht="15.75" x14ac:dyDescent="0.25">
      <c r="A16" s="13">
        <f>Exposure!A16</f>
        <v>12</v>
      </c>
      <c r="B16" s="13">
        <f>Exposure!B16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$B16*Exposure!G$34/1000</f>
        <v>106.75404072208228</v>
      </c>
      <c r="H16" s="28">
        <f>$B16*Exposure!H$34/1000</f>
        <v>55.791431430675409</v>
      </c>
      <c r="I16" s="28">
        <f>$B16*Exposure!I$34/1000</f>
        <v>26.178004781569225</v>
      </c>
      <c r="J16" s="28">
        <f>$B16*Exposure!J$34/1000</f>
        <v>10.05203960760411</v>
      </c>
      <c r="K16" s="28">
        <f>$B16*Exposure!K$34/1000</f>
        <v>4.6090302952389361</v>
      </c>
      <c r="L16" s="28">
        <f>$B16*Exposure!L$34/1000</f>
        <v>2.0608130721306197</v>
      </c>
      <c r="M16" s="28">
        <f>$B16*Exposure!M$34/1000</f>
        <v>0.92144122433985387</v>
      </c>
      <c r="N16" s="28">
        <f>$B16*Exposure!N$34/1000</f>
        <v>0.41199948767556804</v>
      </c>
      <c r="O16" s="28">
        <f>$B16*Exposure!O$34/1000</f>
        <v>0.33319527166418411</v>
      </c>
      <c r="P16" s="27">
        <f>SUM(C16:F16)</f>
        <v>646</v>
      </c>
      <c r="Q16" s="26">
        <f t="shared" si="0"/>
        <v>8.3516483516483511E-2</v>
      </c>
      <c r="R16" s="20">
        <f t="shared" si="1"/>
        <v>207.11199589298019</v>
      </c>
      <c r="S16" s="20">
        <f t="shared" si="2"/>
        <v>853.11199589298019</v>
      </c>
      <c r="T16" s="26">
        <f t="shared" si="3"/>
        <v>0.11029243644382421</v>
      </c>
    </row>
    <row r="17" spans="1:27" ht="15.75" x14ac:dyDescent="0.25">
      <c r="A17" s="13">
        <f>Exposure!A17</f>
        <v>13</v>
      </c>
      <c r="B17" s="13">
        <f>Exposure!B17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$B17*Exposure!F$34/1000</f>
        <v>201.00004915172318</v>
      </c>
      <c r="G17" s="28">
        <f>$B17*Exposure!G$34/1000</f>
        <v>117.21552267002519</v>
      </c>
      <c r="H17" s="28">
        <f>$B17*Exposure!H$34/1000</f>
        <v>61.258775325239341</v>
      </c>
      <c r="I17" s="28">
        <f>$B17*Exposure!I$34/1000</f>
        <v>28.743347719439871</v>
      </c>
      <c r="J17" s="28">
        <f>$B17*Exposure!J$34/1000</f>
        <v>11.037100502570356</v>
      </c>
      <c r="K17" s="28">
        <f>$B17*Exposure!K$34/1000</f>
        <v>5.0606973881660364</v>
      </c>
      <c r="L17" s="28">
        <f>$B17*Exposure!L$34/1000</f>
        <v>2.2627647603885395</v>
      </c>
      <c r="M17" s="28">
        <f>$B17*Exposure!M$34/1000</f>
        <v>1.0117388905388984</v>
      </c>
      <c r="N17" s="28">
        <f>$B17*Exposure!N$34/1000</f>
        <v>0.45237383953828048</v>
      </c>
      <c r="O17" s="28">
        <f>$B17*Exposure!O$34/1000</f>
        <v>0.36584711599792058</v>
      </c>
      <c r="P17" s="27">
        <f>SUM(C17:E17)</f>
        <v>916</v>
      </c>
      <c r="Q17" s="26">
        <f t="shared" si="0"/>
        <v>0.10785352643353349</v>
      </c>
      <c r="R17" s="20">
        <f t="shared" si="1"/>
        <v>428.40821736362795</v>
      </c>
      <c r="S17" s="20">
        <f t="shared" si="2"/>
        <v>1344.408217363628</v>
      </c>
      <c r="T17" s="25">
        <f t="shared" si="3"/>
        <v>0.15829603407083809</v>
      </c>
    </row>
    <row r="18" spans="1:27" ht="15.75" x14ac:dyDescent="0.25">
      <c r="A18" s="13">
        <f>Exposure!A18</f>
        <v>14</v>
      </c>
      <c r="B18" s="13">
        <f>Exposure!B18</f>
        <v>8696</v>
      </c>
      <c r="C18" s="22">
        <f>Data!B15</f>
        <v>11</v>
      </c>
      <c r="D18" s="22">
        <f>Data!C15</f>
        <v>169</v>
      </c>
      <c r="E18" s="28">
        <f>$B18*Exposure!E$34/1000</f>
        <v>343.60669097147763</v>
      </c>
      <c r="F18" s="28">
        <f>$B18*Exposure!F$34/1000</f>
        <v>205.80435975784587</v>
      </c>
      <c r="G18" s="28">
        <f>$B18*Exposure!G$34/1000</f>
        <v>120.01721242653234</v>
      </c>
      <c r="H18" s="28">
        <f>$B18*Exposure!H$34/1000</f>
        <v>62.722984837899595</v>
      </c>
      <c r="I18" s="28">
        <f>$B18*Exposure!I$34/1000</f>
        <v>29.43037227931816</v>
      </c>
      <c r="J18" s="28">
        <f>$B18*Exposure!J$34/1000</f>
        <v>11.300909686842321</v>
      </c>
      <c r="K18" s="28">
        <f>$B18*Exposure!K$34/1000</f>
        <v>5.1816583642401799</v>
      </c>
      <c r="L18" s="28">
        <f>$B18*Exposure!L$34/1000</f>
        <v>2.3168494473494334</v>
      </c>
      <c r="M18" s="28">
        <f>$B18*Exposure!M$34/1000</f>
        <v>1.0359215109061886</v>
      </c>
      <c r="N18" s="28">
        <f>$B18*Exposure!N$34/1000</f>
        <v>0.4631864957759198</v>
      </c>
      <c r="O18" s="28">
        <f>$B18*Exposure!O$34/1000</f>
        <v>0.37459160729046476</v>
      </c>
      <c r="P18" s="27">
        <f>SUM(C18:D18)</f>
        <v>180</v>
      </c>
      <c r="Q18" s="26">
        <f t="shared" si="0"/>
        <v>2.0699172033118676E-2</v>
      </c>
      <c r="R18" s="20">
        <f t="shared" si="1"/>
        <v>782.25473738547817</v>
      </c>
      <c r="S18" s="20">
        <f t="shared" si="2"/>
        <v>962.25473738547817</v>
      </c>
      <c r="T18" s="26">
        <f t="shared" si="3"/>
        <v>0.1106548686045858</v>
      </c>
    </row>
    <row r="19" spans="1:27" ht="15.75" x14ac:dyDescent="0.25">
      <c r="A19" s="13">
        <f>Exposure!A19</f>
        <v>15</v>
      </c>
      <c r="B19" s="13">
        <f>Exposure!B19</f>
        <v>8772</v>
      </c>
      <c r="C19" s="22">
        <f>Data!B16</f>
        <v>323</v>
      </c>
      <c r="D19" s="28">
        <f>$B19*Exposure!D$34/1000</f>
        <v>397.15252046531663</v>
      </c>
      <c r="E19" s="28">
        <f>$B19*Exposure!E$34/1000</f>
        <v>346.60969333047404</v>
      </c>
      <c r="F19" s="28">
        <f>$B19*Exposure!F$34/1000</f>
        <v>207.60301791580312</v>
      </c>
      <c r="G19" s="28">
        <f>$B19*Exposure!G$34/1000</f>
        <v>121.066120906801</v>
      </c>
      <c r="H19" s="28">
        <f>$B19*Exposure!H$34/1000</f>
        <v>63.271161798304419</v>
      </c>
      <c r="I19" s="28">
        <f>$B19*Exposure!I$34/1000</f>
        <v>29.687583444592786</v>
      </c>
      <c r="J19" s="28">
        <f>$B19*Exposure!J$34/1000</f>
        <v>11.39967568686532</v>
      </c>
      <c r="K19" s="28">
        <f>$B19*Exposure!K$34/1000</f>
        <v>5.2269442469083325</v>
      </c>
      <c r="L19" s="28">
        <f>$B19*Exposure!L$34/1000</f>
        <v>2.3370979015810986</v>
      </c>
      <c r="M19" s="28">
        <f>$B19*Exposure!M$34/1000</f>
        <v>1.0449751027678342</v>
      </c>
      <c r="N19" s="28">
        <f>$B19*Exposure!N$34/1000</f>
        <v>0.46723458382547939</v>
      </c>
      <c r="O19" s="28">
        <f>$B19*Exposure!O$34/1000</f>
        <v>0.37786540698619564</v>
      </c>
      <c r="P19" s="27">
        <f>SUM(C19)</f>
        <v>323</v>
      </c>
      <c r="Q19" s="26">
        <f t="shared" si="0"/>
        <v>3.6821705426356592E-2</v>
      </c>
      <c r="R19" s="20">
        <f t="shared" si="1"/>
        <v>1186.2438907902263</v>
      </c>
      <c r="S19" s="20">
        <f t="shared" si="2"/>
        <v>1509.2438907902263</v>
      </c>
      <c r="T19" s="25">
        <f t="shared" si="3"/>
        <v>0.17205242713066876</v>
      </c>
    </row>
    <row r="20" spans="1:27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7" ht="16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2807.886672417103</v>
      </c>
      <c r="S21" s="3"/>
    </row>
    <row r="22" spans="1:27" ht="15.75" thickTop="1" x14ac:dyDescent="0.25"/>
    <row r="24" spans="1:27" ht="15.75" x14ac:dyDescent="0.25">
      <c r="A24" s="21"/>
      <c r="Q24" s="3"/>
      <c r="R24" s="3"/>
      <c r="S24" s="3"/>
      <c r="T24" s="3"/>
    </row>
    <row r="25" spans="1:27" ht="15.75" x14ac:dyDescent="0.25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7" ht="15.75" x14ac:dyDescent="0.25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  <c r="V26" s="23" t="s">
        <v>26</v>
      </c>
      <c r="W26" s="23"/>
      <c r="X26" s="23"/>
      <c r="Y26" s="23"/>
      <c r="Z26" s="23"/>
      <c r="AA26" s="23"/>
    </row>
    <row r="27" spans="1:27" ht="15.75" x14ac:dyDescent="0.25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  <c r="V27" s="23" t="s">
        <v>25</v>
      </c>
      <c r="W27" s="23"/>
      <c r="X27" s="23"/>
      <c r="Y27" s="23"/>
      <c r="Z27" s="23"/>
      <c r="AA27" s="23"/>
    </row>
    <row r="28" spans="1:27" ht="15.75" x14ac:dyDescent="0.2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7" ht="15.75" x14ac:dyDescent="0.25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7" ht="15.75" x14ac:dyDescent="0.25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7" ht="15.75" x14ac:dyDescent="0.25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7" ht="15.75" x14ac:dyDescent="0.25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5.75" x14ac:dyDescent="0.25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5.75" x14ac:dyDescent="0.25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5.75" x14ac:dyDescent="0.25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5.75" x14ac:dyDescent="0.25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5.75" x14ac:dyDescent="0.25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5.75" x14ac:dyDescent="0.25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5.75" x14ac:dyDescent="0.25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5.75" x14ac:dyDescent="0.25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5.75" x14ac:dyDescent="0.25"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P41" s="1"/>
      <c r="Q41" s="3"/>
      <c r="R41" s="19"/>
      <c r="S41" s="3"/>
    </row>
    <row r="42" spans="1:21" ht="15.75" x14ac:dyDescent="0.25">
      <c r="A42" s="21"/>
      <c r="P42" s="1"/>
      <c r="Q42" s="20"/>
      <c r="R42" s="19"/>
      <c r="S42" s="3"/>
      <c r="T42" s="18"/>
      <c r="U42" s="18"/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E8BE-5204-4CE9-B4B0-E23FF0597D4E}">
  <dimension ref="A1:AD35"/>
  <sheetViews>
    <sheetView tabSelected="1" topLeftCell="J1" workbookViewId="0">
      <selection activeCell="L31" sqref="L31"/>
    </sheetView>
  </sheetViews>
  <sheetFormatPr defaultRowHeight="15" x14ac:dyDescent="0.25"/>
  <sheetData>
    <row r="1" spans="1:30" ht="15.75" x14ac:dyDescent="0.25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30" ht="15.75" x14ac:dyDescent="0.25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Q2/IBNR!R4</f>
        <v>2.1388073655374096</v>
      </c>
      <c r="S2" s="34">
        <f t="shared" ref="S2:S17" si="1">SUM(C2:O2)</f>
        <v>1079</v>
      </c>
      <c r="T2" s="33">
        <f>S2/IBNR!S4</f>
        <v>1.0004937095341748</v>
      </c>
    </row>
    <row r="3" spans="1:30" ht="15.75" x14ac:dyDescent="0.25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Q3/IBNR!R5</f>
        <v>0</v>
      </c>
      <c r="S3" s="34">
        <f t="shared" si="1"/>
        <v>2013</v>
      </c>
      <c r="T3" s="33">
        <f>S3/IBNR!S5</f>
        <v>0.99978250445041417</v>
      </c>
    </row>
    <row r="4" spans="1:30" ht="15.75" x14ac:dyDescent="0.25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Q4/IBNR!R6</f>
        <v>2.3062403283875961</v>
      </c>
      <c r="S4" s="34">
        <f t="shared" si="1"/>
        <v>1006</v>
      </c>
      <c r="T4" s="33">
        <f>S4/IBNR!S6</f>
        <v>1.0005633329163615</v>
      </c>
    </row>
    <row r="5" spans="1:30" ht="15.75" x14ac:dyDescent="0.25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Q5/IBNR!R7</f>
        <v>0</v>
      </c>
      <c r="S5" s="34">
        <f t="shared" si="1"/>
        <v>2112</v>
      </c>
      <c r="T5" s="33">
        <f>S5/IBNR!S7</f>
        <v>0.99978890537545884</v>
      </c>
    </row>
    <row r="6" spans="1:30" ht="15.75" x14ac:dyDescent="0.25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Q6/IBNR!R8</f>
        <v>0</v>
      </c>
      <c r="S6" s="34">
        <f t="shared" si="1"/>
        <v>1002</v>
      </c>
      <c r="T6" s="33">
        <f>S6/IBNR!S8</f>
        <v>0.99957865740774465</v>
      </c>
    </row>
    <row r="7" spans="1:30" ht="15.75" x14ac:dyDescent="0.25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Q7/IBNR!R9</f>
        <v>3.0019772925577057</v>
      </c>
      <c r="S7" s="34">
        <f t="shared" si="1"/>
        <v>2070</v>
      </c>
      <c r="T7" s="33">
        <f>S7/IBNR!S9</f>
        <v>1.000967436799135</v>
      </c>
    </row>
    <row r="8" spans="1:30" ht="15.75" x14ac:dyDescent="0.25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Q8/IBNR!R10</f>
        <v>2.2110935880984783</v>
      </c>
      <c r="S8" s="34">
        <f t="shared" si="1"/>
        <v>838</v>
      </c>
      <c r="T8" s="33">
        <f>S8/IBNR!S10</f>
        <v>1.0026213408577471</v>
      </c>
    </row>
    <row r="9" spans="1:30" ht="15.75" x14ac:dyDescent="0.25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Q9/IBNR!R11</f>
        <v>0.24023451402612958</v>
      </c>
      <c r="S9" s="34">
        <f t="shared" si="1"/>
        <v>1767</v>
      </c>
      <c r="T9" s="33">
        <f>S9/IBNR!S11</f>
        <v>0.99821338490685796</v>
      </c>
    </row>
    <row r="10" spans="1:30" ht="15.75" x14ac:dyDescent="0.25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Q10/IBNR!R12</f>
        <v>0.44699492530537016</v>
      </c>
      <c r="S10" s="34">
        <f t="shared" si="1"/>
        <v>823</v>
      </c>
      <c r="T10" s="33">
        <f>S10/IBNR!S12</f>
        <v>0.99402300194754345</v>
      </c>
    </row>
    <row r="11" spans="1:30" ht="15.75" x14ac:dyDescent="0.25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Q11/IBNR!R13</f>
        <v>1.95789518444625</v>
      </c>
      <c r="S11" s="34">
        <f t="shared" si="1"/>
        <v>1938</v>
      </c>
      <c r="T11" s="33">
        <f>S11/IBNR!S13</f>
        <v>1.0114907722766855</v>
      </c>
    </row>
    <row r="12" spans="1:30" ht="15.75" x14ac:dyDescent="0.25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Q12/IBNR!R14</f>
        <v>1.5301561998827165</v>
      </c>
      <c r="S12" s="34">
        <f t="shared" si="1"/>
        <v>962</v>
      </c>
      <c r="T12" s="33">
        <f>S12/IBNR!S14</f>
        <v>1.0304316895653898</v>
      </c>
    </row>
    <row r="13" spans="1:30" ht="15.75" x14ac:dyDescent="0.25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Q13/IBNR!R15</f>
        <v>0.43969066360190112</v>
      </c>
      <c r="S13" s="34">
        <f t="shared" si="1"/>
        <v>1731</v>
      </c>
      <c r="T13" s="33">
        <f>S13/IBNR!S15</f>
        <v>0.96586945548918124</v>
      </c>
    </row>
    <row r="14" spans="1:30" ht="15.75" x14ac:dyDescent="0.25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Q14/IBNR!R16</f>
        <v>0.49248716647347596</v>
      </c>
      <c r="S14" s="34">
        <f t="shared" si="1"/>
        <v>748</v>
      </c>
      <c r="T14" s="33">
        <f>S14/IBNR!S16</f>
        <v>0.87678992160583091</v>
      </c>
    </row>
    <row r="15" spans="1:30" ht="15.75" x14ac:dyDescent="0.25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Q15/IBNR!R17</f>
        <v>1.5966080300916092</v>
      </c>
      <c r="S15" s="34">
        <f t="shared" si="1"/>
        <v>1600</v>
      </c>
      <c r="T15" s="33">
        <f>S15/IBNR!S17</f>
        <v>1.1901147131766163</v>
      </c>
      <c r="V15" s="37" t="s">
        <v>26</v>
      </c>
      <c r="W15" s="37"/>
      <c r="X15" s="37"/>
      <c r="Y15" s="37"/>
      <c r="Z15" s="37"/>
      <c r="AA15" s="37"/>
      <c r="AB15" s="37"/>
    </row>
    <row r="16" spans="1:30" ht="15.75" x14ac:dyDescent="0.25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Q16/IBNR!R18</f>
        <v>0.96004532041577584</v>
      </c>
      <c r="S16" s="34">
        <f t="shared" si="1"/>
        <v>931</v>
      </c>
      <c r="T16" s="33">
        <f>S16/IBNR!S18</f>
        <v>0.96751926888881867</v>
      </c>
      <c r="U16" s="36"/>
      <c r="V16" s="37" t="s">
        <v>25</v>
      </c>
      <c r="W16" s="37"/>
      <c r="X16" s="37"/>
      <c r="Y16" s="37"/>
      <c r="Z16" s="37"/>
      <c r="AA16" s="37"/>
      <c r="AB16" s="37"/>
      <c r="AC16" s="36"/>
      <c r="AD16" s="36"/>
    </row>
    <row r="17" spans="1:30" ht="15.75" x14ac:dyDescent="0.25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Q17/IBNR!R19</f>
        <v>1.1203429668368412</v>
      </c>
      <c r="S17" s="34">
        <f t="shared" si="1"/>
        <v>1652</v>
      </c>
      <c r="T17" s="33">
        <f>S17/IBNR!S19</f>
        <v>1.0945878330738368</v>
      </c>
      <c r="U17" s="36"/>
      <c r="V17" s="36"/>
      <c r="W17" s="36"/>
      <c r="X17" s="36"/>
      <c r="Y17" s="36"/>
      <c r="Z17" s="36"/>
      <c r="AA17" s="36"/>
      <c r="AB17" s="36"/>
      <c r="AC17" s="36"/>
      <c r="AD17" s="36"/>
    </row>
    <row r="18" spans="1:30" ht="15.75" x14ac:dyDescent="0.25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  <c r="U18" s="36"/>
      <c r="V18" s="36"/>
      <c r="W18" s="36"/>
      <c r="X18" s="36"/>
      <c r="Y18" s="36"/>
      <c r="Z18" s="36"/>
      <c r="AA18" s="36"/>
      <c r="AB18" s="36"/>
      <c r="AC18" s="36"/>
      <c r="AD18" s="36"/>
    </row>
    <row r="19" spans="1:30" ht="15.75" x14ac:dyDescent="0.25">
      <c r="A19" s="21" t="s">
        <v>51</v>
      </c>
      <c r="P19" s="1"/>
      <c r="Q19" s="20">
        <f>SUM(Q2:Q17)</f>
        <v>3055</v>
      </c>
      <c r="R19" s="33">
        <f>Q19/IBNR!R21</f>
        <v>1.0880068736428652</v>
      </c>
      <c r="S19" s="3"/>
      <c r="T19" s="35">
        <f>AVERAGE(T2:T17)</f>
        <v>1.0083022455169872</v>
      </c>
      <c r="U19" s="35" t="s">
        <v>52</v>
      </c>
    </row>
    <row r="20" spans="1:30" x14ac:dyDescent="0.25">
      <c r="O20">
        <f>IF(IBNR!O4&gt;0,O2/IBNR!O4,"")</f>
        <v>2.1388073655377697</v>
      </c>
    </row>
    <row r="21" spans="1:30" x14ac:dyDescent="0.25">
      <c r="O21">
        <f>IF(IBNR!O5&gt;0,O3/IBNR!O5,"")</f>
        <v>0</v>
      </c>
    </row>
    <row r="22" spans="1:30" x14ac:dyDescent="0.25">
      <c r="O22">
        <f>IF(IBNR!O6&gt;0,O4/IBNR!O6,"")</f>
        <v>2.3062403283873389</v>
      </c>
    </row>
    <row r="23" spans="1:30" x14ac:dyDescent="0.25">
      <c r="O23">
        <f>IF(IBNR!O7&gt;0,O5/IBNR!O7,"")</f>
        <v>0</v>
      </c>
    </row>
    <row r="24" spans="1:30" x14ac:dyDescent="0.25">
      <c r="O24">
        <f>IF(IBNR!O8&gt;0,O6/IBNR!O8,"")</f>
        <v>0</v>
      </c>
    </row>
    <row r="25" spans="1:30" x14ac:dyDescent="0.25">
      <c r="M25">
        <f>IF(IBNR!M9&gt;0,M7/IBNR!M9,"")</f>
        <v>1</v>
      </c>
      <c r="N25">
        <f>IF(IBNR!N9&gt;0,N7/IBNR!N9,"")</f>
        <v>3.619839041860037</v>
      </c>
      <c r="O25">
        <f>IF(IBNR!O9&gt;0,O7/IBNR!O9,"")</f>
        <v>2.2379846857752774</v>
      </c>
    </row>
    <row r="26" spans="1:30" x14ac:dyDescent="0.25">
      <c r="L26">
        <f>IF(IBNR!L10&gt;0,L8/IBNR!L10,"")</f>
        <v>1</v>
      </c>
      <c r="M26">
        <f>IF(IBNR!M10&gt;0,M8/IBNR!M10,"")</f>
        <v>2.9994491562782208</v>
      </c>
      <c r="N26">
        <f>IF(IBNR!N10&gt;0,N8/IBNR!N10,"")</f>
        <v>2.2360999512395288</v>
      </c>
      <c r="O26">
        <f>IF(IBNR!O10&gt;0,O8/IBNR!O10,"")</f>
        <v>0</v>
      </c>
    </row>
    <row r="27" spans="1:30" x14ac:dyDescent="0.25">
      <c r="K27">
        <f>IF(IBNR!K11&gt;0,K9/IBNR!K11,"")</f>
        <v>1</v>
      </c>
      <c r="L27">
        <f>IF(IBNR!L11&gt;0,L9/IBNR!L11,"")</f>
        <v>0</v>
      </c>
      <c r="M27">
        <f>IF(IBNR!M11&gt;0,M9/IBNR!M11,"")</f>
        <v>0.97180578513976779</v>
      </c>
      <c r="N27">
        <f>IF(IBNR!N11&gt;0,N9/IBNR!N11,"")</f>
        <v>0</v>
      </c>
      <c r="O27">
        <f>IF(IBNR!O11&gt;0,O9/IBNR!O11,"")</f>
        <v>0</v>
      </c>
    </row>
    <row r="28" spans="1:30" x14ac:dyDescent="0.25">
      <c r="J28">
        <f>IF(IBNR!J12&gt;0,J10/IBNR!J12,"")</f>
        <v>1</v>
      </c>
      <c r="K28">
        <f>IF(IBNR!K12&gt;0,K10/IBNR!K12,"")</f>
        <v>0.60636897451313176</v>
      </c>
      <c r="L28">
        <f>IF(IBNR!L12&gt;0,L10/IBNR!L12,"")</f>
        <v>0</v>
      </c>
      <c r="M28">
        <f>IF(IBNR!M12&gt;0,M10/IBNR!M12,"")</f>
        <v>0</v>
      </c>
      <c r="N28">
        <f>IF(IBNR!N12&gt;0,N10/IBNR!N12,"")</f>
        <v>2.2611459942920731</v>
      </c>
      <c r="O28">
        <f>IF(IBNR!O12&gt;0,O10/IBNR!O12,"")</f>
        <v>0</v>
      </c>
    </row>
    <row r="29" spans="1:30" x14ac:dyDescent="0.25">
      <c r="I29">
        <f>IF(IBNR!I13&gt;0,I11/IBNR!I13,"")</f>
        <v>1</v>
      </c>
      <c r="J29">
        <f>IF(IBNR!J13&gt;0,J11/IBNR!J13,"")</f>
        <v>1.830616283625206</v>
      </c>
      <c r="K29">
        <f>IF(IBNR!K13&gt;0,K11/IBNR!K13,"")</f>
        <v>2.6037865098171977</v>
      </c>
      <c r="L29">
        <f>IF(IBNR!L13&gt;0,L11/IBNR!L13,"")</f>
        <v>1.5529056394781084</v>
      </c>
      <c r="M29">
        <f>IF(IBNR!M13&gt;0,M11/IBNR!M13,"")</f>
        <v>2.6048174509838584</v>
      </c>
      <c r="N29">
        <f>IF(IBNR!N13&gt;0,N11/IBNR!N13,"")</f>
        <v>0</v>
      </c>
      <c r="O29">
        <f>IF(IBNR!O13&gt;0,O11/IBNR!O13,"")</f>
        <v>0</v>
      </c>
    </row>
    <row r="30" spans="1:30" x14ac:dyDescent="0.25">
      <c r="H30">
        <f>IF(IBNR!H14&gt;0,H12/IBNR!H14,"")</f>
        <v>1</v>
      </c>
      <c r="I30">
        <f>IF(IBNR!I14&gt;0,I12/IBNR!I14,"")</f>
        <v>1.1118908985814884</v>
      </c>
      <c r="J30">
        <f>IF(IBNR!J14&gt;0,J12/IBNR!J14,"")</f>
        <v>2.5647094755250404</v>
      </c>
      <c r="K30">
        <f>IF(IBNR!K14&gt;0,K12/IBNR!K14,"")</f>
        <v>1.6239162225725838</v>
      </c>
      <c r="L30">
        <f>IF(IBNR!L14&gt;0,L12/IBNR!L14,"")</f>
        <v>0.80709019043513341</v>
      </c>
      <c r="M30">
        <f>IF(IBNR!M14&gt;0,M12/IBNR!M14,"")</f>
        <v>1.8050657718605125</v>
      </c>
      <c r="N30">
        <f>IF(IBNR!N14&gt;0,N12/IBNR!N14,"")</f>
        <v>6.0555731181401189</v>
      </c>
      <c r="O30">
        <f>IF(IBNR!O14&gt;0,O12/IBNR!O14,"")</f>
        <v>0</v>
      </c>
    </row>
    <row r="31" spans="1:30" x14ac:dyDescent="0.25">
      <c r="G31">
        <f>IF(IBNR!G15&gt;0,G13/IBNR!G15,"")</f>
        <v>1</v>
      </c>
      <c r="H31">
        <f>IF(IBNR!H15&gt;0,H13/IBNR!H15,"")</f>
        <v>0.44489146112749001</v>
      </c>
      <c r="I31">
        <f>IF(IBNR!I15&gt;0,I13/IBNR!I15,"")</f>
        <v>0.38629043337556673</v>
      </c>
      <c r="J31">
        <f>IF(IBNR!J15&gt;0,J13/IBNR!J15,"")</f>
        <v>0.54872515466216221</v>
      </c>
      <c r="K31">
        <f>IF(IBNR!K15&gt;0,K13/IBNR!K15,"")</f>
        <v>0.59836957396987567</v>
      </c>
      <c r="L31">
        <f>IF(IBNR!L15&gt;0,L13/IBNR!L15,"")</f>
        <v>0</v>
      </c>
      <c r="M31">
        <f>IF(IBNR!M15&gt;0,M13/IBNR!M15,"")</f>
        <v>0.99767748657443711</v>
      </c>
      <c r="N31">
        <f>IF(IBNR!N15&gt;0,N13/IBNR!N15,"")</f>
        <v>0</v>
      </c>
      <c r="O31">
        <f>IF(IBNR!O15&gt;0,O13/IBNR!O15,"")</f>
        <v>0</v>
      </c>
    </row>
    <row r="32" spans="1:30" x14ac:dyDescent="0.25">
      <c r="F32">
        <f>IF(IBNR!F16&gt;0,F14/IBNR!F16,"")</f>
        <v>1</v>
      </c>
      <c r="G32">
        <f>IF(IBNR!G16&gt;0,G14/IBNR!G16,"")</f>
        <v>0.53393763472045741</v>
      </c>
      <c r="H32">
        <f>IF(IBNR!H16&gt;0,H14/IBNR!H16,"")</f>
        <v>0.48394528169705253</v>
      </c>
      <c r="I32">
        <f>IF(IBNR!I16&gt;0,I14/IBNR!I16,"")</f>
        <v>0.42020009132799202</v>
      </c>
      <c r="J32">
        <f>IF(IBNR!J16&gt;0,J14/IBNR!J16,"")</f>
        <v>0.19896459604944766</v>
      </c>
      <c r="K32">
        <f>IF(IBNR!K16&gt;0,K14/IBNR!K16,"")</f>
        <v>0.43393075590454938</v>
      </c>
      <c r="L32">
        <f>IF(IBNR!L16&gt;0,L14/IBNR!L16,"")</f>
        <v>0.97049073836291877</v>
      </c>
      <c r="M32">
        <f>IF(IBNR!M16&gt;0,M14/IBNR!M16,"")</f>
        <v>1.0852564152601571</v>
      </c>
      <c r="N32">
        <f>IF(IBNR!N16&gt;0,N14/IBNR!N16,"")</f>
        <v>0</v>
      </c>
      <c r="O32">
        <f>IF(IBNR!O16&gt;0,O14/IBNR!O16,"")</f>
        <v>0</v>
      </c>
    </row>
    <row r="33" spans="3:15" x14ac:dyDescent="0.25">
      <c r="E33">
        <f>IF(IBNR!E17&gt;0,E15/IBNR!E17,"")</f>
        <v>1</v>
      </c>
      <c r="F33">
        <f>IF(IBNR!F17&gt;0,F15/IBNR!F17,"")</f>
        <v>1.5870642885226638</v>
      </c>
      <c r="G33">
        <f>IF(IBNR!G17&gt;0,G15/IBNR!G17,"")</f>
        <v>1.7062586545215719</v>
      </c>
      <c r="H33">
        <f>IF(IBNR!H17&gt;0,H15/IBNR!H17,"")</f>
        <v>1.4038804978291328</v>
      </c>
      <c r="I33">
        <f>IF(IBNR!I17&gt;0,I15/IBNR!I17,"")</f>
        <v>1.42641700612593</v>
      </c>
      <c r="J33">
        <f>IF(IBNR!J17&gt;0,J15/IBNR!J17,"")</f>
        <v>2.1744841405050903</v>
      </c>
      <c r="K33">
        <f>IF(IBNR!K17&gt;0,K15/IBNR!K17,"")</f>
        <v>1.7784110192096549</v>
      </c>
      <c r="L33">
        <f>IF(IBNR!L17&gt;0,L15/IBNR!L17,"")</f>
        <v>1.7677489370627992</v>
      </c>
      <c r="M33">
        <f>IF(IBNR!M17&gt;0,M15/IBNR!M17,"")</f>
        <v>0.98839731214380244</v>
      </c>
      <c r="N33">
        <f>IF(IBNR!N17&gt;0,N15/IBNR!N17,"")</f>
        <v>0</v>
      </c>
      <c r="O33">
        <f>IF(IBNR!O17&gt;0,O15/IBNR!O17,"")</f>
        <v>0</v>
      </c>
    </row>
    <row r="34" spans="3:15" x14ac:dyDescent="0.25">
      <c r="D34">
        <f>IF(IBNR!D18&gt;0,D16/IBNR!D18,"")</f>
        <v>1</v>
      </c>
      <c r="E34">
        <f>IF(IBNR!E18&gt;0,E16/IBNR!E18,"")</f>
        <v>0.71884514035992142</v>
      </c>
      <c r="F34">
        <f>IF(IBNR!F18&gt;0,F16/IBNR!F18,"")</f>
        <v>0.98151467849212637</v>
      </c>
      <c r="G34">
        <f>IF(IBNR!G18&gt;0,G16/IBNR!G18,"")</f>
        <v>1.1581672094332955</v>
      </c>
      <c r="H34">
        <f>IF(IBNR!H18&gt;0,H16/IBNR!H18,"")</f>
        <v>1.3073357432194856</v>
      </c>
      <c r="I34">
        <f>IF(IBNR!I18&gt;0,I16/IBNR!I18,"")</f>
        <v>1.2911831233172693</v>
      </c>
      <c r="J34">
        <f>IF(IBNR!J18&gt;0,J16/IBNR!J18,"")</f>
        <v>1.8582574838599371</v>
      </c>
      <c r="K34">
        <f>IF(IBNR!K18&gt;0,K16/IBNR!K18,"")</f>
        <v>2.3158608994399881</v>
      </c>
      <c r="L34">
        <f>IF(IBNR!L18&gt;0,L16/IBNR!L18,"")</f>
        <v>2.1581031109812492</v>
      </c>
      <c r="M34">
        <f>IF(IBNR!M18&gt;0,M16/IBNR!M18,"")</f>
        <v>3.8612963992811942</v>
      </c>
      <c r="N34">
        <f>IF(IBNR!N18&gt;0,N16/IBNR!N18,"")</f>
        <v>0</v>
      </c>
      <c r="O34">
        <f>IF(IBNR!O18&gt;0,O16/IBNR!O18,"")</f>
        <v>2.6695739587795484</v>
      </c>
    </row>
    <row r="35" spans="3:15" x14ac:dyDescent="0.25">
      <c r="C35">
        <f>IF(IBNR!C19&gt;0,C17/IBNR!C19,"")</f>
        <v>1</v>
      </c>
      <c r="D35">
        <f>IF(IBNR!D19&gt;0,D17/IBNR!D19,"")</f>
        <v>1.7952800580608839</v>
      </c>
      <c r="E35">
        <f>IF(IBNR!E19&gt;0,E17/IBNR!E19,"")</f>
        <v>0.99247080107483943</v>
      </c>
      <c r="F35">
        <f>IF(IBNR!F19&gt;0,F17/IBNR!F19,"")</f>
        <v>0.77070170562207663</v>
      </c>
      <c r="G35">
        <f>IF(IBNR!G19&gt;0,G17/IBNR!G19,"")</f>
        <v>0.54515664254914098</v>
      </c>
      <c r="H35">
        <f>IF(IBNR!H19&gt;0,H17/IBNR!H19,"")</f>
        <v>0.45834467355674763</v>
      </c>
      <c r="I35">
        <f>IF(IBNR!I19&gt;0,I17/IBNR!I19,"")</f>
        <v>0.30315704263356724</v>
      </c>
      <c r="J35">
        <f>IF(IBNR!J19&gt;0,J17/IBNR!J19,"")</f>
        <v>0.43860896900435409</v>
      </c>
      <c r="K35">
        <f>IF(IBNR!K19&gt;0,K17/IBNR!K19,"")</f>
        <v>0.19131637009357552</v>
      </c>
      <c r="L35">
        <f>IF(IBNR!L19&gt;0,L17/IBNR!L19,"")</f>
        <v>0.42788109104179067</v>
      </c>
      <c r="M35">
        <f>IF(IBNR!M19&gt;0,M17/IBNR!M19,"")</f>
        <v>0.95696059872746408</v>
      </c>
      <c r="N35">
        <f>IF(IBNR!N19&gt;0,N17/IBNR!N19,"")</f>
        <v>0</v>
      </c>
      <c r="O35">
        <f>IF(IBNR!O19&gt;0,O17/IBNR!O19,"")</f>
        <v>0</v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E6C5-F338-4C41-B70E-C8B2B16D60D4}">
  <dimension ref="A1:S38"/>
  <sheetViews>
    <sheetView topLeftCell="A9" workbookViewId="0">
      <selection activeCell="V11" sqref="V11"/>
    </sheetView>
  </sheetViews>
  <sheetFormatPr defaultColWidth="11.42578125" defaultRowHeight="15" x14ac:dyDescent="0.25"/>
  <cols>
    <col min="1" max="1" width="13.42578125" customWidth="1"/>
    <col min="3" max="10" width="6.7109375" customWidth="1"/>
    <col min="11" max="11" width="8.42578125" customWidth="1"/>
    <col min="12" max="18" width="6.7109375" customWidth="1"/>
  </cols>
  <sheetData>
    <row r="1" spans="1:19" ht="15.75" x14ac:dyDescent="0.25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5.75" x14ac:dyDescent="0.25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5.75" x14ac:dyDescent="0.25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5.75" x14ac:dyDescent="0.25">
      <c r="A4" s="13">
        <v>0</v>
      </c>
      <c r="B4" s="12">
        <f>Data!A1</f>
        <v>10854</v>
      </c>
      <c r="C4" s="6">
        <f>Data!B1/$B4*1000</f>
        <v>8.384005896443707</v>
      </c>
      <c r="D4" s="6">
        <f>Data!C1/$B4*1000</f>
        <v>34.733738713838221</v>
      </c>
      <c r="E4" s="6">
        <f>Data!D1/$B4*1000</f>
        <v>27.731711811313801</v>
      </c>
      <c r="F4" s="6">
        <f>Data!E1/$B4*1000</f>
        <v>15.662428597751983</v>
      </c>
      <c r="G4" s="6">
        <f>Data!F1/$B4*1000</f>
        <v>6.6334991708126037</v>
      </c>
      <c r="H4" s="6">
        <f>Data!G1/$B4*1000</f>
        <v>4.0538050488299247</v>
      </c>
      <c r="I4" s="6">
        <f>Data!H1/$B4*1000</f>
        <v>1.0134512622074812</v>
      </c>
      <c r="J4" s="6">
        <f>Data!I1/$B4*1000</f>
        <v>0.5527915975677169</v>
      </c>
      <c r="K4" s="6">
        <f>Data!J1/$B4*1000</f>
        <v>0.27639579878385845</v>
      </c>
      <c r="L4" s="6">
        <f>Data!K1/$B4*1000</f>
        <v>9.2131932927952825E-2</v>
      </c>
      <c r="M4" s="6">
        <f>Data!L1/$B4*1000</f>
        <v>9.2131932927952825E-2</v>
      </c>
      <c r="N4" s="6">
        <f>Data!M1/$B4*1000</f>
        <v>9.2131932927952825E-2</v>
      </c>
      <c r="O4" s="6">
        <f>Data!N1/$B4*1000</f>
        <v>9.2131932927952825E-2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5.75" x14ac:dyDescent="0.25">
      <c r="A5" s="13">
        <v>1</v>
      </c>
      <c r="B5" s="12">
        <f>Data!A2</f>
        <v>10166</v>
      </c>
      <c r="C5" s="6">
        <f>Data!B2/$B5*1000</f>
        <v>6.1971276805036402</v>
      </c>
      <c r="D5" s="6">
        <f>Data!C2/$B5*1000</f>
        <v>54.101908321857167</v>
      </c>
      <c r="E5" s="6">
        <f>Data!D2/$B5*1000</f>
        <v>54.593743852055873</v>
      </c>
      <c r="F5" s="6">
        <f>Data!E2/$B5*1000</f>
        <v>39.740310840055088</v>
      </c>
      <c r="G5" s="6">
        <f>Data!F2/$B5*1000</f>
        <v>23.214637025378714</v>
      </c>
      <c r="H5" s="6">
        <f>Data!G2/$B5*1000</f>
        <v>10.230179028132993</v>
      </c>
      <c r="I5" s="6">
        <f>Data!H2/$B5*1000</f>
        <v>5.508557938225457</v>
      </c>
      <c r="J5" s="6">
        <f>Data!I2/$B5*1000</f>
        <v>2.5575447570332481</v>
      </c>
      <c r="K5" s="6">
        <f>Data!J2/$B5*1000</f>
        <v>1.2787723785166241</v>
      </c>
      <c r="L5" s="6">
        <f>Data!K2/$B5*1000</f>
        <v>0.49183553019870158</v>
      </c>
      <c r="M5" s="6">
        <f>Data!L2/$B5*1000</f>
        <v>0</v>
      </c>
      <c r="N5" s="6">
        <f>Data!M2/$B5*1000</f>
        <v>9.8367106039740304E-2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5.75" x14ac:dyDescent="0.25">
      <c r="A6" s="13">
        <v>2</v>
      </c>
      <c r="B6" s="12">
        <f>Data!A3</f>
        <v>10066</v>
      </c>
      <c r="C6" s="6">
        <f>Data!B3/$B6*1000</f>
        <v>1.1921319292668389</v>
      </c>
      <c r="D6" s="6">
        <f>Data!C3/$B6*1000</f>
        <v>16.789191337174646</v>
      </c>
      <c r="E6" s="6">
        <f>Data!D3/$B6*1000</f>
        <v>27.220345718259487</v>
      </c>
      <c r="F6" s="6">
        <f>Data!E3/$B6*1000</f>
        <v>22.352473673753227</v>
      </c>
      <c r="G6" s="6">
        <f>Data!F3/$B6*1000</f>
        <v>16.491158354857937</v>
      </c>
      <c r="H6" s="6">
        <f>Data!G3/$B6*1000</f>
        <v>7.1527915756010332</v>
      </c>
      <c r="I6" s="6">
        <f>Data!H3/$B6*1000</f>
        <v>4.6691833896284525</v>
      </c>
      <c r="J6" s="6">
        <f>Data!I3/$B6*1000</f>
        <v>1.8875422213391615</v>
      </c>
      <c r="K6" s="6">
        <f>Data!J3/$B6*1000</f>
        <v>1.0927876018279357</v>
      </c>
      <c r="L6" s="6">
        <f>Data!K3/$B6*1000</f>
        <v>0.59606596463341943</v>
      </c>
      <c r="M6" s="6">
        <f>Data!L3/$B6*1000</f>
        <v>0.39737730975561297</v>
      </c>
      <c r="N6" s="6">
        <f>Data!M3/$B6*1000</f>
        <v>0</v>
      </c>
      <c r="O6" s="6">
        <f>Data!N3/$B6*1000</f>
        <v>0</v>
      </c>
      <c r="P6" s="6">
        <f>Data!O3/$B6*1000</f>
        <v>9.9344327438903243E-2</v>
      </c>
      <c r="Q6" s="6"/>
      <c r="R6" s="6"/>
    </row>
    <row r="7" spans="1:19" ht="15.75" x14ac:dyDescent="0.25">
      <c r="A7" s="13">
        <v>3</v>
      </c>
      <c r="B7" s="12">
        <f>Data!A4</f>
        <v>10352</v>
      </c>
      <c r="C7" s="6">
        <f>Data!B4/$B7*1000</f>
        <v>37.19088098918084</v>
      </c>
      <c r="D7" s="6">
        <f>Data!C4/$B7*1000</f>
        <v>87.519319938176196</v>
      </c>
      <c r="E7" s="6">
        <f>Data!D4/$B7*1000</f>
        <v>42.600463678516228</v>
      </c>
      <c r="F7" s="6">
        <f>Data!E4/$B7*1000</f>
        <v>22.700927357032459</v>
      </c>
      <c r="G7" s="6">
        <f>Data!F4/$B7*1000</f>
        <v>7.7279752704791349</v>
      </c>
      <c r="H7" s="6">
        <f>Data!G4/$B7*1000</f>
        <v>3.9605873261205566</v>
      </c>
      <c r="I7" s="6">
        <f>Data!H4/$B7*1000</f>
        <v>1.5455950540958268</v>
      </c>
      <c r="J7" s="6">
        <f>Data!I4/$B7*1000</f>
        <v>0.19319938176197834</v>
      </c>
      <c r="K7" s="6">
        <f>Data!J4/$B7*1000</f>
        <v>0.2897990726429675</v>
      </c>
      <c r="L7" s="6">
        <f>Data!K4/$B7*1000</f>
        <v>0.19319938176197834</v>
      </c>
      <c r="M7" s="6">
        <f>Data!L4/$B7*1000</f>
        <v>9.6599690880989172E-2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5.75" x14ac:dyDescent="0.25">
      <c r="A8" s="13">
        <v>4</v>
      </c>
      <c r="B8" s="12">
        <f>Data!A5</f>
        <v>9805</v>
      </c>
      <c r="C8" s="6">
        <f>Data!B5/$B8*1000</f>
        <v>9.3829678735339108</v>
      </c>
      <c r="D8" s="6">
        <f>Data!C5/$B8*1000</f>
        <v>36.817950025497197</v>
      </c>
      <c r="E8" s="6">
        <f>Data!D5/$B8*1000</f>
        <v>27.027027027027028</v>
      </c>
      <c r="F8" s="6">
        <f>Data!E5/$B8*1000</f>
        <v>16.114227434982151</v>
      </c>
      <c r="G8" s="6">
        <f>Data!F5/$B8*1000</f>
        <v>7.0372259051504331</v>
      </c>
      <c r="H8" s="6">
        <f>Data!G5/$B8*1000</f>
        <v>2.957674655787863</v>
      </c>
      <c r="I8" s="6">
        <f>Data!H5/$B8*1000</f>
        <v>1.7338092809790921</v>
      </c>
      <c r="J8" s="6">
        <f>Data!I5/$B8*1000</f>
        <v>0.91789903110657822</v>
      </c>
      <c r="K8" s="6">
        <f>Data!J5/$B8*1000</f>
        <v>0.20397756246812851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5.75" x14ac:dyDescent="0.25">
      <c r="A9" s="13">
        <v>5</v>
      </c>
      <c r="B9" s="12">
        <f>Data!A6</f>
        <v>10373</v>
      </c>
      <c r="C9" s="6">
        <f>Data!B6/$B9*1000</f>
        <v>6.6518847006651889</v>
      </c>
      <c r="D9" s="6">
        <f>Data!C6/$B9*1000</f>
        <v>53.022269353128316</v>
      </c>
      <c r="E9" s="6">
        <f>Data!D6/$B9*1000</f>
        <v>61.409428323532246</v>
      </c>
      <c r="F9" s="6">
        <f>Data!E6/$B9*1000</f>
        <v>35.669526655740867</v>
      </c>
      <c r="G9" s="6">
        <f>Data!F6/$B9*1000</f>
        <v>22.654969632700279</v>
      </c>
      <c r="H9" s="6">
        <f>Data!G6/$B9*1000</f>
        <v>11.761303383784826</v>
      </c>
      <c r="I9" s="6">
        <f>Data!H6/$B9*1000</f>
        <v>5.1094186831196371</v>
      </c>
      <c r="J9" s="6">
        <f>Data!I6/$B9*1000</f>
        <v>1.8316783958353418</v>
      </c>
      <c r="K9" s="6">
        <f>Data!J6/$B9*1000</f>
        <v>0.67482888267617847</v>
      </c>
      <c r="L9" s="6">
        <f>Data!K6/$B9*1000</f>
        <v>0.38561650438638773</v>
      </c>
      <c r="M9" s="6">
        <f>Data!L6/$B9*1000</f>
        <v>9.6404126096596932E-2</v>
      </c>
      <c r="N9" s="6"/>
      <c r="O9" s="6"/>
      <c r="P9" s="6"/>
      <c r="Q9" s="6"/>
      <c r="R9" s="6"/>
    </row>
    <row r="10" spans="1:19" ht="15.75" x14ac:dyDescent="0.25">
      <c r="A10" s="13">
        <v>6</v>
      </c>
      <c r="B10" s="12">
        <f>Data!A7</f>
        <v>8396</v>
      </c>
      <c r="C10" s="6">
        <f>Data!B7/$B10*1000</f>
        <v>0.71462601238685086</v>
      </c>
      <c r="D10" s="6">
        <f>Data!C7/$B10*1000</f>
        <v>17.031919961886612</v>
      </c>
      <c r="E10" s="6">
        <f>Data!D7/$B10*1000</f>
        <v>25.250119104335401</v>
      </c>
      <c r="F10" s="6">
        <f>Data!E7/$B10*1000</f>
        <v>23.820867079561697</v>
      </c>
      <c r="G10" s="6">
        <f>Data!F7/$B10*1000</f>
        <v>14.292520247737018</v>
      </c>
      <c r="H10" s="6">
        <f>Data!G7/$B10*1000</f>
        <v>10.123868508813722</v>
      </c>
      <c r="I10" s="6">
        <f>Data!H7/$B10*1000</f>
        <v>4.5259647451167222</v>
      </c>
      <c r="J10" s="6">
        <f>Data!I7/$B10*1000</f>
        <v>2.6202953787517864</v>
      </c>
      <c r="K10" s="6">
        <f>Data!J7/$B10*1000</f>
        <v>0.71462601238685086</v>
      </c>
      <c r="L10" s="6">
        <f>Data!K7/$B10*1000</f>
        <v>0.23820867079561694</v>
      </c>
      <c r="M10" s="6"/>
      <c r="N10" s="6"/>
      <c r="O10" s="6"/>
      <c r="P10" s="6"/>
      <c r="Q10" s="6"/>
      <c r="R10" s="6"/>
    </row>
    <row r="11" spans="1:19" ht="15.75" x14ac:dyDescent="0.25">
      <c r="A11" s="13">
        <v>7</v>
      </c>
      <c r="B11" s="12">
        <f>Data!A8</f>
        <v>8638</v>
      </c>
      <c r="C11" s="6">
        <f>Data!B8/$B11*1000</f>
        <v>36.466774716369528</v>
      </c>
      <c r="D11" s="6">
        <f>Data!C8/$B11*1000</f>
        <v>82.310720074091222</v>
      </c>
      <c r="E11" s="6">
        <f>Data!D8/$B11*1000</f>
        <v>48.738133827274837</v>
      </c>
      <c r="F11" s="6">
        <f>Data!E8/$B11*1000</f>
        <v>20.25931928687196</v>
      </c>
      <c r="G11" s="6">
        <f>Data!F8/$B11*1000</f>
        <v>10.071775874044917</v>
      </c>
      <c r="H11" s="6">
        <f>Data!G8/$B11*1000</f>
        <v>4.3991664737207685</v>
      </c>
      <c r="I11" s="6">
        <f>Data!H8/$B11*1000</f>
        <v>1.5049780041676315</v>
      </c>
      <c r="J11" s="6">
        <f>Data!I8/$B11*1000</f>
        <v>0.46307015512850197</v>
      </c>
      <c r="K11" s="6">
        <f>Data!J8/$B11*1000</f>
        <v>0.23153507756425099</v>
      </c>
      <c r="L11" s="6"/>
      <c r="M11" s="6"/>
      <c r="N11" s="6"/>
      <c r="O11" s="6"/>
      <c r="P11" s="6"/>
      <c r="Q11" s="6"/>
      <c r="R11" s="6"/>
    </row>
    <row r="12" spans="1:19" ht="15.75" x14ac:dyDescent="0.25">
      <c r="A12" s="13">
        <v>8</v>
      </c>
      <c r="B12" s="12">
        <f>Data!A9</f>
        <v>8303</v>
      </c>
      <c r="C12" s="6">
        <f>Data!B9/$B12*1000</f>
        <v>9.3941948693243393</v>
      </c>
      <c r="D12" s="6">
        <f>Data!C9/$B12*1000</f>
        <v>34.686257979043717</v>
      </c>
      <c r="E12" s="6">
        <f>Data!D9/$B12*1000</f>
        <v>28.784776586775866</v>
      </c>
      <c r="F12" s="6">
        <f>Data!E9/$B12*1000</f>
        <v>11.923401180296278</v>
      </c>
      <c r="G12" s="6">
        <f>Data!F9/$B12*1000</f>
        <v>7.9489341201975181</v>
      </c>
      <c r="H12" s="6">
        <f>Data!G9/$B12*1000</f>
        <v>3.8540286643381911</v>
      </c>
      <c r="I12" s="6">
        <f>Data!H9/$B12*1000</f>
        <v>1.3248223533662531</v>
      </c>
      <c r="J12" s="6">
        <f>Data!I9/$B12*1000</f>
        <v>0.72263037456341084</v>
      </c>
      <c r="K12" s="6"/>
      <c r="L12" s="6"/>
      <c r="M12" s="6"/>
      <c r="N12" s="6"/>
      <c r="O12" s="6"/>
      <c r="P12" s="6"/>
      <c r="Q12" s="6"/>
      <c r="R12" s="6"/>
    </row>
    <row r="13" spans="1:19" ht="15.75" x14ac:dyDescent="0.25">
      <c r="A13" s="13">
        <v>9</v>
      </c>
      <c r="B13" s="12">
        <f>Data!A10</f>
        <v>9668</v>
      </c>
      <c r="C13" s="6">
        <f>Data!B10/$B13*1000</f>
        <v>8.7918907736863883</v>
      </c>
      <c r="D13" s="6">
        <f>Data!C10/$B13*1000</f>
        <v>51.613570541994214</v>
      </c>
      <c r="E13" s="6">
        <f>Data!D10/$B13*1000</f>
        <v>57.405875051717011</v>
      </c>
      <c r="F13" s="6">
        <f>Data!E10/$B13*1000</f>
        <v>36.201903185767478</v>
      </c>
      <c r="G13" s="6">
        <f>Data!F10/$B13*1000</f>
        <v>23.376086057095574</v>
      </c>
      <c r="H13" s="6">
        <f>Data!G10/$B13*1000</f>
        <v>11.688043028547787</v>
      </c>
      <c r="I13" s="6">
        <f>Data!H10/$B13*1000</f>
        <v>6.7232105916425322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5.75" x14ac:dyDescent="0.25">
      <c r="A14" s="13">
        <v>10</v>
      </c>
      <c r="B14" s="12">
        <f>Data!A11</f>
        <v>9301</v>
      </c>
      <c r="C14" s="6">
        <f>Data!B11/$B14*1000</f>
        <v>1.9352757767981936</v>
      </c>
      <c r="D14" s="6">
        <f>Data!C11/$B14*1000</f>
        <v>15.482206214385549</v>
      </c>
      <c r="E14" s="6">
        <f>Data!D11/$B14*1000</f>
        <v>28.169014084507044</v>
      </c>
      <c r="F14" s="6">
        <f>Data!E11/$B14*1000</f>
        <v>23.868401247177722</v>
      </c>
      <c r="G14" s="6">
        <f>Data!F11/$B14*1000</f>
        <v>16.127298139984948</v>
      </c>
      <c r="H14" s="6">
        <f>Data!G11/$B14*1000</f>
        <v>9.0312869583915703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5.75" x14ac:dyDescent="0.25">
      <c r="A15" s="13">
        <v>11</v>
      </c>
      <c r="B15" s="12">
        <f>Data!A12</f>
        <v>8414</v>
      </c>
      <c r="C15" s="6">
        <f>Data!B12/$B15*1000</f>
        <v>39.33919657713335</v>
      </c>
      <c r="D15" s="6">
        <f>Data!C12/$B15*1000</f>
        <v>88.780603755645345</v>
      </c>
      <c r="E15" s="6">
        <f>Data!D12/$B15*1000</f>
        <v>44.925124792013314</v>
      </c>
      <c r="F15" s="6">
        <f>Data!E12/$B15*1000</f>
        <v>18.540527691942</v>
      </c>
      <c r="G15" s="6">
        <f>Data!F12/$B15*1000</f>
        <v>8.4383170905633467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5.75" x14ac:dyDescent="0.25">
      <c r="A16" s="13">
        <v>12</v>
      </c>
      <c r="B16" s="12">
        <f>Data!A13</f>
        <v>7735</v>
      </c>
      <c r="C16" s="6">
        <f>Data!B13/$B16*1000</f>
        <v>8.6619263089851337</v>
      </c>
      <c r="D16" s="6">
        <f>Data!C13/$B16*1000</f>
        <v>35.164835164835168</v>
      </c>
      <c r="E16" s="6">
        <f>Data!D13/$B16*1000</f>
        <v>23.52941176470588</v>
      </c>
      <c r="F16" s="6">
        <f>Data!E13/$B16*1000</f>
        <v>16.16031027795734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5.75" x14ac:dyDescent="0.25">
      <c r="A17" s="13">
        <v>13</v>
      </c>
      <c r="B17" s="12">
        <f>Data!A14</f>
        <v>8493</v>
      </c>
      <c r="C17" s="6">
        <f>Data!B14/$B17*1000</f>
        <v>7.0646414694454256</v>
      </c>
      <c r="D17" s="6">
        <f>Data!C14/$B17*1000</f>
        <v>49.334746261627224</v>
      </c>
      <c r="E17" s="6">
        <f>Data!D14/$B17*1000</f>
        <v>51.454138702460853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5.75" x14ac:dyDescent="0.25">
      <c r="A18" s="13">
        <v>14</v>
      </c>
      <c r="B18" s="12">
        <f>Data!A15</f>
        <v>8696</v>
      </c>
      <c r="C18" s="6">
        <f>Data!B15/$B18*1000</f>
        <v>1.2649494020239189</v>
      </c>
      <c r="D18" s="6">
        <f>Data!C15/$B18*1000</f>
        <v>19.434222631094759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5.75" x14ac:dyDescent="0.25">
      <c r="A19" s="13">
        <v>15</v>
      </c>
      <c r="B19" s="12">
        <f>Data!A16</f>
        <v>8772</v>
      </c>
      <c r="C19" s="6">
        <f>Data!B16/$B19*1000</f>
        <v>36.821705426356594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x14ac:dyDescent="0.25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5.75" x14ac:dyDescent="0.25">
      <c r="A24" s="1" t="s">
        <v>44</v>
      </c>
      <c r="B24" s="1"/>
      <c r="C24" s="6">
        <f>($B4*C4+$B8*C8+$B12*C12+$B16*C16)/($B16+$B12+$B8+$B4)</f>
        <v>8.9380603319072396</v>
      </c>
      <c r="D24" s="6">
        <f>($B4*D4+$B8*D8+$B12*D12+$B16*D16)/($B16+$B12+$B8+$B4)</f>
        <v>35.370738752486581</v>
      </c>
      <c r="E24" s="6">
        <f>($B4*E4+$B8*E8+$B12*E12+$B16*E16)/($B16+$B12+$B8+$B4)</f>
        <v>26.895931547537945</v>
      </c>
      <c r="F24" s="6">
        <f>($B4*F4+$B8*F8+$B12*F12+$B16*F16)/($B16+$B12+$B8+$B4)</f>
        <v>15.042101534185356</v>
      </c>
      <c r="G24" s="6">
        <f>($B4*G4+$B8*G8+$B12*G12)/($B12+$B8+$B4)</f>
        <v>7.1472964574269735</v>
      </c>
      <c r="H24" s="6">
        <f>($B4*H4+$B8*H8+$B12*H12)/($B12+$B8+$B4)</f>
        <v>3.6254402320281747</v>
      </c>
      <c r="I24" s="6">
        <f>($B4*I4+$B8*I8+$B12*I12)/($B12+$B8+$B4)</f>
        <v>1.3465920861818934</v>
      </c>
      <c r="J24" s="6">
        <f>($B4*J4+$B8*J8+$B12*J12)/($B12+$B8+$B4)</f>
        <v>0.72508804640563496</v>
      </c>
      <c r="K24" s="6">
        <f>($B4*K4+$B8*K8)/($B8+$B4)</f>
        <v>0.24202526743792052</v>
      </c>
      <c r="L24" s="6">
        <f>($B4*L4+$B8*L8)/($B8+$B4)</f>
        <v>4.8405053487584102E-2</v>
      </c>
      <c r="M24" s="6">
        <f>($B4*M4+$B8*M8)/($B8+$B4)</f>
        <v>4.8405053487584102E-2</v>
      </c>
      <c r="N24" s="6">
        <f>($B4*N4+$B8*N8)/($B8+$B4)</f>
        <v>4.8405053487584102E-2</v>
      </c>
      <c r="O24" s="6">
        <f>($B4*O4)/($B4)</f>
        <v>9.2131932927952825E-2</v>
      </c>
      <c r="P24" s="6">
        <f>($B4*P4)/($B4)</f>
        <v>0</v>
      </c>
      <c r="Q24" s="6">
        <f>($B4*Q4)/($B4)</f>
        <v>0</v>
      </c>
      <c r="R24" s="6">
        <f>($B4*R4)/($B4)</f>
        <v>0</v>
      </c>
    </row>
    <row r="25" spans="1:18" ht="15.75" x14ac:dyDescent="0.25">
      <c r="A25" s="1" t="s">
        <v>43</v>
      </c>
      <c r="B25" s="1"/>
      <c r="C25" s="6">
        <f>(B5*C5+B9*C9+B13*C13+B17*C17)/(B17+B13+B9+B5)</f>
        <v>7.1576227390180875</v>
      </c>
      <c r="D25" s="6">
        <f>($B5*D5+$B9*D9+$B13*D13+$B17*D17)/($B17+$B13+$B9+$B5)</f>
        <v>52.144702842377264</v>
      </c>
      <c r="E25" s="6">
        <f>($B5*E5+$B9*E9+$B13*E13+$B17*E17)/($B17+$B13+$B9+$B5)</f>
        <v>56.434108527131784</v>
      </c>
      <c r="F25" s="6">
        <f>($B5*F5+$B9*F9+$B13*F13)/($B13+$B9+$B5)</f>
        <v>37.20991823087364</v>
      </c>
      <c r="G25" s="6">
        <f>($B5*G5+$B9*G9+$B13*G13)/($B13+$B9+$B5)</f>
        <v>23.074121892276626</v>
      </c>
      <c r="H25" s="6">
        <f>($B5*H5+$B9*H9+$B13*H13)/($B13+$B9+$B5)</f>
        <v>11.222564306286623</v>
      </c>
      <c r="I25" s="6">
        <f>($B5*I5+$B9*I9+$B13*I13)/($B13+$B9+$B5)</f>
        <v>5.7602542457046377</v>
      </c>
      <c r="J25" s="6">
        <f>($B5*J5+$B9*J9)/($B9+$B5)</f>
        <v>2.190953795218852</v>
      </c>
      <c r="K25" s="6">
        <f>($B5*K5+$B9*K9)/($B9+$B5)</f>
        <v>0.97375724231948979</v>
      </c>
      <c r="L25" s="6">
        <f>($B5*L5+$B9*L9)/($B9+$B5)</f>
        <v>0.43819075904377036</v>
      </c>
      <c r="M25" s="6">
        <f>($B5*M5+$B9*M9)/($B9+$B5)</f>
        <v>4.8687862115974485E-2</v>
      </c>
      <c r="N25" s="6">
        <f>($B5*N5)/($B5)</f>
        <v>9.8367106039740304E-2</v>
      </c>
      <c r="O25" s="6">
        <f>($B5*O5)/($B5)</f>
        <v>0</v>
      </c>
      <c r="P25" s="6">
        <f>($B5*P5)/($B5)</f>
        <v>0</v>
      </c>
      <c r="Q25" s="6">
        <f>($B5*Q5)/($B5)</f>
        <v>0</v>
      </c>
    </row>
    <row r="26" spans="1:18" ht="15.75" x14ac:dyDescent="0.25">
      <c r="A26" s="1" t="s">
        <v>42</v>
      </c>
      <c r="B26" s="1"/>
      <c r="C26" s="6">
        <f>(B6*C6+B10*C10+B14*C14+B18*C18)/(B18+B14+B10+B6)</f>
        <v>1.2891192846759374</v>
      </c>
      <c r="D26" s="6">
        <f>($B6*D6+$B10*D10+$B14*D14+$B18*D18)/($B18+$B14+$B10+$B6)</f>
        <v>17.142543679201296</v>
      </c>
      <c r="E26" s="6">
        <f>($B6*E6+$B10*E10+$B14*E14)/($B14+$B10+$B6)</f>
        <v>26.942333321326945</v>
      </c>
      <c r="F26" s="6">
        <f>($B6*F6+$B10*F10+$B14*F14)/($B14+$B10+$B6)</f>
        <v>23.304397939703922</v>
      </c>
      <c r="G26" s="6">
        <f>($B6*G6+$B10*G10+$B14*G14)/($B14+$B10+$B6)</f>
        <v>15.70435471670929</v>
      </c>
      <c r="H26" s="6">
        <f>($B6*H6+$B10*H10+$B14*H14)/($B14+$B10+$B6)</f>
        <v>8.6806180888232536</v>
      </c>
      <c r="I26" s="6">
        <f>($B6*I6+$B10*I10)/($B10+$B6)</f>
        <v>4.6040515653775325</v>
      </c>
      <c r="J26" s="6">
        <f>($B6*J6+$B10*J10)/($B10+$B6)</f>
        <v>2.2207778138879863</v>
      </c>
      <c r="K26" s="6">
        <f>($B6*K6+$B10*K10)/($B10+$B6)</f>
        <v>0.92081031307550643</v>
      </c>
      <c r="L26" s="6">
        <f>($B6*L6+$B10*L10)/($B10+$B6)</f>
        <v>0.43332250027082658</v>
      </c>
      <c r="M26" s="6">
        <f>($B6*M6)/($B6)</f>
        <v>0.39737730975561297</v>
      </c>
      <c r="N26" s="6">
        <f>($B6*N6)/($B6)</f>
        <v>0</v>
      </c>
      <c r="O26" s="6">
        <f>($B6*O6)/($B6)</f>
        <v>0</v>
      </c>
      <c r="P26" s="6">
        <f>($B6*P6)/($B6)</f>
        <v>9.9344327438903243E-2</v>
      </c>
      <c r="Q26" s="6"/>
      <c r="R26" s="6"/>
    </row>
    <row r="27" spans="1:18" ht="15.75" x14ac:dyDescent="0.25">
      <c r="A27" s="1" t="s">
        <v>41</v>
      </c>
      <c r="B27" s="1"/>
      <c r="C27" s="6">
        <f>(B7*C7+B11*C11+B15*C15+B19*C19)/(B19+B15+B11+B7)</f>
        <v>37.428129146395399</v>
      </c>
      <c r="D27" s="6">
        <f>($B7*D7+$B11*D11+$B15*D15)/($B15+$B11+$B7)</f>
        <v>86.264778864399361</v>
      </c>
      <c r="E27" s="6">
        <f>($B7*E7+$B11*E11+$B15*E15)/($B15+$B11+$B7)</f>
        <v>45.248868778280546</v>
      </c>
      <c r="F27" s="6">
        <f>($B7*F7+$B11*F11+$B15*F15)/($B15+$B11+$B7)</f>
        <v>20.653919135892572</v>
      </c>
      <c r="G27" s="6">
        <f>($B7*G7+$B11*G11+$B15*G15)/($B15+$B11+$B7)</f>
        <v>8.6848635235732008</v>
      </c>
      <c r="H27" s="6">
        <f>($B7*H7+$B11*H11)/($B11+$B7)</f>
        <v>4.1600842548709851</v>
      </c>
      <c r="I27" s="6">
        <f>($B7*I7+$B11*I11)/($B11+$B7)</f>
        <v>1.5271195365982095</v>
      </c>
      <c r="J27" s="6">
        <f>($B7*J7+$B11*J11)/($B11+$B7)</f>
        <v>0.31595576619273302</v>
      </c>
      <c r="K27" s="6">
        <f>($B7*K7+$B11*K11)/($B11+$B7)</f>
        <v>0.2632964718272775</v>
      </c>
      <c r="L27" s="6">
        <f>($B7*L7)/($B7)</f>
        <v>0.19319938176197834</v>
      </c>
      <c r="M27" s="6">
        <f>($B7*M7)/($B7)</f>
        <v>9.6599690880989172E-2</v>
      </c>
      <c r="N27" s="6">
        <f>($B7*N7)/($B7)</f>
        <v>0</v>
      </c>
      <c r="O27" s="6">
        <f>($B7*O7)/($B7)</f>
        <v>0</v>
      </c>
    </row>
    <row r="28" spans="1:18" ht="15.75" x14ac:dyDescent="0.25">
      <c r="A28" s="1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8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ht="15.75" x14ac:dyDescent="0.25">
      <c r="A32" s="3" t="s">
        <v>13</v>
      </c>
      <c r="B32" s="3" t="s">
        <v>40</v>
      </c>
      <c r="C32" s="9">
        <f t="shared" ref="C32:J35" si="0">C24</f>
        <v>8.9380603319072396</v>
      </c>
      <c r="D32" s="9">
        <f t="shared" si="0"/>
        <v>35.370738752486581</v>
      </c>
      <c r="E32" s="9">
        <f t="shared" si="0"/>
        <v>26.895931547537945</v>
      </c>
      <c r="F32" s="9">
        <f t="shared" si="0"/>
        <v>15.042101534185356</v>
      </c>
      <c r="G32" s="9">
        <f t="shared" si="0"/>
        <v>7.1472964574269735</v>
      </c>
      <c r="H32" s="9">
        <f t="shared" si="0"/>
        <v>3.6254402320281747</v>
      </c>
      <c r="I32" s="9">
        <f t="shared" si="0"/>
        <v>1.3465920861818934</v>
      </c>
      <c r="J32" s="9">
        <f t="shared" si="0"/>
        <v>0.72508804640563496</v>
      </c>
      <c r="K32" s="8" cm="1">
        <f t="array" ref="K32">EXP(_xlfn.FORECAST.LINEAR(K$2-8,LN($J24:$N24),$J$2:$N$2-8))</f>
        <v>0.23162302122402201</v>
      </c>
      <c r="L32" s="8" cm="1">
        <f t="array" ref="L32">EXP(_xlfn.FORECAST.LINEAR(L$2-8,LN($J24:$N24),$J$2:$N$2-8))</f>
        <v>0.11475846049019141</v>
      </c>
      <c r="M32" s="8" cm="1">
        <f t="array" ref="M32">EXP(_xlfn.FORECAST.LINEAR(M$2-8,LN($J24:$N24),$J$2:$N$2-8))</f>
        <v>5.6857492767705055E-2</v>
      </c>
      <c r="N32" s="8" cm="1">
        <f t="array" ref="N32">EXP(_xlfn.FORECAST.LINEAR(N$2-8,LN($J24:$N24),$J$2:$N$2-8))</f>
        <v>2.8170249670663207E-2</v>
      </c>
      <c r="O32" s="7" cm="1">
        <f t="array" ref="O32">EXP(INTERCEPT(LN(J24:N24),J$2:N$2-8))*EXP(SLOPE(LN(J24:N24),J$2:N$2-8))^(12-8)/(1-EXP(SLOPE(LN(J24:N24),J$2:N$2-8)))</f>
        <v>2.7662573354402656E-2</v>
      </c>
      <c r="P32" s="6"/>
      <c r="Q32" s="6"/>
      <c r="R32" s="6"/>
    </row>
    <row r="33" spans="1:15" ht="15.75" x14ac:dyDescent="0.25">
      <c r="A33" s="3" t="s">
        <v>12</v>
      </c>
      <c r="B33" s="3" t="s">
        <v>39</v>
      </c>
      <c r="C33" s="9">
        <f t="shared" si="0"/>
        <v>7.1576227390180875</v>
      </c>
      <c r="D33" s="9">
        <f t="shared" si="0"/>
        <v>52.144702842377264</v>
      </c>
      <c r="E33" s="9">
        <f t="shared" si="0"/>
        <v>56.434108527131784</v>
      </c>
      <c r="F33" s="9">
        <f t="shared" si="0"/>
        <v>37.20991823087364</v>
      </c>
      <c r="G33" s="9">
        <f t="shared" si="0"/>
        <v>23.074121892276626</v>
      </c>
      <c r="H33" s="9">
        <f t="shared" si="0"/>
        <v>11.222564306286623</v>
      </c>
      <c r="I33" s="9">
        <f t="shared" si="0"/>
        <v>5.7602542457046377</v>
      </c>
      <c r="J33" s="9">
        <f t="shared" si="0"/>
        <v>2.190953795218852</v>
      </c>
      <c r="K33" s="8" cm="1">
        <f t="array" ref="K33">EXP(_xlfn.FORECAST.LINEAR(K$2-8,LN($J25:$N25),$J$2:$N$2-8))</f>
        <v>0.85086999927944018</v>
      </c>
      <c r="L33" s="8" cm="1">
        <f t="array" ref="L33">EXP(_xlfn.FORECAST.LINEAR(L$2-8,LN($J25:$N25),$J$2:$N$2-8))</f>
        <v>0.33900300411945472</v>
      </c>
      <c r="M33" s="8" cm="1">
        <f t="array" ref="M33">EXP(_xlfn.FORECAST.LINEAR(M$2-8,LN($J25:$N25),$J$2:$N$2-8))</f>
        <v>0.13506532948551214</v>
      </c>
      <c r="N33" s="8" cm="1">
        <f t="array" ref="N33">EXP(_xlfn.FORECAST.LINEAR(N$2-8,LN($J25:$N25),$J$2:$N$2-8))</f>
        <v>5.3812629998410771E-2</v>
      </c>
      <c r="O33" s="7" cm="1">
        <f t="array" ref="O33">EXP(INTERCEPT(LN(J25:N25),J$2:N$2-8))*EXP(SLOPE(LN(J25:N25),J$2:N$2-8))^(12-8)/(1-EXP(SLOPE(LN(J25:N25),J$2:N$2-8)))</f>
        <v>3.5639420790020193E-2</v>
      </c>
    </row>
    <row r="34" spans="1:15" ht="15.75" x14ac:dyDescent="0.25">
      <c r="A34" s="3"/>
      <c r="B34" s="3" t="s">
        <v>38</v>
      </c>
      <c r="C34" s="9">
        <f t="shared" si="0"/>
        <v>1.2891192846759374</v>
      </c>
      <c r="D34" s="9">
        <f t="shared" si="0"/>
        <v>17.142543679201296</v>
      </c>
      <c r="E34" s="9">
        <f t="shared" si="0"/>
        <v>26.942333321326945</v>
      </c>
      <c r="F34" s="9">
        <f t="shared" si="0"/>
        <v>23.304397939703922</v>
      </c>
      <c r="G34" s="9">
        <f t="shared" si="0"/>
        <v>15.70435471670929</v>
      </c>
      <c r="H34" s="9">
        <f t="shared" si="0"/>
        <v>8.6806180888232536</v>
      </c>
      <c r="I34" s="9">
        <f t="shared" si="0"/>
        <v>4.6040515653775325</v>
      </c>
      <c r="J34" s="9">
        <f t="shared" si="0"/>
        <v>2.2207778138879863</v>
      </c>
      <c r="K34" s="8" cm="1">
        <f t="array" ref="K34">EXP(_xlfn.FORECAST.LINEAR(K$2-8,LN($J26:$M26),$J$2:$M$2-8))</f>
        <v>1.0354655418737519</v>
      </c>
      <c r="L34" s="8" cm="1">
        <f t="array" ref="L34">EXP(_xlfn.FORECAST.LINEAR(L$2-8,LN($J26:$M26),$J$2:$M$2-8))</f>
        <v>0.57307194009227846</v>
      </c>
      <c r="M34" s="8" cm="1">
        <f t="array" ref="M34">EXP(_xlfn.FORECAST.LINEAR(M$2-8,LN($J26:$M26),$J$2:$M$2-8))</f>
        <v>0.31716308775166296</v>
      </c>
      <c r="N34" s="8" cm="1">
        <f t="array" ref="N34">EXP(_xlfn.FORECAST.LINEAR(N$2-8,LN($J26:$M26),$J$2:$M$2-8))</f>
        <v>0.17553193097531741</v>
      </c>
      <c r="O34" s="7" cm="1">
        <f t="array" ref="O34">EXP(INTERCEPT(LN(J26:M26),J$2:M$2-8))*EXP(SLOPE(LN(J26:M26),J$2:M$2-8))^(12-8)/(1-EXP(SLOPE(LN(J26:M26),J$2:M$2-8)))</f>
        <v>0.21754718024776834</v>
      </c>
    </row>
    <row r="35" spans="1:15" ht="15.75" x14ac:dyDescent="0.25">
      <c r="A35" s="3"/>
      <c r="B35" s="3" t="s">
        <v>37</v>
      </c>
      <c r="C35" s="9">
        <f t="shared" si="0"/>
        <v>37.428129146395399</v>
      </c>
      <c r="D35" s="9">
        <f t="shared" si="0"/>
        <v>86.264778864399361</v>
      </c>
      <c r="E35" s="9">
        <f t="shared" si="0"/>
        <v>45.248868778280546</v>
      </c>
      <c r="F35" s="9">
        <f t="shared" si="0"/>
        <v>20.653919135892572</v>
      </c>
      <c r="G35" s="9">
        <f t="shared" si="0"/>
        <v>8.6848635235732008</v>
      </c>
      <c r="H35" s="9">
        <f t="shared" si="0"/>
        <v>4.1600842548709851</v>
      </c>
      <c r="I35" s="9">
        <f t="shared" si="0"/>
        <v>1.5271195365982095</v>
      </c>
      <c r="J35" s="9">
        <f t="shared" si="0"/>
        <v>0.31595576619273302</v>
      </c>
      <c r="K35" s="8" cm="1">
        <f t="array" ref="K35">EXP(_xlfn.FORECAST.LINEAR(K$2-8,LN($J27:$M27),$J$2:$M$2-8))</f>
        <v>0.24081456267016993</v>
      </c>
      <c r="L35" s="8" cm="1">
        <f t="array" ref="L35">EXP(_xlfn.FORECAST.LINEAR(L$2-8,LN($J27:$M27),$J$2:$M$2-8))</f>
        <v>0.16362273617402798</v>
      </c>
      <c r="M35" s="8" cm="1">
        <f t="array" ref="M35">EXP(_xlfn.FORECAST.LINEAR(M$2-8,LN($J27:$M27),$J$2:$M$2-8))</f>
        <v>0.11117433886149236</v>
      </c>
      <c r="N35" s="8" cm="1">
        <f t="array" ref="N35">EXP(_xlfn.FORECAST.LINEAR(N$2-8,LN($J27:$M27),$J$2:$M$2-8))</f>
        <v>7.553799618742596E-2</v>
      </c>
      <c r="O35" s="7" cm="1">
        <f t="array" ref="O35">EXP(INTERCEPT(LN(J27:M27),J$2:M$2-8))*EXP(SLOPE(LN(J27:M27),J$2:M$2-8))^(12-8)/(1-EXP(SLOPE(LN(J27:M27),J$2:M$2-8)))</f>
        <v>0.16011712874688444</v>
      </c>
    </row>
    <row r="36" spans="1:15" ht="15.75" x14ac:dyDescent="0.25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1"/>
    </row>
    <row r="37" spans="1:15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AB0A-6A58-4D16-B9DE-68B0D279451E}">
  <dimension ref="A1:W25"/>
  <sheetViews>
    <sheetView topLeftCell="A7" workbookViewId="0">
      <selection activeCell="A23" sqref="A23:V66"/>
    </sheetView>
  </sheetViews>
  <sheetFormatPr defaultColWidth="7.140625" defaultRowHeight="15" x14ac:dyDescent="0.25"/>
  <cols>
    <col min="1" max="1" width="11.140625" bestFit="1" customWidth="1"/>
    <col min="2" max="2" width="11.85546875" bestFit="1" customWidth="1"/>
    <col min="3" max="3" width="7.28515625" customWidth="1"/>
    <col min="4" max="7" width="7" bestFit="1" customWidth="1"/>
    <col min="8" max="10" width="5.7109375" bestFit="1" customWidth="1"/>
    <col min="11" max="14" width="4.42578125" bestFit="1" customWidth="1"/>
    <col min="15" max="15" width="10.85546875" bestFit="1" customWidth="1"/>
    <col min="16" max="16" width="8.7109375" bestFit="1" customWidth="1"/>
    <col min="17" max="17" width="10.7109375" bestFit="1" customWidth="1"/>
    <col min="18" max="18" width="10" bestFit="1" customWidth="1"/>
    <col min="19" max="19" width="8.28515625" bestFit="1" customWidth="1"/>
    <col min="20" max="20" width="9.85546875" bestFit="1" customWidth="1"/>
    <col min="22" max="22" width="24.42578125" bestFit="1" customWidth="1"/>
  </cols>
  <sheetData>
    <row r="1" spans="1:20" ht="15.75" x14ac:dyDescent="0.25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5.75" x14ac:dyDescent="0.25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32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5.75" x14ac:dyDescent="0.25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5.75" x14ac:dyDescent="0.25">
      <c r="A4" s="13">
        <f>Exposure!A4</f>
        <v>0</v>
      </c>
      <c r="B4" s="13">
        <f>Exposure!B4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28">
        <f>$B4*Exposure_quarter!O$32/1000</f>
        <v>0.30024957118868645</v>
      </c>
      <c r="P4" s="27">
        <f>SUM(C4:N4)</f>
        <v>1078</v>
      </c>
      <c r="Q4" s="26">
        <f>P4/B4</f>
        <v>9.9318223696333155E-2</v>
      </c>
      <c r="R4" s="20">
        <f>S4-P4</f>
        <v>0.30024957118871498</v>
      </c>
      <c r="S4" s="20">
        <f>SUM(C4:O4)</f>
        <v>1078.3002495711887</v>
      </c>
      <c r="T4" s="26">
        <f>S4/B4</f>
        <v>9.9345886269687558E-2</v>
      </c>
    </row>
    <row r="5" spans="1:20" ht="15.75" x14ac:dyDescent="0.25">
      <c r="A5" s="13">
        <f>Exposure!A5</f>
        <v>1</v>
      </c>
      <c r="B5" s="13">
        <f>Exposure!B5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$B5*Exposure_quarter!O$33/1000</f>
        <v>0.36231035175134529</v>
      </c>
      <c r="P5" s="27">
        <f>SUM(C5:N5)</f>
        <v>2013</v>
      </c>
      <c r="Q5" s="26">
        <f>P5/B5</f>
        <v>0.19801298445799725</v>
      </c>
      <c r="R5" s="20">
        <f>S5-P5</f>
        <v>0.36231035175137549</v>
      </c>
      <c r="S5" s="20">
        <f>SUM(C5:O5)</f>
        <v>2013.3623103517514</v>
      </c>
      <c r="T5" s="26">
        <f>S5/B5</f>
        <v>0.19804862387878727</v>
      </c>
    </row>
    <row r="6" spans="1:20" ht="15.75" x14ac:dyDescent="0.25">
      <c r="A6" s="13">
        <f>Exposure!A6</f>
        <v>2</v>
      </c>
      <c r="B6" s="13">
        <f>Exposure!B6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28">
        <f>$B6*Exposure_quarter!O$34/1000</f>
        <v>2.1898299163740362</v>
      </c>
      <c r="P6" s="27">
        <f>SUM(C6:N6)</f>
        <v>1005</v>
      </c>
      <c r="Q6" s="26">
        <f>P6/B6</f>
        <v>9.9841049076097754E-2</v>
      </c>
      <c r="R6" s="20">
        <f>S6-P6</f>
        <v>2.1898299163740376</v>
      </c>
      <c r="S6" s="20">
        <f>SUM(C6:O6)</f>
        <v>1007.189829916374</v>
      </c>
      <c r="T6" s="26">
        <f>S6/B6</f>
        <v>0.10005859625634553</v>
      </c>
    </row>
    <row r="7" spans="1:20" ht="15.75" x14ac:dyDescent="0.25">
      <c r="A7" s="13">
        <f>Exposure!A7</f>
        <v>3</v>
      </c>
      <c r="B7" s="13">
        <f>Exposure!B7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$B7*Exposure_quarter!O$35/1000</f>
        <v>1.6575325167877477</v>
      </c>
      <c r="P7" s="27">
        <f>SUM(C7:N7)</f>
        <v>2112</v>
      </c>
      <c r="Q7" s="26">
        <f>P7/B7</f>
        <v>0.20401854714064915</v>
      </c>
      <c r="R7" s="20">
        <f>S7-P7</f>
        <v>1.6575325167877963</v>
      </c>
      <c r="S7" s="20">
        <f>SUM(C7:O7)</f>
        <v>2113.6575325167878</v>
      </c>
      <c r="T7" s="26">
        <f>S7/B7</f>
        <v>0.20417866426939604</v>
      </c>
    </row>
    <row r="8" spans="1:20" ht="15.75" x14ac:dyDescent="0.25">
      <c r="A8" s="13">
        <f>Exposure!A8</f>
        <v>4</v>
      </c>
      <c r="B8" s="13">
        <f>Exposure!B8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$B8*Exposure_quarter!O$32/1000</f>
        <v>0.27123153173991804</v>
      </c>
      <c r="P8" s="27">
        <f>SUM(C8:N8)</f>
        <v>1002</v>
      </c>
      <c r="Q8" s="26">
        <f>P8/B8</f>
        <v>0.10219275879653238</v>
      </c>
      <c r="R8" s="20">
        <f>S8-P8</f>
        <v>0.27123153173988612</v>
      </c>
      <c r="S8" s="20">
        <f>SUM(C8:O8)</f>
        <v>1002.2712315317399</v>
      </c>
      <c r="T8" s="26">
        <f>S8/B8</f>
        <v>0.10222042136988678</v>
      </c>
    </row>
    <row r="9" spans="1:20" ht="15.75" x14ac:dyDescent="0.25">
      <c r="A9" s="13">
        <f>Exposure!A9</f>
        <v>5</v>
      </c>
      <c r="B9" s="13">
        <f>Exposure!B9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$B9*Exposure_quarter!N33/1000</f>
        <v>0.55819841097351486</v>
      </c>
      <c r="O9" s="28">
        <f>$B9*Exposure_quarter!O$33/1000</f>
        <v>0.36968771185487947</v>
      </c>
      <c r="P9" s="27">
        <f>SUM(C9:M9)</f>
        <v>2067</v>
      </c>
      <c r="Q9" s="26">
        <f>P9/B9</f>
        <v>0.19926732864166585</v>
      </c>
      <c r="R9" s="20">
        <f>S9-P9</f>
        <v>0.92788612282856775</v>
      </c>
      <c r="S9" s="20">
        <f>SUM(C9:O9)</f>
        <v>2067.9278861228286</v>
      </c>
      <c r="T9" s="26">
        <f>S9/B9</f>
        <v>0.1993567806924543</v>
      </c>
    </row>
    <row r="10" spans="1:20" ht="15.75" x14ac:dyDescent="0.25">
      <c r="A10" s="13">
        <f>Exposure!A10</f>
        <v>6</v>
      </c>
      <c r="B10" s="13">
        <f>Exposure!B10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$B10*Exposure_quarter!M34/1000</f>
        <v>2.6629012847629623</v>
      </c>
      <c r="N10" s="28">
        <f>$B10*Exposure_quarter!N34/1000</f>
        <v>1.473766092468765</v>
      </c>
      <c r="O10" s="28">
        <f>$B10*Exposure_quarter!O$34/1000</f>
        <v>1.8265261253602629</v>
      </c>
      <c r="P10" s="27">
        <f>SUM(C10:L10)</f>
        <v>834</v>
      </c>
      <c r="Q10" s="26">
        <f>P10/B10</f>
        <v>9.9333015721772278E-2</v>
      </c>
      <c r="R10" s="20">
        <f>S10-P10</f>
        <v>5.9631935025919347</v>
      </c>
      <c r="S10" s="20">
        <f>SUM(C10:O10)</f>
        <v>839.96319350259193</v>
      </c>
      <c r="T10" s="26">
        <f>S10/B10</f>
        <v>0.10004325792074702</v>
      </c>
    </row>
    <row r="11" spans="1:20" ht="15.75" x14ac:dyDescent="0.25">
      <c r="A11" s="13">
        <f>Exposure!A11</f>
        <v>7</v>
      </c>
      <c r="B11" s="13">
        <f>Exposure!B11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$B11*Exposure_quarter!L35/1000</f>
        <v>1.4133731950712536</v>
      </c>
      <c r="M11" s="28">
        <f>$B11*Exposure_quarter!M35/1000</f>
        <v>0.96032393908557101</v>
      </c>
      <c r="N11" s="28">
        <f>$B11*Exposure_quarter!N35/1000</f>
        <v>0.65249721106698544</v>
      </c>
      <c r="O11" s="28">
        <f>$B11*Exposure_quarter!O$35/1000</f>
        <v>1.3830917581155877</v>
      </c>
      <c r="P11" s="27">
        <f>SUM(C11:K11)</f>
        <v>1766</v>
      </c>
      <c r="Q11" s="26">
        <f>P11/B11</f>
        <v>0.20444547348923361</v>
      </c>
      <c r="R11" s="20">
        <f>S11-P11</f>
        <v>4.4092861033393547</v>
      </c>
      <c r="S11" s="20">
        <f>SUM(C11:O11)</f>
        <v>1770.4092861033394</v>
      </c>
      <c r="T11" s="26">
        <f>S11/B11</f>
        <v>0.20495592568920346</v>
      </c>
    </row>
    <row r="12" spans="1:20" ht="15.75" x14ac:dyDescent="0.25">
      <c r="A12" s="13">
        <f>Exposure!A12</f>
        <v>8</v>
      </c>
      <c r="B12" s="13">
        <f>Exposure!B12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$B12*Exposure_quarter!K32/1000</f>
        <v>1.9231659452230547</v>
      </c>
      <c r="L12" s="28">
        <f>$B12*Exposure_quarter!L32/1000</f>
        <v>0.95283949745005925</v>
      </c>
      <c r="M12" s="28">
        <f>$B12*Exposure_quarter!M32/1000</f>
        <v>0.47208776245025508</v>
      </c>
      <c r="N12" s="28">
        <f>$B12*Exposure_quarter!N32/1000</f>
        <v>0.23389758301551661</v>
      </c>
      <c r="O12" s="28">
        <f>$B12*Exposure_quarter!O$32/1000</f>
        <v>0.22968234656160524</v>
      </c>
      <c r="P12" s="27">
        <f>SUM(C12:J12)</f>
        <v>819</v>
      </c>
      <c r="Q12" s="26">
        <f>P12/B12</f>
        <v>9.8639046127905583E-2</v>
      </c>
      <c r="R12" s="20">
        <f>S12-P12</f>
        <v>3.811673134700527</v>
      </c>
      <c r="S12" s="20">
        <f>SUM(C12:O12)</f>
        <v>822.81167313470053</v>
      </c>
      <c r="T12" s="26">
        <f>S12/B12</f>
        <v>9.9098117925412565E-2</v>
      </c>
    </row>
    <row r="13" spans="1:20" ht="15.75" x14ac:dyDescent="0.25">
      <c r="A13" s="13">
        <f>Exposure!A13</f>
        <v>9</v>
      </c>
      <c r="B13" s="13">
        <f>Exposure!B13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$B13*Exposure_quarter!J33/1000</f>
        <v>21.18214129217586</v>
      </c>
      <c r="K13" s="28">
        <f>$B13*Exposure_quarter!K33/1000</f>
        <v>8.2262111530336277</v>
      </c>
      <c r="L13" s="28">
        <f>$B13*Exposure_quarter!L33/1000</f>
        <v>3.2774810438268882</v>
      </c>
      <c r="M13" s="28">
        <f>$B13*Exposure_quarter!M33/1000</f>
        <v>1.3058116054659312</v>
      </c>
      <c r="N13" s="28">
        <f>$B13*Exposure_quarter!N33/1000</f>
        <v>0.52026050682463532</v>
      </c>
      <c r="O13" s="28">
        <f>$B13*Exposure_quarter!O$33/1000</f>
        <v>0.34456192019791526</v>
      </c>
      <c r="P13" s="27">
        <f>SUM(C13:I13)</f>
        <v>1893</v>
      </c>
      <c r="Q13" s="26">
        <f>P13/B13</f>
        <v>0.19580057923045097</v>
      </c>
      <c r="R13" s="20">
        <f>S13-P13</f>
        <v>34.856467521524792</v>
      </c>
      <c r="S13" s="20">
        <f>SUM(C13:O13)</f>
        <v>1927.8564675215248</v>
      </c>
      <c r="T13" s="26">
        <f>S13/B13</f>
        <v>0.19940592340934266</v>
      </c>
    </row>
    <row r="14" spans="1:20" ht="15.75" x14ac:dyDescent="0.25">
      <c r="A14" s="13">
        <f>Exposure!A14</f>
        <v>10</v>
      </c>
      <c r="B14" s="13">
        <f>Exposure!B14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$B14*Exposure_quarter!I34/1000</f>
        <v>42.822283609576431</v>
      </c>
      <c r="J14" s="28">
        <f>$B14*Exposure_quarter!J34/1000</f>
        <v>20.655454446972161</v>
      </c>
      <c r="K14" s="28">
        <f>$B14*Exposure_quarter!K34/1000</f>
        <v>9.6308650049677667</v>
      </c>
      <c r="L14" s="28">
        <f>$B14*Exposure_quarter!L34/1000</f>
        <v>5.3301421147982815</v>
      </c>
      <c r="M14" s="28">
        <f>$B14*Exposure_quarter!M34/1000</f>
        <v>2.949933879178217</v>
      </c>
      <c r="N14" s="28">
        <f>$B14*Exposure_quarter!N34/1000</f>
        <v>1.6326224900014272</v>
      </c>
      <c r="O14" s="28">
        <f>$B14*Exposure_quarter!O$34/1000</f>
        <v>2.0234063234844935</v>
      </c>
      <c r="P14" s="27">
        <f>SUM(C14:H14)</f>
        <v>880</v>
      </c>
      <c r="Q14" s="26">
        <f>P14/B14</f>
        <v>9.4613482421245024E-2</v>
      </c>
      <c r="R14" s="20">
        <f>S14-P14</f>
        <v>85.044707868978549</v>
      </c>
      <c r="S14" s="20">
        <f>SUM(C14:O14)</f>
        <v>965.04470786897855</v>
      </c>
      <c r="T14" s="26">
        <f>S14/B14</f>
        <v>0.10375709148145131</v>
      </c>
    </row>
    <row r="15" spans="1:20" ht="15.75" x14ac:dyDescent="0.25">
      <c r="A15" s="13">
        <f>Exposure!A15</f>
        <v>11</v>
      </c>
      <c r="B15" s="13">
        <f>Exposure!B15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$B15*Exposure_quarter!H35/1000</f>
        <v>35.002948920484471</v>
      </c>
      <c r="I15" s="28">
        <f>$B15*Exposure_quarter!I35/1000</f>
        <v>12.849183780937336</v>
      </c>
      <c r="J15" s="28">
        <f>$B15*Exposure_quarter!J35/1000</f>
        <v>2.6584518167456559</v>
      </c>
      <c r="K15" s="28">
        <f>$B15*Exposure_quarter!K35/1000</f>
        <v>2.02621373030681</v>
      </c>
      <c r="L15" s="28">
        <f>$B15*Exposure_quarter!L35/1000</f>
        <v>1.3767217021682714</v>
      </c>
      <c r="M15" s="28">
        <f>$B15*Exposure_quarter!M35/1000</f>
        <v>0.93542088718059679</v>
      </c>
      <c r="N15" s="28">
        <f>$B15*Exposure_quarter!N35/1000</f>
        <v>0.63557669992100208</v>
      </c>
      <c r="O15" s="28">
        <f>$B15*Exposure_quarter!O$35/1000</f>
        <v>1.3472255212762856</v>
      </c>
      <c r="P15" s="27">
        <f>SUM(C15:G15)</f>
        <v>1683</v>
      </c>
      <c r="Q15" s="26">
        <f>P15/B15</f>
        <v>0.20002376990729737</v>
      </c>
      <c r="R15" s="20">
        <f>S15-P15</f>
        <v>56.831743059020255</v>
      </c>
      <c r="S15" s="20">
        <f>SUM(C15:O15)</f>
        <v>1739.8317430590203</v>
      </c>
      <c r="T15" s="26">
        <f>S15/B15</f>
        <v>0.20677819622759927</v>
      </c>
    </row>
    <row r="16" spans="1:20" ht="15.75" x14ac:dyDescent="0.25">
      <c r="A16" s="13">
        <f>Exposure!A16</f>
        <v>12</v>
      </c>
      <c r="B16" s="13">
        <f>Exposure!B16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$B16*Exposure_quarter!G32/1000</f>
        <v>55.284338098197637</v>
      </c>
      <c r="H16" s="28">
        <f>$B16*Exposure_quarter!H32/1000</f>
        <v>28.042780194737929</v>
      </c>
      <c r="I16" s="28">
        <f>$B16*Exposure_quarter!I32/1000</f>
        <v>10.415889786616946</v>
      </c>
      <c r="J16" s="28">
        <f>$B16*Exposure_quarter!J32/1000</f>
        <v>5.6085560389475866</v>
      </c>
      <c r="K16" s="28">
        <f>$B16*Exposure_quarter!K32/1000</f>
        <v>1.7916040691678101</v>
      </c>
      <c r="L16" s="28">
        <f>$B16*Exposure_quarter!L32/1000</f>
        <v>0.88765669189163054</v>
      </c>
      <c r="M16" s="28">
        <f>$B16*Exposure_quarter!M32/1000</f>
        <v>0.43979270655819858</v>
      </c>
      <c r="N16" s="28">
        <f>$B16*Exposure_quarter!N32/1000</f>
        <v>0.21789688120257991</v>
      </c>
      <c r="O16" s="28">
        <f>$B16*Exposure_quarter!O$32/1000</f>
        <v>0.21397000489630455</v>
      </c>
      <c r="P16" s="27">
        <f>SUM(C16:F16)</f>
        <v>646</v>
      </c>
      <c r="Q16" s="26">
        <f>P16/B16</f>
        <v>8.3516483516483511E-2</v>
      </c>
      <c r="R16" s="20">
        <f>S16-P16</f>
        <v>102.90248447221654</v>
      </c>
      <c r="S16" s="20">
        <f>SUM(C16:O16)</f>
        <v>748.90248447221654</v>
      </c>
      <c r="T16" s="26">
        <f>S16/B16</f>
        <v>9.6819972136033161E-2</v>
      </c>
    </row>
    <row r="17" spans="1:23" ht="15.75" x14ac:dyDescent="0.25">
      <c r="A17" s="13">
        <f>Exposure!A17</f>
        <v>13</v>
      </c>
      <c r="B17" s="13">
        <f>Exposure!B17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$B17*Exposure_quarter!F33/1000</f>
        <v>316.02383553480985</v>
      </c>
      <c r="G17" s="28">
        <f>$B17*Exposure_quarter!G33/1000</f>
        <v>195.96851723110538</v>
      </c>
      <c r="H17" s="28">
        <f>$B17*Exposure_quarter!H33/1000</f>
        <v>95.313238653292288</v>
      </c>
      <c r="I17" s="28">
        <f>$B17*Exposure_quarter!I33/1000</f>
        <v>48.921839308769485</v>
      </c>
      <c r="J17" s="28">
        <f>$B17*Exposure_quarter!J33/1000</f>
        <v>18.607770582793709</v>
      </c>
      <c r="K17" s="28">
        <f>$B17*Exposure_quarter!K33/1000</f>
        <v>7.2264389038802852</v>
      </c>
      <c r="L17" s="28">
        <f>$B17*Exposure_quarter!L33/1000</f>
        <v>2.8791525139865288</v>
      </c>
      <c r="M17" s="28">
        <f>$B17*Exposure_quarter!M33/1000</f>
        <v>1.1471098433204547</v>
      </c>
      <c r="N17" s="28">
        <f>$B17*Exposure_quarter!N33/1000</f>
        <v>0.45703066657650265</v>
      </c>
      <c r="O17" s="28">
        <f>$B17*Exposure_quarter!O$33/1000</f>
        <v>0.30268560076964152</v>
      </c>
      <c r="P17" s="27">
        <f>SUM(C17:E17)</f>
        <v>916</v>
      </c>
      <c r="Q17" s="26">
        <f>P17/B17</f>
        <v>0.10785352643353349</v>
      </c>
      <c r="R17" s="20">
        <f>S17-P17</f>
        <v>686.84761883930423</v>
      </c>
      <c r="S17" s="20">
        <f>SUM(C17:O17)</f>
        <v>1602.8476188393042</v>
      </c>
      <c r="T17" s="26">
        <f>S17/B17</f>
        <v>0.18872572928756673</v>
      </c>
    </row>
    <row r="18" spans="1:23" ht="15.75" x14ac:dyDescent="0.25">
      <c r="A18" s="13">
        <f>Exposure!A18</f>
        <v>14</v>
      </c>
      <c r="B18" s="13">
        <f>Exposure!B18</f>
        <v>8696</v>
      </c>
      <c r="C18" s="22">
        <f>Data!B15</f>
        <v>11</v>
      </c>
      <c r="D18" s="22">
        <f>Data!C15</f>
        <v>169</v>
      </c>
      <c r="E18" s="28">
        <f>$B18*Exposure_quarter!E34/1000</f>
        <v>234.29053056225911</v>
      </c>
      <c r="F18" s="28">
        <f>$B18*Exposure_quarter!F34/1000</f>
        <v>202.65504448366528</v>
      </c>
      <c r="G18" s="28">
        <f>$B18*Exposure_quarter!G34/1000</f>
        <v>136.56506861650399</v>
      </c>
      <c r="H18" s="28">
        <f>$B18*Exposure_quarter!H34/1000</f>
        <v>75.486654900407018</v>
      </c>
      <c r="I18" s="28">
        <f>$B18*Exposure_quarter!I34/1000</f>
        <v>40.036832412523019</v>
      </c>
      <c r="J18" s="28">
        <f>$B18*Exposure_quarter!J34/1000</f>
        <v>19.311883869569929</v>
      </c>
      <c r="K18" s="28">
        <f>$B18*Exposure_quarter!K34/1000</f>
        <v>9.0044083521341474</v>
      </c>
      <c r="L18" s="28">
        <f>$B18*Exposure_quarter!L34/1000</f>
        <v>4.983433591042453</v>
      </c>
      <c r="M18" s="28">
        <f>$B18*Exposure_quarter!M34/1000</f>
        <v>2.7580502110884613</v>
      </c>
      <c r="N18" s="28">
        <f>$B18*Exposure_quarter!N34/1000</f>
        <v>1.5264256717613602</v>
      </c>
      <c r="O18" s="28">
        <f>$B18*Exposure_quarter!O$34/1000</f>
        <v>1.8917902794345935</v>
      </c>
      <c r="P18" s="27">
        <f>SUM(C18:D18)</f>
        <v>180</v>
      </c>
      <c r="Q18" s="26">
        <f>P18/B18</f>
        <v>2.0699172033118676E-2</v>
      </c>
      <c r="R18" s="20">
        <f>S18-P18</f>
        <v>728.51012295038959</v>
      </c>
      <c r="S18" s="20">
        <f>SUM(C18:O18)</f>
        <v>908.51012295038959</v>
      </c>
      <c r="T18" s="26">
        <f>S18/B18</f>
        <v>0.1044744851598884</v>
      </c>
    </row>
    <row r="19" spans="1:23" ht="15.75" x14ac:dyDescent="0.25">
      <c r="A19" s="13">
        <f>Exposure!A19</f>
        <v>15</v>
      </c>
      <c r="B19" s="13">
        <f>Exposure!B19</f>
        <v>8772</v>
      </c>
      <c r="C19" s="22">
        <f>Data!B16</f>
        <v>323</v>
      </c>
      <c r="D19" s="28">
        <f>$B19*Exposure_quarter!D35/1000</f>
        <v>756.71464019851123</v>
      </c>
      <c r="E19" s="28">
        <f>$B19*Exposure_quarter!E35/1000</f>
        <v>396.92307692307696</v>
      </c>
      <c r="F19" s="28">
        <f>$B19*Exposure_quarter!F35/1000</f>
        <v>181.17617866004963</v>
      </c>
      <c r="G19" s="28">
        <f>$B19*Exposure_quarter!G35/1000</f>
        <v>76.183622828784124</v>
      </c>
      <c r="H19" s="28">
        <f>$B19*Exposure_quarter!H35/1000</f>
        <v>36.492259083728285</v>
      </c>
      <c r="I19" s="28">
        <f>$B19*Exposure_quarter!I35/1000</f>
        <v>13.395892575039493</v>
      </c>
      <c r="J19" s="28">
        <f>$B19*Exposure_quarter!J35/1000</f>
        <v>2.7715639810426542</v>
      </c>
      <c r="K19" s="28">
        <f>$B19*Exposure_quarter!K35/1000</f>
        <v>2.1124253437427307</v>
      </c>
      <c r="L19" s="28">
        <f>$B19*Exposure_quarter!L35/1000</f>
        <v>1.4352986417185734</v>
      </c>
      <c r="M19" s="28">
        <f>$B19*Exposure_quarter!M35/1000</f>
        <v>0.97522130049301092</v>
      </c>
      <c r="N19" s="28">
        <f>$B19*Exposure_quarter!N35/1000</f>
        <v>0.66261930255610046</v>
      </c>
      <c r="O19" s="28">
        <f>$B19*Exposure_quarter!O$35/1000</f>
        <v>1.4045474533676705</v>
      </c>
      <c r="P19" s="27">
        <f>SUM(C19)</f>
        <v>323</v>
      </c>
      <c r="Q19" s="26">
        <f>P19/B19</f>
        <v>3.6821705426356592E-2</v>
      </c>
      <c r="R19" s="20">
        <f>S19-P19</f>
        <v>1470.2473462921103</v>
      </c>
      <c r="S19" s="20">
        <f>SUM(C19:O19)</f>
        <v>1793.2473462921103</v>
      </c>
      <c r="T19" s="26">
        <f>S19/B19</f>
        <v>0.20442856204880419</v>
      </c>
    </row>
    <row r="20" spans="1:23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3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2">
        <f>SUM(R4:R19)</f>
        <v>3185.1336837548465</v>
      </c>
      <c r="S21" s="3"/>
    </row>
    <row r="25" spans="1:23" x14ac:dyDescent="0.25">
      <c r="W25" s="2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497B-1EA2-478C-B330-97FBAC0A592F}">
  <dimension ref="A1:AB37"/>
  <sheetViews>
    <sheetView workbookViewId="0">
      <selection activeCell="X6" sqref="X6"/>
    </sheetView>
  </sheetViews>
  <sheetFormatPr defaultRowHeight="15" x14ac:dyDescent="0.25"/>
  <cols>
    <col min="19" max="19" width="10.140625" bestFit="1" customWidth="1"/>
  </cols>
  <sheetData>
    <row r="1" spans="1:28" ht="15.75" x14ac:dyDescent="0.25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5.75" x14ac:dyDescent="0.25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>S2-P2</f>
        <v>1</v>
      </c>
      <c r="R2" s="33">
        <f>Q2/IBNR_quarter!R4</f>
        <v>3.3305626250885565</v>
      </c>
      <c r="S2" s="34">
        <f>SUM(C2:O2)</f>
        <v>1079</v>
      </c>
      <c r="T2" s="33">
        <f>S2/IBNR_quarter!S4</f>
        <v>1.0006489383908512</v>
      </c>
      <c r="V2" s="36"/>
      <c r="W2" s="36"/>
      <c r="X2" s="36"/>
    </row>
    <row r="3" spans="1:28" ht="15.75" x14ac:dyDescent="0.25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>S3-P3</f>
        <v>0</v>
      </c>
      <c r="R3" s="33">
        <f>Q3/IBNR_quarter!R5</f>
        <v>0</v>
      </c>
      <c r="S3" s="34">
        <f>SUM(C3:O3)</f>
        <v>2013</v>
      </c>
      <c r="T3" s="33">
        <f>S3/IBNR_quarter!S5</f>
        <v>0.99982004711725825</v>
      </c>
    </row>
    <row r="4" spans="1:28" ht="15.75" x14ac:dyDescent="0.25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>S4-P4</f>
        <v>1</v>
      </c>
      <c r="R4" s="33">
        <f>Q4/IBNR_quarter!R6</f>
        <v>0.45665647022295652</v>
      </c>
      <c r="S4" s="34">
        <f>SUM(C4:O4)</f>
        <v>1006</v>
      </c>
      <c r="T4" s="33">
        <f>S4/IBNR_quarter!S6</f>
        <v>0.99881866369076344</v>
      </c>
    </row>
    <row r="5" spans="1:28" ht="15.75" x14ac:dyDescent="0.25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>S5-P5</f>
        <v>0</v>
      </c>
      <c r="R5" s="33">
        <f>Q5/IBNR_quarter!R7</f>
        <v>0</v>
      </c>
      <c r="S5" s="34">
        <f>SUM(C5:O5)</f>
        <v>2112</v>
      </c>
      <c r="T5" s="33">
        <f>S5/IBNR_quarter!S7</f>
        <v>0.99921579892140133</v>
      </c>
    </row>
    <row r="6" spans="1:28" ht="15.75" x14ac:dyDescent="0.25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>S6-P6</f>
        <v>0</v>
      </c>
      <c r="R6" s="33">
        <f>Q6/IBNR_quarter!R8</f>
        <v>0</v>
      </c>
      <c r="S6" s="34">
        <f>SUM(C6:O6)</f>
        <v>1002</v>
      </c>
      <c r="T6" s="33">
        <f>S6/IBNR_quarter!S8</f>
        <v>0.99972938310189208</v>
      </c>
    </row>
    <row r="7" spans="1:28" ht="15.75" x14ac:dyDescent="0.25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>S7-P7</f>
        <v>3</v>
      </c>
      <c r="R7" s="33">
        <f>Q7/IBNR_quarter!R9</f>
        <v>3.2331553691683639</v>
      </c>
      <c r="S7" s="34">
        <f>SUM(C7:O7)</f>
        <v>2070</v>
      </c>
      <c r="T7" s="33">
        <f>S7/IBNR_quarter!S9</f>
        <v>1.0010020242442093</v>
      </c>
    </row>
    <row r="8" spans="1:28" ht="15.75" x14ac:dyDescent="0.25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>S8-P8</f>
        <v>4</v>
      </c>
      <c r="R8" s="33">
        <f>Q8/IBNR_quarter!R10</f>
        <v>0.67078151971110411</v>
      </c>
      <c r="S8" s="34">
        <f>SUM(C8:O8)</f>
        <v>838</v>
      </c>
      <c r="T8" s="33">
        <f>S8/IBNR_quarter!S10</f>
        <v>0.99766276246652486</v>
      </c>
    </row>
    <row r="9" spans="1:28" ht="15.75" x14ac:dyDescent="0.25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>S9-P9</f>
        <v>1</v>
      </c>
      <c r="R9" s="33">
        <f>Q9/IBNR_quarter!R11</f>
        <v>0.22679408334212064</v>
      </c>
      <c r="S9" s="34">
        <f>SUM(C9:O9)</f>
        <v>1767</v>
      </c>
      <c r="T9" s="33">
        <f>S9/IBNR_quarter!S11</f>
        <v>0.99807429494970445</v>
      </c>
    </row>
    <row r="10" spans="1:28" ht="15.75" x14ac:dyDescent="0.25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>S10-P10</f>
        <v>4</v>
      </c>
      <c r="R10" s="33">
        <f>Q10/IBNR_quarter!R12</f>
        <v>1.0494079262948839</v>
      </c>
      <c r="S10" s="34">
        <f>SUM(C10:O10)</f>
        <v>823</v>
      </c>
      <c r="T10" s="33">
        <f>S10/IBNR_quarter!S12</f>
        <v>1.0002288821020027</v>
      </c>
    </row>
    <row r="11" spans="1:28" ht="15.75" x14ac:dyDescent="0.25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>S11-P11</f>
        <v>45</v>
      </c>
      <c r="R11" s="33">
        <f>Q11/IBNR_quarter!R13</f>
        <v>1.2910086190521546</v>
      </c>
      <c r="S11" s="34">
        <f>SUM(C11:O11)</f>
        <v>1938</v>
      </c>
      <c r="T11" s="33">
        <f>S11/IBNR_quarter!S13</f>
        <v>1.0052615600016717</v>
      </c>
    </row>
    <row r="12" spans="1:28" ht="15.75" x14ac:dyDescent="0.25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>S12-P12</f>
        <v>82</v>
      </c>
      <c r="R12" s="33">
        <f>Q12/IBNR_quarter!R14</f>
        <v>0.96419873799003131</v>
      </c>
      <c r="S12" s="34">
        <f>SUM(C12:O12)</f>
        <v>962</v>
      </c>
      <c r="T12" s="33">
        <f>S12/IBNR_quarter!S14</f>
        <v>0.99684500848079682</v>
      </c>
    </row>
    <row r="13" spans="1:28" ht="15.75" x14ac:dyDescent="0.25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>S13-P13</f>
        <v>48</v>
      </c>
      <c r="R13" s="33">
        <f>Q13/IBNR_quarter!R15</f>
        <v>0.8445984130761498</v>
      </c>
      <c r="S13" s="34">
        <f>SUM(C13:O13)</f>
        <v>1731</v>
      </c>
      <c r="T13" s="33">
        <f>S13/IBNR_quarter!S15</f>
        <v>0.99492379473230441</v>
      </c>
    </row>
    <row r="14" spans="1:28" ht="15.75" x14ac:dyDescent="0.25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>S14-P14</f>
        <v>102</v>
      </c>
      <c r="R14" s="33">
        <f>Q14/IBNR_quarter!R16</f>
        <v>0.9912297115385954</v>
      </c>
      <c r="S14" s="34">
        <f>SUM(C14:O14)</f>
        <v>748</v>
      </c>
      <c r="T14" s="33">
        <f>S14/IBNR_quarter!S16</f>
        <v>0.99879492391742752</v>
      </c>
    </row>
    <row r="15" spans="1:28" ht="15.75" x14ac:dyDescent="0.25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>S15-P15</f>
        <v>684</v>
      </c>
      <c r="R15" s="33">
        <f>Q15/IBNR_quarter!R17</f>
        <v>0.99585407481776467</v>
      </c>
      <c r="S15" s="34">
        <f>SUM(C15:O15)</f>
        <v>1600</v>
      </c>
      <c r="T15" s="33">
        <f>S15/IBNR_quarter!S17</f>
        <v>0.99822340014993671</v>
      </c>
    </row>
    <row r="16" spans="1:28" ht="15.75" x14ac:dyDescent="0.25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>S16-P16</f>
        <v>751</v>
      </c>
      <c r="R16" s="33">
        <f>Q16/IBNR_quarter!R18</f>
        <v>1.030871056339655</v>
      </c>
      <c r="S16" s="34">
        <f>SUM(C16:O16)</f>
        <v>931</v>
      </c>
      <c r="T16" s="33">
        <f>S16/IBNR_quarter!S18</f>
        <v>1.0247546796469085</v>
      </c>
      <c r="U16" s="37" t="s">
        <v>48</v>
      </c>
      <c r="V16" s="37"/>
      <c r="W16" s="37"/>
      <c r="X16" s="37"/>
      <c r="Y16" s="37"/>
      <c r="Z16" s="37"/>
      <c r="AA16" s="37"/>
      <c r="AB16" s="37"/>
    </row>
    <row r="17" spans="1:28" ht="15.75" x14ac:dyDescent="0.25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>S17-P17</f>
        <v>1329</v>
      </c>
      <c r="R17" s="33">
        <f>Q17/IBNR_quarter!R19</f>
        <v>0.9039295349531975</v>
      </c>
      <c r="S17" s="34">
        <f>SUM(C17:O17)</f>
        <v>1652</v>
      </c>
      <c r="T17" s="38">
        <f>S17/IBNR_quarter!S19</f>
        <v>0.92123376254582678</v>
      </c>
      <c r="U17" s="37" t="s">
        <v>49</v>
      </c>
      <c r="V17" s="37"/>
      <c r="W17" s="37"/>
      <c r="X17" s="37"/>
      <c r="Y17" s="37"/>
      <c r="Z17" s="37"/>
      <c r="AA17" s="37"/>
      <c r="AB17" s="37"/>
    </row>
    <row r="18" spans="1:28" ht="15.75" x14ac:dyDescent="0.25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  <c r="U18" s="37" t="s">
        <v>50</v>
      </c>
      <c r="V18" s="37"/>
      <c r="W18" s="37"/>
      <c r="X18" s="37"/>
      <c r="Y18" s="37"/>
      <c r="Z18" s="37"/>
      <c r="AA18" s="37"/>
      <c r="AB18" s="37"/>
    </row>
    <row r="19" spans="1:28" ht="15.75" x14ac:dyDescent="0.25">
      <c r="A19" s="21" t="s">
        <v>51</v>
      </c>
      <c r="P19" s="1"/>
      <c r="Q19" s="20">
        <f>SUM(Q2:Q17)</f>
        <v>3055</v>
      </c>
      <c r="R19" s="33">
        <f>Q19/IBNR_quarter!R21</f>
        <v>0.95914341541814463</v>
      </c>
      <c r="S19" s="3"/>
      <c r="T19" s="35">
        <f>AVERAGE(T2:T17)</f>
        <v>0.99595237027871764</v>
      </c>
      <c r="U19" s="35" t="s">
        <v>52</v>
      </c>
    </row>
    <row r="20" spans="1:28" x14ac:dyDescent="0.25">
      <c r="O20">
        <f>IF(IBNR_quarter!O4&gt;0,O2/IBNR_quarter!O4,"")</f>
        <v>3.3305626250888731</v>
      </c>
    </row>
    <row r="21" spans="1:28" x14ac:dyDescent="0.25">
      <c r="O21">
        <f>IF(IBNR_quarter!O5&gt;0,O3/IBNR_quarter!O5,"")</f>
        <v>0</v>
      </c>
    </row>
    <row r="22" spans="1:28" x14ac:dyDescent="0.25">
      <c r="O22">
        <f>IF(IBNR_quarter!O6&gt;0,O4/IBNR_quarter!O6,"")</f>
        <v>0.4566564702229568</v>
      </c>
    </row>
    <row r="23" spans="1:28" x14ac:dyDescent="0.25">
      <c r="O23">
        <f>IF(IBNR_quarter!O7&gt;0,O5/IBNR_quarter!O7,"")</f>
        <v>0</v>
      </c>
    </row>
    <row r="24" spans="1:28" x14ac:dyDescent="0.25">
      <c r="O24">
        <f>IF(IBNR_quarter!O8&gt;0,O6/IBNR_quarter!O8,"")</f>
        <v>0</v>
      </c>
    </row>
    <row r="25" spans="1:28" x14ac:dyDescent="0.25">
      <c r="M25">
        <f>IF(IBNR_quarter!M9&gt;0,M7/IBNR_quarter!M9,"")</f>
        <v>1</v>
      </c>
      <c r="N25">
        <f>IF(IBNR_quarter!N9&gt;0,N7/IBNR_quarter!N9,"")</f>
        <v>3.5829553805284751</v>
      </c>
      <c r="O25">
        <f>IF(IBNR_quarter!O9&gt;0,O7/IBNR_quarter!O9,"")</f>
        <v>2.7049857702399072</v>
      </c>
    </row>
    <row r="26" spans="1:28" x14ac:dyDescent="0.25">
      <c r="L26">
        <f>IF(IBNR_quarter!L10&gt;0,L8/IBNR_quarter!L10,"")</f>
        <v>1</v>
      </c>
      <c r="M26">
        <f>IF(IBNR_quarter!M10&gt;0,M8/IBNR_quarter!M10,"")</f>
        <v>1.1265907666821546</v>
      </c>
      <c r="N26">
        <f>IF(IBNR_quarter!N10&gt;0,N8/IBNR_quarter!N10,"")</f>
        <v>0.67853372737383288</v>
      </c>
      <c r="O26">
        <f>IF(IBNR_quarter!O10&gt;0,O8/IBNR_quarter!O10,"")</f>
        <v>0</v>
      </c>
    </row>
    <row r="27" spans="1:28" x14ac:dyDescent="0.25">
      <c r="K27">
        <f>IF(IBNR_quarter!K11&gt;0,K9/IBNR_quarter!K11,"")</f>
        <v>1</v>
      </c>
      <c r="L27">
        <f>IF(IBNR_quarter!L11&gt;0,L9/IBNR_quarter!L11,"")</f>
        <v>0</v>
      </c>
      <c r="M27">
        <f>IF(IBNR_quarter!M11&gt;0,M9/IBNR_quarter!M11,"")</f>
        <v>1.0413152888307762</v>
      </c>
      <c r="N27">
        <f>IF(IBNR_quarter!N11&gt;0,N9/IBNR_quarter!N11,"")</f>
        <v>0</v>
      </c>
      <c r="O27">
        <f>IF(IBNR_quarter!O11&gt;0,O9/IBNR_quarter!O11,"")</f>
        <v>0</v>
      </c>
    </row>
    <row r="28" spans="1:28" x14ac:dyDescent="0.25">
      <c r="J28">
        <f>IF(IBNR_quarter!J12&gt;0,J10/IBNR_quarter!J12,"")</f>
        <v>1</v>
      </c>
      <c r="K28">
        <f>IF(IBNR_quarter!K12&gt;0,K10/IBNR_quarter!K12,"")</f>
        <v>1.5599277885778342</v>
      </c>
      <c r="L28">
        <f>IF(IBNR_quarter!L12&gt;0,L10/IBNR_quarter!L12,"")</f>
        <v>0</v>
      </c>
      <c r="M28">
        <f>IF(IBNR_quarter!M12&gt;0,M10/IBNR_quarter!M12,"")</f>
        <v>0</v>
      </c>
      <c r="N28">
        <f>IF(IBNR_quarter!N12&gt;0,N10/IBNR_quarter!N12,"")</f>
        <v>4.2753755173847212</v>
      </c>
      <c r="O28">
        <f>IF(IBNR_quarter!O12&gt;0,O10/IBNR_quarter!O12,"")</f>
        <v>0</v>
      </c>
    </row>
    <row r="29" spans="1:28" x14ac:dyDescent="0.25">
      <c r="I29">
        <f>IF(IBNR_quarter!I13&gt;0,I11/IBNR_quarter!I13,"")</f>
        <v>1</v>
      </c>
      <c r="J29">
        <f>IF(IBNR_quarter!J13&gt;0,J11/IBNR_quarter!J13,"")</f>
        <v>1.0858203466188572</v>
      </c>
      <c r="K29">
        <f>IF(IBNR_quarter!K13&gt;0,K11/IBNR_quarter!K13,"")</f>
        <v>1.8234397003617349</v>
      </c>
      <c r="L29">
        <f>IF(IBNR_quarter!L13&gt;0,L11/IBNR_quarter!L13,"")</f>
        <v>1.2204494691232375</v>
      </c>
      <c r="M29">
        <f>IF(IBNR_quarter!M13&gt;0,M11/IBNR_quarter!M13,"")</f>
        <v>2.2974217624061928</v>
      </c>
      <c r="N29">
        <f>IF(IBNR_quarter!N13&gt;0,N11/IBNR_quarter!N13,"")</f>
        <v>0</v>
      </c>
      <c r="O29">
        <f>IF(IBNR_quarter!O13&gt;0,O11/IBNR_quarter!O13,"")</f>
        <v>0</v>
      </c>
    </row>
    <row r="30" spans="1:28" x14ac:dyDescent="0.25">
      <c r="H30">
        <f>IF(IBNR_quarter!H14&gt;0,H12/IBNR_quarter!H14,"")</f>
        <v>1</v>
      </c>
      <c r="I30">
        <f>IF(IBNR_quarter!I14&gt;0,I12/IBNR_quarter!I14,"")</f>
        <v>0.81733146973443704</v>
      </c>
      <c r="J30">
        <f>IF(IBNR_quarter!J14&gt;0,J12/IBNR_quarter!J14,"")</f>
        <v>1.5008142318817015</v>
      </c>
      <c r="K30">
        <f>IF(IBNR_quarter!K14&gt;0,K12/IBNR_quarter!K14,"")</f>
        <v>0.93449549914339414</v>
      </c>
      <c r="L30">
        <f>IF(IBNR_quarter!L14&gt;0,L12/IBNR_quarter!L14,"")</f>
        <v>0.37522451689370945</v>
      </c>
      <c r="M30">
        <f>IF(IBNR_quarter!M14&gt;0,M12/IBNR_quarter!M14,"")</f>
        <v>0.67798129785781958</v>
      </c>
      <c r="N30">
        <f>IF(IBNR_quarter!N14&gt;0,N12/IBNR_quarter!N14,"")</f>
        <v>1.8375344076004843</v>
      </c>
      <c r="O30">
        <f>IF(IBNR_quarter!O14&gt;0,O12/IBNR_quarter!O14,"")</f>
        <v>0</v>
      </c>
    </row>
    <row r="31" spans="1:28" x14ac:dyDescent="0.25">
      <c r="G31">
        <f>IF(IBNR_quarter!G15&gt;0,G13/IBNR_quarter!G15,"")</f>
        <v>1</v>
      </c>
      <c r="H31">
        <f>IF(IBNR_quarter!H15&gt;0,H13/IBNR_quarter!H15,"")</f>
        <v>0.7713635802896317</v>
      </c>
      <c r="I31">
        <f>IF(IBNR_quarter!I15&gt;0,I13/IBNR_quarter!I15,"")</f>
        <v>0.85608550609411238</v>
      </c>
      <c r="J31">
        <f>IF(IBNR_quarter!J15&gt;0,J13/IBNR_quarter!J15,"")</f>
        <v>2.2569526978844778</v>
      </c>
      <c r="K31">
        <f>IF(IBNR_quarter!K15&gt;0,K13/IBNR_quarter!K15,"")</f>
        <v>1.4805940533952155</v>
      </c>
      <c r="L31">
        <f>IF(IBNR_quarter!L15&gt;0,L13/IBNR_quarter!L15,"")</f>
        <v>0</v>
      </c>
      <c r="M31">
        <f>IF(IBNR_quarter!M15&gt;0,M13/IBNR_quarter!M15,"")</f>
        <v>1.0690374928595487</v>
      </c>
      <c r="N31">
        <f>IF(IBNR_quarter!N15&gt;0,N13/IBNR_quarter!N15,"")</f>
        <v>0</v>
      </c>
      <c r="O31">
        <f>IF(IBNR_quarter!O15&gt;0,O13/IBNR_quarter!O15,"")</f>
        <v>0</v>
      </c>
    </row>
    <row r="32" spans="1:28" x14ac:dyDescent="0.25">
      <c r="F32">
        <f>IF(IBNR_quarter!F16&gt;0,F14/IBNR_quarter!F16,"")</f>
        <v>1</v>
      </c>
      <c r="G32">
        <f>IF(IBNR_quarter!G16&gt;0,G14/IBNR_quarter!G16,"")</f>
        <v>1.0310334167111661</v>
      </c>
      <c r="H32">
        <f>IF(IBNR_quarter!H16&gt;0,H14/IBNR_quarter!H16,"")</f>
        <v>0.96281466432726948</v>
      </c>
      <c r="I32">
        <f>IF(IBNR_quarter!I16&gt;0,I14/IBNR_quarter!I16,"")</f>
        <v>1.0560787628660933</v>
      </c>
      <c r="J32">
        <f>IF(IBNR_quarter!J16&gt;0,J14/IBNR_quarter!J16,"")</f>
        <v>0.35659802382491457</v>
      </c>
      <c r="K32">
        <f>IF(IBNR_quarter!K16&gt;0,K14/IBNR_quarter!K16,"")</f>
        <v>1.1163180718432888</v>
      </c>
      <c r="L32">
        <f>IF(IBNR_quarter!L16&gt;0,L14/IBNR_quarter!L16,"")</f>
        <v>2.2531233282744965</v>
      </c>
      <c r="M32">
        <f>IF(IBNR_quarter!M16&gt;0,M14/IBNR_quarter!M16,"")</f>
        <v>2.2737985079970127</v>
      </c>
      <c r="N32">
        <f>IF(IBNR_quarter!N16&gt;0,N14/IBNR_quarter!N16,"")</f>
        <v>0</v>
      </c>
      <c r="O32">
        <f>IF(IBNR_quarter!O16&gt;0,O14/IBNR_quarter!O16,"")</f>
        <v>0</v>
      </c>
    </row>
    <row r="33" spans="3:15" x14ac:dyDescent="0.25">
      <c r="E33">
        <f>IF(IBNR_quarter!E17&gt;0,E15/IBNR_quarter!E17,"")</f>
        <v>1</v>
      </c>
      <c r="F33">
        <f>IF(IBNR_quarter!F17&gt;0,F15/IBNR_quarter!F17,"")</f>
        <v>1.0094175316243268</v>
      </c>
      <c r="G33">
        <f>IF(IBNR_quarter!G17&gt;0,G15/IBNR_quarter!G17,"")</f>
        <v>1.0205720940580487</v>
      </c>
      <c r="H33">
        <f>IF(IBNR_quarter!H17&gt;0,H15/IBNR_quarter!H17,"")</f>
        <v>0.90228808941043581</v>
      </c>
      <c r="I33">
        <f>IF(IBNR_quarter!I17&gt;0,I15/IBNR_quarter!I17,"")</f>
        <v>0.8380715152843925</v>
      </c>
      <c r="J33">
        <f>IF(IBNR_quarter!J17&gt;0,J15/IBNR_quarter!J17,"")</f>
        <v>1.2897837434750188</v>
      </c>
      <c r="K33">
        <f>IF(IBNR_quarter!K17&gt;0,K15/IBNR_quarter!K17,"")</f>
        <v>1.2454267059764927</v>
      </c>
      <c r="L33">
        <f>IF(IBNR_quarter!L17&gt;0,L15/IBNR_quarter!L17,"")</f>
        <v>1.3892977119372967</v>
      </c>
      <c r="M33">
        <f>IF(IBNR_quarter!M17&gt;0,M15/IBNR_quarter!M17,"")</f>
        <v>0.87175609713658575</v>
      </c>
      <c r="N33">
        <f>IF(IBNR_quarter!N17&gt;0,N15/IBNR_quarter!N17,"")</f>
        <v>0</v>
      </c>
      <c r="O33">
        <f>IF(IBNR_quarter!O17&gt;0,O15/IBNR_quarter!O17,"")</f>
        <v>0</v>
      </c>
    </row>
    <row r="34" spans="3:15" x14ac:dyDescent="0.25">
      <c r="D34">
        <f>IF(IBNR_quarter!D18&gt;0,D16/IBNR_quarter!D18,"")</f>
        <v>1</v>
      </c>
      <c r="E34">
        <f>IF(IBNR_quarter!E18&gt;0,E16/IBNR_quarter!E18,"")</f>
        <v>1.0542466202421423</v>
      </c>
      <c r="F34">
        <f>IF(IBNR_quarter!F18&gt;0,F16/IBNR_quarter!F18,"")</f>
        <v>0.99676768725232456</v>
      </c>
      <c r="G34">
        <f>IF(IBNR_quarter!G18&gt;0,G16/IBNR_quarter!G18,"")</f>
        <v>1.0178298257977936</v>
      </c>
      <c r="H34">
        <f>IF(IBNR_quarter!H18&gt;0,H16/IBNR_quarter!H18,"")</f>
        <v>1.0862847228849435</v>
      </c>
      <c r="I34">
        <f>IF(IBNR_quarter!I18&gt;0,I16/IBNR_quarter!I18,"")</f>
        <v>0.94912603495860171</v>
      </c>
      <c r="J34">
        <f>IF(IBNR_quarter!J18&gt;0,J16/IBNR_quarter!J18,"")</f>
        <v>1.0874133327349833</v>
      </c>
      <c r="K34">
        <f>IF(IBNR_quarter!K18&gt;0,K16/IBNR_quarter!K18,"")</f>
        <v>1.3326805638657939</v>
      </c>
      <c r="L34">
        <f>IF(IBNR_quarter!L18&gt;0,L16/IBNR_quarter!L18,"")</f>
        <v>1.0033242961213178</v>
      </c>
      <c r="M34">
        <f>IF(IBNR_quarter!M18&gt;0,M16/IBNR_quarter!M18,"")</f>
        <v>1.4502999198195905</v>
      </c>
      <c r="N34">
        <f>IF(IBNR_quarter!N18&gt;0,N16/IBNR_quarter!N18,"")</f>
        <v>0</v>
      </c>
      <c r="O34">
        <f>IF(IBNR_quarter!O18&gt;0,O16/IBNR_quarter!O18,"")</f>
        <v>0.52859981937261769</v>
      </c>
    </row>
    <row r="35" spans="3:15" x14ac:dyDescent="0.25">
      <c r="C35">
        <f>IF(IBNR_quarter!C19&gt;0,C17/IBNR_quarter!C19,"")</f>
        <v>1</v>
      </c>
      <c r="D35">
        <f>IF(IBNR_quarter!D19&gt;0,D17/IBNR_quarter!D19,"")</f>
        <v>0.94223101037526713</v>
      </c>
      <c r="E35">
        <f>IF(IBNR_quarter!E19&gt;0,E17/IBNR_quarter!E19,"")</f>
        <v>0.86666666666666659</v>
      </c>
      <c r="F35">
        <f>IF(IBNR_quarter!F19&gt;0,F17/IBNR_quarter!F19,"")</f>
        <v>0.88311830607828634</v>
      </c>
      <c r="G35">
        <f>IF(IBNR_quarter!G19&gt;0,G17/IBNR_quarter!G19,"")</f>
        <v>0.8663279265194449</v>
      </c>
      <c r="H35">
        <f>IF(IBNR_quarter!H19&gt;0,H17/IBNR_quarter!H19,"")</f>
        <v>0.79468908552529027</v>
      </c>
      <c r="I35">
        <f>IF(IBNR_quarter!I19&gt;0,I17/IBNR_quarter!I19,"")</f>
        <v>0.6718477286664466</v>
      </c>
      <c r="J35">
        <f>IF(IBNR_quarter!J19&gt;0,J17/IBNR_quarter!J19,"")</f>
        <v>1.8040355677154583</v>
      </c>
      <c r="K35">
        <f>IF(IBNR_quarter!K19&gt;0,K17/IBNR_quarter!K19,"")</f>
        <v>0.47338951076407298</v>
      </c>
      <c r="L35">
        <f>IF(IBNR_quarter!L19&gt;0,L17/IBNR_quarter!L19,"")</f>
        <v>0.69671911540488685</v>
      </c>
      <c r="M35">
        <f>IF(IBNR_quarter!M19&gt;0,M17/IBNR_quarter!M19,"")</f>
        <v>1.0254082837346379</v>
      </c>
      <c r="N35">
        <f>IF(IBNR_quarter!N19&gt;0,N17/IBNR_quarter!N19,"")</f>
        <v>0</v>
      </c>
      <c r="O35">
        <f>IF(IBNR_quarter!O19&gt;0,O17/IBNR_quarter!O19,"")</f>
        <v>0</v>
      </c>
    </row>
    <row r="37" spans="3:15" x14ac:dyDescent="0.25">
      <c r="C37" t="str">
        <f>IF(C19&gt;0,IBNR_quarter!C21/C19,"")</f>
        <v/>
      </c>
      <c r="D37" t="str">
        <f>IF(D19&gt;0,IBNR_quarter!D21/D19,"")</f>
        <v/>
      </c>
      <c r="E37" t="str">
        <f>IF(E19&gt;0,IBNR_quarter!E21/E19,"")</f>
        <v/>
      </c>
      <c r="F37" t="str">
        <f>IF(F19&gt;0,IBNR_quarter!F21/F19,"")</f>
        <v/>
      </c>
      <c r="G37" t="str">
        <f>IF(G19&gt;0,IBNR_quarter!G21/G19,"")</f>
        <v/>
      </c>
      <c r="H37" t="str">
        <f>IF(H19&gt;0,IBNR_quarter!H21/H19,"")</f>
        <v/>
      </c>
      <c r="I37" t="str">
        <f>IF(I19&gt;0,IBNR_quarter!I21/I19,"")</f>
        <v/>
      </c>
      <c r="J37" t="str">
        <f>IF(J19&gt;0,IBNR_quarter!J21/J19,"")</f>
        <v/>
      </c>
      <c r="K37" t="str">
        <f>IF(K19&gt;0,IBNR_quarter!K21/K19,"")</f>
        <v/>
      </c>
      <c r="L37" t="str">
        <f>IF(L19&gt;0,IBNR_quarter!L21/L19,"")</f>
        <v/>
      </c>
      <c r="M37" t="str">
        <f>IF(M19&gt;0,IBNR_quarter!M21/M19,"")</f>
        <v/>
      </c>
      <c r="N37" t="str">
        <f>IF(N19&gt;0,IBNR_quarter!N21/N19,"")</f>
        <v/>
      </c>
      <c r="O37" t="str">
        <f>IF(O19&gt;0,IBNR_quarter!O21/O19,"")</f>
        <v/>
      </c>
    </row>
  </sheetData>
  <conditionalFormatting sqref="C20:O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Exposure</vt:lpstr>
      <vt:lpstr>IBNR</vt:lpstr>
      <vt:lpstr>comparison</vt:lpstr>
      <vt:lpstr>Exposure_quarter</vt:lpstr>
      <vt:lpstr>IBNR_quarter</vt:lpstr>
      <vt:lpstr>comparison 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2024-07-11T14:42:38Z</dcterms:modified>
</cp:coreProperties>
</file>