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jeff/GitHub/schedweb/"/>
    </mc:Choice>
  </mc:AlternateContent>
  <xr:revisionPtr revIDLastSave="0" documentId="13_ncr:1_{44079537-099E-B947-ABC2-CB4FFACC58E2}" xr6:coauthVersionLast="45" xr6:coauthVersionMax="45" xr10:uidLastSave="{00000000-0000-0000-0000-000000000000}"/>
  <bookViews>
    <workbookView xWindow="0" yWindow="460" windowWidth="27980" windowHeight="12000"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 name="Carts" sheetId="5" r:id="rId14"/>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F19" i="4" l="1" a="1"/>
  <c r="CF19" i="4"/>
  <c r="CG19" i="4" a="1"/>
  <c r="CG19" i="4" s="1"/>
  <c r="CF20" i="4" a="1"/>
  <c r="CF20" i="4" s="1"/>
  <c r="CG20" i="4" a="1"/>
  <c r="CG20" i="4" s="1"/>
  <c r="CF24" i="4" a="1"/>
  <c r="CF24" i="4" s="1"/>
  <c r="CG24" i="4" a="1"/>
  <c r="CG24" i="4" s="1"/>
  <c r="CF25" i="4" a="1"/>
  <c r="CF25" i="4" s="1"/>
  <c r="CG25" i="4" a="1"/>
  <c r="CG25" i="4" s="1"/>
  <c r="CF26" i="4" a="1"/>
  <c r="CF26" i="4"/>
  <c r="CG26" i="4" a="1"/>
  <c r="CG26" i="4" s="1"/>
  <c r="CF27" i="4" a="1"/>
  <c r="CF27" i="4"/>
  <c r="CG27" i="4" a="1"/>
  <c r="CG27" i="4" s="1"/>
  <c r="CF28" i="4" a="1"/>
  <c r="CF28" i="4" s="1"/>
  <c r="CG28" i="4" a="1"/>
  <c r="CG28" i="4" s="1"/>
  <c r="CF32" i="4" a="1"/>
  <c r="CF32" i="4" s="1"/>
  <c r="CG32" i="4" a="1"/>
  <c r="CG32" i="4" s="1"/>
  <c r="CF33" i="4" a="1"/>
  <c r="CF33" i="4" s="1"/>
  <c r="CG33" i="4" a="1"/>
  <c r="CG33" i="4" s="1"/>
  <c r="CF34" i="4" a="1"/>
  <c r="CF34" i="4"/>
  <c r="CG34" i="4" a="1"/>
  <c r="CG34" i="4" s="1"/>
  <c r="CF35" i="4" a="1"/>
  <c r="CF35" i="4"/>
  <c r="CG35" i="4" a="1"/>
  <c r="CG35" i="4" s="1"/>
  <c r="CF36" i="4" a="1"/>
  <c r="CF36" i="4" s="1"/>
  <c r="CG36" i="4" a="1"/>
  <c r="CG36" i="4" s="1"/>
  <c r="CF37" i="4" a="1"/>
  <c r="CF37" i="4" s="1"/>
  <c r="CG37" i="4" a="1"/>
  <c r="CG37" i="4" s="1"/>
  <c r="CF38" i="4" a="1"/>
  <c r="CF38" i="4"/>
  <c r="CG38" i="4" a="1"/>
  <c r="CG38" i="4" s="1"/>
  <c r="CF39" i="4" a="1"/>
  <c r="CF39" i="4"/>
  <c r="CG39" i="4" a="1"/>
  <c r="CG39" i="4" s="1"/>
  <c r="CF43" i="4" a="1"/>
  <c r="CF43" i="4"/>
  <c r="CG43" i="4" a="1"/>
  <c r="CG43" i="4" s="1"/>
  <c r="CF44" i="4" a="1"/>
  <c r="CF44" i="4" s="1"/>
  <c r="CG44" i="4" a="1"/>
  <c r="CG44" i="4" s="1"/>
  <c r="CF45" i="4" a="1"/>
  <c r="CF45" i="4"/>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s="1"/>
  <c r="CG68" i="4" a="1"/>
  <c r="CG68" i="4" s="1"/>
  <c r="CF69" i="4" a="1"/>
  <c r="CF69" i="4" s="1"/>
  <c r="CG69" i="4" a="1"/>
  <c r="CG69" i="4" s="1"/>
  <c r="CF70" i="4" a="1"/>
  <c r="CF70" i="4"/>
  <c r="CG70" i="4" a="1"/>
  <c r="CG70" i="4" s="1"/>
  <c r="CF71" i="4" a="1"/>
  <c r="CF71" i="4" s="1"/>
  <c r="CG71" i="4" a="1"/>
  <c r="CG71" i="4" s="1"/>
  <c r="CF72" i="4" a="1"/>
  <c r="CF72" i="4" s="1"/>
  <c r="CG72" i="4" a="1"/>
  <c r="CG72" i="4" s="1"/>
  <c r="CF73" i="4" a="1"/>
  <c r="CF73" i="4" s="1"/>
  <c r="CG73" i="4" a="1"/>
  <c r="CG73" i="4" s="1"/>
  <c r="CF15" i="4" a="1"/>
  <c r="CF15" i="4"/>
  <c r="CG15" i="4" a="1"/>
  <c r="CG15" i="4" s="1"/>
  <c r="CF16" i="4" a="1"/>
  <c r="CF16" i="4"/>
  <c r="CG16" i="4" a="1"/>
  <c r="CG16" i="4" s="1"/>
  <c r="CF17" i="4" a="1"/>
  <c r="CF17" i="4"/>
  <c r="CG17" i="4" a="1"/>
  <c r="CG17" i="4" s="1"/>
  <c r="CB19" i="4" a="1"/>
  <c r="CB19" i="4" s="1"/>
  <c r="CB20" i="4" a="1"/>
  <c r="CB20" i="4"/>
  <c r="CB24" i="4" a="1"/>
  <c r="CB24" i="4"/>
  <c r="CB25" i="4" a="1"/>
  <c r="CB25" i="4" s="1"/>
  <c r="CB26" i="4" a="1"/>
  <c r="CB26" i="4"/>
  <c r="CB27" i="4" a="1"/>
  <c r="CB27" i="4" s="1"/>
  <c r="CB28" i="4" a="1"/>
  <c r="CB28" i="4"/>
  <c r="CB32" i="4" a="1"/>
  <c r="CB32" i="4"/>
  <c r="CB33" i="4" a="1"/>
  <c r="CB33" i="4" s="1"/>
  <c r="CB34" i="4" a="1"/>
  <c r="CB34" i="4"/>
  <c r="CB35" i="4" a="1"/>
  <c r="CB35" i="4" s="1"/>
  <c r="CB36" i="4" a="1"/>
  <c r="CB36" i="4"/>
  <c r="CB37" i="4" a="1"/>
  <c r="CB37" i="4" s="1"/>
  <c r="CB38" i="4" a="1"/>
  <c r="CB38" i="4"/>
  <c r="CB39" i="4" a="1"/>
  <c r="CB39" i="4" s="1"/>
  <c r="CB43" i="4" a="1"/>
  <c r="CB43" i="4" s="1"/>
  <c r="CB44" i="4" a="1"/>
  <c r="CB44" i="4"/>
  <c r="CB45" i="4" a="1"/>
  <c r="CB45" i="4" s="1"/>
  <c r="CB46" i="4" a="1"/>
  <c r="CB46" i="4"/>
  <c r="CB47" i="4" a="1"/>
  <c r="CB47" i="4" s="1"/>
  <c r="CB48" i="4" a="1"/>
  <c r="CB48" i="4"/>
  <c r="CB49" i="4" a="1"/>
  <c r="CB49" i="4" s="1"/>
  <c r="CB50" i="4" a="1"/>
  <c r="CB50" i="4"/>
  <c r="CB54" i="4" a="1"/>
  <c r="CB54" i="4"/>
  <c r="CB55" i="4" a="1"/>
  <c r="CB55" i="4" s="1"/>
  <c r="CB56" i="4" a="1"/>
  <c r="CB56" i="4"/>
  <c r="CB57" i="4" a="1"/>
  <c r="CB57" i="4" s="1"/>
  <c r="CB58" i="4" a="1"/>
  <c r="CB58" i="4"/>
  <c r="CB59" i="4" a="1"/>
  <c r="CB59" i="4" s="1"/>
  <c r="CB60" i="4" a="1"/>
  <c r="CB60" i="4"/>
  <c r="CB61" i="4" a="1"/>
  <c r="CB61" i="4" s="1"/>
  <c r="CB66" i="4" a="1"/>
  <c r="CB66" i="4" s="1"/>
  <c r="CB67" i="4" a="1"/>
  <c r="CB67" i="4" s="1"/>
  <c r="CB68" i="4" a="1"/>
  <c r="CB68" i="4" s="1"/>
  <c r="CB69" i="4" a="1"/>
  <c r="CB69" i="4" s="1"/>
  <c r="CB70" i="4" a="1"/>
  <c r="CB70" i="4" s="1"/>
  <c r="CB71" i="4" a="1"/>
  <c r="CB71" i="4" s="1"/>
  <c r="CB72" i="4" a="1"/>
  <c r="CB72" i="4" s="1"/>
  <c r="CB73" i="4" a="1"/>
  <c r="CB73" i="4" s="1"/>
  <c r="CB15" i="4" a="1"/>
  <c r="CB15" i="4" s="1"/>
  <c r="CB16" i="4" a="1"/>
  <c r="CB16" i="4"/>
  <c r="CB17" i="4" a="1"/>
  <c r="CB17" i="4" s="1"/>
  <c r="CA19" i="4" a="1"/>
  <c r="CA19" i="4"/>
  <c r="CA20" i="4" a="1"/>
  <c r="CA20" i="4"/>
  <c r="CA24" i="4" a="1"/>
  <c r="CA24" i="4"/>
  <c r="CA25" i="4" a="1"/>
  <c r="CA25" i="4" s="1"/>
  <c r="CA26" i="4" a="1"/>
  <c r="CA26" i="4"/>
  <c r="CA27" i="4" a="1"/>
  <c r="CA27" i="4" s="1"/>
  <c r="CA28" i="4" a="1"/>
  <c r="CA28" i="4"/>
  <c r="CA32" i="4" a="1"/>
  <c r="CA32" i="4"/>
  <c r="CA33" i="4" a="1"/>
  <c r="CA33" i="4" s="1"/>
  <c r="CA34" i="4" a="1"/>
  <c r="CA34" i="4"/>
  <c r="CA35" i="4" a="1"/>
  <c r="CA35" i="4" s="1"/>
  <c r="CA36" i="4" a="1"/>
  <c r="CA36" i="4"/>
  <c r="CA37" i="4" a="1"/>
  <c r="CA37" i="4" s="1"/>
  <c r="CA38" i="4" a="1"/>
  <c r="CA38" i="4"/>
  <c r="CA39" i="4" a="1"/>
  <c r="CA39" i="4" s="1"/>
  <c r="CA43" i="4" a="1"/>
  <c r="CA43" i="4" s="1"/>
  <c r="CA44" i="4" a="1"/>
  <c r="CA44" i="4"/>
  <c r="CA45" i="4" a="1"/>
  <c r="CA45" i="4" s="1"/>
  <c r="CA46" i="4" a="1"/>
  <c r="CA46" i="4"/>
  <c r="CA47" i="4" a="1"/>
  <c r="CA47" i="4" s="1"/>
  <c r="CA48" i="4" a="1"/>
  <c r="CA48" i="4"/>
  <c r="CA49" i="4" a="1"/>
  <c r="CA49" i="4" s="1"/>
  <c r="CA50" i="4" a="1"/>
  <c r="CA50" i="4"/>
  <c r="CA54" i="4" a="1"/>
  <c r="CA54" i="4"/>
  <c r="CA55" i="4" a="1"/>
  <c r="CA55" i="4" s="1"/>
  <c r="CA56" i="4" a="1"/>
  <c r="CA56" i="4"/>
  <c r="CA57" i="4" a="1"/>
  <c r="CA57" i="4" s="1"/>
  <c r="CA58" i="4" a="1"/>
  <c r="CA58" i="4"/>
  <c r="CA59" i="4" a="1"/>
  <c r="CA59" i="4" s="1"/>
  <c r="CA60" i="4" a="1"/>
  <c r="CA60" i="4"/>
  <c r="CA61" i="4" a="1"/>
  <c r="CA61" i="4" s="1"/>
  <c r="CA66" i="4" a="1"/>
  <c r="CA66" i="4" s="1"/>
  <c r="CA67" i="4" a="1"/>
  <c r="CA67" i="4" s="1"/>
  <c r="CA68" i="4" a="1"/>
  <c r="CA68" i="4" s="1"/>
  <c r="CA69" i="4" a="1"/>
  <c r="CA69" i="4" s="1"/>
  <c r="CA70" i="4" a="1"/>
  <c r="CA70" i="4"/>
  <c r="CA71" i="4" a="1"/>
  <c r="CA71" i="4" s="1"/>
  <c r="CA72" i="4" a="1"/>
  <c r="CA72" i="4"/>
  <c r="CA73" i="4" a="1"/>
  <c r="CA73" i="4" s="1"/>
  <c r="CA15" i="4" a="1"/>
  <c r="CA15" i="4" s="1"/>
  <c r="CA16" i="4" a="1"/>
  <c r="CA16" i="4"/>
  <c r="CA17" i="4" a="1"/>
  <c r="CA17" i="4" s="1"/>
  <c r="CE19" i="4" a="1"/>
  <c r="CD20" i="4" a="1"/>
  <c r="CD24" i="4" a="1"/>
  <c r="CE26" i="4" a="1"/>
  <c r="CE34" i="4" a="1"/>
  <c r="CD36" i="4" a="1"/>
  <c r="CE38" i="4" a="1"/>
  <c r="CE46" i="4" a="1"/>
  <c r="CD25" i="4" a="1"/>
  <c r="CE35" i="4" a="1"/>
  <c r="CD37" i="4" a="1"/>
  <c r="CE39" i="4" a="1"/>
  <c r="CE43" i="4" a="1"/>
  <c r="CE47" i="4" a="1"/>
  <c r="CE20" i="4" a="1"/>
  <c r="CE24" i="4" a="1"/>
  <c r="CD26" i="4" a="1"/>
  <c r="CE28" i="4" a="1"/>
  <c r="CE32" i="4" a="1"/>
  <c r="CE36" i="4" a="1"/>
  <c r="CD38" i="4" a="1"/>
  <c r="CE44" i="4" a="1"/>
  <c r="CD46" i="4" a="1"/>
  <c r="CD47" i="4" a="1"/>
  <c r="CE49" i="4" a="1"/>
  <c r="CE50" i="4" a="1"/>
  <c r="CD48" i="4" a="1"/>
  <c r="CE55" i="4" a="1"/>
  <c r="CE48" i="4" a="1"/>
  <c r="CE56" i="4" a="1"/>
  <c r="CD57" i="4" a="1"/>
  <c r="CE60" i="4" a="1"/>
  <c r="CE25" i="4" a="1"/>
  <c r="CE33" i="4" a="1"/>
  <c r="CE37" i="4" a="1"/>
  <c r="CE45" i="4" a="1"/>
  <c r="CE57" i="4" a="1"/>
  <c r="CD59" i="4" a="1"/>
  <c r="CE61" i="4" a="1"/>
  <c r="CE59" i="4" a="1"/>
  <c r="CE58" i="4" a="1"/>
  <c r="CD60" i="4" a="1"/>
  <c r="CD35" i="4" a="1"/>
  <c r="CD49" i="4" a="1"/>
  <c r="CD50" i="4" a="1"/>
  <c r="CE54" i="4" a="1"/>
  <c r="CD58" i="4" a="1"/>
  <c r="CD61" i="4" a="1"/>
  <c r="CD39" i="4" a="1"/>
  <c r="CE15" i="4" a="1"/>
  <c r="CE16" i="4" a="1"/>
  <c r="CD15" i="4" a="1"/>
  <c r="CD16" i="4" a="1"/>
  <c r="CD17" i="4" a="1"/>
  <c r="CE17" i="4" a="1"/>
  <c r="CE68" i="4" a="1"/>
  <c r="CD67" i="4" a="1"/>
  <c r="CD70" i="4" a="1"/>
  <c r="CE72" i="4" a="1"/>
  <c r="CE69" i="4" a="1"/>
  <c r="CE67" i="4" a="1"/>
  <c r="CE71" i="4" a="1"/>
  <c r="CD71" i="4" a="1"/>
  <c r="CD69" i="4" a="1"/>
  <c r="CE73" i="4" a="1"/>
  <c r="CD68" i="4" a="1"/>
  <c r="CE70" i="4" a="1"/>
  <c r="CD72" i="4" a="1"/>
  <c r="CD73" i="4" a="1"/>
  <c r="CE66" i="4" a="1"/>
  <c r="CD66" i="4" a="1"/>
  <c r="CD44" i="4" a="1"/>
  <c r="CD56" i="4" a="1"/>
  <c r="CD45" i="4" a="1"/>
  <c r="CD55" i="4" a="1"/>
  <c r="CD28" i="4" a="1"/>
  <c r="CE27" i="4" a="1"/>
  <c r="CD32" i="4" a="1"/>
  <c r="CD33" i="4" a="1"/>
  <c r="CD34" i="4" a="1"/>
  <c r="CD43" i="4" a="1"/>
  <c r="CD27" i="4" a="1"/>
  <c r="CD54" i="4" a="1"/>
  <c r="CD19" i="4" a="1"/>
  <c r="CE72" i="4" l="1"/>
  <c r="CD66" i="4"/>
  <c r="CD39" i="4"/>
  <c r="CH39" i="4" s="1" a="1"/>
  <c r="CH39" i="4" s="1"/>
  <c r="CD73" i="4"/>
  <c r="CE71" i="4"/>
  <c r="CD69" i="4"/>
  <c r="CE67" i="4"/>
  <c r="CD61" i="4"/>
  <c r="CD58" i="4"/>
  <c r="CD55" i="4"/>
  <c r="CD70" i="4"/>
  <c r="CE68" i="4"/>
  <c r="CD72" i="4"/>
  <c r="CH72" i="4" s="1" a="1"/>
  <c r="CH72" i="4" s="1"/>
  <c r="CE70" i="4"/>
  <c r="CD68" i="4"/>
  <c r="CE66" i="4"/>
  <c r="CH66" i="4" s="1" a="1"/>
  <c r="CH66" i="4" s="1"/>
  <c r="CE54" i="4"/>
  <c r="CD50" i="4"/>
  <c r="CD49" i="4"/>
  <c r="CD43" i="4"/>
  <c r="CC43" i="4" s="1" a="1"/>
  <c r="CC43" i="4" s="1"/>
  <c r="CD35" i="4"/>
  <c r="CD60" i="4"/>
  <c r="CE58" i="4"/>
  <c r="CE59" i="4"/>
  <c r="CE73" i="4"/>
  <c r="CH73" i="4" s="1" a="1"/>
  <c r="CH73" i="4" s="1"/>
  <c r="CD71" i="4"/>
  <c r="CE69" i="4"/>
  <c r="CD67" i="4"/>
  <c r="CE61" i="4"/>
  <c r="CD59" i="4"/>
  <c r="CE57" i="4"/>
  <c r="CD54" i="4"/>
  <c r="CE45" i="4"/>
  <c r="CE37" i="4"/>
  <c r="CH37" i="4" s="1" a="1"/>
  <c r="CH37" i="4" s="1"/>
  <c r="CE33" i="4"/>
  <c r="CD27" i="4"/>
  <c r="CH27" i="4" s="1" a="1"/>
  <c r="CH27" i="4" s="1"/>
  <c r="CE25" i="4"/>
  <c r="CE60" i="4"/>
  <c r="CD57" i="4"/>
  <c r="CE56" i="4"/>
  <c r="CE48" i="4"/>
  <c r="CD56" i="4"/>
  <c r="CC56" i="4" s="1" a="1"/>
  <c r="CC56" i="4" s="1"/>
  <c r="CE55" i="4"/>
  <c r="CD48" i="4"/>
  <c r="CE50" i="4"/>
  <c r="CE49" i="4"/>
  <c r="CD47" i="4"/>
  <c r="CD46" i="4"/>
  <c r="CE44" i="4"/>
  <c r="CD38" i="4"/>
  <c r="CE36" i="4"/>
  <c r="CD34" i="4"/>
  <c r="CC34" i="4" s="1" a="1"/>
  <c r="CC34" i="4" s="1"/>
  <c r="CE32" i="4"/>
  <c r="CE28" i="4"/>
  <c r="CD26" i="4"/>
  <c r="CE24" i="4"/>
  <c r="CE20" i="4"/>
  <c r="CE47" i="4"/>
  <c r="CD45" i="4"/>
  <c r="CH45" i="4" s="1" a="1"/>
  <c r="CH45" i="4" s="1"/>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C28" i="4" s="1" a="1"/>
  <c r="CC28" i="4" s="1"/>
  <c r="CE26" i="4"/>
  <c r="CD24" i="4"/>
  <c r="CC24" i="4" s="1" a="1"/>
  <c r="CC24" i="4" s="1"/>
  <c r="CD20" i="4"/>
  <c r="CC20" i="4" s="1" a="1"/>
  <c r="CC20" i="4" s="1"/>
  <c r="CD19" i="4"/>
  <c r="CC19" i="4" s="1" a="1"/>
  <c r="CC19" i="4" s="1"/>
  <c r="CE19" i="4"/>
  <c r="CC72" i="4" a="1"/>
  <c r="CC72" i="4" s="1"/>
  <c r="CH69" i="4" a="1"/>
  <c r="CH69" i="4" s="1"/>
  <c r="CC69" i="4" a="1"/>
  <c r="CC69" i="4" s="1"/>
  <c r="CH61" i="4" a="1"/>
  <c r="CH61" i="4" s="1"/>
  <c r="CC61" i="4" a="1"/>
  <c r="CC61" i="4" s="1"/>
  <c r="CC71" i="4" a="1"/>
  <c r="CC71" i="4" s="1"/>
  <c r="CH71" i="4" a="1"/>
  <c r="CH71" i="4" s="1"/>
  <c r="CH70" i="4" a="1"/>
  <c r="CH70" i="4" s="1"/>
  <c r="CC73" i="4" a="1"/>
  <c r="CC73" i="4" s="1"/>
  <c r="CC60" i="4" a="1"/>
  <c r="CC60" i="4" s="1"/>
  <c r="CC55" i="4" a="1"/>
  <c r="CC55" i="4" s="1"/>
  <c r="CH55" i="4" a="1"/>
  <c r="CH55" i="4" s="1"/>
  <c r="CC70" i="4" a="1"/>
  <c r="CC70" i="4" s="1"/>
  <c r="CC59" i="4" a="1"/>
  <c r="CC59" i="4" s="1"/>
  <c r="CH59" i="4" a="1"/>
  <c r="CH59" i="4" s="1"/>
  <c r="CC49" i="4" a="1"/>
  <c r="CC49" i="4" s="1"/>
  <c r="CC48" i="4" a="1"/>
  <c r="CC48" i="4" s="1"/>
  <c r="CH48" i="4" a="1"/>
  <c r="CH48" i="4" s="1"/>
  <c r="CH46" i="4" a="1"/>
  <c r="CH46" i="4" s="1"/>
  <c r="CC47" i="4" a="1"/>
  <c r="CC47" i="4" s="1"/>
  <c r="CC45" i="4" a="1"/>
  <c r="CC45" i="4" s="1"/>
  <c r="CC39" i="4" a="1"/>
  <c r="CC39" i="4" s="1"/>
  <c r="CH38" i="4" a="1"/>
  <c r="CH38" i="4" s="1"/>
  <c r="CH35" i="4" a="1"/>
  <c r="CH35" i="4" s="1"/>
  <c r="CC35" i="4" a="1"/>
  <c r="CC35" i="4" s="1"/>
  <c r="CH26" i="4" a="1"/>
  <c r="CH26" i="4" s="1"/>
  <c r="CC37" i="4" a="1"/>
  <c r="CC37" i="4" s="1"/>
  <c r="CH36" i="4" a="1"/>
  <c r="CH36" i="4" s="1"/>
  <c r="CH24" i="4" a="1"/>
  <c r="CH24" i="4" s="1"/>
  <c r="CH20" i="4" a="1"/>
  <c r="CH20" i="4" s="1"/>
  <c r="CC46" i="4" a="1"/>
  <c r="CC46" i="4" s="1"/>
  <c r="CC38" i="4" a="1"/>
  <c r="CC38" i="4" s="1"/>
  <c r="CC26" i="4" a="1"/>
  <c r="CC26" i="4" s="1"/>
  <c r="CE17" i="4"/>
  <c r="CD17" i="4"/>
  <c r="CC17" i="4" s="1" a="1"/>
  <c r="CC17" i="4" s="1"/>
  <c r="CD16" i="4"/>
  <c r="CD15" i="4"/>
  <c r="CC15" i="4" s="1" a="1"/>
  <c r="CC15" i="4" s="1"/>
  <c r="CE16" i="4"/>
  <c r="CE15" i="4"/>
  <c r="CH17" i="4" a="1"/>
  <c r="CH17" i="4" s="1"/>
  <c r="CC16" i="4" a="1"/>
  <c r="CC16" i="4" s="1"/>
  <c r="CH16" i="4" a="1"/>
  <c r="CH16" i="4" s="1"/>
  <c r="CG18" i="4" a="1"/>
  <c r="CG18" i="4" s="1"/>
  <c r="CC67" i="4" l="1" a="1"/>
  <c r="CC67" i="4" s="1"/>
  <c r="CC68" i="4" a="1"/>
  <c r="CC68" i="4" s="1"/>
  <c r="CH34" i="4" a="1"/>
  <c r="CH34" i="4" s="1"/>
  <c r="CH19" i="4" a="1"/>
  <c r="CH19" i="4" s="1"/>
  <c r="CH43" i="4" a="1"/>
  <c r="CH43" i="4" s="1"/>
  <c r="CC27" i="4" a="1"/>
  <c r="CC27" i="4" s="1"/>
  <c r="CH56" i="4" a="1"/>
  <c r="CH56" i="4" s="1"/>
  <c r="CH32" i="4" a="1"/>
  <c r="CH32" i="4" s="1"/>
  <c r="CH44" i="4" a="1"/>
  <c r="CH44" i="4" s="1"/>
  <c r="CH28" i="4" a="1"/>
  <c r="CH28" i="4" s="1"/>
  <c r="CH33" i="4" a="1"/>
  <c r="CH33" i="4" s="1"/>
  <c r="CC50" i="4" a="1"/>
  <c r="CC50" i="4" s="1"/>
  <c r="CH50" i="4" a="1"/>
  <c r="CH50" i="4" s="1"/>
  <c r="CC58" i="4" a="1"/>
  <c r="CC58" i="4" s="1"/>
  <c r="CH58" i="4" a="1"/>
  <c r="CH58" i="4" s="1"/>
  <c r="CC25" i="4" a="1"/>
  <c r="CC25" i="4" s="1"/>
  <c r="CC66" i="4" a="1"/>
  <c r="CC66" i="4" s="1"/>
  <c r="CH68" i="4" a="1"/>
  <c r="CH68" i="4" s="1"/>
  <c r="CH67" i="4" a="1"/>
  <c r="CH67" i="4" s="1"/>
  <c r="CH47" i="4" a="1"/>
  <c r="CH47" i="4" s="1"/>
  <c r="CH57" i="4" a="1"/>
  <c r="CH57" i="4" s="1"/>
  <c r="CC57" i="4" a="1"/>
  <c r="CC57" i="4" s="1"/>
  <c r="CC54" i="4" a="1"/>
  <c r="CC54" i="4" s="1"/>
  <c r="CH54" i="4" a="1"/>
  <c r="CH54" i="4" s="1"/>
  <c r="CH60" i="4" a="1"/>
  <c r="CH60" i="4" s="1"/>
  <c r="CH49" i="4" a="1"/>
  <c r="CH49" i="4" s="1"/>
  <c r="CH15" i="4" a="1"/>
  <c r="CH15" i="4" s="1"/>
  <c r="BN16" i="4" a="1"/>
  <c r="BN16" i="4" s="1"/>
  <c r="BN17" i="4" a="1"/>
  <c r="BN17" i="4"/>
  <c r="BN20" i="4" a="1"/>
  <c r="BN20" i="4" s="1"/>
  <c r="BN24" i="4" a="1"/>
  <c r="BN24" i="4" s="1"/>
  <c r="BN25" i="4" a="1"/>
  <c r="BN25" i="4"/>
  <c r="BN26" i="4" a="1"/>
  <c r="BN26" i="4" s="1"/>
  <c r="BN32" i="4" a="1"/>
  <c r="BN32" i="4" s="1"/>
  <c r="BN33" i="4" a="1"/>
  <c r="BN33" i="4"/>
  <c r="BN43" i="4" a="1"/>
  <c r="BN43" i="4"/>
  <c r="BN44" i="4" a="1"/>
  <c r="BN44" i="4" s="1"/>
  <c r="BN54" i="4" a="1"/>
  <c r="BN54" i="4" s="1"/>
  <c r="BN55" i="4" a="1"/>
  <c r="BN55" i="4"/>
  <c r="AV20" i="4" l="1"/>
  <c r="AW20" i="4"/>
  <c r="AW15" i="4"/>
  <c r="AV15" i="4"/>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BU20" i="4" a="1"/>
  <c r="AZ20" i="4" a="1"/>
  <c r="BT20" i="4" a="1"/>
  <c r="AS20" i="4" a="1"/>
  <c r="BK20" i="4" a="1"/>
  <c r="BJ20" i="4" a="1"/>
  <c r="BJ20" i="4" l="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6" i="4" a="1"/>
  <c r="BJ16" i="4" a="1"/>
  <c r="BJ15" i="4" a="1"/>
  <c r="BJ17" i="4" a="1"/>
  <c r="BK17" i="4" a="1"/>
  <c r="BK15" i="4" a="1"/>
  <c r="BX20" i="4" l="1" a="1"/>
  <c r="BX20" i="4" s="1"/>
  <c r="BS20" i="4" a="1"/>
  <c r="BS20" i="4" s="1"/>
  <c r="BK16" i="4"/>
  <c r="BK17" i="4"/>
  <c r="BK15" i="4"/>
  <c r="BJ16" i="4"/>
  <c r="BJ17" i="4"/>
  <c r="BJ15" i="4"/>
  <c r="BN15" i="4" s="1" a="1"/>
  <c r="BN15" i="4" s="1"/>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7" i="4" a="1"/>
  <c r="BH27" i="4" s="1"/>
  <c r="BH28" i="4" a="1"/>
  <c r="BH28" i="4" s="1"/>
  <c r="BH32" i="4" a="1"/>
  <c r="BH32" i="4" s="1"/>
  <c r="BH33" i="4" a="1"/>
  <c r="BH33"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39" i="4" a="1"/>
  <c r="BK45" i="4" a="1"/>
  <c r="BT45" i="4" a="1"/>
  <c r="BK44" i="4" a="1"/>
  <c r="BU25" i="4" a="1"/>
  <c r="BK26" i="4" a="1"/>
  <c r="BT28" i="4" a="1"/>
  <c r="BT19" i="4" a="1"/>
  <c r="BK35" i="4" a="1"/>
  <c r="BK33" i="4" a="1"/>
  <c r="BU45" i="4" a="1"/>
  <c r="BU46" i="4" a="1"/>
  <c r="BJ33" i="4" a="1"/>
  <c r="BK34" i="4" a="1"/>
  <c r="BJ25" i="4" a="1"/>
  <c r="BU56" i="4" a="1"/>
  <c r="BK48" i="4" a="1"/>
  <c r="BK19" i="4" a="1"/>
  <c r="BK27" i="4" a="1"/>
  <c r="BK43" i="4" a="1"/>
  <c r="BU16" i="4" a="1"/>
  <c r="BT35" i="4" a="1"/>
  <c r="BT15" i="4" a="1"/>
  <c r="BU44" i="4" a="1"/>
  <c r="BT49" i="4" a="1"/>
  <c r="BU24" i="4" a="1"/>
  <c r="BK50" i="4" a="1"/>
  <c r="BK28" i="4" a="1"/>
  <c r="BT32" i="4" a="1"/>
  <c r="BU36" i="4" a="1"/>
  <c r="BJ24" i="4" a="1"/>
  <c r="BT18" i="4" a="1"/>
  <c r="BT37" i="4" a="1"/>
  <c r="BK49" i="4" a="1"/>
  <c r="BT47" i="4" a="1"/>
  <c r="BT59" i="4" a="1"/>
  <c r="BK61" i="4" a="1"/>
  <c r="BT43" i="4" a="1"/>
  <c r="BT38" i="4" a="1"/>
  <c r="BT39" i="4" a="1"/>
  <c r="BT25" i="4" a="1"/>
  <c r="BU34" i="4" a="1"/>
  <c r="BT36" i="4" a="1"/>
  <c r="BU72" i="4" a="1"/>
  <c r="BK55" i="4" a="1"/>
  <c r="BU43" i="4" a="1"/>
  <c r="BK46" i="4" a="1"/>
  <c r="BU32" i="4" a="1"/>
  <c r="BU35" i="4" a="1"/>
  <c r="BJ32" i="4" a="1"/>
  <c r="BK47" i="4" a="1"/>
  <c r="BT17" i="4" a="1"/>
  <c r="BK25" i="4" a="1"/>
  <c r="BK59" i="4" a="1"/>
  <c r="BK24" i="4" a="1"/>
  <c r="BK36" i="4" a="1"/>
  <c r="BT54" i="4" a="1"/>
  <c r="BJ54" i="4" a="1"/>
  <c r="BU58" i="4" a="1"/>
  <c r="BT16" i="4" a="1"/>
  <c r="BT48" i="4" a="1"/>
  <c r="BT26" i="4" a="1"/>
  <c r="BT24" i="4" a="1"/>
  <c r="BK18" i="4" a="1"/>
  <c r="BK37" i="4" a="1"/>
  <c r="BU47" i="4" a="1"/>
  <c r="BU15" i="4" a="1"/>
  <c r="BU71" i="4" a="1"/>
  <c r="BK54" i="4" a="1"/>
  <c r="BT50" i="4" a="1"/>
  <c r="BT34" i="4" a="1"/>
  <c r="BT27" i="4" a="1"/>
  <c r="BT46" i="4" a="1"/>
  <c r="BT61" i="4" a="1"/>
  <c r="BU33" i="4" a="1"/>
  <c r="BU73" i="4" a="1"/>
  <c r="BJ26" i="4" a="1"/>
  <c r="BK38" i="4" a="1"/>
  <c r="BJ44" i="4" a="1"/>
  <c r="BJ55" i="4" a="1"/>
  <c r="BK32" i="4" a="1"/>
  <c r="BJ43" i="4" a="1"/>
  <c r="BT55" i="4" a="1"/>
  <c r="BT44" i="4" a="1"/>
  <c r="BT33" i="4" a="1"/>
  <c r="BU55" i="4" a="1"/>
  <c r="BU57" i="4" a="1"/>
  <c r="BT58" i="4" a="1"/>
  <c r="BK58" i="4" a="1"/>
  <c r="BT60" i="4" a="1"/>
  <c r="BK60" i="4" a="1"/>
  <c r="BK56" i="4" a="1"/>
  <c r="BK57" i="4" a="1"/>
  <c r="BT56" i="4" a="1"/>
  <c r="BU54" i="4" a="1"/>
  <c r="BT57" i="4" a="1"/>
  <c r="BU59" i="4" a="1"/>
  <c r="BU61" i="4" a="1"/>
  <c r="BU60" i="4" a="1"/>
  <c r="BU49" i="4" a="1"/>
  <c r="BU48" i="4" a="1"/>
  <c r="BU50" i="4" a="1"/>
  <c r="BU38" i="4" a="1"/>
  <c r="BU37" i="4" a="1"/>
  <c r="BU39" i="4" a="1"/>
  <c r="BU28" i="4" a="1"/>
  <c r="BU26" i="4" a="1"/>
  <c r="BU27" i="4" a="1"/>
  <c r="BU17" i="4" a="1"/>
  <c r="BU19" i="4" a="1"/>
  <c r="BU18" i="4" a="1"/>
  <c r="BT67" i="4" a="1"/>
  <c r="BU69" i="4" a="1"/>
  <c r="BT70" i="4" a="1"/>
  <c r="BK70" i="4" a="1"/>
  <c r="BU70" i="4" a="1"/>
  <c r="BT69" i="4" a="1"/>
  <c r="BK67" i="4" a="1"/>
  <c r="BK71" i="4" a="1"/>
  <c r="BK68" i="4" a="1"/>
  <c r="BT68" i="4" a="1"/>
  <c r="BT71" i="4" a="1"/>
  <c r="BT73" i="4" a="1"/>
  <c r="BU68" i="4" a="1"/>
  <c r="BK73" i="4" a="1"/>
  <c r="BK72" i="4" a="1"/>
  <c r="BU66" i="4" a="1"/>
  <c r="BU67" i="4" a="1"/>
  <c r="BK69" i="4" a="1"/>
  <c r="BT72" i="4" a="1"/>
  <c r="BK66" i="4" a="1"/>
  <c r="BT66" i="4" a="1"/>
  <c r="BJ68" i="4" a="1"/>
  <c r="BJ71" i="4" a="1"/>
  <c r="BJ61" i="4" a="1"/>
  <c r="BJ27" i="4" a="1"/>
  <c r="BJ70" i="4" a="1"/>
  <c r="BJ38" i="4" a="1"/>
  <c r="BJ19" i="4" a="1"/>
  <c r="BJ28" i="4" a="1"/>
  <c r="BJ56" i="4" a="1"/>
  <c r="BJ67" i="4" a="1"/>
  <c r="BJ45" i="4" a="1"/>
  <c r="CD18" i="4" a="1"/>
  <c r="BJ48" i="4" a="1"/>
  <c r="BJ36" i="4" a="1"/>
  <c r="BJ49" i="4" a="1"/>
  <c r="CE18" i="4" a="1"/>
  <c r="BJ72" i="4" a="1"/>
  <c r="BJ58" i="4" a="1"/>
  <c r="BJ46" i="4" a="1"/>
  <c r="BJ59" i="4" a="1"/>
  <c r="BJ73" i="4" a="1"/>
  <c r="BJ37" i="4" a="1"/>
  <c r="BJ35" i="4" a="1"/>
  <c r="BJ18" i="4" a="1"/>
  <c r="BJ39" i="4" a="1"/>
  <c r="BJ69" i="4" a="1"/>
  <c r="BJ57" i="4" a="1"/>
  <c r="BJ34" i="4" a="1"/>
  <c r="BJ50" i="4" a="1"/>
  <c r="BJ66" i="4" a="1"/>
  <c r="BJ47" i="4" a="1"/>
  <c r="BJ60" i="4" a="1"/>
  <c r="N6" i="6" a="1"/>
  <c r="O3" i="6" a="1"/>
  <c r="O7" i="6" a="1"/>
  <c r="O6" i="6" a="1"/>
  <c r="O4" i="6" a="1"/>
  <c r="N3" i="6" a="1"/>
  <c r="N7" i="6" a="1"/>
  <c r="N2" i="6" a="1"/>
  <c r="N4" i="6" a="1"/>
  <c r="O2" i="6" a="1"/>
  <c r="O5" i="6" a="1"/>
  <c r="N5" i="6" a="1"/>
  <c r="BI16" i="4" l="1" a="1"/>
  <c r="BI16" i="4" s="1"/>
  <c r="BI17" i="4" a="1"/>
  <c r="BI17" i="4" s="1"/>
  <c r="BI15" i="4" a="1"/>
  <c r="BI15" i="4" s="1"/>
  <c r="O7" i="6"/>
  <c r="O6" i="6"/>
  <c r="O5" i="6"/>
  <c r="O4" i="6"/>
  <c r="O3" i="6"/>
  <c r="N7" i="6"/>
  <c r="N6" i="6"/>
  <c r="N5" i="6"/>
  <c r="N4" i="6"/>
  <c r="N3" i="6"/>
  <c r="O2" i="6"/>
  <c r="N2" i="6"/>
  <c r="CE18" i="4"/>
  <c r="CD18" i="4"/>
  <c r="BU72" i="4"/>
  <c r="BU69" i="4"/>
  <c r="BU61" i="4"/>
  <c r="BT56" i="4"/>
  <c r="BT50" i="4"/>
  <c r="BX50" i="4" s="1" a="1"/>
  <c r="BX50" i="4" s="1"/>
  <c r="BU48" i="4"/>
  <c r="BU46" i="4"/>
  <c r="BT44" i="4"/>
  <c r="BU43" i="4"/>
  <c r="BU39" i="4"/>
  <c r="BU38" i="4"/>
  <c r="BT36" i="4"/>
  <c r="BU71" i="4"/>
  <c r="BU68" i="4"/>
  <c r="BX68" i="4" s="1" a="1"/>
  <c r="BX68" i="4" s="1"/>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T55" i="4"/>
  <c r="BT54" i="4"/>
  <c r="BX54" i="4" s="1" a="1"/>
  <c r="BX54" i="4" s="1"/>
  <c r="BT73" i="4"/>
  <c r="BT71" i="4"/>
  <c r="BS71" i="4" s="1" a="1"/>
  <c r="BS71" i="4" s="1"/>
  <c r="BT69" i="4"/>
  <c r="BS69" i="4" s="1" a="1"/>
  <c r="BS69" i="4" s="1"/>
  <c r="BT67" i="4"/>
  <c r="BX67" i="4" s="1" a="1"/>
  <c r="BX67" i="4" s="1"/>
  <c r="BT61" i="4"/>
  <c r="BT59" i="4"/>
  <c r="BT58" i="4"/>
  <c r="BU57" i="4"/>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X28" i="4" s="1" a="1"/>
  <c r="BX28" i="4" s="1"/>
  <c r="BU27" i="4"/>
  <c r="BU26" i="4"/>
  <c r="BX26" i="4" s="1" a="1"/>
  <c r="BX26" i="4" s="1"/>
  <c r="BU25" i="4"/>
  <c r="BU24" i="4"/>
  <c r="BU19" i="4"/>
  <c r="BU18" i="4"/>
  <c r="BU17" i="4"/>
  <c r="BX17" i="4" s="1" a="1"/>
  <c r="BX17" i="4" s="1"/>
  <c r="BU16" i="4"/>
  <c r="BT27" i="4"/>
  <c r="BT26" i="4"/>
  <c r="BT25" i="4"/>
  <c r="BT24" i="4"/>
  <c r="BT19" i="4"/>
  <c r="BT18" i="4"/>
  <c r="BT17" i="4"/>
  <c r="BT16" i="4"/>
  <c r="BX60" i="4" a="1"/>
  <c r="BX60" i="4" s="1"/>
  <c r="BX57" i="4" a="1"/>
  <c r="BX57" i="4" s="1"/>
  <c r="BX46" i="4" a="1"/>
  <c r="BX46" i="4" s="1"/>
  <c r="BU15" i="4"/>
  <c r="BT15" i="4"/>
  <c r="BJ73" i="4"/>
  <c r="BJ69" i="4"/>
  <c r="BJ61" i="4"/>
  <c r="BN61" i="4" s="1" a="1"/>
  <c r="BN61" i="4" s="1"/>
  <c r="BJ57" i="4"/>
  <c r="BN57" i="4" s="1" a="1"/>
  <c r="BN57" i="4" s="1"/>
  <c r="BJ55" i="4"/>
  <c r="BJ47" i="4"/>
  <c r="BN47" i="4" s="1" a="1"/>
  <c r="BN47" i="4" s="1"/>
  <c r="BJ43" i="4"/>
  <c r="BJ39" i="4"/>
  <c r="BN39" i="4" s="1" a="1"/>
  <c r="BN39" i="4" s="1"/>
  <c r="BJ35" i="4"/>
  <c r="BN35" i="4" s="1" a="1"/>
  <c r="BN35" i="4" s="1"/>
  <c r="BJ33" i="4"/>
  <c r="BJ27" i="4"/>
  <c r="BN27" i="4" s="1" a="1"/>
  <c r="BN27" i="4" s="1"/>
  <c r="BJ25" i="4"/>
  <c r="BJ70" i="4"/>
  <c r="BJ66" i="4"/>
  <c r="BJ58" i="4"/>
  <c r="BJ54" i="4"/>
  <c r="BJ50" i="4"/>
  <c r="BN50" i="4" s="1" a="1"/>
  <c r="BN50" i="4" s="1"/>
  <c r="BJ71" i="4"/>
  <c r="BJ67" i="4"/>
  <c r="BJ59" i="4"/>
  <c r="BN59" i="4" s="1" a="1"/>
  <c r="BN59" i="4" s="1"/>
  <c r="BJ49" i="4"/>
  <c r="BN49" i="4" s="1" a="1"/>
  <c r="BN49" i="4" s="1"/>
  <c r="BJ45" i="4"/>
  <c r="BN45" i="4" s="1" a="1"/>
  <c r="BN45" i="4" s="1"/>
  <c r="BJ37" i="4"/>
  <c r="BN37" i="4" s="1" a="1"/>
  <c r="BN37" i="4" s="1"/>
  <c r="BJ72" i="4"/>
  <c r="BN72" i="4" s="1" a="1"/>
  <c r="BN72" i="4" s="1"/>
  <c r="BJ68" i="4"/>
  <c r="BN68" i="4" s="1" a="1"/>
  <c r="BN68" i="4" s="1"/>
  <c r="BJ60" i="4"/>
  <c r="BN60" i="4" s="1" a="1"/>
  <c r="BN60" i="4" s="1"/>
  <c r="BJ56" i="4"/>
  <c r="BJ48" i="4"/>
  <c r="BN48" i="4" s="1" a="1"/>
  <c r="BN48" i="4" s="1"/>
  <c r="BJ46" i="4"/>
  <c r="BN46" i="4" s="1" a="1"/>
  <c r="BN46" i="4" s="1"/>
  <c r="BJ44" i="4"/>
  <c r="BJ38" i="4"/>
  <c r="BN38" i="4" s="1" a="1"/>
  <c r="BN38" i="4" s="1"/>
  <c r="BJ36" i="4"/>
  <c r="BN36" i="4" s="1" a="1"/>
  <c r="BN36" i="4" s="1"/>
  <c r="BJ34" i="4"/>
  <c r="BN34" i="4" s="1" a="1"/>
  <c r="BN34" i="4" s="1"/>
  <c r="BJ32" i="4"/>
  <c r="BJ28" i="4"/>
  <c r="BN28" i="4" s="1" a="1"/>
  <c r="BN28" i="4" s="1"/>
  <c r="BJ26" i="4"/>
  <c r="BJ24" i="4"/>
  <c r="BJ19" i="4"/>
  <c r="BN19" i="4" s="1" a="1"/>
  <c r="BN19" i="4" s="1"/>
  <c r="BJ18" i="4"/>
  <c r="BN18" i="4" s="1" a="1"/>
  <c r="BN18" i="4" s="1"/>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70" i="4" l="1" a="1"/>
  <c r="BN70" i="4" s="1"/>
  <c r="BN67" i="4" a="1"/>
  <c r="BN67" i="4" s="1"/>
  <c r="BN71" i="4" a="1"/>
  <c r="BN71" i="4" s="1"/>
  <c r="BN69" i="4" a="1"/>
  <c r="BN69" i="4" s="1"/>
  <c r="BN73" i="4" a="1"/>
  <c r="BN73" i="4" s="1"/>
  <c r="BN66" i="4" a="1"/>
  <c r="BN66" i="4" s="1"/>
  <c r="CC18" i="4" a="1"/>
  <c r="CC18" i="4" s="1"/>
  <c r="CH18" i="4" a="1"/>
  <c r="CH18" i="4" s="1"/>
  <c r="BN56" i="4" a="1"/>
  <c r="BN56" i="4" s="1"/>
  <c r="BX56" i="4" a="1"/>
  <c r="BX56" i="4" s="1"/>
  <c r="BN58" i="4" a="1"/>
  <c r="BN58" i="4" s="1"/>
  <c r="BS49" i="4" a="1"/>
  <c r="BS49" i="4" s="1"/>
  <c r="BX73" i="4" a="1"/>
  <c r="BX73" i="4" s="1"/>
  <c r="BI34" i="4" a="1"/>
  <c r="BI34" i="4" s="1"/>
  <c r="BX32" i="4" a="1"/>
  <c r="BX32" i="4" s="1"/>
  <c r="BX16" i="4" a="1"/>
  <c r="BX16" i="4" s="1"/>
  <c r="BX71" i="4" a="1"/>
  <c r="BX71" i="4" s="1"/>
  <c r="BS47" i="4" a="1"/>
  <c r="BS47" i="4" s="1"/>
  <c r="BX66" i="4" a="1"/>
  <c r="BX66" i="4" s="1"/>
  <c r="BX49" i="4" a="1"/>
  <c r="BX49" i="4" s="1"/>
  <c r="BX61" i="4" a="1"/>
  <c r="BX61"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58" i="4" a="1"/>
  <c r="BX58"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X59" i="4" a="1"/>
  <c r="BX5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BD56" i="4" s="1"/>
  <c r="AY57" i="4"/>
  <c r="BD57" i="4" s="1"/>
  <c r="AY58" i="4"/>
  <c r="BD58" i="4" s="1"/>
  <c r="AY59" i="4"/>
  <c r="BD59" i="4" s="1"/>
  <c r="AY60" i="4"/>
  <c r="AY61" i="4"/>
  <c r="AY66" i="4"/>
  <c r="AY67" i="4"/>
  <c r="AY68" i="4"/>
  <c r="BD68" i="4" s="1"/>
  <c r="AY69" i="4"/>
  <c r="BD69" i="4" s="1"/>
  <c r="AY70" i="4"/>
  <c r="BD70" i="4" s="1"/>
  <c r="AY71" i="4"/>
  <c r="BD71" i="4" s="1"/>
  <c r="AY72" i="4"/>
  <c r="AY73" i="4"/>
  <c r="AY15" i="4"/>
  <c r="BD15" i="4" s="1"/>
  <c r="AZ36" i="4" a="1"/>
  <c r="AZ27" i="4" a="1"/>
  <c r="AZ17" i="4" a="1"/>
  <c r="AZ28" i="4" a="1"/>
  <c r="AZ25" i="4" a="1"/>
  <c r="AZ47" i="4" a="1"/>
  <c r="AZ24" i="4" a="1"/>
  <c r="AZ46" i="4" a="1"/>
  <c r="AZ48" i="4" a="1"/>
  <c r="AZ26" i="4" a="1"/>
  <c r="AZ18" i="4" a="1"/>
  <c r="AZ15" i="4" a="1"/>
  <c r="AZ19" i="4" a="1"/>
  <c r="AZ35" i="4" a="1"/>
  <c r="AZ37" i="4" a="1"/>
  <c r="AZ16" i="4" a="1"/>
  <c r="AZ59" i="4" a="1"/>
  <c r="AZ58" i="4" a="1"/>
  <c r="AZ56" i="4" a="1"/>
  <c r="AZ57" i="4" a="1"/>
  <c r="AZ68" i="4" a="1"/>
  <c r="AZ69" i="4" a="1"/>
  <c r="AZ71" i="4" a="1"/>
  <c r="AZ70" i="4" a="1"/>
  <c r="AZ33" i="4" a="1"/>
  <c r="AZ44" i="4" a="1"/>
  <c r="AZ50" i="4" a="1"/>
  <c r="AZ32" i="4" a="1"/>
  <c r="AZ49" i="4" a="1"/>
  <c r="AZ54" i="4" a="1"/>
  <c r="AZ45" i="4" a="1"/>
  <c r="AZ39" i="4" a="1"/>
  <c r="AZ67" i="4" a="1"/>
  <c r="AZ60" i="4" a="1"/>
  <c r="AZ43" i="4" a="1"/>
  <c r="AZ34" i="4" a="1"/>
  <c r="AZ72" i="4" a="1"/>
  <c r="AZ38" i="4" a="1"/>
  <c r="AZ61" i="4" a="1"/>
  <c r="AZ66" i="4" a="1"/>
  <c r="AZ73" i="4" a="1"/>
  <c r="AZ55"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R57" i="4"/>
  <c r="AR58" i="4"/>
  <c r="AR59" i="4"/>
  <c r="AR60" i="4"/>
  <c r="AR61" i="4"/>
  <c r="AR66" i="4"/>
  <c r="AR67" i="4"/>
  <c r="AR68" i="4"/>
  <c r="AR69" i="4"/>
  <c r="AR70" i="4"/>
  <c r="AR71" i="4"/>
  <c r="AR72" i="4"/>
  <c r="AR73" i="4"/>
  <c r="AR16" i="4"/>
  <c r="AR17" i="4"/>
  <c r="AR18" i="4"/>
  <c r="AR19" i="4"/>
  <c r="AR24" i="4"/>
  <c r="AR25" i="4"/>
  <c r="AR26" i="4"/>
  <c r="AR27" i="4"/>
  <c r="AR28" i="4"/>
  <c r="AR32" i="4"/>
  <c r="AR33" i="4"/>
  <c r="AR15" i="4"/>
  <c r="AL15" i="4"/>
  <c r="AQ15" i="4" s="1"/>
  <c r="AS18" i="4" a="1"/>
  <c r="AS28" i="4" a="1"/>
  <c r="AS39" i="4" a="1"/>
  <c r="AS36" i="4" a="1"/>
  <c r="AS26" i="4" a="1"/>
  <c r="AS27" i="4" a="1"/>
  <c r="AS24" i="4" a="1"/>
  <c r="AS47" i="4" a="1"/>
  <c r="AS19" i="4" a="1"/>
  <c r="AS17" i="4" a="1"/>
  <c r="AS45" i="4" a="1"/>
  <c r="AS61" i="4" a="1"/>
  <c r="AS59" i="4" a="1"/>
  <c r="AS46" i="4" a="1"/>
  <c r="AS48" i="4" a="1"/>
  <c r="AM15" i="4" a="1"/>
  <c r="AS34" i="4" a="1"/>
  <c r="AS49" i="4" a="1"/>
  <c r="AS25" i="4" a="1"/>
  <c r="AS16" i="4" a="1"/>
  <c r="AS50" i="4" a="1"/>
  <c r="AS15" i="4" a="1"/>
  <c r="AS35" i="4" a="1"/>
  <c r="AS37" i="4" a="1"/>
  <c r="AS38" i="4" a="1"/>
  <c r="AS60" i="4" a="1"/>
  <c r="AS58" i="4" a="1"/>
  <c r="AS56" i="4" a="1"/>
  <c r="AS57" i="4" a="1"/>
  <c r="AS68" i="4" a="1"/>
  <c r="AS69" i="4" a="1"/>
  <c r="AS67" i="4" a="1"/>
  <c r="AS73" i="4" a="1"/>
  <c r="AS70" i="4" a="1"/>
  <c r="AS71" i="4" a="1"/>
  <c r="AS72" i="4" a="1"/>
  <c r="AS66" i="4" a="1"/>
  <c r="AS32" i="4" a="1"/>
  <c r="AS43" i="4" a="1"/>
  <c r="AS33" i="4" a="1"/>
  <c r="AS55" i="4" a="1"/>
  <c r="AS44" i="4" a="1"/>
  <c r="AS54" i="4" a="1"/>
  <c r="J7" i="6" a="1"/>
  <c r="F6" i="6" a="1"/>
  <c r="H3" i="6" a="1"/>
  <c r="H6" i="6" a="1"/>
  <c r="I6" i="6" a="1"/>
  <c r="G2" i="6" a="1"/>
  <c r="M7" i="6" a="1"/>
  <c r="H2" i="6" a="1"/>
  <c r="F4" i="6" a="1"/>
  <c r="K3" i="6" a="1"/>
  <c r="K2" i="6" a="1"/>
  <c r="L5" i="6" a="1"/>
  <c r="G6" i="6" a="1"/>
  <c r="J3" i="6" a="1"/>
  <c r="J6" i="6" a="1"/>
  <c r="F5" i="6" a="1"/>
  <c r="L2" i="6" a="1"/>
  <c r="L7" i="6" a="1"/>
  <c r="J5" i="6" a="1"/>
  <c r="G3" i="6" a="1"/>
  <c r="L3" i="6" a="1"/>
  <c r="G4" i="6" a="1"/>
  <c r="F2" i="6" a="1"/>
  <c r="K4" i="6" a="1"/>
  <c r="M6" i="6" a="1"/>
  <c r="G5" i="6" a="1"/>
  <c r="I4" i="6" a="1"/>
  <c r="I7" i="6" a="1"/>
  <c r="J2" i="6" a="1"/>
  <c r="M2" i="6" a="1"/>
  <c r="M4" i="6" a="1"/>
  <c r="I5" i="6" a="1"/>
  <c r="L4" i="6" a="1"/>
  <c r="K5" i="6" a="1"/>
  <c r="F7" i="6" a="1"/>
  <c r="J4" i="6" a="1"/>
  <c r="M5" i="6" a="1"/>
  <c r="H7" i="6" a="1"/>
  <c r="K6" i="6" a="1"/>
  <c r="I3" i="6" a="1"/>
  <c r="H4" i="6" a="1"/>
  <c r="G7" i="6" a="1"/>
  <c r="K7" i="6" a="1"/>
  <c r="H5" i="6" a="1"/>
  <c r="L6" i="6" a="1"/>
  <c r="M3" i="6" a="1"/>
  <c r="F3" i="6" a="1"/>
  <c r="I2" i="6" a="1"/>
  <c r="AV69" i="4" l="1"/>
  <c r="AW69" i="4"/>
  <c r="AV56" i="4"/>
  <c r="AW56" i="4"/>
  <c r="AV48" i="4"/>
  <c r="AW48" i="4"/>
  <c r="AV36" i="4"/>
  <c r="AW36" i="4"/>
  <c r="AV68" i="4"/>
  <c r="AW68" i="4"/>
  <c r="AV59" i="4"/>
  <c r="AW59" i="4"/>
  <c r="AV47" i="4"/>
  <c r="AW47" i="4"/>
  <c r="AV39" i="4"/>
  <c r="AW39" i="4"/>
  <c r="AV35" i="4"/>
  <c r="AW35" i="4"/>
  <c r="AV73" i="4"/>
  <c r="AW73" i="4"/>
  <c r="AV60" i="4"/>
  <c r="AW60" i="4"/>
  <c r="AV72" i="4"/>
  <c r="AW72" i="4"/>
  <c r="AV71" i="4"/>
  <c r="AW71" i="4"/>
  <c r="AV67" i="4"/>
  <c r="AW67" i="4"/>
  <c r="AV58" i="4"/>
  <c r="AW58" i="4"/>
  <c r="AV50" i="4"/>
  <c r="AW50" i="4"/>
  <c r="AV46" i="4"/>
  <c r="AW46" i="4"/>
  <c r="AV38" i="4"/>
  <c r="AW38" i="4"/>
  <c r="AV34" i="4"/>
  <c r="AW34" i="4"/>
  <c r="AV70" i="4"/>
  <c r="AW70" i="4"/>
  <c r="AV66" i="4"/>
  <c r="AW66" i="4"/>
  <c r="AV61" i="4"/>
  <c r="AW61" i="4"/>
  <c r="AV57" i="4"/>
  <c r="AW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V54" i="4" l="1"/>
  <c r="AW54" i="4"/>
  <c r="AV32" i="4"/>
  <c r="AW32" i="4"/>
  <c r="AV43" i="4"/>
  <c r="AW43" i="4"/>
  <c r="AV55" i="4"/>
  <c r="AW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B6" i="10" a="1"/>
  <c r="A7" i="9"/>
  <c r="A13" i="9"/>
  <c r="C13" i="9"/>
  <c r="C10" i="9"/>
  <c r="A4" i="9"/>
  <c r="A10" i="9"/>
  <c r="B6" i="12" a="1"/>
  <c r="B6" i="12" l="1"/>
  <c r="B6" i="10"/>
  <c r="CI59" i="4"/>
  <c r="CI35" i="4"/>
  <c r="CI48" i="4"/>
  <c r="CI28" i="4"/>
  <c r="CI58" i="4"/>
  <c r="CI66" i="4"/>
  <c r="CI67" i="4"/>
  <c r="CI72" i="4"/>
  <c r="B15" i="17" a="1"/>
  <c r="B21" i="13" a="1"/>
  <c r="B115" i="5" a="1"/>
  <c r="B143" i="5" a="1"/>
  <c r="B74" i="5" a="1"/>
  <c r="B18" i="19" a="1"/>
  <c r="B6" i="16" a="1"/>
  <c r="B124" i="5" a="1"/>
  <c r="B15" i="19" a="1"/>
  <c r="B6" i="17" a="1"/>
  <c r="B12" i="19" a="1"/>
  <c r="B14" i="5" a="1"/>
  <c r="B21" i="16" a="1"/>
  <c r="B19" i="15" a="1"/>
  <c r="B21" i="17" a="1"/>
  <c r="B9" i="18" a="1"/>
  <c r="B17" i="5" a="1"/>
  <c r="B42" i="5" a="1"/>
  <c r="B152" i="5" a="1"/>
  <c r="B140" i="5" a="1"/>
  <c r="B77" i="5" a="1"/>
  <c r="B12" i="10" a="1"/>
  <c r="B80" i="5" a="1"/>
  <c r="B86" i="5" a="1"/>
  <c r="B146" i="5" a="1"/>
  <c r="B18" i="17" a="1"/>
  <c r="B9" i="10" a="1"/>
  <c r="B165" i="5" a="1"/>
  <c r="B162" i="5" a="1"/>
  <c r="B118" i="5" a="1"/>
  <c r="B9" i="17" a="1"/>
  <c r="B55" i="5" a="1"/>
  <c r="B5" i="5" a="1"/>
  <c r="B52" i="5" a="1"/>
  <c r="B8" i="5" a="1"/>
  <c r="B6" i="14" a="1"/>
  <c r="B137" i="5" a="1"/>
  <c r="B12" i="16" a="1"/>
  <c r="B9" i="19" a="1"/>
  <c r="B174" i="5" a="1"/>
  <c r="B121" i="5" a="1"/>
  <c r="B30" i="5" a="1"/>
  <c r="B6" i="18" a="1"/>
  <c r="B18" i="14" a="1"/>
  <c r="B18" i="10" a="1"/>
  <c r="B39" i="5" a="1"/>
  <c r="B12" i="17" a="1"/>
  <c r="B12" i="18" a="1"/>
  <c r="B6" i="15" a="1"/>
  <c r="B9" i="16" a="1"/>
  <c r="B15" i="13" a="1"/>
  <c r="B21" i="18" a="1"/>
  <c r="B149" i="5" a="1"/>
  <c r="B159" i="5" a="1"/>
  <c r="B21" i="10" a="1"/>
  <c r="B6" i="19" a="1"/>
  <c r="B49" i="5" a="1"/>
  <c r="B127" i="5" a="1"/>
  <c r="B11" i="5" a="1"/>
  <c r="B27" i="5" a="1"/>
  <c r="B33" i="5" a="1"/>
  <c r="B61" i="5" a="1"/>
  <c r="B130" i="5" a="1"/>
  <c r="B9" i="12" a="1"/>
  <c r="B20" i="5" a="1"/>
  <c r="B15" i="16" a="1"/>
  <c r="B171" i="5" a="1"/>
  <c r="B58" i="5" a="1"/>
  <c r="B21" i="19" a="1"/>
  <c r="B6" i="13" a="1"/>
  <c r="B18" i="16" a="1"/>
  <c r="B83" i="5" a="1"/>
  <c r="B64" i="5" a="1"/>
  <c r="B168" i="5" a="1"/>
  <c r="B15" i="10" a="1"/>
  <c r="B36" i="5" a="1"/>
  <c r="B18" i="18" a="1"/>
  <c r="B15" i="14" a="1"/>
  <c r="B71" i="5" a="1"/>
  <c r="B15" i="18" a="1"/>
  <c r="B19" i="15" l="1"/>
  <c r="B12" i="17"/>
  <c r="B12" i="16"/>
  <c r="B18" i="14"/>
  <c r="B15" i="14"/>
  <c r="B21" i="13"/>
  <c r="B15" i="13"/>
  <c r="B21" i="18"/>
  <c r="B21" i="19"/>
  <c r="B9" i="12"/>
  <c r="B21" i="10"/>
  <c r="B18" i="10"/>
  <c r="B15" i="10"/>
  <c r="B12" i="10"/>
  <c r="B9" i="10"/>
  <c r="B6" i="19"/>
  <c r="B6" i="18"/>
  <c r="B6" i="17"/>
  <c r="B6" i="16"/>
  <c r="B6" i="14"/>
  <c r="B71" i="5"/>
  <c r="B27" i="5"/>
  <c r="B6" i="13"/>
  <c r="B115" i="5"/>
  <c r="B6" i="15"/>
  <c r="B49" i="5"/>
  <c r="B137" i="5"/>
  <c r="B5" i="5"/>
  <c r="B159" i="5"/>
  <c r="B15" i="19"/>
  <c r="B9" i="19"/>
  <c r="B12" i="19"/>
  <c r="B18" i="19"/>
  <c r="B18" i="18"/>
  <c r="B15" i="18"/>
  <c r="B9" i="18"/>
  <c r="B12" i="18"/>
  <c r="B21" i="17"/>
  <c r="B18" i="17"/>
  <c r="B9" i="17"/>
  <c r="B15" i="17"/>
  <c r="B21" i="16"/>
  <c r="B18" i="16"/>
  <c r="B15" i="16"/>
  <c r="B9" i="16"/>
  <c r="B11" i="5"/>
  <c r="B77" i="5"/>
  <c r="B33" i="5"/>
  <c r="B165" i="5"/>
  <c r="B55" i="5"/>
  <c r="B143" i="5"/>
  <c r="B121" i="5"/>
  <c r="B17" i="5"/>
  <c r="B39" i="5"/>
  <c r="B83" i="5"/>
  <c r="B61" i="5"/>
  <c r="B171" i="5"/>
  <c r="B149" i="5"/>
  <c r="B127" i="5"/>
  <c r="B30" i="5"/>
  <c r="B162" i="5"/>
  <c r="B8" i="5"/>
  <c r="B140" i="5"/>
  <c r="B52" i="5"/>
  <c r="B74" i="5"/>
  <c r="B118" i="5"/>
  <c r="B124" i="5"/>
  <c r="B168" i="5"/>
  <c r="B36" i="5"/>
  <c r="B14" i="5"/>
  <c r="B146" i="5"/>
  <c r="B80" i="5"/>
  <c r="B58" i="5"/>
  <c r="B174" i="5"/>
  <c r="B152" i="5"/>
  <c r="B130" i="5"/>
  <c r="B86" i="5"/>
  <c r="B64" i="5"/>
  <c r="B42" i="5"/>
  <c r="B20" i="5"/>
  <c r="B12" i="15" a="1"/>
  <c r="B12" i="13" a="1"/>
  <c r="B9" i="14" a="1"/>
  <c r="B15" i="12" a="1"/>
  <c r="B15" i="15" a="1"/>
  <c r="B12" i="14" a="1"/>
  <c r="B9" i="13" a="1"/>
  <c r="B12" i="12" a="1"/>
  <c r="B21" i="12" a="1"/>
  <c r="B18" i="12" a="1"/>
  <c r="B9" i="15" a="1"/>
  <c r="B21" i="14" a="1"/>
  <c r="B22" i="15" a="1"/>
  <c r="B18" i="13" a="1"/>
  <c r="B9" i="14" l="1"/>
  <c r="B15" i="15"/>
  <c r="B9" i="13"/>
  <c r="B18" i="13"/>
  <c r="B15" i="12"/>
  <c r="B22" i="15"/>
  <c r="B12" i="15"/>
  <c r="B9" i="15"/>
  <c r="B21" i="14"/>
  <c r="B12" i="14"/>
  <c r="B12" i="13"/>
  <c r="B12" i="12"/>
  <c r="B21" i="12"/>
  <c r="B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<sst xmlns="http://schemas.openxmlformats.org/spreadsheetml/2006/main" count="906" uniqueCount="189">
  <si>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</si>
  <si>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</si>
  <si>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</si>
  <si>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</si>
  <si>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</si>
  <si>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</si>
  <si>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</si>
  <si>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</si>
  <si>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</si>
  <si>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</si>
  <si>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</si>
  <si>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</si>
  <si>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</si>
  <si>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</si>
  <si>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</si>
  <si>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</si>
  <si>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</si>
  <si>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</si>
  <si>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</si>
  <si>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</si>
  <si>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</si>
  <si>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</si>
  <si>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</si>
  <si>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</si>
  <si>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</si>
  <si>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</si>
  <si>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</si>
  <si>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</si>
  <si>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</si>
  <si>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</si>
  <si>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</si>
  <si>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</si>
  <si>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</si>
  <si>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</si>
  <si>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</si>
  <si>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</si>
  <si>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</si>
  <si>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</si>
  <si>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</si>
  <si>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</si>
  <si>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</si>
  <si>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</si>
  <si>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</si>
  <si>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</si>
  <si>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</si>
  <si>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</si>
  <si>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</si>
  <si>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</si>
  <si>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</si>
  <si>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</si>
  <si>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</si>
  <si>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</si>
  <si>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</si>
  <si>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</si>
  <si>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</si>
  <si>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</si>
  <si>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</si>
  <si>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</si>
  <si>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</si>
  <si>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</si>
  <si>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</si>
  <si>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</si>
  <si>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</si>
  <si>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</si>
  <si>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</si>
  <si>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</si>
  <si>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</si>
  <si>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</si>
  <si>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</si>
  <si>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</si>
  <si>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</si>
  <si>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</si>
  <si>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</si>
  <si>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</si>
  <si>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</si>
  <si>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</si>
  <si>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</si>
  <si>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</si>
  <si>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</si>
  <si>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</si>
  <si>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</si>
  <si>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</si>
  <si>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</si>
  <si>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</si>
  <si>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</si>
  <si>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</si>
  <si>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</si>
  <si>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</si>
  <si>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</si>
  <si>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</si>
  <si>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</si>
  <si>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</si>
  <si>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</si>
  <si>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</si>
  <si>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</si>
  <si>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</si>
  <si>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</si>
  <si>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</si>
  <si>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</si>
  <si>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</si>
  <si>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</si>
  <si>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Exhibit Cleaning Schedule</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</si>
  <si>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</si>
  <si>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</si>
  <si>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</si>
  <si>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</si>
  <si>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</si>
  <si>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</si>
  <si>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</si>
  <si>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</si>
  <si>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</si>
  <si>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</si>
  <si>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</si>
  <si>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</si>
  <si>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
• Return cart to Putting Zoo and add damp towels to “Dirty” laundry bins in Beehive. </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</si>
  <si>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</si>
  <si>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</si>
  <si>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</si>
  <si>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</si>
  <si>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</si>
  <si>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</si>
  <si>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</si>
  <si>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</si>
  <si>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</si>
  <si>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Spray all touchable hard surfaces and props. Lifting props when necessary to spray all sides. 
    - Peekaboo doors and sensory patches on walls
    - Vinyl stairs, railings, nest disk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</si>
  <si>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</si>
  <si>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</si>
  <si>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</si>
  <si>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</si>
  <si>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</si>
  <si>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</si>
  <si>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</si>
  <si>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</si>
  <si>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</si>
  <si>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</si>
  <si>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</si>
  <si>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</si>
  <si>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</si>
  <si>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</si>
  <si>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</si>
  <si>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</si>
  <si>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 "Prop Swap While Open" means that the exhibit remains open to guests. No spraying takes place.
• Wipe Downs are performed with alcohol wipes while the exhibit is open to guests.
• Don't forget to swap bricks and clean a cart of bricks (dump cart, layout rightsideup on floor, spray, wait 10m, flip upside down, spray, reload cart, mark as clean) when you clean Ideaworks.
• W-F Cleaning shifts are 11:15-1:30 &amp; 1:30-3:45.
• Sat &amp; Sun Cleaning shifts are 10-1 and 1-4.
• AL: Art Loft, AT: Around Town, IW: Ideaworks, HTT: Hit the Trail, MP: Moneypalooza, TH: Toddlers Hollow, PZ: Putting Zoo, KG: Kid Grid, RPW: River Playway, UW: Under the Waves, SS: Sun Sprouts, TT: TreeTunes</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</si>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</sst>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42">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22"/>
      <color theme="1"/>
      <name val="Gilroy ExtraBold"/>
      <family val="3"/>
    </font>
    <font>
      <sz val="11"/>
      <color theme="1"/>
      <name val="Gilroy"/>
      <family val="3"/>
    </font>
    <font>
      <b/>
      <sz val="11"/>
      <color theme="1"/>
      <name val="Gilroy"/>
      <family val="3"/>
    </font>
    <font>
      <sz val="12"/>
      <color theme="1"/>
      <name val="Gilroy"/>
      <family val="3"/>
    </font>
    <font>
      <b/>
      <sz val="12"/>
      <color theme="1"/>
      <name val="Gilroy"/>
      <family val="3"/>
    </font>
    <font>
      <sz val="28"/>
      <color theme="1"/>
      <name val="Gilroy ExtraBold"/>
      <family val="3"/>
    </font>
    <font>
      <sz val="8"/>
      <name val="Calibri"/>
      <family val="2"/>
      <scheme val="minor"/>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s>
  <borders count="5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9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14" fillId="0" borderId="0" xfId="0" applyFont="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6" fillId="0" borderId="0" xfId="0" applyFont="1" applyAlignment="1">
      <alignment horizontal="left" vertical="center" indent="1"/>
    </xf>
    <xf numFmtId="0" fontId="16"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35" xfId="0" applyBorder="1"/>
    <xf numFmtId="0" fontId="0" fillId="0" borderId="18" xfId="0" applyFont="1" applyBorder="1"/>
    <xf numFmtId="0" fontId="0" fillId="0" borderId="19" xfId="0" applyFont="1" applyBorder="1"/>
    <xf numFmtId="0" fontId="15" fillId="0" borderId="17" xfId="0" applyFont="1" applyBorder="1" applyAlignment="1">
      <alignment horizontal="center" vertical="center"/>
    </xf>
    <xf numFmtId="0" fontId="13" fillId="0" borderId="46" xfId="0" applyFont="1" applyBorder="1" applyAlignment="1">
      <alignment horizontal="center" vertical="center"/>
    </xf>
    <xf numFmtId="0" fontId="0" fillId="0" borderId="14" xfId="0" applyFill="1" applyBorder="1"/>
    <xf numFmtId="0" fontId="0" fillId="0" borderId="9" xfId="0" applyFill="1" applyBorder="1"/>
    <xf numFmtId="0" fontId="14" fillId="0" borderId="16" xfId="0" applyFont="1" applyBorder="1" applyAlignment="1">
      <alignment vertical="center" wrapText="1"/>
    </xf>
    <xf numFmtId="0" fontId="14" fillId="0" borderId="0" xfId="0" applyFont="1" applyBorder="1" applyAlignment="1">
      <alignment vertical="center" wrapText="1"/>
    </xf>
    <xf numFmtId="0" fontId="14" fillId="0" borderId="0" xfId="0" applyFont="1" applyBorder="1"/>
    <xf numFmtId="0" fontId="13" fillId="0" borderId="0" xfId="0" applyFont="1" applyBorder="1" applyAlignment="1">
      <alignment horizontal="center" vertical="center"/>
    </xf>
    <xf numFmtId="0" fontId="15" fillId="0" borderId="0" xfId="0" applyFont="1" applyBorder="1" applyAlignment="1">
      <alignment horizontal="center" vertical="center"/>
    </xf>
    <xf numFmtId="0" fontId="20" fillId="0" borderId="0" xfId="0" applyFont="1"/>
    <xf numFmtId="0" fontId="21" fillId="0" borderId="0" xfId="0" applyFont="1" applyBorder="1" applyAlignment="1">
      <alignment horizontal="center" vertical="center"/>
    </xf>
    <xf numFmtId="0" fontId="23" fillId="0" borderId="0" xfId="0" applyFont="1" applyBorder="1" applyAlignment="1">
      <alignment horizontal="center" vertical="center"/>
    </xf>
    <xf numFmtId="0" fontId="22" fillId="0" borderId="0" xfId="0" applyFont="1" applyBorder="1" applyAlignment="1">
      <alignment vertical="center" wrapText="1"/>
    </xf>
    <xf numFmtId="0" fontId="22" fillId="0" borderId="0" xfId="0" applyFont="1" applyBorder="1"/>
    <xf numFmtId="0" fontId="20" fillId="0" borderId="0" xfId="0" applyFont="1" applyAlignment="1">
      <alignment vertical="top"/>
    </xf>
    <xf numFmtId="0" fontId="22" fillId="13" borderId="0" xfId="0" applyFont="1" applyFill="1" applyAlignment="1">
      <alignment vertical="top" wrapText="1"/>
    </xf>
    <xf numFmtId="0" fontId="22" fillId="0" borderId="0" xfId="0" applyFont="1" applyFill="1" applyAlignment="1">
      <alignment vertical="top" wrapText="1"/>
    </xf>
    <xf numFmtId="0" fontId="22" fillId="0" borderId="0" xfId="0" applyFont="1" applyFill="1" applyAlignment="1">
      <alignment vertical="top"/>
    </xf>
    <xf numFmtId="0" fontId="22" fillId="15" borderId="0" xfId="0" applyFont="1" applyFill="1" applyBorder="1" applyAlignment="1">
      <alignment horizontal="left"/>
    </xf>
    <xf numFmtId="0" fontId="24" fillId="15" borderId="0" xfId="0" applyFont="1" applyFill="1" applyAlignment="1">
      <alignment horizontal="center"/>
    </xf>
    <xf numFmtId="0" fontId="25" fillId="15" borderId="0" xfId="0" applyFont="1" applyFill="1" applyBorder="1" applyAlignment="1">
      <alignment horizontal="left" vertical="center" wrapText="1"/>
    </xf>
    <xf numFmtId="0" fontId="20" fillId="15" borderId="0" xfId="0" applyFont="1" applyFill="1"/>
    <xf numFmtId="0" fontId="26" fillId="15" borderId="0" xfId="0" applyFont="1" applyFill="1" applyBorder="1" applyAlignment="1">
      <alignment horizontal="left" vertical="center"/>
    </xf>
    <xf numFmtId="0" fontId="20" fillId="16" borderId="0" xfId="0" applyFont="1" applyFill="1"/>
    <xf numFmtId="0" fontId="22" fillId="16" borderId="0" xfId="0" applyFont="1" applyFill="1" applyBorder="1" applyAlignment="1">
      <alignment horizontal="left"/>
    </xf>
    <xf numFmtId="0" fontId="27" fillId="16" borderId="0" xfId="0" applyFont="1" applyFill="1" applyBorder="1" applyAlignment="1">
      <alignment horizontal="left" vertical="center" wrapText="1"/>
    </xf>
    <xf numFmtId="0" fontId="28" fillId="16" borderId="0" xfId="0" applyFont="1" applyFill="1" applyBorder="1" applyAlignment="1">
      <alignment horizontal="left" vertical="center"/>
    </xf>
    <xf numFmtId="0" fontId="29" fillId="16" borderId="0" xfId="0" applyFont="1" applyFill="1" applyAlignment="1">
      <alignment horizontal="center"/>
    </xf>
    <xf numFmtId="0" fontId="31" fillId="16" borderId="0" xfId="0" applyFont="1" applyFill="1" applyBorder="1" applyAlignment="1">
      <alignment horizontal="left" vertical="center"/>
    </xf>
    <xf numFmtId="0" fontId="20" fillId="0" borderId="0" xfId="0" applyFont="1" applyFill="1"/>
    <xf numFmtId="0" fontId="27" fillId="0" borderId="0" xfId="0" applyFont="1" applyFill="1" applyAlignment="1">
      <alignment vertical="center" wrapText="1"/>
    </xf>
    <xf numFmtId="0" fontId="30" fillId="0" borderId="0" xfId="0" applyFont="1" applyFill="1" applyAlignment="1">
      <alignment horizontal="center"/>
    </xf>
    <xf numFmtId="0" fontId="20" fillId="9" borderId="0" xfId="0" applyFont="1" applyFill="1"/>
    <xf numFmtId="0" fontId="22" fillId="9" borderId="0" xfId="0" applyFont="1" applyFill="1" applyBorder="1" applyAlignment="1">
      <alignment horizontal="left"/>
    </xf>
    <xf numFmtId="0" fontId="30" fillId="9" borderId="0" xfId="0" applyFont="1" applyFill="1" applyAlignment="1">
      <alignment horizontal="center"/>
    </xf>
    <xf numFmtId="0" fontId="31" fillId="9" borderId="0" xfId="0" applyFont="1" applyFill="1" applyBorder="1" applyAlignment="1">
      <alignment horizontal="left" vertical="center"/>
    </xf>
    <xf numFmtId="0" fontId="33" fillId="9" borderId="0" xfId="0" applyFont="1" applyFill="1" applyBorder="1" applyAlignment="1">
      <alignment horizontal="left" vertical="center" wrapText="1"/>
    </xf>
    <xf numFmtId="0" fontId="29" fillId="16" borderId="0" xfId="0" applyFont="1" applyFill="1" applyAlignment="1">
      <alignment horizontal="center"/>
    </xf>
    <xf numFmtId="0" fontId="30" fillId="9" borderId="0" xfId="0" applyFont="1" applyFill="1" applyAlignment="1">
      <alignment horizontal="center"/>
    </xf>
    <xf numFmtId="0" fontId="20" fillId="11" borderId="0" xfId="0" applyFont="1" applyFill="1"/>
    <xf numFmtId="0" fontId="22" fillId="11" borderId="0" xfId="0" applyFont="1" applyFill="1" applyBorder="1" applyAlignment="1">
      <alignment horizontal="left"/>
    </xf>
    <xf numFmtId="0" fontId="33" fillId="11" borderId="0" xfId="0" applyFont="1" applyFill="1" applyBorder="1" applyAlignment="1">
      <alignment horizontal="left" vertical="center" wrapText="1"/>
    </xf>
    <xf numFmtId="0" fontId="34" fillId="11" borderId="0" xfId="0" applyFont="1" applyFill="1" applyBorder="1" applyAlignment="1">
      <alignment horizontal="left" vertical="center"/>
    </xf>
    <xf numFmtId="0" fontId="36" fillId="0" borderId="0" xfId="0" applyFont="1" applyFill="1" applyAlignment="1">
      <alignment vertical="top" wrapText="1"/>
    </xf>
    <xf numFmtId="0" fontId="33" fillId="0" borderId="0" xfId="0" applyFont="1" applyFill="1" applyAlignment="1">
      <alignment vertical="center" wrapText="1"/>
    </xf>
    <xf numFmtId="0" fontId="33" fillId="0" borderId="0" xfId="0" applyFont="1" applyFill="1" applyAlignment="1">
      <alignment vertical="center"/>
    </xf>
    <xf numFmtId="0" fontId="16" fillId="0" borderId="16" xfId="0" applyFont="1" applyBorder="1" applyAlignment="1">
      <alignment horizontal="left" vertical="top" wrapText="1" indent="1"/>
    </xf>
    <xf numFmtId="0" fontId="16" fillId="0" borderId="36" xfId="0" applyFont="1" applyBorder="1" applyAlignment="1">
      <alignment horizontal="left" vertical="top" wrapText="1" indent="1"/>
    </xf>
    <xf numFmtId="0" fontId="25" fillId="0" borderId="0" xfId="0" applyFont="1" applyFill="1" applyBorder="1" applyAlignment="1">
      <alignment horizontal="left" vertical="center" wrapText="1"/>
    </xf>
    <xf numFmtId="0" fontId="26" fillId="0" borderId="0" xfId="0" applyFont="1" applyFill="1" applyBorder="1" applyAlignment="1">
      <alignment horizontal="left" vertical="center"/>
    </xf>
    <xf numFmtId="0" fontId="22" fillId="0" borderId="0" xfId="0" applyFont="1" applyFill="1" applyBorder="1" applyAlignment="1">
      <alignment horizontal="left"/>
    </xf>
    <xf numFmtId="0" fontId="4" fillId="10" borderId="2" xfId="0" applyFont="1" applyFill="1" applyBorder="1" applyAlignment="1">
      <alignment vertical="center"/>
    </xf>
    <xf numFmtId="0" fontId="0" fillId="10" borderId="2" xfId="0" applyFill="1" applyBorder="1"/>
    <xf numFmtId="0" fontId="4" fillId="17" borderId="2" xfId="0" applyFont="1" applyFill="1" applyBorder="1" applyAlignment="1"/>
    <xf numFmtId="0" fontId="4" fillId="0" borderId="47" xfId="0" applyFont="1" applyBorder="1" applyAlignment="1">
      <alignment horizontal="center"/>
    </xf>
    <xf numFmtId="0" fontId="1" fillId="0" borderId="48" xfId="0" applyFont="1" applyBorder="1" applyAlignment="1">
      <alignment horizontal="center"/>
    </xf>
    <xf numFmtId="0" fontId="0" fillId="0" borderId="48" xfId="0" applyBorder="1"/>
    <xf numFmtId="0" fontId="4" fillId="0" borderId="48" xfId="0" applyFont="1" applyBorder="1" applyAlignment="1">
      <alignment horizontal="center"/>
    </xf>
    <xf numFmtId="0" fontId="5" fillId="0" borderId="48" xfId="0" applyFont="1" applyBorder="1" applyAlignment="1">
      <alignment horizontal="center"/>
    </xf>
    <xf numFmtId="0" fontId="0" fillId="0" borderId="49" xfId="0" applyBorder="1"/>
    <xf numFmtId="0" fontId="0" fillId="0" borderId="43" xfId="0" applyBorder="1"/>
    <xf numFmtId="0" fontId="6" fillId="0" borderId="48" xfId="0" applyFont="1" applyBorder="1"/>
    <xf numFmtId="0" fontId="4" fillId="0" borderId="48" xfId="0" applyFont="1" applyBorder="1"/>
    <xf numFmtId="0" fontId="9" fillId="0" borderId="48" xfId="0" applyFont="1" applyBorder="1"/>
    <xf numFmtId="0" fontId="10" fillId="0" borderId="48" xfId="0" applyFont="1" applyBorder="1"/>
    <xf numFmtId="0" fontId="0" fillId="0" borderId="26" xfId="0" applyFont="1" applyBorder="1"/>
    <xf numFmtId="0" fontId="0" fillId="0" borderId="0" xfId="0" applyFont="1" applyBorder="1"/>
    <xf numFmtId="0" fontId="4" fillId="0" borderId="50"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1" xfId="0" applyBorder="1"/>
    <xf numFmtId="0" fontId="0" fillId="0" borderId="52" xfId="0" applyBorder="1"/>
    <xf numFmtId="0" fontId="0" fillId="0" borderId="53" xfId="0" applyBorder="1"/>
    <xf numFmtId="0" fontId="5" fillId="0" borderId="4" xfId="0" applyFont="1" applyBorder="1" applyAlignment="1"/>
    <xf numFmtId="0" fontId="35" fillId="11" borderId="0" xfId="0" applyFont="1" applyFill="1" applyAlignment="1">
      <alignment horizontal="center"/>
    </xf>
    <xf numFmtId="0" fontId="4" fillId="0" borderId="54" xfId="0" applyFont="1" applyBorder="1" applyAlignment="1">
      <alignment horizontal="center"/>
    </xf>
    <xf numFmtId="0" fontId="7" fillId="0" borderId="54" xfId="0" applyFont="1" applyBorder="1" applyAlignment="1">
      <alignment horizontal="center"/>
    </xf>
    <xf numFmtId="0" fontId="1" fillId="0" borderId="54" xfId="0" applyFont="1" applyBorder="1" applyAlignment="1">
      <alignment horizontal="center"/>
    </xf>
    <xf numFmtId="0" fontId="1" fillId="0" borderId="54" xfId="0" applyFont="1" applyFill="1" applyBorder="1" applyAlignment="1">
      <alignment horizontal="center"/>
    </xf>
    <xf numFmtId="0" fontId="0" fillId="0" borderId="54" xfId="0" applyBorder="1"/>
    <xf numFmtId="0" fontId="4" fillId="6" borderId="54" xfId="0" applyFont="1" applyFill="1" applyBorder="1" applyAlignment="1">
      <alignment horizontal="center"/>
    </xf>
    <xf numFmtId="0" fontId="0" fillId="0" borderId="22" xfId="0" applyBorder="1"/>
    <xf numFmtId="0" fontId="0" fillId="0" borderId="23" xfId="0" applyBorder="1"/>
    <xf numFmtId="0" fontId="7" fillId="0" borderId="48" xfId="0" applyFont="1" applyBorder="1" applyAlignment="1">
      <alignment horizontal="center"/>
    </xf>
    <xf numFmtId="0" fontId="4" fillId="0" borderId="48" xfId="0" applyFont="1" applyFill="1" applyBorder="1" applyAlignment="1"/>
    <xf numFmtId="0" fontId="4" fillId="0" borderId="48" xfId="0" applyFont="1" applyFill="1" applyBorder="1" applyAlignment="1">
      <alignment horizontal="center"/>
    </xf>
    <xf numFmtId="0" fontId="4" fillId="6" borderId="48"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5" xfId="0" applyFont="1" applyFill="1" applyBorder="1" applyAlignment="1">
      <alignment horizontal="center"/>
    </xf>
    <xf numFmtId="0" fontId="38" fillId="0" borderId="2" xfId="0" applyFont="1" applyBorder="1" applyAlignment="1">
      <alignment horizontal="center"/>
    </xf>
    <xf numFmtId="0" fontId="38" fillId="0" borderId="0" xfId="0" quotePrefix="1" applyFont="1" applyBorder="1" applyAlignment="1">
      <alignment horizontal="right"/>
    </xf>
    <xf numFmtId="0" fontId="38" fillId="0" borderId="2" xfId="0" quotePrefix="1" applyFont="1" applyBorder="1" applyAlignment="1">
      <alignment horizontal="right"/>
    </xf>
    <xf numFmtId="0" fontId="4" fillId="0" borderId="7" xfId="0" applyFont="1" applyBorder="1"/>
    <xf numFmtId="0" fontId="17" fillId="19" borderId="35" xfId="0" applyFont="1" applyFill="1" applyBorder="1" applyAlignment="1">
      <alignment horizontal="left" vertical="center" wrapText="1" indent="1"/>
    </xf>
    <xf numFmtId="0" fontId="17" fillId="19" borderId="17" xfId="0" applyFont="1" applyFill="1" applyBorder="1" applyAlignment="1">
      <alignment horizontal="left" vertical="center" wrapText="1" indent="1"/>
    </xf>
    <xf numFmtId="0" fontId="17" fillId="19" borderId="39" xfId="0" applyFont="1" applyFill="1" applyBorder="1" applyAlignment="1">
      <alignment horizontal="left" vertical="center" indent="1"/>
    </xf>
    <xf numFmtId="0" fontId="0" fillId="10" borderId="0" xfId="0" applyFill="1" applyBorder="1"/>
    <xf numFmtId="0" fontId="40" fillId="11" borderId="0" xfId="0" applyFont="1" applyFill="1" applyAlignment="1">
      <alignment horizontal="center" vertical="center"/>
    </xf>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41" fillId="0" borderId="2" xfId="0" applyFont="1" applyBorder="1"/>
    <xf numFmtId="0" fontId="16" fillId="0" borderId="2" xfId="0" applyFont="1" applyBorder="1"/>
    <xf numFmtId="0" fontId="20" fillId="0" borderId="2" xfId="0" applyFont="1" applyBorder="1"/>
    <xf numFmtId="0" fontId="0" fillId="0" borderId="27" xfId="0" applyBorder="1" applyAlignment="1"/>
    <xf numFmtId="0" fontId="0" fillId="0" borderId="44" xfId="0" applyBorder="1" applyAlignment="1"/>
    <xf numFmtId="0" fontId="39" fillId="0" borderId="7" xfId="0" applyFont="1" applyFill="1" applyBorder="1"/>
    <xf numFmtId="0" fontId="4" fillId="10" borderId="48" xfId="0" applyFont="1" applyFill="1" applyBorder="1" applyAlignment="1">
      <alignment horizontal="center" vertical="center"/>
    </xf>
    <xf numFmtId="0" fontId="4" fillId="0" borderId="48"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8" xfId="0" applyNumberFormat="1" applyFont="1" applyBorder="1"/>
    <xf numFmtId="0" fontId="5" fillId="0" borderId="7" xfId="0" applyFont="1" applyBorder="1"/>
    <xf numFmtId="0" fontId="0" fillId="0" borderId="21" xfId="0" applyBorder="1"/>
    <xf numFmtId="0" fontId="0" fillId="0" borderId="23" xfId="0"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8" fillId="19" borderId="40" xfId="0" applyFont="1" applyFill="1" applyBorder="1" applyAlignment="1">
      <alignment horizontal="center" vertical="center"/>
    </xf>
    <xf numFmtId="0" fontId="18" fillId="19" borderId="41" xfId="0" applyFont="1" applyFill="1" applyBorder="1" applyAlignment="1">
      <alignment horizontal="center" vertical="center"/>
    </xf>
    <xf numFmtId="0" fontId="18" fillId="19" borderId="42" xfId="0" applyFont="1" applyFill="1" applyBorder="1" applyAlignment="1">
      <alignment horizontal="center" vertical="center"/>
    </xf>
    <xf numFmtId="0" fontId="16" fillId="0" borderId="37" xfId="0" applyFont="1" applyBorder="1" applyAlignment="1">
      <alignment horizontal="left" vertical="top" wrapText="1" indent="1"/>
    </xf>
    <xf numFmtId="0" fontId="16" fillId="0" borderId="38" xfId="0" applyFont="1" applyBorder="1" applyAlignment="1">
      <alignment horizontal="left" vertical="top" wrapText="1" indent="1"/>
    </xf>
    <xf numFmtId="0" fontId="3" fillId="18" borderId="2" xfId="0" applyFont="1" applyFill="1" applyBorder="1" applyAlignment="1">
      <alignment horizontal="center"/>
    </xf>
    <xf numFmtId="0" fontId="12" fillId="14" borderId="0" xfId="0" applyFont="1" applyFill="1" applyAlignment="1">
      <alignment horizontal="center"/>
    </xf>
    <xf numFmtId="0" fontId="4" fillId="7" borderId="48" xfId="0" applyFont="1" applyFill="1" applyBorder="1" applyAlignment="1">
      <alignment horizontal="center"/>
    </xf>
    <xf numFmtId="0" fontId="4" fillId="5" borderId="48" xfId="0" applyFont="1" applyFill="1" applyBorder="1" applyAlignment="1">
      <alignment horizontal="center"/>
    </xf>
    <xf numFmtId="0" fontId="4" fillId="9" borderId="48" xfId="0" applyFont="1" applyFill="1" applyBorder="1" applyAlignment="1">
      <alignment horizontal="center" wrapText="1"/>
    </xf>
    <xf numFmtId="0" fontId="8" fillId="9" borderId="48"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24" fillId="15" borderId="0" xfId="0" applyFont="1" applyFill="1" applyAlignment="1">
      <alignment horizontal="center" wrapText="1"/>
    </xf>
    <xf numFmtId="0" fontId="24" fillId="15" borderId="0" xfId="0" applyFont="1" applyFill="1" applyAlignment="1">
      <alignment horizontal="center"/>
    </xf>
    <xf numFmtId="0" fontId="25" fillId="15" borderId="0" xfId="0" applyFont="1" applyFill="1" applyAlignment="1">
      <alignment horizontal="left" vertical="center" wrapText="1"/>
    </xf>
    <xf numFmtId="0" fontId="25" fillId="15" borderId="0" xfId="0" applyFont="1" applyFill="1" applyAlignment="1">
      <alignment horizontal="left" vertical="top" wrapText="1"/>
    </xf>
    <xf numFmtId="0" fontId="25" fillId="15" borderId="0" xfId="0" applyFont="1" applyFill="1" applyAlignment="1">
      <alignment horizontal="left" vertical="top"/>
    </xf>
    <xf numFmtId="0" fontId="27" fillId="16" borderId="0" xfId="0" applyFont="1" applyFill="1" applyAlignment="1">
      <alignment horizontal="left" vertical="center" wrapText="1"/>
    </xf>
    <xf numFmtId="0" fontId="27" fillId="16" borderId="0" xfId="0" applyFont="1" applyFill="1" applyAlignment="1">
      <alignment horizontal="left" vertical="center"/>
    </xf>
    <xf numFmtId="0" fontId="29" fillId="16" borderId="0" xfId="0" applyFont="1" applyFill="1" applyAlignment="1">
      <alignment horizontal="center" wrapText="1"/>
    </xf>
    <xf numFmtId="0" fontId="29" fillId="16" borderId="0" xfId="0" applyFont="1" applyFill="1" applyAlignment="1">
      <alignment horizontal="center"/>
    </xf>
    <xf numFmtId="0" fontId="37" fillId="16" borderId="0" xfId="0" applyFont="1" applyFill="1" applyAlignment="1">
      <alignment horizontal="center" vertical="center" wrapText="1"/>
    </xf>
    <xf numFmtId="0" fontId="27" fillId="16" borderId="0" xfId="0" applyFont="1" applyFill="1" applyAlignment="1">
      <alignment horizontal="left" vertical="top" wrapText="1"/>
    </xf>
    <xf numFmtId="0" fontId="27" fillId="16" borderId="0" xfId="0" applyFont="1" applyFill="1" applyAlignment="1">
      <alignment horizontal="left" vertical="top"/>
    </xf>
    <xf numFmtId="0" fontId="30" fillId="16" borderId="0" xfId="0" applyFont="1" applyFill="1" applyAlignment="1">
      <alignment horizontal="center" wrapText="1"/>
    </xf>
    <xf numFmtId="0" fontId="30" fillId="16" borderId="0" xfId="0" applyFont="1" applyFill="1" applyAlignment="1">
      <alignment horizontal="center"/>
    </xf>
    <xf numFmtId="0" fontId="32" fillId="16" borderId="0" xfId="0" applyFont="1" applyFill="1" applyAlignment="1">
      <alignment horizontal="center" vertical="center" wrapText="1"/>
    </xf>
    <xf numFmtId="0" fontId="33" fillId="9" borderId="0" xfId="0" applyFont="1" applyFill="1" applyAlignment="1">
      <alignment horizontal="left" vertical="top" wrapText="1"/>
    </xf>
    <xf numFmtId="0" fontId="25" fillId="9" borderId="0" xfId="0" applyFont="1" applyFill="1" applyAlignment="1">
      <alignment horizontal="left" vertical="top"/>
    </xf>
    <xf numFmtId="0" fontId="30" fillId="9" borderId="0" xfId="0" applyFont="1" applyFill="1" applyAlignment="1">
      <alignment horizontal="center" wrapText="1"/>
    </xf>
    <xf numFmtId="0" fontId="30" fillId="9" borderId="0" xfId="0" applyFont="1" applyFill="1" applyAlignment="1">
      <alignment horizontal="center"/>
    </xf>
    <xf numFmtId="0" fontId="20" fillId="11" borderId="0" xfId="0" applyFont="1" applyFill="1"/>
    <xf numFmtId="0" fontId="33" fillId="11" borderId="0" xfId="0" applyFont="1" applyFill="1" applyAlignment="1">
      <alignment horizontal="left" vertical="top" wrapText="1"/>
    </xf>
    <xf numFmtId="0" fontId="35" fillId="11" borderId="0" xfId="0" applyFont="1" applyFill="1" applyAlignment="1">
      <alignment horizontal="center" wrapText="1"/>
    </xf>
    <xf numFmtId="0" fontId="35" fillId="11" borderId="0" xfId="0" applyFont="1" applyFill="1" applyAlignment="1">
      <alignment horizontal="center"/>
    </xf>
    <xf numFmtId="0" fontId="33" fillId="11" borderId="0" xfId="0" applyFont="1" applyFill="1" applyAlignment="1">
      <alignment horizontal="left" vertical="center" wrapText="1"/>
    </xf>
    <xf numFmtId="20" fontId="0" fillId="0" borderId="0" xfId="0" applyNumberFormat="1" applyBorder="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1</xdr:col>
      <xdr:colOff>1989455</xdr:colOff>
      <xdr:row>0</xdr:row>
      <xdr:rowOff>0</xdr:rowOff>
    </xdr:from>
    <xdr:to>
      <xdr:col>4</xdr:col>
      <xdr:colOff>573190</xdr:colOff>
      <xdr:row>3</xdr:row>
      <xdr:rowOff>104775</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5655" y="0"/>
          <a:ext cx="1536485" cy="143827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5</xdr:col>
      <xdr:colOff>47625</xdr:colOff>
      <xdr:row>9</xdr:row>
      <xdr:rowOff>107685</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71800" y="0"/>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1495425</xdr:colOff>
      <xdr:row>0</xdr:row>
      <xdr:rowOff>0</xdr:rowOff>
    </xdr:from>
    <xdr:to>
      <xdr:col>4</xdr:col>
      <xdr:colOff>1104900</xdr:colOff>
      <xdr:row>3</xdr:row>
      <xdr:rowOff>170572</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262890</xdr:colOff>
      <xdr:row>0</xdr:row>
      <xdr:rowOff>0</xdr:rowOff>
    </xdr:from>
    <xdr:to>
      <xdr:col>4</xdr:col>
      <xdr:colOff>2276475</xdr:colOff>
      <xdr:row>10</xdr:row>
      <xdr:rowOff>202536</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3244215" y="0"/>
          <a:ext cx="2013585" cy="2231361"/>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1724025</xdr:colOff>
      <xdr:row>0</xdr:row>
      <xdr:rowOff>0</xdr:rowOff>
    </xdr:from>
    <xdr:to>
      <xdr:col>4</xdr:col>
      <xdr:colOff>866775</xdr:colOff>
      <xdr:row>3</xdr:row>
      <xdr:rowOff>175063</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1800225" y="0"/>
          <a:ext cx="2190750" cy="1337113"/>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209550</xdr:colOff>
      <xdr:row>0</xdr:row>
      <xdr:rowOff>0</xdr:rowOff>
    </xdr:from>
    <xdr:to>
      <xdr:col>1</xdr:col>
      <xdr:colOff>2362200</xdr:colOff>
      <xdr:row>3</xdr:row>
      <xdr:rowOff>127066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0"/>
          <a:ext cx="2152650" cy="1289116"/>
        </a:xfrm>
        <a:prstGeom prst="rect">
          <a:avLst/>
        </a:prstGeom>
        <a:noFill/>
        <a:ln>
          <a:noFill/>
        </a:ln>
      </xdr:spPr>
    </xdr:pic>
    <xdr:clientData/>
  </xdr:twoCellAnchor>
  <xdr:twoCellAnchor editAs="oneCell">
    <xdr:from>
      <xdr:col>3</xdr:col>
      <xdr:colOff>9525</xdr:colOff>
      <xdr:row>0</xdr:row>
      <xdr:rowOff>0</xdr:rowOff>
    </xdr:from>
    <xdr:to>
      <xdr:col>5</xdr:col>
      <xdr:colOff>28575</xdr:colOff>
      <xdr:row>2</xdr:row>
      <xdr:rowOff>152399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24175" y="0"/>
          <a:ext cx="27432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217171</xdr:colOff>
      <xdr:row>0</xdr:row>
      <xdr:rowOff>0</xdr:rowOff>
    </xdr:from>
    <xdr:to>
      <xdr:col>4</xdr:col>
      <xdr:colOff>2514601</xdr:colOff>
      <xdr:row>3</xdr:row>
      <xdr:rowOff>43436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3246121" y="0"/>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0</xdr:rowOff>
    </xdr:from>
    <xdr:to>
      <xdr:col>2</xdr:col>
      <xdr:colOff>0</xdr:colOff>
      <xdr:row>3</xdr:row>
      <xdr:rowOff>83820</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0"/>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70598</xdr:rowOff>
    </xdr:from>
    <xdr:to>
      <xdr:col>1</xdr:col>
      <xdr:colOff>2689087</xdr:colOff>
      <xdr:row>3</xdr:row>
      <xdr:rowOff>67236</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0" y="70598"/>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352202</xdr:colOff>
      <xdr:row>0</xdr:row>
      <xdr:rowOff>0</xdr:rowOff>
    </xdr:from>
    <xdr:to>
      <xdr:col>4</xdr:col>
      <xdr:colOff>2229972</xdr:colOff>
      <xdr:row>3</xdr:row>
      <xdr:rowOff>191310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66584" y="0"/>
          <a:ext cx="1877770" cy="1042957"/>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baseColWidth="10" defaultColWidth="8.83203125" defaultRowHeight="15"/>
  <cols>
    <col min="1" max="1" width="26.5" customWidth="1"/>
    <col min="2" max="2" width="9" customWidth="1"/>
    <col min="3" max="3" width="8.1640625" customWidth="1"/>
    <col min="4" max="35" width="8" customWidth="1"/>
    <col min="36" max="36" width="21.5" customWidth="1"/>
  </cols>
  <sheetData>
    <row r="1" spans="1:36" ht="12.75" customHeight="1"/>
    <row r="2" spans="1:36" ht="18" customHeight="1">
      <c r="A2" s="1"/>
      <c r="B2" s="1"/>
      <c r="C2" s="1"/>
      <c r="D2" s="5" t="s">
        <v>0</v>
      </c>
      <c r="E2" s="1"/>
      <c r="F2" s="1"/>
      <c r="G2" s="1"/>
      <c r="H2" s="1"/>
      <c r="I2" s="1"/>
      <c r="J2" s="224" t="s">
        <v>1</v>
      </c>
      <c r="K2" s="224"/>
      <c r="L2" s="224"/>
      <c r="M2" s="224"/>
      <c r="N2" s="224"/>
      <c r="O2" s="224"/>
      <c r="P2" s="224"/>
      <c r="Q2" s="224"/>
      <c r="R2" s="224"/>
      <c r="S2" s="224"/>
      <c r="T2" s="224"/>
      <c r="U2" s="224"/>
      <c r="V2" s="224"/>
      <c r="W2" s="224"/>
      <c r="X2" s="224"/>
      <c r="Y2" s="224"/>
      <c r="Z2" s="224"/>
      <c r="AA2" s="224"/>
      <c r="AB2" s="224"/>
      <c r="AC2" s="224"/>
      <c r="AD2" s="224"/>
      <c r="AE2" s="224"/>
      <c r="AF2" s="224"/>
      <c r="AG2" s="224"/>
      <c r="AH2" s="1"/>
      <c r="AI2" s="1"/>
      <c r="AJ2" s="1"/>
    </row>
    <row r="3" spans="1:36" ht="18" customHeight="1">
      <c r="A3" s="1"/>
      <c r="B3" s="1"/>
      <c r="C3" s="1"/>
      <c r="D3" s="70"/>
      <c r="E3" s="216" t="s">
        <v>2</v>
      </c>
      <c r="F3" s="216"/>
      <c r="G3" s="216"/>
      <c r="H3" s="216"/>
      <c r="I3" s="1"/>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1"/>
      <c r="AI3" s="1"/>
      <c r="AJ3" s="1"/>
    </row>
    <row r="4" spans="1:36" ht="18" customHeight="1">
      <c r="A4" s="1"/>
      <c r="B4" s="1"/>
      <c r="C4" s="1"/>
      <c r="D4" s="71"/>
      <c r="E4" s="216" t="s">
        <v>3</v>
      </c>
      <c r="F4" s="216"/>
      <c r="G4" s="216"/>
      <c r="H4" s="216"/>
      <c r="I4" s="1"/>
      <c r="J4" s="224"/>
      <c r="K4" s="224"/>
      <c r="L4" s="224"/>
      <c r="M4" s="224"/>
      <c r="N4" s="224"/>
      <c r="O4" s="224"/>
      <c r="P4" s="224"/>
      <c r="Q4" s="224"/>
      <c r="R4" s="224"/>
      <c r="S4" s="224"/>
      <c r="T4" s="224"/>
      <c r="U4" s="224"/>
      <c r="V4" s="224"/>
      <c r="W4" s="224"/>
      <c r="X4" s="224"/>
      <c r="Y4" s="224"/>
      <c r="Z4" s="224"/>
      <c r="AA4" s="224"/>
      <c r="AB4" s="224"/>
      <c r="AC4" s="224"/>
      <c r="AD4" s="224"/>
      <c r="AE4" s="224"/>
      <c r="AF4" s="224"/>
      <c r="AG4" s="224"/>
      <c r="AH4" s="1"/>
      <c r="AI4" s="1"/>
      <c r="AJ4" s="1"/>
    </row>
    <row r="5" spans="1:36" ht="18" customHeight="1">
      <c r="A5" s="1"/>
      <c r="B5" s="1"/>
      <c r="C5" s="1"/>
      <c r="D5" s="26"/>
      <c r="E5" s="216" t="s">
        <v>4</v>
      </c>
      <c r="F5" s="216"/>
      <c r="G5" s="216"/>
      <c r="H5" s="216"/>
      <c r="I5" s="1"/>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1"/>
      <c r="AI5" s="1"/>
      <c r="AJ5" s="1"/>
    </row>
    <row r="6" spans="1:36" ht="18" customHeight="1">
      <c r="A6" s="1"/>
      <c r="B6" s="1"/>
      <c r="C6" s="1"/>
      <c r="D6" s="27"/>
      <c r="E6" s="216" t="s">
        <v>5</v>
      </c>
      <c r="F6" s="216"/>
      <c r="G6" s="216"/>
      <c r="H6" s="216"/>
      <c r="I6" s="1"/>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1"/>
      <c r="AI6" s="1"/>
      <c r="AJ6" s="1"/>
    </row>
    <row r="7" spans="1:36" ht="18" customHeight="1">
      <c r="A7" s="1"/>
      <c r="B7" s="1"/>
      <c r="C7" s="1"/>
      <c r="D7" s="72"/>
      <c r="E7" s="216" t="s">
        <v>6</v>
      </c>
      <c r="F7" s="216"/>
      <c r="G7" s="216"/>
      <c r="H7" s="216"/>
      <c r="I7" s="1"/>
      <c r="J7" s="224"/>
      <c r="K7" s="224"/>
      <c r="L7" s="224"/>
      <c r="M7" s="224"/>
      <c r="N7" s="224"/>
      <c r="O7" s="224"/>
      <c r="P7" s="224"/>
      <c r="Q7" s="224"/>
      <c r="R7" s="224"/>
      <c r="S7" s="224"/>
      <c r="T7" s="224"/>
      <c r="U7" s="224"/>
      <c r="V7" s="224"/>
      <c r="W7" s="224"/>
      <c r="X7" s="224"/>
      <c r="Y7" s="224"/>
      <c r="Z7" s="224"/>
      <c r="AA7" s="224"/>
      <c r="AB7" s="224"/>
      <c r="AC7" s="224"/>
      <c r="AD7" s="224"/>
      <c r="AE7" s="224"/>
      <c r="AF7" s="224"/>
      <c r="AG7" s="224"/>
      <c r="AH7" s="1"/>
      <c r="AI7" s="1"/>
      <c r="AJ7" s="1"/>
    </row>
    <row r="8" spans="1:36" ht="18" customHeight="1">
      <c r="A8" s="1"/>
      <c r="B8" s="1"/>
      <c r="C8" s="1"/>
      <c r="D8" s="28"/>
      <c r="E8" s="216" t="s">
        <v>7</v>
      </c>
      <c r="F8" s="216"/>
      <c r="G8" s="216"/>
      <c r="H8" s="216"/>
      <c r="I8" s="1"/>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1"/>
      <c r="AI8" s="1"/>
      <c r="AJ8" s="1"/>
    </row>
    <row r="9" spans="1:36" ht="18" customHeight="1">
      <c r="A9" s="1"/>
      <c r="B9" s="1"/>
      <c r="C9" s="1"/>
      <c r="D9" s="29"/>
      <c r="E9" s="227" t="s">
        <v>8</v>
      </c>
      <c r="F9" s="227"/>
      <c r="G9" s="227"/>
      <c r="H9" s="227"/>
      <c r="I9" s="30"/>
      <c r="J9" s="224"/>
      <c r="K9" s="224"/>
      <c r="L9" s="224"/>
      <c r="M9" s="224"/>
      <c r="N9" s="224"/>
      <c r="O9" s="224"/>
      <c r="P9" s="224"/>
      <c r="Q9" s="224"/>
      <c r="R9" s="224"/>
      <c r="S9" s="224"/>
      <c r="T9" s="224"/>
      <c r="U9" s="224"/>
      <c r="V9" s="224"/>
      <c r="W9" s="224"/>
      <c r="X9" s="224"/>
      <c r="Y9" s="224"/>
      <c r="Z9" s="224"/>
      <c r="AA9" s="224"/>
      <c r="AB9" s="224"/>
      <c r="AC9" s="224"/>
      <c r="AD9" s="224"/>
      <c r="AE9" s="224"/>
      <c r="AF9" s="224"/>
      <c r="AG9" s="224"/>
      <c r="AH9" s="1"/>
      <c r="AI9" s="1"/>
      <c r="AJ9" s="1"/>
    </row>
    <row r="10" spans="1:36" ht="18" customHeight="1">
      <c r="A10" s="1"/>
      <c r="B10" s="1"/>
      <c r="C10" s="1"/>
      <c r="D10" s="32"/>
      <c r="E10" s="228" t="s">
        <v>9</v>
      </c>
      <c r="F10" s="228"/>
      <c r="G10" s="228"/>
      <c r="H10" s="228"/>
      <c r="I10" s="31"/>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1"/>
      <c r="AI10" s="1"/>
      <c r="AJ10" s="1"/>
    </row>
    <row r="12" spans="1:36">
      <c r="A12" s="1"/>
      <c r="B12" s="1"/>
      <c r="C12" s="1"/>
      <c r="D12" s="1"/>
      <c r="E12" s="1"/>
      <c r="F12" s="217" t="s">
        <v>10</v>
      </c>
      <c r="G12" s="217"/>
      <c r="H12" s="217"/>
      <c r="I12" s="217"/>
      <c r="J12" s="217"/>
      <c r="K12" s="217"/>
      <c r="L12" s="217"/>
      <c r="M12" s="217"/>
      <c r="N12" s="217"/>
      <c r="O12" s="217"/>
      <c r="P12" s="217"/>
      <c r="Q12" s="217"/>
      <c r="R12" s="217"/>
      <c r="S12" s="223" t="s">
        <v>11</v>
      </c>
      <c r="T12" s="223"/>
      <c r="U12" s="223"/>
      <c r="V12" s="223"/>
      <c r="W12" s="223"/>
      <c r="X12" s="223"/>
      <c r="Y12" s="223"/>
      <c r="Z12" s="223"/>
      <c r="AA12" s="223"/>
      <c r="AB12" s="223"/>
      <c r="AC12" s="223"/>
      <c r="AD12" s="223"/>
      <c r="AE12" s="1"/>
      <c r="AF12" s="1"/>
      <c r="AG12" s="1"/>
      <c r="AH12" s="1"/>
      <c r="AI12" s="1"/>
      <c r="AJ12" s="1"/>
    </row>
    <row r="13" spans="1:36">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214" t="s">
        <v>33</v>
      </c>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5" t="s">
        <v>34</v>
      </c>
      <c r="AC15" s="215"/>
      <c r="AD15" s="215"/>
      <c r="AE15" s="215"/>
      <c r="AF15" s="7"/>
      <c r="AG15" s="7"/>
      <c r="AH15" s="7"/>
      <c r="AI15" s="7"/>
      <c r="AJ15" s="7"/>
    </row>
    <row r="16" spans="1:36" ht="15" customHeight="1">
      <c r="A16" s="8" t="s">
        <v>35</v>
      </c>
      <c r="B16" s="214" t="s">
        <v>36</v>
      </c>
      <c r="C16" s="214"/>
      <c r="D16" s="214"/>
      <c r="E16" s="214"/>
      <c r="F16" s="214"/>
      <c r="G16" s="214"/>
      <c r="H16" s="7"/>
      <c r="I16" s="7"/>
      <c r="J16" s="7"/>
      <c r="K16" s="7"/>
      <c r="L16" s="214" t="s">
        <v>37</v>
      </c>
      <c r="M16" s="214"/>
      <c r="N16" s="214"/>
      <c r="O16" s="214"/>
      <c r="P16" s="215" t="s">
        <v>34</v>
      </c>
      <c r="Q16" s="215"/>
      <c r="R16" s="215"/>
      <c r="S16" s="215"/>
      <c r="T16" s="7"/>
      <c r="U16" s="7"/>
      <c r="V16" s="7"/>
      <c r="W16" s="7"/>
      <c r="X16" s="7"/>
      <c r="Y16" s="7"/>
      <c r="Z16" s="7"/>
      <c r="AA16" s="7"/>
      <c r="AB16" s="7"/>
      <c r="AC16" s="7"/>
      <c r="AD16" s="3"/>
      <c r="AE16" s="7"/>
      <c r="AF16" s="10"/>
      <c r="AG16" s="10"/>
      <c r="AH16" s="10"/>
      <c r="AI16" s="10"/>
      <c r="AJ16" s="10"/>
    </row>
    <row r="17" spans="1:36">
      <c r="A17" s="8" t="s">
        <v>38</v>
      </c>
      <c r="B17" s="214" t="s">
        <v>39</v>
      </c>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5" t="s">
        <v>34</v>
      </c>
      <c r="AC17" s="215"/>
      <c r="AD17" s="215"/>
      <c r="AE17" s="215"/>
      <c r="AF17" s="10"/>
      <c r="AG17" s="10"/>
      <c r="AH17" s="10"/>
      <c r="AI17" s="10"/>
      <c r="AJ17" s="10"/>
    </row>
    <row r="18" spans="1:36" ht="15" customHeight="1">
      <c r="A18" s="8" t="s">
        <v>40</v>
      </c>
      <c r="B18" s="10"/>
      <c r="C18" s="10"/>
      <c r="D18" s="214" t="s">
        <v>41</v>
      </c>
      <c r="E18" s="214"/>
      <c r="F18" s="214"/>
      <c r="G18" s="214"/>
      <c r="H18" s="215" t="s">
        <v>42</v>
      </c>
      <c r="I18" s="215"/>
      <c r="J18" s="215"/>
      <c r="K18" s="9"/>
      <c r="L18" s="10"/>
      <c r="M18" s="10"/>
      <c r="N18" s="10"/>
      <c r="O18" s="10"/>
      <c r="P18" s="214" t="s">
        <v>41</v>
      </c>
      <c r="Q18" s="214"/>
      <c r="R18" s="214"/>
      <c r="S18" s="214"/>
      <c r="T18" s="10"/>
      <c r="U18" s="10"/>
      <c r="V18" s="10"/>
      <c r="W18" s="7"/>
      <c r="X18" s="7"/>
      <c r="Y18" s="10"/>
      <c r="Z18" s="10"/>
      <c r="AA18" s="10"/>
      <c r="AB18" s="215" t="s">
        <v>42</v>
      </c>
      <c r="AC18" s="215"/>
      <c r="AD18" s="215"/>
      <c r="AE18" s="10"/>
      <c r="AF18" s="10"/>
      <c r="AG18" s="10"/>
      <c r="AH18" s="7"/>
      <c r="AI18" s="7"/>
      <c r="AJ18" s="7"/>
    </row>
    <row r="19" spans="1:36">
      <c r="A19" s="6" t="s">
        <v>43</v>
      </c>
      <c r="B19" s="10"/>
      <c r="C19" s="10"/>
      <c r="D19" s="10"/>
      <c r="E19" s="10"/>
      <c r="F19" s="10"/>
      <c r="G19" s="10"/>
      <c r="H19" s="10"/>
      <c r="I19" s="10"/>
      <c r="J19" s="10"/>
      <c r="K19" s="10"/>
      <c r="L19" s="214" t="s">
        <v>41</v>
      </c>
      <c r="M19" s="214"/>
      <c r="N19" s="214"/>
      <c r="O19" s="214"/>
      <c r="P19" s="10"/>
      <c r="Q19" s="10"/>
      <c r="R19" s="10"/>
      <c r="S19" s="3"/>
      <c r="T19" s="3"/>
      <c r="U19" s="3"/>
      <c r="V19" s="7"/>
      <c r="W19" s="7"/>
      <c r="X19" s="10"/>
      <c r="Y19" s="10"/>
      <c r="Z19" s="10"/>
      <c r="AA19" s="10"/>
      <c r="AB19" s="10"/>
      <c r="AC19" s="10"/>
      <c r="AD19" s="10"/>
      <c r="AE19" s="215" t="s">
        <v>42</v>
      </c>
      <c r="AF19" s="215"/>
      <c r="AG19" s="21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213" t="s">
        <v>44</v>
      </c>
      <c r="B21" s="213"/>
      <c r="C21" s="213"/>
      <c r="D21" s="213"/>
      <c r="E21" s="213"/>
      <c r="F21" s="213"/>
      <c r="G21" s="213"/>
      <c r="H21" s="213"/>
      <c r="I21" s="213"/>
      <c r="J21" s="213"/>
      <c r="K21" s="213"/>
      <c r="L21" s="213"/>
      <c r="M21" s="213"/>
      <c r="N21" s="213"/>
      <c r="O21" s="213"/>
      <c r="P21" s="213"/>
      <c r="Q21" s="213"/>
      <c r="R21" s="213"/>
      <c r="S21" s="213"/>
      <c r="T21" s="213"/>
      <c r="U21" s="213"/>
      <c r="V21" s="213"/>
      <c r="W21" s="213"/>
      <c r="X21" s="213"/>
      <c r="Y21" s="213"/>
      <c r="Z21" s="213"/>
      <c r="AA21" s="213"/>
      <c r="AB21" s="213"/>
      <c r="AC21" s="213"/>
      <c r="AD21" s="213"/>
      <c r="AE21" s="213"/>
      <c r="AF21" s="213"/>
      <c r="AG21" s="213"/>
      <c r="AH21" s="213"/>
      <c r="AI21" s="213"/>
      <c r="AJ21" s="21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214" t="s">
        <v>33</v>
      </c>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5" t="s">
        <v>34</v>
      </c>
      <c r="AC23" s="215"/>
      <c r="AD23" s="215"/>
      <c r="AE23" s="215"/>
      <c r="AF23" s="7"/>
      <c r="AG23" s="7"/>
      <c r="AH23" s="7"/>
      <c r="AI23" s="7"/>
      <c r="AJ23" s="7"/>
    </row>
    <row r="24" spans="1:36" ht="15" customHeight="1">
      <c r="A24" s="7" t="s">
        <v>35</v>
      </c>
      <c r="B24" s="214" t="s">
        <v>36</v>
      </c>
      <c r="C24" s="214"/>
      <c r="D24" s="214"/>
      <c r="E24" s="214"/>
      <c r="F24" s="214"/>
      <c r="G24" s="214"/>
      <c r="H24" s="7"/>
      <c r="I24" s="7"/>
      <c r="J24" s="7"/>
      <c r="K24" s="7"/>
      <c r="L24" s="214" t="s">
        <v>37</v>
      </c>
      <c r="M24" s="214"/>
      <c r="N24" s="214"/>
      <c r="O24" s="214"/>
      <c r="P24" s="215" t="s">
        <v>34</v>
      </c>
      <c r="Q24" s="215"/>
      <c r="R24" s="215"/>
      <c r="S24" s="215"/>
      <c r="T24" s="7"/>
      <c r="U24" s="7"/>
      <c r="V24" s="7"/>
      <c r="W24" s="7"/>
      <c r="X24" s="7"/>
      <c r="Y24" s="7"/>
      <c r="Z24" s="7"/>
      <c r="AA24" s="7"/>
      <c r="AB24" s="7"/>
      <c r="AC24" s="7"/>
      <c r="AD24" s="3"/>
      <c r="AE24" s="7"/>
      <c r="AF24" s="10"/>
      <c r="AG24" s="10"/>
      <c r="AH24" s="10"/>
      <c r="AI24" s="10"/>
      <c r="AJ24" s="10"/>
    </row>
    <row r="25" spans="1:36">
      <c r="A25" s="7" t="s">
        <v>38</v>
      </c>
      <c r="B25" s="214" t="s">
        <v>39</v>
      </c>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5" t="s">
        <v>34</v>
      </c>
      <c r="AC25" s="215"/>
      <c r="AD25" s="215"/>
      <c r="AE25" s="215"/>
      <c r="AF25" s="10"/>
      <c r="AG25" s="10"/>
      <c r="AH25" s="10"/>
      <c r="AI25" s="10"/>
      <c r="AJ25" s="10"/>
    </row>
    <row r="26" spans="1:36" ht="15" customHeight="1">
      <c r="A26" s="7" t="s">
        <v>43</v>
      </c>
      <c r="B26" s="10"/>
      <c r="C26" s="10"/>
      <c r="D26" s="214" t="s">
        <v>41</v>
      </c>
      <c r="E26" s="214"/>
      <c r="F26" s="214"/>
      <c r="G26" s="214"/>
      <c r="H26" s="215" t="s">
        <v>42</v>
      </c>
      <c r="I26" s="215"/>
      <c r="J26" s="215"/>
      <c r="K26" s="9"/>
      <c r="L26" s="10"/>
      <c r="M26" s="10"/>
      <c r="N26" s="10"/>
      <c r="O26" s="10"/>
      <c r="P26" s="214" t="s">
        <v>41</v>
      </c>
      <c r="Q26" s="214"/>
      <c r="R26" s="214"/>
      <c r="S26" s="214"/>
      <c r="T26" s="10"/>
      <c r="U26" s="10"/>
      <c r="V26" s="10"/>
      <c r="W26" s="7"/>
      <c r="X26" s="7"/>
      <c r="Y26" s="10"/>
      <c r="Z26" s="10"/>
      <c r="AA26" s="10"/>
      <c r="AB26" s="215" t="s">
        <v>42</v>
      </c>
      <c r="AC26" s="215"/>
      <c r="AD26" s="215"/>
      <c r="AE26" s="10"/>
      <c r="AF26" s="10"/>
      <c r="AG26" s="10"/>
      <c r="AH26" s="7"/>
      <c r="AI26" s="7"/>
      <c r="AJ26" s="7"/>
    </row>
    <row r="27" spans="1:36">
      <c r="A27" s="7" t="s">
        <v>40</v>
      </c>
      <c r="B27" s="10"/>
      <c r="C27" s="10"/>
      <c r="D27" s="10"/>
      <c r="E27" s="10"/>
      <c r="F27" s="10"/>
      <c r="G27" s="10"/>
      <c r="H27" s="10"/>
      <c r="I27" s="10"/>
      <c r="J27" s="10"/>
      <c r="K27" s="10"/>
      <c r="L27" s="214" t="s">
        <v>41</v>
      </c>
      <c r="M27" s="214"/>
      <c r="N27" s="214"/>
      <c r="O27" s="214"/>
      <c r="P27" s="10"/>
      <c r="Q27" s="10"/>
      <c r="R27" s="10"/>
      <c r="S27" s="3"/>
      <c r="T27" s="3"/>
      <c r="U27" s="3"/>
      <c r="V27" s="7"/>
      <c r="W27" s="7"/>
      <c r="X27" s="10"/>
      <c r="Y27" s="10"/>
      <c r="Z27" s="10"/>
      <c r="AA27" s="10"/>
      <c r="AB27" s="10"/>
      <c r="AC27" s="10"/>
      <c r="AD27" s="10"/>
      <c r="AE27" s="215" t="s">
        <v>42</v>
      </c>
      <c r="AF27" s="215"/>
      <c r="AG27" s="21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213" t="s">
        <v>45</v>
      </c>
      <c r="B29" s="213"/>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215" t="s">
        <v>48</v>
      </c>
      <c r="C31" s="215"/>
      <c r="D31" s="214" t="s">
        <v>4</v>
      </c>
      <c r="E31" s="214"/>
      <c r="F31" s="214"/>
      <c r="G31" s="214"/>
      <c r="H31" s="10"/>
      <c r="I31" s="10"/>
      <c r="J31" s="10"/>
      <c r="K31" s="10"/>
      <c r="L31" s="9"/>
      <c r="M31" s="9"/>
      <c r="N31" s="9"/>
      <c r="O31" s="9"/>
      <c r="P31" s="9"/>
      <c r="Q31" s="9"/>
      <c r="R31" s="9"/>
      <c r="S31" s="9"/>
      <c r="T31" s="211" t="s">
        <v>49</v>
      </c>
      <c r="U31" s="212"/>
      <c r="V31" s="7"/>
      <c r="W31" s="7"/>
      <c r="X31" s="3"/>
      <c r="Y31" s="3"/>
      <c r="Z31" s="7"/>
      <c r="AA31" s="7"/>
      <c r="AB31" s="7"/>
      <c r="AC31" s="7"/>
      <c r="AD31" s="7"/>
      <c r="AE31" s="7"/>
      <c r="AF31" s="7"/>
      <c r="AG31" s="7"/>
      <c r="AH31" s="7"/>
      <c r="AI31" s="7"/>
      <c r="AJ31" s="21" t="s">
        <v>7</v>
      </c>
    </row>
    <row r="32" spans="1:36">
      <c r="A32" s="7" t="s">
        <v>50</v>
      </c>
      <c r="B32" s="34"/>
      <c r="C32" s="34"/>
      <c r="D32" s="215" t="s">
        <v>48</v>
      </c>
      <c r="E32" s="215"/>
      <c r="F32" s="220" t="s">
        <v>2</v>
      </c>
      <c r="G32" s="221"/>
      <c r="H32" s="221"/>
      <c r="I32" s="221"/>
      <c r="J32" s="221"/>
      <c r="K32" s="222"/>
      <c r="L32" s="214" t="s">
        <v>4</v>
      </c>
      <c r="M32" s="214"/>
      <c r="N32" s="214"/>
      <c r="O32" s="214"/>
      <c r="P32" s="10"/>
      <c r="Q32" s="10"/>
      <c r="R32" s="10"/>
      <c r="S32" s="10"/>
      <c r="T32" s="7"/>
      <c r="U32" s="7"/>
      <c r="V32" s="7"/>
      <c r="W32" s="7"/>
      <c r="X32" s="7"/>
      <c r="Y32" s="7"/>
      <c r="Z32" s="211" t="s">
        <v>49</v>
      </c>
      <c r="AA32" s="21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215" t="s">
        <v>42</v>
      </c>
      <c r="N33" s="215"/>
      <c r="O33" s="215"/>
      <c r="P33" s="214" t="s">
        <v>4</v>
      </c>
      <c r="Q33" s="214"/>
      <c r="R33" s="214"/>
      <c r="S33" s="21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215" t="s">
        <v>42</v>
      </c>
      <c r="Q34" s="215"/>
      <c r="R34" s="21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215" t="s">
        <v>42</v>
      </c>
      <c r="T35" s="215"/>
      <c r="U35" s="21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215" t="s">
        <v>42</v>
      </c>
      <c r="W36" s="215"/>
      <c r="X36" s="21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211" t="s">
        <v>49</v>
      </c>
      <c r="N37" s="212"/>
      <c r="O37" s="10"/>
      <c r="P37" s="7"/>
      <c r="Q37" s="7"/>
      <c r="R37" s="7"/>
      <c r="S37" s="7"/>
      <c r="T37" s="7"/>
      <c r="U37" s="7"/>
      <c r="V37" s="7"/>
      <c r="W37" s="7"/>
      <c r="X37" s="7"/>
      <c r="Y37" s="215" t="s">
        <v>42</v>
      </c>
      <c r="Z37" s="215"/>
      <c r="AA37" s="21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211" t="s">
        <v>49</v>
      </c>
      <c r="R38" s="212"/>
      <c r="S38" s="7"/>
      <c r="T38" s="7"/>
      <c r="U38" s="7"/>
      <c r="V38" s="7"/>
      <c r="W38" s="7"/>
      <c r="X38" s="7"/>
      <c r="Y38" s="3"/>
      <c r="Z38" s="3"/>
      <c r="AA38" s="3"/>
      <c r="AB38" s="215" t="s">
        <v>42</v>
      </c>
      <c r="AC38" s="215"/>
      <c r="AD38" s="21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213" t="s">
        <v>55</v>
      </c>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215" t="s">
        <v>48</v>
      </c>
      <c r="C42" s="215"/>
      <c r="D42" s="214" t="s">
        <v>4</v>
      </c>
      <c r="E42" s="214"/>
      <c r="F42" s="214"/>
      <c r="G42" s="214"/>
      <c r="H42" s="10"/>
      <c r="I42" s="10"/>
      <c r="J42" s="10"/>
      <c r="K42" s="10"/>
      <c r="L42" s="9"/>
      <c r="M42" s="9"/>
      <c r="N42" s="9"/>
      <c r="O42" s="9"/>
      <c r="P42" s="9"/>
      <c r="Q42" s="9"/>
      <c r="R42" s="9"/>
      <c r="S42" s="9"/>
      <c r="T42" s="211" t="s">
        <v>49</v>
      </c>
      <c r="U42" s="212"/>
      <c r="V42" s="7"/>
      <c r="W42" s="7"/>
      <c r="X42" s="3"/>
      <c r="Y42" s="3"/>
      <c r="Z42" s="7"/>
      <c r="AA42" s="7"/>
      <c r="AB42" s="7"/>
      <c r="AC42" s="7"/>
      <c r="AD42" s="7"/>
      <c r="AE42" s="7"/>
      <c r="AF42" s="7"/>
      <c r="AG42" s="7"/>
      <c r="AH42" s="7"/>
      <c r="AI42" s="7"/>
      <c r="AJ42" s="21" t="s">
        <v>7</v>
      </c>
    </row>
    <row r="43" spans="1:36">
      <c r="A43" s="7" t="s">
        <v>51</v>
      </c>
      <c r="B43" s="34"/>
      <c r="C43" s="34"/>
      <c r="D43" s="215" t="s">
        <v>48</v>
      </c>
      <c r="E43" s="215"/>
      <c r="F43" s="220" t="s">
        <v>2</v>
      </c>
      <c r="G43" s="221"/>
      <c r="H43" s="221"/>
      <c r="I43" s="221"/>
      <c r="J43" s="221"/>
      <c r="K43" s="222"/>
      <c r="L43" s="214" t="s">
        <v>4</v>
      </c>
      <c r="M43" s="214"/>
      <c r="N43" s="214"/>
      <c r="O43" s="214"/>
      <c r="P43" s="10"/>
      <c r="Q43" s="10"/>
      <c r="R43" s="10"/>
      <c r="S43" s="10"/>
      <c r="T43" s="7"/>
      <c r="U43" s="7"/>
      <c r="V43" s="7"/>
      <c r="W43" s="7"/>
      <c r="X43" s="7"/>
      <c r="Y43" s="7"/>
      <c r="Z43" s="211" t="s">
        <v>49</v>
      </c>
      <c r="AA43" s="21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215" t="s">
        <v>42</v>
      </c>
      <c r="N44" s="215"/>
      <c r="O44" s="215"/>
      <c r="P44" s="214" t="s">
        <v>4</v>
      </c>
      <c r="Q44" s="214"/>
      <c r="R44" s="214"/>
      <c r="S44" s="21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215" t="s">
        <v>42</v>
      </c>
      <c r="Q45" s="215"/>
      <c r="R45" s="21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215" t="s">
        <v>42</v>
      </c>
      <c r="T46" s="215"/>
      <c r="U46" s="21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215" t="s">
        <v>42</v>
      </c>
      <c r="W47" s="215"/>
      <c r="X47" s="21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211" t="s">
        <v>49</v>
      </c>
      <c r="N48" s="212"/>
      <c r="O48" s="10"/>
      <c r="P48" s="7"/>
      <c r="Q48" s="7"/>
      <c r="R48" s="7"/>
      <c r="S48" s="7"/>
      <c r="T48" s="7"/>
      <c r="U48" s="7"/>
      <c r="V48" s="7"/>
      <c r="W48" s="7"/>
      <c r="X48" s="7"/>
      <c r="Y48" s="215" t="s">
        <v>42</v>
      </c>
      <c r="Z48" s="215"/>
      <c r="AA48" s="21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211" t="s">
        <v>49</v>
      </c>
      <c r="R49" s="212"/>
      <c r="S49" s="7"/>
      <c r="T49" s="7"/>
      <c r="U49" s="7"/>
      <c r="V49" s="7"/>
      <c r="W49" s="7"/>
      <c r="X49" s="7"/>
      <c r="Y49" s="3"/>
      <c r="Z49" s="3"/>
      <c r="AA49" s="3"/>
      <c r="AB49" s="215" t="s">
        <v>42</v>
      </c>
      <c r="AC49" s="215"/>
      <c r="AD49" s="21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213" t="s">
        <v>56</v>
      </c>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215" t="s">
        <v>48</v>
      </c>
      <c r="C53" s="215"/>
      <c r="D53" s="214" t="s">
        <v>4</v>
      </c>
      <c r="E53" s="214"/>
      <c r="F53" s="214"/>
      <c r="G53" s="214"/>
      <c r="H53" s="10"/>
      <c r="I53" s="10"/>
      <c r="J53" s="10"/>
      <c r="K53" s="10"/>
      <c r="L53" s="9"/>
      <c r="M53" s="9"/>
      <c r="N53" s="9"/>
      <c r="O53" s="9"/>
      <c r="P53" s="9"/>
      <c r="Q53" s="9"/>
      <c r="R53" s="9"/>
      <c r="S53" s="9"/>
      <c r="T53" s="211" t="s">
        <v>49</v>
      </c>
      <c r="U53" s="212"/>
      <c r="V53" s="7"/>
      <c r="W53" s="7"/>
      <c r="X53" s="3"/>
      <c r="Y53" s="3"/>
      <c r="Z53" s="7"/>
      <c r="AA53" s="7"/>
      <c r="AB53" s="7"/>
      <c r="AC53" s="7"/>
      <c r="AD53" s="7"/>
      <c r="AE53" s="7"/>
      <c r="AF53" s="7"/>
      <c r="AG53" s="7"/>
      <c r="AH53" s="7"/>
      <c r="AI53" s="7"/>
      <c r="AJ53" s="21" t="s">
        <v>7</v>
      </c>
    </row>
    <row r="54" spans="1:36">
      <c r="A54" s="7" t="s">
        <v>53</v>
      </c>
      <c r="B54" s="34"/>
      <c r="C54" s="34"/>
      <c r="D54" s="215" t="s">
        <v>48</v>
      </c>
      <c r="E54" s="215"/>
      <c r="F54" s="220" t="s">
        <v>2</v>
      </c>
      <c r="G54" s="221"/>
      <c r="H54" s="221"/>
      <c r="I54" s="221"/>
      <c r="J54" s="221"/>
      <c r="K54" s="222"/>
      <c r="L54" s="214" t="s">
        <v>4</v>
      </c>
      <c r="M54" s="214"/>
      <c r="N54" s="214"/>
      <c r="O54" s="214"/>
      <c r="P54" s="10"/>
      <c r="Q54" s="10"/>
      <c r="R54" s="10"/>
      <c r="S54" s="10"/>
      <c r="T54" s="7"/>
      <c r="U54" s="7"/>
      <c r="V54" s="7"/>
      <c r="W54" s="7"/>
      <c r="X54" s="7"/>
      <c r="Y54" s="7"/>
      <c r="Z54" s="211" t="s">
        <v>49</v>
      </c>
      <c r="AA54" s="21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215" t="s">
        <v>42</v>
      </c>
      <c r="N55" s="215"/>
      <c r="O55" s="215"/>
      <c r="P55" s="214" t="s">
        <v>4</v>
      </c>
      <c r="Q55" s="214"/>
      <c r="R55" s="214"/>
      <c r="S55" s="21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215" t="s">
        <v>42</v>
      </c>
      <c r="Q56" s="215"/>
      <c r="R56" s="21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215" t="s">
        <v>42</v>
      </c>
      <c r="T57" s="215"/>
      <c r="U57" s="21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215" t="s">
        <v>42</v>
      </c>
      <c r="W58" s="215"/>
      <c r="X58" s="21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211" t="s">
        <v>49</v>
      </c>
      <c r="N59" s="212"/>
      <c r="O59" s="10"/>
      <c r="P59" s="7"/>
      <c r="Q59" s="7"/>
      <c r="R59" s="7"/>
      <c r="S59" s="7"/>
      <c r="T59" s="7"/>
      <c r="U59" s="7"/>
      <c r="V59" s="7"/>
      <c r="W59" s="7"/>
      <c r="X59" s="7"/>
      <c r="Y59" s="215" t="s">
        <v>42</v>
      </c>
      <c r="Z59" s="215"/>
      <c r="AA59" s="21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211" t="s">
        <v>49</v>
      </c>
      <c r="R60" s="212"/>
      <c r="S60" s="7"/>
      <c r="T60" s="7"/>
      <c r="U60" s="7"/>
      <c r="V60" s="7"/>
      <c r="W60" s="7"/>
      <c r="X60" s="7"/>
      <c r="Y60" s="3"/>
      <c r="Z60" s="3"/>
      <c r="AA60" s="3"/>
      <c r="AB60" s="215" t="s">
        <v>42</v>
      </c>
      <c r="AC60" s="215"/>
      <c r="AD60" s="21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25" t="s">
        <v>10</v>
      </c>
      <c r="I62" s="225"/>
      <c r="J62" s="225"/>
      <c r="K62" s="225"/>
      <c r="L62" s="225"/>
      <c r="M62" s="225"/>
      <c r="N62" s="225"/>
      <c r="O62" s="225"/>
      <c r="P62" s="225"/>
      <c r="Q62" s="225"/>
      <c r="R62" s="225"/>
      <c r="S62" s="225"/>
      <c r="T62" s="226" t="s">
        <v>11</v>
      </c>
      <c r="U62" s="226"/>
      <c r="V62" s="226"/>
      <c r="W62" s="226"/>
      <c r="X62" s="226"/>
      <c r="Y62" s="226"/>
      <c r="Z62" s="226"/>
      <c r="AA62" s="226"/>
      <c r="AB62" s="226"/>
      <c r="AC62" s="226"/>
      <c r="AD62" s="226"/>
      <c r="AE62" s="226"/>
      <c r="AG62" s="1"/>
      <c r="AH62" s="1"/>
      <c r="AI62" s="1"/>
      <c r="AJ62" s="1"/>
    </row>
    <row r="63" spans="1:36">
      <c r="A63" s="233" t="s">
        <v>58</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29" t="s">
        <v>60</v>
      </c>
      <c r="E65" s="229"/>
      <c r="F65" s="229"/>
      <c r="G65" s="229"/>
      <c r="H65" s="215" t="s">
        <v>42</v>
      </c>
      <c r="I65" s="215"/>
      <c r="J65" s="215"/>
      <c r="K65" s="9"/>
      <c r="L65" s="9"/>
      <c r="M65" s="9"/>
      <c r="N65" s="9"/>
      <c r="O65" s="9"/>
      <c r="P65" s="9"/>
      <c r="Q65" s="9"/>
      <c r="R65" s="9"/>
      <c r="S65" s="10"/>
      <c r="T65" s="10"/>
      <c r="U65" s="211" t="s">
        <v>49</v>
      </c>
      <c r="V65" s="211"/>
      <c r="W65" s="3"/>
      <c r="X65" s="3"/>
      <c r="Y65" s="7"/>
      <c r="Z65" s="7"/>
      <c r="AA65" s="7"/>
      <c r="AB65" s="7"/>
      <c r="AC65" s="7"/>
      <c r="AD65" s="7"/>
      <c r="AE65" s="7"/>
      <c r="AF65" s="7"/>
      <c r="AG65" s="7"/>
      <c r="AH65" s="7"/>
      <c r="AI65" s="7"/>
      <c r="AJ65" s="21" t="s">
        <v>7</v>
      </c>
    </row>
    <row r="66" spans="1:36" ht="15" customHeight="1">
      <c r="A66" s="7" t="s">
        <v>54</v>
      </c>
      <c r="B66" s="7"/>
      <c r="C66" s="7"/>
      <c r="D66" s="229"/>
      <c r="E66" s="229"/>
      <c r="F66" s="229"/>
      <c r="G66" s="229"/>
      <c r="H66" s="3"/>
      <c r="I66" s="3"/>
      <c r="J66" s="3"/>
      <c r="K66" s="215" t="s">
        <v>42</v>
      </c>
      <c r="L66" s="215"/>
      <c r="M66" s="215"/>
      <c r="N66" s="14"/>
      <c r="O66" s="10"/>
      <c r="P66" s="10"/>
      <c r="Q66" s="10"/>
      <c r="R66" s="10"/>
      <c r="S66" s="7"/>
      <c r="T66" s="7"/>
      <c r="U66" s="7"/>
      <c r="V66" s="7"/>
      <c r="W66" s="7"/>
      <c r="X66" s="7"/>
      <c r="Y66" s="211" t="s">
        <v>49</v>
      </c>
      <c r="Z66" s="211"/>
      <c r="AA66" s="7"/>
      <c r="AB66" s="7"/>
      <c r="AC66" s="3"/>
      <c r="AD66" s="7"/>
      <c r="AE66" s="10"/>
      <c r="AF66" s="10"/>
      <c r="AG66" s="10"/>
      <c r="AH66" s="10"/>
      <c r="AI66" s="10"/>
      <c r="AJ66" s="21" t="s">
        <v>7</v>
      </c>
    </row>
    <row r="67" spans="1:36">
      <c r="A67" s="7" t="s">
        <v>43</v>
      </c>
      <c r="B67" s="7"/>
      <c r="C67" s="7"/>
      <c r="D67" s="229"/>
      <c r="E67" s="229"/>
      <c r="F67" s="229"/>
      <c r="G67" s="229"/>
      <c r="H67" s="7"/>
      <c r="I67" s="7"/>
      <c r="J67" s="7"/>
      <c r="K67" s="9"/>
      <c r="L67" s="16"/>
      <c r="M67" s="16"/>
      <c r="N67" s="215" t="s">
        <v>42</v>
      </c>
      <c r="O67" s="215"/>
      <c r="P67" s="21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29"/>
      <c r="E68" s="229"/>
      <c r="F68" s="229"/>
      <c r="G68" s="229"/>
      <c r="H68" s="10"/>
      <c r="I68" s="10"/>
      <c r="J68" s="10"/>
      <c r="K68" s="7"/>
      <c r="L68" s="14"/>
      <c r="M68" s="14"/>
      <c r="N68" s="7"/>
      <c r="O68" s="7"/>
      <c r="P68" s="7"/>
      <c r="Q68" s="215" t="s">
        <v>42</v>
      </c>
      <c r="R68" s="215"/>
      <c r="S68" s="215"/>
      <c r="T68" s="3"/>
      <c r="U68" s="3"/>
      <c r="V68" s="3"/>
      <c r="W68" s="7"/>
      <c r="X68" s="7"/>
      <c r="Y68" s="10"/>
      <c r="Z68" s="10"/>
      <c r="AA68" s="10"/>
      <c r="AB68" s="10"/>
      <c r="AC68" s="7"/>
      <c r="AD68" s="7"/>
      <c r="AE68" s="7"/>
      <c r="AF68" s="7"/>
      <c r="AG68" s="7"/>
      <c r="AH68" s="7"/>
      <c r="AI68" s="7"/>
      <c r="AJ68" s="21" t="s">
        <v>7</v>
      </c>
    </row>
    <row r="69" spans="1:36">
      <c r="A69" s="7" t="s">
        <v>40</v>
      </c>
      <c r="B69" s="7"/>
      <c r="C69" s="7"/>
      <c r="D69" s="229"/>
      <c r="E69" s="229"/>
      <c r="F69" s="229"/>
      <c r="G69" s="229"/>
      <c r="H69" s="9"/>
      <c r="I69" s="9"/>
      <c r="J69" s="9" t="s">
        <v>62</v>
      </c>
      <c r="K69" s="10"/>
      <c r="L69" s="73"/>
      <c r="M69" s="73"/>
      <c r="N69" s="10"/>
      <c r="O69" s="10"/>
      <c r="P69" s="10"/>
      <c r="Q69" s="7"/>
      <c r="R69" s="7"/>
      <c r="S69" s="7"/>
      <c r="T69" s="215" t="s">
        <v>42</v>
      </c>
      <c r="U69" s="215"/>
      <c r="V69" s="215"/>
      <c r="W69" s="3"/>
      <c r="X69" s="3"/>
      <c r="Y69" s="3"/>
      <c r="Z69" s="7"/>
      <c r="AA69" s="7"/>
      <c r="AB69" s="7"/>
      <c r="AC69" s="10"/>
      <c r="AD69" s="10"/>
      <c r="AE69" s="10"/>
      <c r="AF69" s="10"/>
      <c r="AG69" s="7"/>
      <c r="AH69" s="7"/>
      <c r="AI69" s="7"/>
      <c r="AJ69" s="21" t="s">
        <v>7</v>
      </c>
    </row>
    <row r="70" spans="1:36">
      <c r="A70" s="7" t="s">
        <v>53</v>
      </c>
      <c r="B70" s="7"/>
      <c r="C70" s="7"/>
      <c r="D70" s="229"/>
      <c r="E70" s="229"/>
      <c r="F70" s="229"/>
      <c r="G70" s="229"/>
      <c r="H70" s="10"/>
      <c r="I70" s="10"/>
      <c r="J70" s="10"/>
      <c r="K70" s="7"/>
      <c r="L70" s="14"/>
      <c r="M70" s="14"/>
      <c r="N70" s="7"/>
      <c r="O70" s="7"/>
      <c r="P70" s="7"/>
      <c r="Q70" s="7"/>
      <c r="R70" s="7"/>
      <c r="S70" s="7"/>
      <c r="T70" s="7"/>
      <c r="U70" s="7"/>
      <c r="V70" s="7"/>
      <c r="W70" s="215" t="s">
        <v>42</v>
      </c>
      <c r="X70" s="215"/>
      <c r="Y70" s="215"/>
      <c r="Z70" s="3"/>
      <c r="AA70" s="3"/>
      <c r="AB70" s="10"/>
      <c r="AC70" s="7"/>
      <c r="AD70" s="7"/>
      <c r="AE70" s="7"/>
      <c r="AF70" s="7"/>
      <c r="AG70" s="7"/>
      <c r="AH70" s="7"/>
      <c r="AI70" s="7"/>
      <c r="AJ70" s="21" t="s">
        <v>7</v>
      </c>
    </row>
    <row r="71" spans="1:36" ht="15" customHeight="1">
      <c r="A71" s="7" t="s">
        <v>50</v>
      </c>
      <c r="B71" s="7"/>
      <c r="C71" s="7"/>
      <c r="D71" s="229"/>
      <c r="E71" s="229"/>
      <c r="F71" s="229"/>
      <c r="G71" s="229"/>
      <c r="H71" s="9"/>
      <c r="I71" s="9"/>
      <c r="J71" s="9"/>
      <c r="K71" s="10"/>
      <c r="L71" s="35"/>
      <c r="M71" s="36"/>
      <c r="N71" s="211" t="s">
        <v>49</v>
      </c>
      <c r="O71" s="211"/>
      <c r="P71" s="10"/>
      <c r="Q71" s="7"/>
      <c r="R71" s="7"/>
      <c r="S71" s="7"/>
      <c r="T71" s="7"/>
      <c r="U71" s="7"/>
      <c r="V71" s="7"/>
      <c r="W71" s="7"/>
      <c r="X71" s="7"/>
      <c r="Y71" s="7"/>
      <c r="Z71" s="215" t="s">
        <v>42</v>
      </c>
      <c r="AA71" s="215"/>
      <c r="AB71" s="215"/>
      <c r="AC71" s="10"/>
      <c r="AD71" s="10"/>
      <c r="AE71" s="10"/>
      <c r="AF71" s="10"/>
      <c r="AG71" s="7"/>
      <c r="AH71" s="7"/>
      <c r="AI71" s="7"/>
      <c r="AJ71" s="21" t="s">
        <v>7</v>
      </c>
    </row>
    <row r="72" spans="1:36" ht="15" customHeight="1">
      <c r="A72" s="7" t="s">
        <v>47</v>
      </c>
      <c r="B72" s="7"/>
      <c r="C72" s="7"/>
      <c r="D72" s="229"/>
      <c r="E72" s="229"/>
      <c r="F72" s="229"/>
      <c r="G72" s="229"/>
      <c r="H72" s="9"/>
      <c r="I72" s="9"/>
      <c r="J72" s="9"/>
      <c r="K72" s="10"/>
      <c r="L72" s="10"/>
      <c r="M72" s="10"/>
      <c r="N72" s="10"/>
      <c r="O72" s="10"/>
      <c r="P72" s="3"/>
      <c r="Q72" s="3"/>
      <c r="R72" s="211" t="s">
        <v>49</v>
      </c>
      <c r="S72" s="211"/>
      <c r="T72" s="7"/>
      <c r="U72" s="7"/>
      <c r="V72" s="7"/>
      <c r="W72" s="7"/>
      <c r="X72" s="7"/>
      <c r="Y72" s="7"/>
      <c r="Z72" s="3"/>
      <c r="AA72" s="3"/>
      <c r="AB72" s="3"/>
      <c r="AC72" s="215" t="s">
        <v>42</v>
      </c>
      <c r="AD72" s="215"/>
      <c r="AE72" s="21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30"/>
      <c r="Q78" s="231"/>
      <c r="R78" s="23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topLeftCell="A7" zoomScale="70" zoomScaleNormal="70" workbookViewId="0">
      <selection activeCell="A4" sqref="A4"/>
    </sheetView>
  </sheetViews>
  <sheetFormatPr baseColWidth="10" defaultColWidth="9.1640625" defaultRowHeight="16"/>
  <cols>
    <col min="1" max="1" width="63.83203125" style="80" customWidth="1"/>
    <col min="2" max="2" width="3.83203125" style="80" customWidth="1"/>
    <col min="3" max="3" width="64" style="80" customWidth="1"/>
    <col min="4" max="4" width="9.1640625" style="80"/>
    <col min="5" max="5" width="68" style="80" customWidth="1"/>
    <col min="6" max="6" width="12.6640625" style="80" customWidth="1"/>
    <col min="7" max="7" width="11.5" style="80" customWidth="1"/>
    <col min="8" max="16384" width="9.1640625" style="80"/>
  </cols>
  <sheetData>
    <row r="1" spans="1:7" ht="51.75" customHeight="1">
      <c r="A1" s="235" t="s">
        <v>101</v>
      </c>
      <c r="B1" s="236"/>
      <c r="C1" s="237"/>
    </row>
    <row r="2" spans="1:7" ht="18.75" customHeight="1" thickBot="1"/>
    <row r="3" spans="1:7" ht="17">
      <c r="A3" s="188" t="s">
        <v>72</v>
      </c>
      <c r="B3" s="81"/>
      <c r="C3" s="190" t="s">
        <v>97</v>
      </c>
    </row>
    <row r="4" spans="1:7" ht="100.5" customHeight="1" thickBot="1">
      <c r="A4" s="137" t="str">
        <f ca="1">SUBSTITUTE(SUBSTITUTE(SUBSTITUTE(SUBSTITUTE(SUBSTITUTE(SUBSTITUTE(_xlfn.TEXTJOIN(CHAR(10),TRUE,_xlfn._xlws.SORT(SplitLines(INDIRECT(Lists!L2):INDIRECT(Lists!M2)))),"08:", "8:"),"09:", "9:"), "13:", "1:"), "14:", "2:"), "15:", "3:"), "16:","4:")</f>
        <v>9:00 to 10:00 Moneypalooza: Learn &amp; Play
10:30 to 12:00 Around Town: Learn &amp; Play
12:00 to 1:00 Moneypalooza: Learn &amp; Play
3:00 to 3:45 Moneypalooza: Disinfect &amp; Prop Swap
3:45 to 4:30 Around Town: Disinfect &amp; Prop Swap</v>
      </c>
      <c r="C4" s="238" t="s">
        <v>141</v>
      </c>
    </row>
    <row r="5" spans="1:7" ht="17" thickBot="1">
      <c r="A5" s="81"/>
      <c r="B5" s="81"/>
      <c r="C5" s="238"/>
    </row>
    <row r="6" spans="1:7" ht="17">
      <c r="A6" s="189" t="s">
        <v>44</v>
      </c>
      <c r="B6" s="81"/>
      <c r="C6" s="238"/>
    </row>
    <row r="7" spans="1:7" ht="102" customHeight="1" thickBot="1">
      <c r="A7" s="136" t="str">
        <f ca="1">SUBSTITUTE(SUBSTITUTE(SUBSTITUTE(SUBSTITUTE(SUBSTITUTE(SUBSTITUTE(_xlfn.TEXTJOIN(CHAR(10),TRUE,_xlfn._xlws.SORT(SplitLines(INDIRECT(Lists!L3):INDIRECT(Lists!M3)))),"08:", "8:"),"09:", "9:"), "13:", "1:"), "14:", "2:"), "15:", "3:"), "16:","4:")</f>
        <v>9:00 to 10:00 Around Town: Learn &amp; Play
11:00 to 12:00 Moneypalooza: Learn &amp; Play
12:00 to 1:00 Around Town: Learn &amp; Play
3:00 to 3:45 Around Town: Disinfect &amp; Prop Swap
3:45 to 4:30 Moneypalooza: Disinfect &amp; Prop Swap</v>
      </c>
      <c r="C7" s="239"/>
    </row>
    <row r="8" spans="1:7" ht="17" thickBot="1">
      <c r="A8" s="81"/>
      <c r="B8" s="81"/>
    </row>
    <row r="9" spans="1:7" ht="17">
      <c r="A9" s="189" t="s">
        <v>73</v>
      </c>
      <c r="B9" s="81"/>
      <c r="C9" s="189" t="s">
        <v>75</v>
      </c>
    </row>
    <row r="10" spans="1:7" ht="269.25" customHeight="1" thickBot="1">
      <c r="A10" s="136" t="str">
        <f ca="1">SUBSTITUTE(SUBSTITUTE(SUBSTITUTE(SUBSTITUTE(SUBSTITUTE(SUBSTITUTE(_xlfn.TEXTJOIN(CHAR(10),TRUE,_xlfn._xlws.SORT(SplitLines(INDIRECT(Lists!L4):INDIRECT(Lists!M4)))),"08:", "8:"),"09:", "9:"), "13:", "1:"), "14:", "2:"), "15:", "3:"), "16:","4:")
&amp;CHAR(10)&amp;"5:00 to 5:30 All Exhibits: Virex Everything"</f>
        <v>9:00 to 10:00 Kid Grid &amp; RPW: Learn &amp; Play
9:45 to 10:00 P2P &amp; STEMosphere: Prop Swap While Open
10:00 to 10:15 Kid Grid &amp; RPW: Prop Swap While Open
11:00 to 12:00 P2P &amp; STEMosphere: Learn &amp; Play
11:15 to 11:45 Ideaworks &amp; Art Loft: Wipe down 
11:15 to 12:00 Splash (UW - SS): Disinfect &amp; Prop Swap
12:00 to 12:45 HTT: Disinfect &amp; Prop Swap
12:00 to 1:00 Splash (UW - SS): Learn &amp; Play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36"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11:00 to 12:00 Ideaworks &amp; Art Loft: Learn &amp; Play
11:15 to 12:00 Kid Grid &amp; RPW: Disinfect &amp; Prop Swap
12:00 to 12:45 HTT: Disinfect &amp; Prop Swap
12:00 to 1:00 P2P &amp; STEMosphere: Learn &amp; Play
12:15 to 12:45 TH &amp; PZ: Wipe down 
12:45 to 1:30 Around Town: Disinfect &amp; Prop Swap
1:00 to 1:30 Splash (UW - SS): Wipe down 
1:30 to 2:15 Moneypalooza: Disinfect &amp; Prop Swap
2:15 to 3:00 P2P &amp; STEMosphere: Disinfect &amp; Prop Swap
2:30 to 3:00 Ideaworks &amp; Art Loft: Wipe down 
2:30 to 3:00 Kid Grid &amp; RPW: Wipe down 
3:00 to 3:45 TH &amp; PZ: Disinfect &amp; Prop Swap
5:00 to 5:30 All Exhibits: Virex Everything</v>
      </c>
      <c r="E10" s="81"/>
      <c r="G10" s="81"/>
    </row>
    <row r="11" spans="1:7" ht="17" thickBot="1">
      <c r="A11" s="81"/>
      <c r="B11" s="81"/>
    </row>
    <row r="12" spans="1:7" ht="17">
      <c r="A12" s="189" t="s">
        <v>74</v>
      </c>
      <c r="B12" s="81"/>
      <c r="C12" s="189" t="s">
        <v>76</v>
      </c>
    </row>
    <row r="13" spans="1:7" ht="283.5" customHeight="1" thickBot="1">
      <c r="A13" s="136"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11:00 to 12:00 Splash (UW - SS): Learn &amp; Play
11:15 to 11:45 Kid Grid &amp; RPW: Wipe down 
11:15 to 12:00 Ideaworks &amp; Art Loft: Disinfect &amp; Prop Swap
12:00 to 12:45 Around Town: Disinfect &amp; Prop Swap
12:00 to 1:00 Ideaworks &amp; Art Loft: Learn &amp; Play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36"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c r="A14" s="81"/>
      <c r="B14" s="81"/>
    </row>
    <row r="15" spans="1:7">
      <c r="B15" s="81"/>
    </row>
    <row r="16" spans="1:7" ht="196.5" customHeight="1"/>
    <row r="17" spans="1:2">
      <c r="A17" s="81"/>
      <c r="B17" s="81"/>
    </row>
    <row r="18" spans="1:2">
      <c r="B18" s="81"/>
    </row>
    <row r="19" spans="1:2" ht="198.75" customHeight="1"/>
  </sheetData>
  <mergeCells count="2">
    <mergeCell ref="A1:C1"/>
    <mergeCell ref="C4:C7"/>
  </mergeCells>
  <pageMargins left="0.7" right="0.7" top="0.75" bottom="0.75" header="0.3" footer="0.3"/>
  <pageSetup scale="6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35" zoomScale="55" zoomScaleNormal="55" workbookViewId="0">
      <selection activeCell="J75" sqref="J75"/>
    </sheetView>
  </sheetViews>
  <sheetFormatPr baseColWidth="10" defaultColWidth="8.83203125" defaultRowHeight="15"/>
  <cols>
    <col min="1" max="1" width="26.5" customWidth="1"/>
    <col min="2" max="2" width="9" customWidth="1"/>
    <col min="3" max="3" width="8.1640625" customWidth="1"/>
    <col min="4" max="35" width="8" customWidth="1"/>
    <col min="36" max="36" width="21.5" customWidth="1"/>
    <col min="38" max="38" width="5" customWidth="1"/>
    <col min="39" max="43" width="4.6640625" customWidth="1"/>
    <col min="44" max="44" width="15.1640625" customWidth="1"/>
    <col min="46" max="46" width="15.33203125" customWidth="1"/>
    <col min="47" max="47" width="3.6640625" customWidth="1"/>
    <col min="48" max="48" width="27.6640625" customWidth="1"/>
    <col min="49" max="49" width="44" customWidth="1"/>
    <col min="50" max="50" width="107.1640625" customWidth="1"/>
    <col min="51" max="51" width="17" customWidth="1"/>
    <col min="52" max="52" width="2.1640625" bestFit="1" customWidth="1"/>
    <col min="53" max="53" width="14" customWidth="1"/>
    <col min="54" max="54" width="4.1640625" customWidth="1"/>
    <col min="55" max="55" width="26" bestFit="1" customWidth="1"/>
    <col min="56" max="56" width="48.33203125" bestFit="1" customWidth="1"/>
    <col min="58" max="58" width="22.5" bestFit="1" customWidth="1"/>
    <col min="61" max="61" width="54.83203125" customWidth="1"/>
    <col min="62" max="63" width="8.6640625" bestFit="1" customWidth="1"/>
    <col min="64" max="64" width="14.5" customWidth="1"/>
    <col min="65" max="65" width="13.1640625" bestFit="1" customWidth="1"/>
    <col min="66" max="66" width="57.33203125" bestFit="1" customWidth="1"/>
    <col min="71" max="71" width="36.5" customWidth="1"/>
    <col min="76" max="76" width="43.6640625" customWidth="1"/>
    <col min="81" max="81" width="48.5" customWidth="1"/>
    <col min="84" max="85" width="13.83203125" bestFit="1" customWidth="1"/>
    <col min="86" max="86" width="70.6640625" customWidth="1"/>
    <col min="87" max="87" width="112.83203125" customWidth="1"/>
  </cols>
  <sheetData>
    <row r="1" spans="1:87" ht="12.75" customHeight="1"/>
    <row r="2" spans="1:87" ht="25.5" customHeight="1">
      <c r="A2" s="1"/>
      <c r="B2" s="1"/>
      <c r="C2" s="1"/>
      <c r="D2" s="5" t="s">
        <v>0</v>
      </c>
      <c r="E2" s="1"/>
      <c r="F2" s="1"/>
      <c r="G2" s="1"/>
      <c r="H2" s="1"/>
      <c r="I2" s="1"/>
      <c r="J2" s="224" t="s">
        <v>140</v>
      </c>
      <c r="K2" s="224"/>
      <c r="L2" s="224"/>
      <c r="M2" s="224"/>
      <c r="N2" s="224"/>
      <c r="O2" s="224"/>
      <c r="P2" s="224"/>
      <c r="Q2" s="224"/>
      <c r="R2" s="224"/>
      <c r="S2" s="224"/>
      <c r="T2" s="224"/>
      <c r="U2" s="224"/>
      <c r="V2" s="224"/>
      <c r="W2" s="224"/>
      <c r="X2" s="224"/>
      <c r="Y2" s="224"/>
      <c r="Z2" s="224"/>
      <c r="AA2" s="224"/>
      <c r="AB2" s="224"/>
      <c r="AC2" s="224"/>
      <c r="AD2" s="224"/>
      <c r="AE2" s="224"/>
      <c r="AF2" s="224"/>
      <c r="AG2" s="224"/>
      <c r="AH2" s="1"/>
      <c r="AI2" s="1"/>
      <c r="AJ2" s="1"/>
    </row>
    <row r="3" spans="1:87" ht="21" customHeight="1">
      <c r="A3" s="1"/>
      <c r="B3" s="1"/>
      <c r="C3" s="1"/>
      <c r="D3" s="70"/>
      <c r="E3" s="216" t="s">
        <v>2</v>
      </c>
      <c r="F3" s="216"/>
      <c r="G3" s="216"/>
      <c r="H3" s="216"/>
      <c r="I3" s="1"/>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1"/>
      <c r="AI3" s="1"/>
      <c r="AJ3" s="1"/>
    </row>
    <row r="4" spans="1:87" ht="18" customHeight="1">
      <c r="A4" s="1"/>
      <c r="B4" s="1"/>
      <c r="C4" s="1"/>
      <c r="D4" s="71"/>
      <c r="E4" s="216" t="s">
        <v>3</v>
      </c>
      <c r="F4" s="216"/>
      <c r="G4" s="216"/>
      <c r="H4" s="216"/>
      <c r="I4" s="1"/>
      <c r="J4" s="224"/>
      <c r="K4" s="224"/>
      <c r="L4" s="224"/>
      <c r="M4" s="224"/>
      <c r="N4" s="224"/>
      <c r="O4" s="224"/>
      <c r="P4" s="224"/>
      <c r="Q4" s="224"/>
      <c r="R4" s="224"/>
      <c r="S4" s="224"/>
      <c r="T4" s="224"/>
      <c r="U4" s="224"/>
      <c r="V4" s="224"/>
      <c r="W4" s="224"/>
      <c r="X4" s="224"/>
      <c r="Y4" s="224"/>
      <c r="Z4" s="224"/>
      <c r="AA4" s="224"/>
      <c r="AB4" s="224"/>
      <c r="AC4" s="224"/>
      <c r="AD4" s="224"/>
      <c r="AE4" s="224"/>
      <c r="AF4" s="224"/>
      <c r="AG4" s="224"/>
      <c r="AH4" s="1"/>
      <c r="AI4" s="1"/>
      <c r="AJ4" s="1"/>
    </row>
    <row r="5" spans="1:87" ht="18" customHeight="1">
      <c r="A5" s="1"/>
      <c r="B5" s="1"/>
      <c r="C5" s="1"/>
      <c r="D5" s="26"/>
      <c r="E5" s="216" t="s">
        <v>4</v>
      </c>
      <c r="F5" s="216"/>
      <c r="G5" s="216"/>
      <c r="H5" s="216"/>
      <c r="I5" s="1"/>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1"/>
      <c r="AI5" s="1"/>
      <c r="AJ5" s="1"/>
    </row>
    <row r="6" spans="1:87" ht="18" customHeight="1">
      <c r="A6" s="1"/>
      <c r="B6" s="1"/>
      <c r="C6" s="1"/>
      <c r="D6" s="27"/>
      <c r="E6" s="216" t="s">
        <v>5</v>
      </c>
      <c r="F6" s="216"/>
      <c r="G6" s="216"/>
      <c r="H6" s="216"/>
      <c r="I6" s="1"/>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1"/>
      <c r="AI6" s="1"/>
      <c r="AJ6" s="1"/>
    </row>
    <row r="7" spans="1:87" ht="18" customHeight="1">
      <c r="A7" s="1"/>
      <c r="B7" s="1"/>
      <c r="C7" s="1"/>
      <c r="D7" s="72"/>
      <c r="E7" s="216" t="s">
        <v>6</v>
      </c>
      <c r="F7" s="216"/>
      <c r="G7" s="216"/>
      <c r="H7" s="216"/>
      <c r="I7" s="1"/>
      <c r="J7" s="224"/>
      <c r="K7" s="224"/>
      <c r="L7" s="224"/>
      <c r="M7" s="224"/>
      <c r="N7" s="224"/>
      <c r="O7" s="224"/>
      <c r="P7" s="224"/>
      <c r="Q7" s="224"/>
      <c r="R7" s="224"/>
      <c r="S7" s="224"/>
      <c r="T7" s="224"/>
      <c r="U7" s="224"/>
      <c r="V7" s="224"/>
      <c r="W7" s="224"/>
      <c r="X7" s="224"/>
      <c r="Y7" s="224"/>
      <c r="Z7" s="224"/>
      <c r="AA7" s="224"/>
      <c r="AB7" s="224"/>
      <c r="AC7" s="224"/>
      <c r="AD7" s="224"/>
      <c r="AE7" s="224"/>
      <c r="AF7" s="224"/>
      <c r="AG7" s="224"/>
      <c r="AH7" s="1"/>
      <c r="AI7" s="1"/>
      <c r="AJ7" s="1"/>
    </row>
    <row r="8" spans="1:87" ht="18" customHeight="1">
      <c r="A8" s="1"/>
      <c r="B8" s="1"/>
      <c r="C8" s="1"/>
      <c r="D8" s="28"/>
      <c r="E8" s="216" t="s">
        <v>7</v>
      </c>
      <c r="F8" s="216"/>
      <c r="G8" s="216"/>
      <c r="H8" s="216"/>
      <c r="I8" s="1"/>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1"/>
      <c r="AI8" s="1"/>
      <c r="AJ8" s="1"/>
    </row>
    <row r="9" spans="1:87" ht="18" customHeight="1">
      <c r="A9" s="1"/>
      <c r="B9" s="1"/>
      <c r="C9" s="1"/>
      <c r="D9" s="29"/>
      <c r="E9" s="227" t="s">
        <v>131</v>
      </c>
      <c r="F9" s="227"/>
      <c r="G9" s="227"/>
      <c r="H9" s="227"/>
      <c r="I9" s="30"/>
      <c r="J9" s="224"/>
      <c r="K9" s="224"/>
      <c r="L9" s="224"/>
      <c r="M9" s="224"/>
      <c r="N9" s="224"/>
      <c r="O9" s="224"/>
      <c r="P9" s="224"/>
      <c r="Q9" s="224"/>
      <c r="R9" s="224"/>
      <c r="S9" s="224"/>
      <c r="T9" s="224"/>
      <c r="U9" s="224"/>
      <c r="V9" s="224"/>
      <c r="W9" s="224"/>
      <c r="X9" s="224"/>
      <c r="Y9" s="224"/>
      <c r="Z9" s="224"/>
      <c r="AA9" s="224"/>
      <c r="AB9" s="224"/>
      <c r="AC9" s="224"/>
      <c r="AD9" s="224"/>
      <c r="AE9" s="224"/>
      <c r="AF9" s="224"/>
      <c r="AG9" s="224"/>
      <c r="AH9" s="1"/>
      <c r="AI9" s="1"/>
      <c r="AJ9" s="1"/>
    </row>
    <row r="10" spans="1:87" ht="18" customHeight="1">
      <c r="A10" s="1"/>
      <c r="B10" s="1"/>
      <c r="C10" s="1"/>
      <c r="D10" s="32"/>
      <c r="E10" s="228" t="s">
        <v>132</v>
      </c>
      <c r="F10" s="228"/>
      <c r="G10" s="228"/>
      <c r="H10" s="228"/>
      <c r="I10" s="31"/>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1"/>
      <c r="AI10" s="1"/>
      <c r="AJ10" s="1"/>
      <c r="AR10" s="241" t="s">
        <v>63</v>
      </c>
      <c r="AS10" s="241"/>
      <c r="AT10" s="241"/>
      <c r="AU10" s="241"/>
      <c r="AV10" s="241"/>
    </row>
    <row r="11" spans="1:87" ht="16" thickBot="1">
      <c r="A11" t="s">
        <v>64</v>
      </c>
      <c r="AL11" s="161"/>
      <c r="AM11" s="161"/>
      <c r="AN11" s="161"/>
      <c r="AO11" s="161"/>
      <c r="AP11" s="161"/>
      <c r="AQ11" s="161"/>
      <c r="AX11" t="str">
        <f t="shared" ref="AX11:AX14" si="0">_xlfn.TEXTJOIN(CHAR(10),TRUE,AQ11,AW11,BD11)</f>
        <v/>
      </c>
    </row>
    <row r="12" spans="1:87" ht="16" thickBot="1">
      <c r="A12" s="1"/>
      <c r="B12" s="1"/>
      <c r="C12" s="1"/>
      <c r="D12" s="1"/>
      <c r="E12" s="1"/>
      <c r="G12" s="1"/>
      <c r="AE12" s="1"/>
      <c r="AF12" s="1"/>
      <c r="AG12" s="1"/>
      <c r="AH12" s="1"/>
      <c r="AI12" s="1"/>
      <c r="AJ12" s="1"/>
      <c r="AL12" s="163"/>
      <c r="AM12" s="163"/>
      <c r="AN12" s="163"/>
      <c r="AO12" s="162"/>
      <c r="AP12" s="162"/>
      <c r="AQ12" s="162"/>
      <c r="AR12" s="250" t="s">
        <v>65</v>
      </c>
      <c r="AS12" s="251"/>
      <c r="AT12" s="251"/>
      <c r="AU12" s="52"/>
      <c r="AV12" s="59" t="s">
        <v>65</v>
      </c>
      <c r="AW12" s="46"/>
      <c r="AX12" s="46" t="str">
        <f t="shared" si="0"/>
        <v/>
      </c>
      <c r="AY12" s="45" t="s">
        <v>104</v>
      </c>
      <c r="AZ12" s="45"/>
      <c r="BA12" s="45"/>
      <c r="BB12" s="45"/>
      <c r="BC12" s="45"/>
      <c r="BD12" s="45"/>
      <c r="BE12" s="164" t="s">
        <v>103</v>
      </c>
      <c r="BF12" s="165"/>
      <c r="BG12" s="165"/>
      <c r="BH12" s="165"/>
      <c r="BI12" s="165"/>
      <c r="BJ12" s="165"/>
      <c r="BK12" s="165"/>
      <c r="BL12" s="165"/>
      <c r="BM12" s="165"/>
      <c r="BN12" s="166"/>
      <c r="BO12" s="165" t="s">
        <v>102</v>
      </c>
      <c r="BP12" s="165"/>
      <c r="BQ12" s="165"/>
      <c r="BR12" s="165"/>
      <c r="BS12" s="165"/>
      <c r="BT12" s="165"/>
      <c r="BU12" s="165"/>
      <c r="BV12" s="165"/>
      <c r="BW12" s="165"/>
      <c r="BX12" s="165"/>
      <c r="BY12" s="164" t="s">
        <v>4</v>
      </c>
      <c r="BZ12" s="165"/>
      <c r="CA12" s="165"/>
      <c r="CB12" s="165"/>
      <c r="CC12" s="165"/>
      <c r="CD12" s="165"/>
      <c r="CE12" s="165"/>
      <c r="CF12" s="165"/>
      <c r="CG12" s="165"/>
      <c r="CH12" s="166"/>
      <c r="CI12" s="46"/>
    </row>
    <row r="13" spans="1:87" ht="16" thickBot="1">
      <c r="A13" s="159" t="s">
        <v>12</v>
      </c>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240" t="s">
        <v>133</v>
      </c>
      <c r="AC13" s="240"/>
      <c r="AD13" s="240"/>
      <c r="AE13" s="240"/>
      <c r="AF13" s="240"/>
      <c r="AG13" s="240"/>
      <c r="AH13" s="240"/>
      <c r="AI13" s="240"/>
      <c r="AJ13" s="158"/>
      <c r="AL13" s="162"/>
      <c r="AM13" s="162"/>
      <c r="AN13" s="162"/>
      <c r="AO13" s="162"/>
      <c r="AP13" s="162"/>
      <c r="AQ13" s="162"/>
      <c r="AR13" s="60" t="s">
        <v>66</v>
      </c>
      <c r="AS13" s="58" t="s">
        <v>67</v>
      </c>
      <c r="AT13" s="58" t="s">
        <v>68</v>
      </c>
      <c r="AU13" s="53"/>
      <c r="AV13" s="58" t="s">
        <v>69</v>
      </c>
      <c r="AW13" s="51" t="s">
        <v>70</v>
      </c>
      <c r="AX13" s="51" t="str">
        <f t="shared" si="0"/>
        <v>Daily Schedule Format</v>
      </c>
      <c r="AY13" s="79"/>
      <c r="AZ13" s="45"/>
      <c r="BA13" s="45"/>
      <c r="BB13" s="45"/>
      <c r="BC13" s="45"/>
      <c r="BD13" s="45"/>
      <c r="BE13" s="88"/>
      <c r="BF13" s="89" t="s">
        <v>42</v>
      </c>
      <c r="BG13" s="89"/>
      <c r="BH13" s="89"/>
      <c r="BI13" s="89"/>
      <c r="BJ13" s="89"/>
      <c r="BK13" s="89"/>
      <c r="BL13" s="246" t="s">
        <v>98</v>
      </c>
      <c r="BM13" s="246" t="s">
        <v>99</v>
      </c>
      <c r="BN13" s="248" t="s">
        <v>107</v>
      </c>
      <c r="BO13" s="89"/>
      <c r="BP13" s="89" t="s">
        <v>2</v>
      </c>
      <c r="BQ13" s="89"/>
      <c r="BR13" s="89"/>
      <c r="BS13" s="89"/>
      <c r="BT13" s="89"/>
      <c r="BU13" s="89"/>
      <c r="BV13" s="246" t="s">
        <v>98</v>
      </c>
      <c r="BW13" s="246" t="s">
        <v>99</v>
      </c>
      <c r="BX13" s="246" t="s">
        <v>100</v>
      </c>
      <c r="BY13" s="88"/>
      <c r="BZ13" s="89" t="s">
        <v>4</v>
      </c>
      <c r="CA13" s="89"/>
      <c r="CB13" s="89"/>
      <c r="CC13" s="89"/>
      <c r="CD13" s="89"/>
      <c r="CE13" s="89"/>
      <c r="CF13" s="246" t="s">
        <v>98</v>
      </c>
      <c r="CG13" s="246" t="s">
        <v>99</v>
      </c>
      <c r="CH13" s="248" t="s">
        <v>100</v>
      </c>
      <c r="CI13" s="51"/>
    </row>
    <row r="14" spans="1:87">
      <c r="A14" s="148" t="s">
        <v>13</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207">
        <v>0.70833333333333337</v>
      </c>
      <c r="AK14" s="33">
        <v>0.71875</v>
      </c>
      <c r="AL14" s="292">
        <v>0.72916666666666663</v>
      </c>
      <c r="AM14" s="25"/>
      <c r="AN14" s="25"/>
      <c r="AO14" s="25"/>
      <c r="AP14" s="25"/>
      <c r="AQ14" s="25"/>
      <c r="AR14" s="50"/>
      <c r="AS14" s="25"/>
      <c r="AT14" s="25"/>
      <c r="AU14" s="25"/>
      <c r="AV14" s="25"/>
      <c r="AW14" s="51"/>
      <c r="AX14" s="51" t="str">
        <f t="shared" si="0"/>
        <v>Daily Format</v>
      </c>
      <c r="AY14" s="50"/>
      <c r="AZ14" s="25"/>
      <c r="BA14" s="25"/>
      <c r="BB14" s="25"/>
      <c r="BC14" s="25" t="s">
        <v>105</v>
      </c>
      <c r="BD14" s="25" t="s">
        <v>106</v>
      </c>
      <c r="BE14" s="155"/>
      <c r="BF14" s="156"/>
      <c r="BG14" s="156"/>
      <c r="BH14" s="156"/>
      <c r="BI14" s="156" t="s">
        <v>105</v>
      </c>
      <c r="BJ14" s="156"/>
      <c r="BK14" s="156"/>
      <c r="BL14" s="247"/>
      <c r="BM14" s="247"/>
      <c r="BN14" s="249"/>
      <c r="BO14" s="156"/>
      <c r="BP14" s="156"/>
      <c r="BQ14" s="156"/>
      <c r="BR14" s="156"/>
      <c r="BS14" s="156" t="s">
        <v>105</v>
      </c>
      <c r="BT14" s="156"/>
      <c r="BU14" s="156"/>
      <c r="BV14" s="247"/>
      <c r="BW14" s="247"/>
      <c r="BX14" s="247"/>
      <c r="BY14" s="155"/>
      <c r="BZ14" s="156"/>
      <c r="CA14" s="156"/>
      <c r="CB14" s="156"/>
      <c r="CC14" s="156"/>
      <c r="CD14" s="156"/>
      <c r="CE14" s="156"/>
      <c r="CF14" s="247"/>
      <c r="CG14" s="247"/>
      <c r="CH14" s="249"/>
      <c r="CI14" s="87" t="s">
        <v>108</v>
      </c>
    </row>
    <row r="15" spans="1:87" s="75" customFormat="1">
      <c r="A15" s="157" t="s">
        <v>32</v>
      </c>
      <c r="B15" s="214" t="s">
        <v>33</v>
      </c>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5" t="s">
        <v>34</v>
      </c>
      <c r="AC15" s="215"/>
      <c r="AD15" s="215"/>
      <c r="AE15" s="215"/>
      <c r="AF15" s="7"/>
      <c r="AG15" s="7"/>
      <c r="AH15" s="7"/>
      <c r="AI15" s="7"/>
      <c r="AJ15" s="7"/>
      <c r="AL15" s="76" t="str">
        <f>IFERROR(INDEX($B$79:$AJ$79,MATCH("Disinfect &amp; Prop Swap",B15:AI15,0)),"")</f>
        <v/>
      </c>
      <c r="AM15" s="75" t="str" cm="1">
        <f t="array" ref="AM15">IFERROR(MergedCellsCount(INDEX(B15:AI15,MATCH("Disinfect &amp; Prop Swap",B15:AI15,0))),"")</f>
        <v/>
      </c>
      <c r="AN15" s="76" t="str" cm="1">
        <f t="array" ref="AN15">IFERROR(INDEX($B$79:$AJ$79,(MATCH("Disinfect &amp; Prop Swap",B15:AI15,0)+AM15)),"")</f>
        <v/>
      </c>
      <c r="AP15" s="75" t="str">
        <f>IF(ISNUMBER(AL15),CONCATENATE(TEXT(AL15,"HH:MM")," to ",TEXT(AN15,"HH:MM"), " Disinfect &amp; Prop Swap "),"")</f>
        <v/>
      </c>
      <c r="AQ15" s="75" t="str">
        <f>IF(ISNUMBER(AL15),CONCATENATE(TEXT(AL15,"HH:MM")," to ",TEXT(AN15,"HH:MM"), " ",A15,": Disinfect &amp; Prop Swap "),"")</f>
        <v/>
      </c>
      <c r="AR15" s="74" t="str">
        <f>IFERROR(INDEX($B$79:$AJ$79,MATCH("Prop Swap Only",B15:AI15,0)),"")</f>
        <v/>
      </c>
      <c r="AS15" s="75" t="str" cm="1">
        <f t="array" ref="AS15">IFERROR(MergedCellsCount(INDEX(B15:AI15,MATCH("Prop Swap Only",B15:AI15,0))),"")</f>
        <v/>
      </c>
      <c r="AT15" s="76" t="str" cm="1">
        <f t="array" ref="AT15">IFERROR(INDEX($B$79:$AJ$79,(MATCH("Prop Swap Only",B15:AI15,0)+AS15)),"")</f>
        <v/>
      </c>
      <c r="AV15" s="75" t="str">
        <f>IF(ISNUMBER(AR15),CONCATENATE(TEXT(AR15,"HH:MM")," to ",TEXT(AT15,"HH:MM"), " Prop Swap While Open "),"")</f>
        <v/>
      </c>
      <c r="AW15" s="77" t="str">
        <f>IF(ISNUMBER(AR15),CONCATENATE(TEXT(AR15,"HH:MM")," to ",TEXT(AT15,"HH:MM"), " ",A15,": Prop Swap While Open"),"")</f>
        <v/>
      </c>
      <c r="AX15" s="77" t="str">
        <f t="shared" ref="AX15:AX73" si="1">_xlfn.TEXTJOIN(CHAR(10),TRUE,BN15,AW15,BD15,BX15,CH15)</f>
        <v/>
      </c>
      <c r="AY15" s="76" t="str">
        <f>IFERROR(INDEX($B$79:$AJ$79,MATCH("Wipe down",B15:AI15,0)),"")</f>
        <v/>
      </c>
      <c r="AZ15" s="75" t="str" cm="1">
        <f t="array" ref="AZ15">IFERROR(MergedCellsCount(INDEX(B15:AI15,MATCH("Wipe down",B15:AI15,0))),"")</f>
        <v/>
      </c>
      <c r="BA15" s="76" t="str" cm="1">
        <f t="array" ref="BA15">IFERROR(INDEX($B$79:$AJ$79,(MATCH("Wipe down",B15:AI15,0)+AZ15)),"")</f>
        <v/>
      </c>
      <c r="BC15" s="75" t="str">
        <f>IF(ISNUMBER(AY15),CONCATENATE(TEXT(AY15,"HH:MM")," to ",TEXT(BA15,"HH:MM"), " Wipe down"),"")</f>
        <v/>
      </c>
      <c r="BD15" s="75" t="str">
        <f t="shared" ref="BD15:BD73" si="2">IF(ISNUMBER(AY15),CONCATENATE(TEXT(AY15,"HH:MM")," to ",TEXT(BA15,"HH:MM"), " ",A15,": Wipe down "),"")</f>
        <v/>
      </c>
      <c r="BE15" s="150"/>
      <c r="BF15" s="75" t="e" cm="1">
        <f t="array" ref="BF15">_xlfn.SINGLE(INDEX(B15:AJ15,0, _xlfn.AGGREGATE(15, 3, (B15:AI15 = $BF$13)/(B15:AI15 = $BF$13)*COLUMN(B15:AI15)-COLUMN(B15),COLUMNS($BF15:BF15))))</f>
        <v>#NUM!</v>
      </c>
      <c r="BG15" s="75" t="str" cm="1">
        <f t="array" ref="BG15">IFERROR(_xlfn.AGGREGATE(15, 3, (B15:AI15 = $BF$13)/(B15:AI15 = $BF$13)*COLUMN(B15:AI15)-COLUMN(B15),COLUMNS($BG15:BG15)),"")</f>
        <v/>
      </c>
      <c r="BH15" s="75" t="str" cm="1">
        <f t="array" ref="BH15">IFERROR(_xlfn.AGGREGATE(15, 3, (D15:AK15 = $BF$13)/(D15:AK15 = $BF$13)*COLUMN(D15:AK15)-COLUMN(D15),COLUMNS($BG15:BH15)),"")</f>
        <v/>
      </c>
      <c r="BI15" s="75"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5" t="str" cm="1">
        <f t="array" ref="BJ15">IFERROR(MergedCellsCount(INDEX(B15:AI15,_xlfn.AGGREGATE(15, 3, (B15:AI15 = $BF$13)/(B15:AI15 = $BF$13)*COLUMN(B15:AI15)-COLUMN(B15),COLUMNS($BG15:BG15))+1)),"")</f>
        <v/>
      </c>
      <c r="BK15" s="75" t="str" cm="1">
        <f t="array" ref="BK15">IFERROR(MergedCellsCount(INDEX(B15:AI15,_xlfn.AGGREGATE(15, 3, (B15:AI15 = $BF$13)/(B15:AI15 = $BF$13)*COLUMN(B15:AI15)-COLUMN(B15),COLUMNS($BG15:BH15))+1)),"")</f>
        <v/>
      </c>
      <c r="BL15" s="76" t="str" cm="1">
        <f t="array" ref="BL15">IFERROR(INDEX(Lists!$L$24:$AX$24,  0, _xlfn.AGGREGATE(15, 3, (B15:AI15 = $BF$13)/(B15:AI15 = $BF$13)*COLUMN(B15:AI15)-COLUMN(B15),COLUMNS($BG15:BG15))+1),"")</f>
        <v/>
      </c>
      <c r="BM15" s="76" t="str" cm="1">
        <f t="array" ref="BM15">IFERROR(INDEX(Lists!$L$24:$AX$24,  0, _xlfn.AGGREGATE(15, 3, (B15:AI15 = $BF$13)/(B15:AI15 = $BF$13)*COLUMN(B15:AI15)-COLUMN(B15),COLUMNS($BG15:BH15))+1),"")</f>
        <v/>
      </c>
      <c r="BN15" s="77"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5" t="e" cm="1">
        <f t="array" ref="BP15">_xlfn.SINGLE(INDEX(B15:AJ15,0, _xlfn.AGGREGATE(15, 3, (B15:AI15 = $BP$13)/(B15:AI15 = $BP$13)*COLUMN(B15:AI15)-COLUMN(B15),COLUMNS($BP15:BP15))))</f>
        <v>#NUM!</v>
      </c>
      <c r="BQ15" s="75" t="str" cm="1">
        <f t="array" ref="BQ15">IFERROR(_xlfn.AGGREGATE(15, 3, (B15:AI15 = $BP$13)/(B15:AI15 = $BP$13)*COLUMN(B15:AI15)-COLUMN(B15),COLUMNS($BP15:BQ15)),"")</f>
        <v/>
      </c>
      <c r="BR15" s="75" t="str" cm="1">
        <f t="array" ref="BR15">IFERROR(_xlfn.AGGREGATE(15, 3, (B15:AI15 = $BP$13)/(B15:AI15 = $BP$13)*COLUMN(B15:AI15)-COLUMN(B15),COLUMNS($BP15:BR15)),"")</f>
        <v/>
      </c>
      <c r="BS15" s="75"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5" t="str" cm="1">
        <f t="array" ref="BT15">IFERROR(MergedCellsCount(INDEX(B15:AI15,_xlfn.AGGREGATE(15, 3, (B15:AI15 = $BP$13)/(B15:AI15 = $BP$13)*COLUMN(B15:AI15)-COLUMN(B15),COLUMNS($BP15:BP15))+1)),"")</f>
        <v/>
      </c>
      <c r="BU15" s="75" t="str" cm="1">
        <f t="array" ref="BU15">IFERROR(MergedCellsCount(INDEX(B18:AI18,_xlfn.AGGREGATE(15, 3, (B18:AI18 = $BP$13)/(B18:AI18 = $BP$13)*COLUMN(B18:AI18)-COLUMN(B18),COLUMNS($BP18:BQ18))+1)),"")</f>
        <v/>
      </c>
      <c r="BV15" s="76" t="str" cm="1">
        <f t="array" ref="BV15">IFERROR(INDEX(Lists!$L$24:$AX$24,  0, _xlfn.AGGREGATE(15, 3, (B15:AI15 = $BP$13)/(B15:AI15 = $BP$13)*COLUMN(B15:AI15)-COLUMN(B15),COLUMNS($BP15:BP15))+1),"")</f>
        <v/>
      </c>
      <c r="BW15" s="76" t="str" cm="1">
        <f t="array" ref="BW15">IFERROR(INDEX(Lists!$L$24:$AX$24,  0, _xlfn.AGGREGATE(15, 3, (B15:AI15 = $BP$13)/(B15:AI15 = $BP$13)*COLUMN(B15:AI15)-COLUMN(B15),COLUMNS($BP15:BQ15))+1),"")</f>
        <v/>
      </c>
      <c r="BX15" s="75"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50"/>
      <c r="BZ15" s="75" t="e" cm="1">
        <f t="array" ref="BZ15">_xlfn.SINGLE(INDEX(B15:AI15,0, _xlfn.AGGREGATE(15, 3, (B15:AI15 = $BZ$13)/(B15:AI15 = $BZ$13)*COLUMN(B15:AI15)-COLUMN(B15),COLUMNS($BZ15:BZ15))))</f>
        <v>#NUM!</v>
      </c>
      <c r="CA15" s="75" t="str" cm="1">
        <f t="array" ref="CA15">IFERROR(_xlfn.AGGREGATE(15, 3, (B15:AI15 = $BZ$13)/(B15:AI15 = $BZ$13)*COLUMN(B15:AI15)-COLUMN(B15),COLUMNS($BZ15:CA15)),"")</f>
        <v/>
      </c>
      <c r="CB15" s="75" t="str" cm="1">
        <f t="array" ref="CB15">IFERROR(_xlfn.AGGREGATE(15, 3, (B15:AI15 = $BZ$13)/(B15:AI15 = $BZ$13)*COLUMN(B15:AI15)-COLUMN(B15),COLUMNS($BZ15:CB15)),"")</f>
        <v/>
      </c>
      <c r="CC15" s="75"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5" t="str" cm="1">
        <f t="array" ref="CD15">IFERROR(MergedCellsCount(INDEX(B15:AI15,_xlfn.AGGREGATE(15, 3, (B15:AI15 = $BZ$13)/(B15:AI15 = $BZ$13)*COLUMN(B15:AI15)-COLUMN(B15),COLUMNS($BZ15:BZ15))+1)),"")</f>
        <v/>
      </c>
      <c r="CE15" s="75" t="str" cm="1">
        <f t="array" ref="CE15">IFERROR(MergedCellsCount(INDEX(B15:AI15,_xlfn.AGGREGATE(15, 3, (B15:AI15 = $BZ$13)/(B15:AI15 = $BZ$13)*COLUMN(B15:AI15)-COLUMN(B15),COLUMNS($BZ15:CA15))+1)),"")</f>
        <v/>
      </c>
      <c r="CF15" s="76" t="str" cm="1">
        <f t="array" ref="CF15">IFERROR(INDEX(Lists!$L$24:$AX$24,  0, _xlfn.AGGREGATE(15, 3, (B15:AI15 = $BZ$13)/(B15:AI15 = $BZ$13)*COLUMN(B15:AI15)-COLUMN(B15),COLUMNS($BZ15:BZ15))+1),"")</f>
        <v/>
      </c>
      <c r="CG15" s="76" t="str" cm="1">
        <f t="array" ref="CG15">IFERROR(INDEX(Lists!$L$24:$AX$24,  0, _xlfn.AGGREGATE(15, 3, (B15:AI15 = $BZ$13)/(B15:AI15 = $BZ$13)*COLUMN(B15:AI15)-COLUMN(B15),COLUMNS($BZ15:CA15))+1),"")</f>
        <v/>
      </c>
      <c r="CH15" s="201"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49" t="str">
        <f>_xlfn.TEXTJOIN(CHAR(10),TRUE,AV15,BC15,BI15,BS15,CC15)</f>
        <v/>
      </c>
    </row>
    <row r="16" spans="1:87" s="25" customFormat="1" ht="15" customHeight="1">
      <c r="A16" s="8" t="s">
        <v>35</v>
      </c>
      <c r="B16" s="214" t="s">
        <v>36</v>
      </c>
      <c r="C16" s="214"/>
      <c r="D16" s="214"/>
      <c r="E16" s="214"/>
      <c r="F16" s="214"/>
      <c r="G16" s="214"/>
      <c r="H16" s="7"/>
      <c r="I16" s="7"/>
      <c r="J16" s="7"/>
      <c r="K16" s="7"/>
      <c r="L16" s="214" t="s">
        <v>37</v>
      </c>
      <c r="M16" s="214"/>
      <c r="N16" s="214"/>
      <c r="O16" s="214"/>
      <c r="P16" s="215" t="s">
        <v>34</v>
      </c>
      <c r="Q16" s="215"/>
      <c r="R16" s="215"/>
      <c r="S16" s="215"/>
      <c r="T16" s="7"/>
      <c r="U16" s="7"/>
      <c r="V16" s="7"/>
      <c r="W16" s="7"/>
      <c r="X16" s="7"/>
      <c r="Y16" s="7"/>
      <c r="Z16" s="7"/>
      <c r="AA16" s="7"/>
      <c r="AB16" s="7"/>
      <c r="AC16" s="7"/>
      <c r="AD16" s="3"/>
      <c r="AE16" s="7"/>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200"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c r="A17" s="8" t="s">
        <v>38</v>
      </c>
      <c r="B17" s="214" t="s">
        <v>39</v>
      </c>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14"/>
      <c r="AA17" s="214"/>
      <c r="AB17" s="215" t="s">
        <v>34</v>
      </c>
      <c r="AC17" s="215"/>
      <c r="AD17" s="215"/>
      <c r="AE17" s="215"/>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200"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c r="A18" s="8" t="s">
        <v>40</v>
      </c>
      <c r="B18" s="10"/>
      <c r="C18" s="10"/>
      <c r="D18" s="214" t="s">
        <v>4</v>
      </c>
      <c r="E18" s="214"/>
      <c r="F18" s="214"/>
      <c r="G18" s="214"/>
      <c r="H18" s="16"/>
      <c r="I18" s="16"/>
      <c r="J18" s="16"/>
      <c r="K18" s="16"/>
      <c r="L18" s="16"/>
      <c r="M18" s="16"/>
      <c r="N18" s="16"/>
      <c r="O18" s="16"/>
      <c r="P18" s="214" t="s">
        <v>4</v>
      </c>
      <c r="Q18" s="214"/>
      <c r="R18" s="214"/>
      <c r="S18" s="214"/>
      <c r="T18" s="10"/>
      <c r="U18" s="10"/>
      <c r="V18" s="10"/>
      <c r="W18" s="7"/>
      <c r="X18" s="7"/>
      <c r="Y18" s="10"/>
      <c r="Z18" s="10"/>
      <c r="AA18" s="10"/>
      <c r="AB18" s="215" t="s">
        <v>42</v>
      </c>
      <c r="AC18" s="215"/>
      <c r="AD18" s="215"/>
      <c r="AE18" s="10"/>
      <c r="AF18" s="10"/>
      <c r="AG18" s="10"/>
      <c r="AH18" s="7"/>
      <c r="AI18" s="7"/>
      <c r="AJ18" s="7"/>
      <c r="AL18" s="55"/>
      <c r="AN18" s="55"/>
      <c r="AR18" s="54" t="str">
        <f t="shared" si="3"/>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ca="1" si="1"/>
        <v>15:00 to 15:45 Moneypalooza: Disinfect &amp; Prop Swap
09:00 to 10:00 Moneypalooza: Learn &amp; Play
12:00 to 13:00 Moneypalooza: Learn &amp; Play</v>
      </c>
      <c r="AY18" s="55" t="str">
        <f t="shared" si="4"/>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(H18:AK18 = $BF$13)/(H18:AK18 = $BF$13)*COLUMN(H18:AK18)-COLUMN(#REF!),COLUMNS($BG18:BH18)),"")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cm="1">
        <f t="array" ref="CA18">IFERROR(_xlfn.AGGREGATE(15, 3, (B18:AI18 = $BZ$13)/(B18:AI18 = $BZ$13)*COLUMN(B18:AI18)-COLUMN(B18),COLUMNS($BZ18:CA18)),"")</f>
        <v>14</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
12:00 to 13:00 Learn &amp; Play</v>
      </c>
      <c r="CD18" s="25" cm="1">
        <f t="array" aca="1" ref="CD18" ca="1">IFERROR(MergedCellsCount(INDEX(B18:AI18,_xlfn.AGGREGATE(15, 3, (B18:AI18 = $BZ$13)/(B18:AI18 = $BZ$13)*COLUMN(B18:AI18)-COLUMN(B18),COLUMNS($BZ18:BZ18))+1)),"")</f>
        <v>4</v>
      </c>
      <c r="CE18" s="25" cm="1">
        <f t="array" aca="1" ref="CE18" ca="1">IFERROR(MergedCellsCount(INDEX(B18:AI18,_xlfn.AGGREGATE(15, 3, (B18:AI18 = $BZ$13)/(B18:AI18 = $BZ$13)*COLUMN(B18:AI18)-COLUMN(B18),COLUMNS($BZ18:CA18))+1)),"")</f>
        <v>4</v>
      </c>
      <c r="CF18" s="55" cm="1">
        <f t="array" ref="CF18">IFERROR(INDEX(Lists!$L$24:$AX$24,  0, _xlfn.AGGREGATE(15, 3, (B18:AI18 = $BZ$13)/(B18:AI18 = $BZ$13)*COLUMN(B18:AI18)-COLUMN(B18),COLUMNS($BZ18:BZ18))+1),"")</f>
        <v>0.375</v>
      </c>
      <c r="CG18" s="55" cm="1">
        <f t="array" ref="CG18">IFERROR(INDEX(Lists!$L$24:$AX$24,  0, _xlfn.AGGREGATE(15, 3, (B18:AI18 = $BZ$13)/(B18:AI18 = $BZ$13)*COLUMN(B18:AI18)-COLUMN(B18),COLUMNS($BZ18:CA18))+1),"")</f>
        <v>0.5</v>
      </c>
      <c r="CH18" s="200"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
12:00 to 13:00 Moneypalooza: Learn &amp; Play</v>
      </c>
      <c r="CI18" s="42" t="str">
        <f ca="1">_xlfn.TEXTJOIN(CHAR(10),TRUE,AV18,BC18,BI18,BS18,CC18)</f>
        <v>15:00 to 15:45 Disinfect &amp; Prop Swap
09:00 to 10:00 Learn &amp; Play
12:00 to 13:00 Learn &amp; Play</v>
      </c>
    </row>
    <row r="19" spans="1:87" s="25" customFormat="1">
      <c r="A19" s="144" t="s">
        <v>43</v>
      </c>
      <c r="B19" s="10"/>
      <c r="C19" s="10"/>
      <c r="D19" s="16"/>
      <c r="E19" s="16"/>
      <c r="F19" s="16"/>
      <c r="G19" s="16"/>
      <c r="H19" s="10"/>
      <c r="I19" s="10"/>
      <c r="J19" s="214" t="s">
        <v>4</v>
      </c>
      <c r="K19" s="214"/>
      <c r="L19" s="214"/>
      <c r="M19" s="214"/>
      <c r="N19" s="214"/>
      <c r="O19" s="214"/>
      <c r="P19" s="10"/>
      <c r="Q19" s="10"/>
      <c r="R19" s="10"/>
      <c r="S19" s="3"/>
      <c r="T19" s="3"/>
      <c r="U19" s="3"/>
      <c r="V19" s="7"/>
      <c r="W19" s="7"/>
      <c r="X19" s="10"/>
      <c r="Y19" s="10"/>
      <c r="Z19" s="10"/>
      <c r="AA19" s="10"/>
      <c r="AB19" s="10"/>
      <c r="AC19" s="10"/>
      <c r="AD19" s="10"/>
      <c r="AE19" s="215" t="s">
        <v>42</v>
      </c>
      <c r="AF19" s="215"/>
      <c r="AG19" s="215"/>
      <c r="AH19" s="147"/>
      <c r="AI19" s="147"/>
      <c r="AJ19" s="147"/>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10:30 to 12:00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10:30 to 12:00 Learn &amp; Play</v>
      </c>
      <c r="CD19" s="25" cm="1">
        <f t="array" aca="1" ref="CD19" ca="1">IFERROR(MergedCellsCount(INDEX(B19:AI19,_xlfn.AGGREGATE(15, 3, (B19:AI19 = $BZ$13)/(B19:AI19 = $BZ$13)*COLUMN(B19:AI19)-COLUMN(B19),COLUMNS($BZ19:BZ19))+1)),"")</f>
        <v>6</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0.4375</v>
      </c>
      <c r="CG19" s="55" t="str" cm="1">
        <f t="array" ref="CG19">IFERROR(INDEX(Lists!$L$24:$AX$24,  0, _xlfn.AGGREGATE(15, 3, (B19:AI19 = $BZ$13)/(B19:AI19 = $BZ$13)*COLUMN(B19:AI19)-COLUMN(B19),COLUMNS($BZ19:CA19))+1),"")</f>
        <v/>
      </c>
      <c r="CH19" s="200"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10:30 to 12:00 Around Town: Learn &amp; Play</v>
      </c>
      <c r="CI19" s="42" t="str">
        <f ca="1">_xlfn.TEXTJOIN(CHAR(10),TRUE,AV19,BC19,BI19,BS19,CC19)</f>
        <v>15:45 to 16:30 Disinfect &amp; Prop Swap
10:30 to 12:00 Learn &amp; Play</v>
      </c>
    </row>
    <row r="20" spans="1:87" s="25" customFormat="1">
      <c r="A20" s="147"/>
      <c r="B20" s="145"/>
      <c r="C20" s="145"/>
      <c r="D20" s="145"/>
      <c r="E20" s="145"/>
      <c r="F20" s="145"/>
      <c r="G20" s="145"/>
      <c r="H20" s="145"/>
      <c r="I20" s="145"/>
      <c r="J20" s="145"/>
      <c r="K20" s="145"/>
      <c r="L20" s="179"/>
      <c r="M20" s="179"/>
      <c r="N20" s="179"/>
      <c r="O20" s="179"/>
      <c r="P20" s="145"/>
      <c r="Q20" s="145"/>
      <c r="R20" s="145"/>
      <c r="S20" s="146"/>
      <c r="T20" s="146"/>
      <c r="U20" s="146"/>
      <c r="V20" s="146"/>
      <c r="W20" s="146"/>
      <c r="X20" s="146"/>
      <c r="Y20" s="146"/>
      <c r="Z20" s="145"/>
      <c r="AA20" s="145"/>
      <c r="AB20" s="178"/>
      <c r="AC20" s="178"/>
      <c r="AD20" s="178"/>
      <c r="AE20" s="145"/>
      <c r="AF20" s="145"/>
      <c r="AG20" s="145"/>
      <c r="AH20" s="147"/>
      <c r="AI20" s="147"/>
      <c r="AJ20" s="147"/>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200"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5" customFormat="1">
      <c r="A21" s="187"/>
      <c r="B21" s="187"/>
      <c r="C21" s="187"/>
      <c r="D21" s="187"/>
      <c r="E21" s="187"/>
      <c r="F21" s="187"/>
      <c r="G21" s="187"/>
      <c r="H21" s="187"/>
      <c r="I21" s="187"/>
      <c r="J21" s="187"/>
      <c r="K21" s="187"/>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L21" s="76"/>
      <c r="AN21" s="76"/>
      <c r="AR21" s="74"/>
      <c r="AT21" s="76"/>
      <c r="AW21" s="77"/>
      <c r="AX21" s="77"/>
      <c r="AY21" s="76"/>
      <c r="BA21" s="76"/>
      <c r="BE21" s="150"/>
      <c r="BL21" s="76"/>
      <c r="BM21" s="76"/>
      <c r="BN21" s="77"/>
      <c r="BV21" s="76"/>
      <c r="BW21" s="76"/>
      <c r="BY21" s="150"/>
      <c r="CF21" s="76"/>
      <c r="CG21" s="76"/>
      <c r="CH21" s="201"/>
      <c r="CI21" s="149"/>
    </row>
    <row r="22" spans="1:87">
      <c r="A22" s="158" t="s">
        <v>44</v>
      </c>
      <c r="B22" s="158"/>
      <c r="C22" s="158"/>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58"/>
      <c r="AG22" s="158"/>
      <c r="AH22" s="158"/>
      <c r="AI22" s="158"/>
      <c r="AJ22" s="158"/>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200"/>
      <c r="CI22" s="42"/>
    </row>
    <row r="23" spans="1:87">
      <c r="A23" s="148" t="s">
        <v>13</v>
      </c>
      <c r="B23" s="147" t="s">
        <v>14</v>
      </c>
      <c r="C23" s="148"/>
      <c r="D23" s="151" t="s">
        <v>15</v>
      </c>
      <c r="E23" s="151"/>
      <c r="F23" s="151" t="s">
        <v>16</v>
      </c>
      <c r="G23" s="151"/>
      <c r="H23" s="152" t="s">
        <v>17</v>
      </c>
      <c r="I23" s="152"/>
      <c r="J23" s="152" t="s">
        <v>18</v>
      </c>
      <c r="K23" s="152"/>
      <c r="L23" s="152" t="s">
        <v>19</v>
      </c>
      <c r="M23" s="152"/>
      <c r="N23" s="152" t="s">
        <v>20</v>
      </c>
      <c r="O23" s="152"/>
      <c r="P23" s="152" t="s">
        <v>21</v>
      </c>
      <c r="Q23" s="152"/>
      <c r="R23" s="152" t="s">
        <v>22</v>
      </c>
      <c r="S23" s="152"/>
      <c r="T23" s="152" t="s">
        <v>23</v>
      </c>
      <c r="U23" s="152"/>
      <c r="V23" s="152" t="s">
        <v>24</v>
      </c>
      <c r="W23" s="152"/>
      <c r="X23" s="152" t="s">
        <v>25</v>
      </c>
      <c r="Y23" s="152"/>
      <c r="Z23" s="152" t="s">
        <v>26</v>
      </c>
      <c r="AA23" s="152"/>
      <c r="AB23" s="152" t="s">
        <v>27</v>
      </c>
      <c r="AC23" s="152"/>
      <c r="AD23" s="152" t="s">
        <v>28</v>
      </c>
      <c r="AE23" s="152"/>
      <c r="AF23" s="152" t="s">
        <v>29</v>
      </c>
      <c r="AG23" s="152"/>
      <c r="AH23" s="152" t="s">
        <v>30</v>
      </c>
      <c r="AI23" s="152"/>
      <c r="AJ23" s="151" t="s">
        <v>31</v>
      </c>
      <c r="AL23" s="55"/>
      <c r="AM23" s="25"/>
      <c r="AN23" s="55"/>
      <c r="AO23" s="25"/>
      <c r="AP23" s="25"/>
      <c r="AQ23" s="25"/>
      <c r="AR23" s="54"/>
      <c r="AS23" s="25"/>
      <c r="AT23" s="55"/>
      <c r="AU23" s="25"/>
      <c r="AV23" s="25"/>
      <c r="AW23" s="51"/>
      <c r="AX23" s="51"/>
      <c r="AY23" s="55"/>
      <c r="AZ23" s="25"/>
      <c r="BA23" s="55"/>
      <c r="BB23" s="25"/>
      <c r="BC23" s="25"/>
      <c r="BD23" s="25"/>
      <c r="BE23" s="50"/>
      <c r="BF23" s="25"/>
      <c r="BG23" s="25"/>
      <c r="BH23" s="25"/>
      <c r="BI23" s="25"/>
      <c r="BJ23" s="25"/>
      <c r="BK23" s="25"/>
      <c r="BL23" s="55"/>
      <c r="BM23" s="55"/>
      <c r="BN23" s="51"/>
      <c r="BO23" s="25"/>
      <c r="BP23" s="25"/>
      <c r="BQ23" s="25"/>
      <c r="BR23" s="25"/>
      <c r="BS23" s="25"/>
      <c r="BT23" s="25"/>
      <c r="BU23" s="25"/>
      <c r="BV23" s="55"/>
      <c r="BW23" s="55"/>
      <c r="BX23" s="25"/>
      <c r="BY23" s="50"/>
      <c r="BZ23" s="25"/>
      <c r="CA23" s="25"/>
      <c r="CB23" s="25"/>
      <c r="CC23" s="25"/>
      <c r="CD23" s="25"/>
      <c r="CE23" s="25"/>
      <c r="CF23" s="55"/>
      <c r="CG23" s="55"/>
      <c r="CH23" s="200"/>
      <c r="CI23" s="42"/>
    </row>
    <row r="24" spans="1:87" s="75" customFormat="1">
      <c r="A24" s="7" t="s">
        <v>32</v>
      </c>
      <c r="B24" s="214" t="s">
        <v>33</v>
      </c>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5" t="s">
        <v>34</v>
      </c>
      <c r="AC24" s="215"/>
      <c r="AD24" s="215"/>
      <c r="AE24" s="215"/>
      <c r="AF24" s="7"/>
      <c r="AG24" s="7"/>
      <c r="AH24" s="7"/>
      <c r="AI24" s="7"/>
      <c r="AJ24" s="7"/>
      <c r="AL24" s="76"/>
      <c r="AN24" s="76"/>
      <c r="AR24" s="74" t="str">
        <f t="shared" si="3"/>
        <v/>
      </c>
      <c r="AS24" s="75" t="str" cm="1">
        <f t="array" ref="AS24">IFERROR(MergedCellsCount(INDEX(B24:AI24,MATCH("Prop Swap Only",B24:AI24,0))),"")</f>
        <v/>
      </c>
      <c r="AT24" s="76" t="str" cm="1">
        <f t="array" ref="AT24">IFERROR(INDEX($B$79:$AJ$79,(MATCH("Prop Swap Only",B24:AI24,0)+AS24)),"")</f>
        <v/>
      </c>
      <c r="AV24" s="75" t="str">
        <f t="shared" si="7"/>
        <v/>
      </c>
      <c r="AW24" s="77" t="str">
        <f t="shared" si="8"/>
        <v/>
      </c>
      <c r="AX24" s="77" t="str">
        <f t="shared" si="1"/>
        <v/>
      </c>
      <c r="AY24" s="76" t="str">
        <f t="shared" si="4"/>
        <v/>
      </c>
      <c r="AZ24" s="75" t="str" cm="1">
        <f t="array" ref="AZ24">IFERROR(MergedCellsCount(INDEX(B24:AI24,MATCH("Wipe down",B24:AI24,0))),"")</f>
        <v/>
      </c>
      <c r="BA24" s="76" t="str" cm="1">
        <f t="array" ref="BA24">IFERROR(INDEX($B$79:$AJ$79,(MATCH("Wipe down",B24:AI24,0)+AZ24)),"")</f>
        <v/>
      </c>
      <c r="BC24" s="75" t="str">
        <f t="shared" si="5"/>
        <v/>
      </c>
      <c r="BD24" s="75" t="str">
        <f t="shared" si="2"/>
        <v/>
      </c>
      <c r="BE24" s="150"/>
      <c r="BF24" s="75" t="e" cm="1">
        <f t="array" ref="BF24">_xlfn.SINGLE(INDEX(B24:AJ24,0, _xlfn.AGGREGATE(15, 3, (B24:AI24 = $BF$13)/(B24:AI24 = $BF$13)*COLUMN(B24:AI24)-COLUMN(B24),COLUMNS($BF24:BF24))))</f>
        <v>#NUM!</v>
      </c>
      <c r="BG24" s="75" t="str" cm="1">
        <f t="array" ref="BG24">IFERROR(_xlfn.AGGREGATE(15, 3, (B24:AI24 = $BF$13)/(B24:AI24 = $BF$13)*COLUMN(B24:AI24)-COLUMN(B24),COLUMNS($BG24:BG24)),"")</f>
        <v/>
      </c>
      <c r="BH24" s="75" t="str" cm="1">
        <f t="array" ref="BH24">IFERROR(_xlfn.AGGREGATE(15, 3, (D24:AK24 = $BF$13)/(D24:AK24 = $BF$13)*COLUMN(D24:AK24)-COLUMN(D24),COLUMNS($BG24:BH24)),"")</f>
        <v/>
      </c>
      <c r="BI24" s="7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5" t="str" cm="1">
        <f t="array" ref="BJ24">IFERROR(MergedCellsCount(INDEX(B24:AI24,_xlfn.AGGREGATE(15, 3, (B24:AI24 = $BF$13)/(B24:AI24 = $BF$13)*COLUMN(B24:AI24)-COLUMN(B24),COLUMNS($BG24:BG24))+1)),"")</f>
        <v/>
      </c>
      <c r="BK24" s="75" t="str" cm="1">
        <f t="array" ref="BK24">IFERROR(MergedCellsCount(INDEX(B24:AI24,_xlfn.AGGREGATE(15, 3, (B24:AI24 = $BF$13)/(B24:AI24 = $BF$13)*COLUMN(B24:AI24)-COLUMN(B24),COLUMNS($BG24:BH24))+1)),"")</f>
        <v/>
      </c>
      <c r="BL24" s="76" t="str" cm="1">
        <f t="array" ref="BL24">IFERROR(INDEX(Lists!$L$24:$AX$24,  0, _xlfn.AGGREGATE(15, 3, (B24:AI24 = $BF$13)/(B24:AI24 = $BF$13)*COLUMN(B24:AI24)-COLUMN(B24),COLUMNS($BG24:BG24))+1),"")</f>
        <v/>
      </c>
      <c r="BM24" s="76" t="str" cm="1">
        <f t="array" ref="BM24">IFERROR(INDEX(Lists!$L$24:$AX$24,  0, _xlfn.AGGREGATE(15, 3, (B24:AI24 = $BF$13)/(B24:AI24 = $BF$13)*COLUMN(B24:AI24)-COLUMN(B24),COLUMNS($BG24:BH24))+1),"")</f>
        <v/>
      </c>
      <c r="BN24" s="77"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5" t="e" cm="1">
        <f t="array" ref="BP24">_xlfn.SINGLE(INDEX(B24:AJ24,0, _xlfn.AGGREGATE(15, 3, (B24:AI24 = $BP$13)/(B24:AI24 = $BP$13)*COLUMN(B24:AI24)-COLUMN(B24),COLUMNS($BP24:BP24))))</f>
        <v>#NUM!</v>
      </c>
      <c r="BQ24" s="75" t="str" cm="1">
        <f t="array" ref="BQ24">IFERROR(_xlfn.AGGREGATE(15, 3, (B24:AI24 = $BP$13)/(B24:AI24 = $BP$13)*COLUMN(B24:AI24)-COLUMN(B24),COLUMNS($BP24:BQ24)),"")</f>
        <v/>
      </c>
      <c r="BR24" s="75" t="str" cm="1">
        <f t="array" ref="BR24">IFERROR(_xlfn.AGGREGATE(15, 3, (B24:AI24 = $BP$13)/(B24:AI24 = $BP$13)*COLUMN(B24:AI24)-COLUMN(B24),COLUMNS($BP24:BR24)),"")</f>
        <v/>
      </c>
      <c r="BS24" s="7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5" t="str" cm="1">
        <f t="array" ref="BT24">IFERROR(MergedCellsCount(INDEX(B24:AI24,_xlfn.AGGREGATE(15, 3, (B24:AI24 = $BP$13)/(B24:AI24 = $BP$13)*COLUMN(B24:AI24)-COLUMN(B24),COLUMNS($BP24:BP24))+1)),"")</f>
        <v/>
      </c>
      <c r="BU24" s="75" t="str" cm="1">
        <f t="array" ref="BU24">IFERROR(MergedCellsCount(INDEX(B27:AI27,_xlfn.AGGREGATE(15, 3, (B27:AI27 = $BP$13)/(B27:AI27 = $BP$13)*COLUMN(B27:AI27)-COLUMN(B27),COLUMNS($BP27:BQ27))+1)),"")</f>
        <v/>
      </c>
      <c r="BV24" s="76" t="str" cm="1">
        <f t="array" ref="BV24">IFERROR(INDEX(Lists!$L$24:$AX$24,  0, _xlfn.AGGREGATE(15, 3, (B24:AI24 = $BP$13)/(B24:AI24 = $BP$13)*COLUMN(B24:AI24)-COLUMN(B24),COLUMNS($BP24:BP24))+1),"")</f>
        <v/>
      </c>
      <c r="BW24" s="76" t="str" cm="1">
        <f t="array" ref="BW24">IFERROR(INDEX(Lists!$L$24:$AX$24,  0, _xlfn.AGGREGATE(15, 3, (B24:AI24 = $BP$13)/(B24:AI24 = $BP$13)*COLUMN(B24:AI24)-COLUMN(B24),COLUMNS($BP24:BQ24))+1),"")</f>
        <v/>
      </c>
      <c r="BX24" s="7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50"/>
      <c r="BZ24" s="75" t="e" cm="1">
        <f t="array" ref="BZ24">_xlfn.SINGLE(INDEX(B24:AJ24,0, _xlfn.AGGREGATE(15, 3, (B24:AI24 = $BZ$13)/(B24:AI24 = $BZ$13)*COLUMN(B24:AI24)-COLUMN(B24),COLUMNS($BZ24:BZ24))))</f>
        <v>#NUM!</v>
      </c>
      <c r="CA24" s="75" t="str" cm="1">
        <f t="array" ref="CA24">IFERROR(_xlfn.AGGREGATE(15, 3, (B24:AI24 = $BZ$13)/(B24:AI24 = $BZ$13)*COLUMN(B24:AI24)-COLUMN(B24),COLUMNS($BZ24:CA24)),"")</f>
        <v/>
      </c>
      <c r="CB24" s="75" t="str" cm="1">
        <f t="array" ref="CB24">IFERROR(_xlfn.AGGREGATE(15, 3, (B24:AI24 = $BZ$13)/(B24:AI24 = $BZ$13)*COLUMN(B24:AI24)-COLUMN(B24),COLUMNS($BZ24:CB24)),"")</f>
        <v/>
      </c>
      <c r="CC24" s="7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5" t="str" cm="1">
        <f t="array" ref="CD24">IFERROR(MergedCellsCount(INDEX(B24:AI24,_xlfn.AGGREGATE(15, 3, (B24:AI24 = $BZ$13)/(B24:AI24 = $BZ$13)*COLUMN(B24:AI24)-COLUMN(B24),COLUMNS($BZ24:BZ24))+1)),"")</f>
        <v/>
      </c>
      <c r="CE24" s="75" t="str" cm="1">
        <f t="array" ref="CE24">IFERROR(MergedCellsCount(INDEX(B24:AI24,_xlfn.AGGREGATE(15, 3, (B24:AI24 = $BZ$13)/(B24:AI24 = $BZ$13)*COLUMN(B24:AI24)-COLUMN(B24),COLUMNS($BZ24:CA24))+1)),"")</f>
        <v/>
      </c>
      <c r="CF24" s="76" t="str" cm="1">
        <f t="array" ref="CF24">IFERROR(INDEX(Lists!$L$24:$AX$24,  0, _xlfn.AGGREGATE(15, 3, (B24:AI24 = $BZ$13)/(B24:AI24 = $BZ$13)*COLUMN(B24:AI24)-COLUMN(B24),COLUMNS($BZ24:BZ24))+1),"")</f>
        <v/>
      </c>
      <c r="CG24" s="76" t="str" cm="1">
        <f t="array" ref="CG24">IFERROR(INDEX(Lists!$L$24:$AX$24,  0, _xlfn.AGGREGATE(15, 3, (B24:AI24 = $BZ$13)/(B24:AI24 = $BZ$13)*COLUMN(B24:AI24)-COLUMN(B24),COLUMNS($BZ24:CA24))+1),"")</f>
        <v/>
      </c>
      <c r="CH24" s="201"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49" t="str">
        <f t="shared" si="6"/>
        <v/>
      </c>
    </row>
    <row r="25" spans="1:87" s="25" customFormat="1" ht="15" customHeight="1">
      <c r="A25" s="7" t="s">
        <v>35</v>
      </c>
      <c r="B25" s="214" t="s">
        <v>36</v>
      </c>
      <c r="C25" s="214"/>
      <c r="D25" s="214"/>
      <c r="E25" s="214"/>
      <c r="F25" s="214"/>
      <c r="G25" s="214"/>
      <c r="H25" s="7"/>
      <c r="I25" s="7"/>
      <c r="J25" s="7"/>
      <c r="K25" s="7"/>
      <c r="L25" s="214" t="s">
        <v>37</v>
      </c>
      <c r="M25" s="214"/>
      <c r="N25" s="214"/>
      <c r="O25" s="214"/>
      <c r="P25" s="215" t="s">
        <v>34</v>
      </c>
      <c r="Q25" s="215"/>
      <c r="R25" s="215"/>
      <c r="S25" s="215"/>
      <c r="T25" s="7"/>
      <c r="U25" s="7"/>
      <c r="V25" s="7"/>
      <c r="W25" s="7"/>
      <c r="X25" s="7"/>
      <c r="Y25" s="7"/>
      <c r="Z25" s="7"/>
      <c r="AA25" s="7"/>
      <c r="AB25" s="7"/>
      <c r="AC25" s="7"/>
      <c r="AD25" s="3"/>
      <c r="AE25" s="7"/>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200"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c r="A26" s="7" t="s">
        <v>38</v>
      </c>
      <c r="B26" s="214" t="s">
        <v>39</v>
      </c>
      <c r="C26" s="214"/>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5" t="s">
        <v>34</v>
      </c>
      <c r="AC26" s="215"/>
      <c r="AD26" s="215"/>
      <c r="AE26" s="215"/>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200"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c r="A27" s="7" t="s">
        <v>43</v>
      </c>
      <c r="B27" s="10"/>
      <c r="C27" s="10"/>
      <c r="D27" s="214" t="s">
        <v>4</v>
      </c>
      <c r="E27" s="214"/>
      <c r="F27" s="214"/>
      <c r="G27" s="214"/>
      <c r="H27" s="16"/>
      <c r="I27" s="16"/>
      <c r="J27" s="16"/>
      <c r="K27" s="9"/>
      <c r="L27" s="10"/>
      <c r="M27" s="10"/>
      <c r="N27" s="10"/>
      <c r="O27" s="10"/>
      <c r="P27" s="214" t="s">
        <v>4</v>
      </c>
      <c r="Q27" s="214"/>
      <c r="R27" s="214"/>
      <c r="S27" s="214"/>
      <c r="T27" s="10"/>
      <c r="U27" s="10"/>
      <c r="V27" s="10"/>
      <c r="W27" s="7"/>
      <c r="X27" s="7"/>
      <c r="Y27" s="10"/>
      <c r="Z27" s="10"/>
      <c r="AA27" s="10"/>
      <c r="AB27" s="215" t="s">
        <v>42</v>
      </c>
      <c r="AC27" s="215"/>
      <c r="AD27" s="215"/>
      <c r="AE27" s="10"/>
      <c r="AF27" s="10"/>
      <c r="AG27" s="10"/>
      <c r="AH27" s="7"/>
      <c r="AI27" s="7"/>
      <c r="AJ27" s="7"/>
      <c r="AL27" s="55"/>
      <c r="AN27" s="55"/>
      <c r="AR27" s="54" t="str">
        <f t="shared" si="3"/>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ca="1" si="1"/>
        <v>15:00 to 15:45 Around Town: Disinfect &amp; Prop Swap
09:00 to 10:00 Around Town: Learn &amp; Play
12:00 to 13:00 Around Town: Learn &amp; Play</v>
      </c>
      <c r="AY27" s="55" t="str">
        <f t="shared" si="4"/>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cm="1">
        <f t="array" ref="CA27">IFERROR(_xlfn.AGGREGATE(15, 3, (B27:AI27 = $BZ$13)/(B27:AI27 = $BZ$13)*COLUMN(B27:AI27)-COLUMN(B27),COLUMNS($BZ27:CA27)),"")</f>
        <v>14</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
12:00 to 13:00 Learn &amp; Play</v>
      </c>
      <c r="CD27" s="25" cm="1">
        <f t="array" aca="1" ref="CD27" ca="1">IFERROR(MergedCellsCount(INDEX(B27:AI27,_xlfn.AGGREGATE(15, 3, (B27:AI27 = $BZ$13)/(B27:AI27 = $BZ$13)*COLUMN(B27:AI27)-COLUMN(B27),COLUMNS($BZ27:BZ27))+1)),"")</f>
        <v>4</v>
      </c>
      <c r="CE27" s="25" cm="1">
        <f t="array" aca="1" ref="CE27" ca="1">IFERROR(MergedCellsCount(INDEX(B27:AI27,_xlfn.AGGREGATE(15, 3, (B27:AI27 = $BZ$13)/(B27:AI27 = $BZ$13)*COLUMN(B27:AI27)-COLUMN(B27),COLUMNS($BZ27:CA27))+1)),"")</f>
        <v>4</v>
      </c>
      <c r="CF27" s="55" cm="1">
        <f t="array" ref="CF27">IFERROR(INDEX(Lists!$L$24:$AX$24,  0, _xlfn.AGGREGATE(15, 3, (B27:AI27 = $BZ$13)/(B27:AI27 = $BZ$13)*COLUMN(B27:AI27)-COLUMN(B27),COLUMNS($BZ27:BZ27))+1),"")</f>
        <v>0.375</v>
      </c>
      <c r="CG27" s="55" cm="1">
        <f t="array" ref="CG27">IFERROR(INDEX(Lists!$L$24:$AX$24,  0, _xlfn.AGGREGATE(15, 3, (B27:AI27 = $BZ$13)/(B27:AI27 = $BZ$13)*COLUMN(B27:AI27)-COLUMN(B27),COLUMNS($BZ27:CA27))+1),"")</f>
        <v>0.5</v>
      </c>
      <c r="CH27" s="200"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
12:00 to 13:00 Around Town: Learn &amp; Play</v>
      </c>
      <c r="CI27" s="42" t="str">
        <f t="shared" ca="1" si="6"/>
        <v>15:00 to 15:45 Disinfect &amp; Prop Swap
09:00 to 10:00 Learn &amp; Play
12:00 to 13:00 Learn &amp; Play</v>
      </c>
    </row>
    <row r="28" spans="1:87" s="25" customFormat="1">
      <c r="A28" s="147" t="s">
        <v>40</v>
      </c>
      <c r="B28" s="145"/>
      <c r="C28" s="145"/>
      <c r="D28" s="145"/>
      <c r="E28" s="145"/>
      <c r="F28" s="145"/>
      <c r="G28" s="145"/>
      <c r="H28" s="145"/>
      <c r="I28" s="145"/>
      <c r="J28" s="145"/>
      <c r="K28" s="145"/>
      <c r="L28" s="242" t="s">
        <v>4</v>
      </c>
      <c r="M28" s="242"/>
      <c r="N28" s="242"/>
      <c r="O28" s="242"/>
      <c r="P28" s="145"/>
      <c r="Q28" s="145"/>
      <c r="R28" s="145"/>
      <c r="S28" s="146"/>
      <c r="T28" s="146"/>
      <c r="U28" s="146"/>
      <c r="V28" s="147"/>
      <c r="W28" s="147"/>
      <c r="X28" s="145"/>
      <c r="Y28" s="145"/>
      <c r="Z28" s="145"/>
      <c r="AA28" s="145"/>
      <c r="AB28" s="145"/>
      <c r="AC28" s="145"/>
      <c r="AD28" s="145"/>
      <c r="AE28" s="243" t="s">
        <v>42</v>
      </c>
      <c r="AF28" s="243"/>
      <c r="AG28" s="243"/>
      <c r="AH28" s="147"/>
      <c r="AI28" s="147"/>
      <c r="AJ28" s="147"/>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Moneypalooza: Disinfect &amp; Prop Swap
11:00 to 12:00 Moneypalooza: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Moneypalooza: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11:00 to 12:00 Learn &amp; Play</v>
      </c>
      <c r="CD28" s="25" cm="1">
        <f t="array" aca="1" ref="CD28" ca="1">IFERROR(MergedCellsCount(INDEX(B28:AI28,_xlfn.AGGREGATE(15, 3, (B28:AI28 = $BZ$13)/(B28:AI28 = $BZ$13)*COLUMN(B28:AI28)-COLUMN(B28),COLUMNS($BZ28:BZ28))+1)),"")</f>
        <v>4</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0.45833333333333331</v>
      </c>
      <c r="CG28" s="55" t="str" cm="1">
        <f t="array" ref="CG28">IFERROR(INDEX(Lists!$L$24:$AX$24,  0, _xlfn.AGGREGATE(15, 3, (B28:AI28 = $BZ$13)/(B28:AI28 = $BZ$13)*COLUMN(B28:AI28)-COLUMN(B28),COLUMNS($BZ28:CA28))+1),"")</f>
        <v/>
      </c>
      <c r="CH28" s="200"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11:00 to 12:00 Moneypalooza: Learn &amp; Play</v>
      </c>
      <c r="CI28" s="42" t="str">
        <f t="shared" ca="1" si="6"/>
        <v>15:45 to 16:30 Disinfect &amp; Prop Swap
11:00 to 12:00 Learn &amp; Play</v>
      </c>
    </row>
    <row r="29" spans="1:87" s="75" customFormat="1">
      <c r="A29" s="187"/>
      <c r="B29" s="187"/>
      <c r="C29" s="187"/>
      <c r="D29" s="187"/>
      <c r="E29" s="187"/>
      <c r="F29" s="187"/>
      <c r="G29" s="187"/>
      <c r="H29" s="187"/>
      <c r="I29" s="187"/>
      <c r="J29" s="187"/>
      <c r="K29" s="187"/>
      <c r="L29" s="187"/>
      <c r="M29" s="187"/>
      <c r="N29" s="187"/>
      <c r="O29" s="187"/>
      <c r="P29" s="187"/>
      <c r="Q29" s="187"/>
      <c r="R29" s="202"/>
      <c r="S29" s="202"/>
      <c r="T29" s="202"/>
      <c r="U29" s="202"/>
      <c r="V29" s="202"/>
      <c r="W29" s="202"/>
      <c r="X29" s="202"/>
      <c r="Y29" s="187"/>
      <c r="Z29" s="187"/>
      <c r="AA29" s="187"/>
      <c r="AB29" s="187"/>
      <c r="AC29" s="187"/>
      <c r="AD29" s="187"/>
      <c r="AE29" s="187"/>
      <c r="AF29" s="187"/>
      <c r="AG29" s="187"/>
      <c r="AH29" s="187"/>
      <c r="AI29" s="187"/>
      <c r="AJ29" s="187"/>
      <c r="AL29" s="76"/>
      <c r="AN29" s="76"/>
      <c r="AR29" s="74"/>
      <c r="AT29" s="76"/>
      <c r="AW29" s="77"/>
      <c r="AX29" s="77"/>
      <c r="AY29" s="76"/>
      <c r="BA29" s="76"/>
      <c r="BE29" s="150"/>
      <c r="BL29" s="76"/>
      <c r="BM29" s="76"/>
      <c r="BN29" s="77"/>
      <c r="BV29" s="76"/>
      <c r="BW29" s="76"/>
      <c r="BY29" s="150"/>
      <c r="CF29" s="76"/>
      <c r="CG29" s="76"/>
      <c r="CH29" s="201"/>
      <c r="CI29" s="149"/>
    </row>
    <row r="30" spans="1:87">
      <c r="A30" s="158" t="s">
        <v>45</v>
      </c>
      <c r="B30" s="158"/>
      <c r="C30" s="158"/>
      <c r="D30" s="158"/>
      <c r="E30" s="158"/>
      <c r="F30" s="158"/>
      <c r="G30" s="158"/>
      <c r="H30" s="158"/>
      <c r="I30" s="158"/>
      <c r="J30" s="158"/>
      <c r="K30" s="158"/>
      <c r="L30" s="158"/>
      <c r="M30" s="217" t="s">
        <v>138</v>
      </c>
      <c r="N30" s="217"/>
      <c r="O30" s="217"/>
      <c r="P30" s="217"/>
      <c r="Q30" s="217"/>
      <c r="R30" s="217"/>
      <c r="S30" s="217"/>
      <c r="T30" s="217"/>
      <c r="U30" s="217"/>
      <c r="V30" s="193" t="s">
        <v>139</v>
      </c>
      <c r="W30" s="194"/>
      <c r="X30" s="194"/>
      <c r="Y30" s="194"/>
      <c r="Z30" s="194"/>
      <c r="AA30" s="194"/>
      <c r="AB30" s="194"/>
      <c r="AC30" s="194"/>
      <c r="AD30" s="195"/>
      <c r="AE30" s="158"/>
      <c r="AF30" s="158"/>
      <c r="AG30" s="158"/>
      <c r="AH30" s="158"/>
      <c r="AI30" s="158"/>
      <c r="AJ30" s="158"/>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200"/>
      <c r="CI30" s="42"/>
    </row>
    <row r="31" spans="1:87">
      <c r="A31" s="148" t="s">
        <v>46</v>
      </c>
      <c r="B31" s="147" t="s">
        <v>14</v>
      </c>
      <c r="C31" s="148"/>
      <c r="D31" s="151" t="s">
        <v>15</v>
      </c>
      <c r="E31" s="151"/>
      <c r="F31" s="151" t="s">
        <v>16</v>
      </c>
      <c r="G31" s="151"/>
      <c r="H31" s="152" t="s">
        <v>17</v>
      </c>
      <c r="I31" s="152"/>
      <c r="J31" s="152" t="s">
        <v>18</v>
      </c>
      <c r="K31" s="152"/>
      <c r="L31" s="152" t="s">
        <v>19</v>
      </c>
      <c r="M31" s="152"/>
      <c r="N31" s="152" t="s">
        <v>20</v>
      </c>
      <c r="O31" s="152"/>
      <c r="P31" s="152" t="s">
        <v>21</v>
      </c>
      <c r="Q31" s="152"/>
      <c r="R31" s="152" t="s">
        <v>22</v>
      </c>
      <c r="S31" s="152"/>
      <c r="T31" s="152" t="s">
        <v>23</v>
      </c>
      <c r="U31" s="152"/>
      <c r="V31" s="152" t="s">
        <v>24</v>
      </c>
      <c r="W31" s="152"/>
      <c r="X31" s="152" t="s">
        <v>25</v>
      </c>
      <c r="Y31" s="152"/>
      <c r="Z31" s="152" t="s">
        <v>26</v>
      </c>
      <c r="AA31" s="152"/>
      <c r="AB31" s="152" t="s">
        <v>27</v>
      </c>
      <c r="AC31" s="152"/>
      <c r="AD31" s="152" t="s">
        <v>28</v>
      </c>
      <c r="AE31" s="152"/>
      <c r="AF31" s="152" t="s">
        <v>29</v>
      </c>
      <c r="AG31" s="152"/>
      <c r="AH31" s="152" t="s">
        <v>30</v>
      </c>
      <c r="AI31" s="152"/>
      <c r="AJ31" s="151"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200"/>
      <c r="CI31" s="42"/>
    </row>
    <row r="32" spans="1:87" s="75" customFormat="1">
      <c r="A32" s="7" t="s">
        <v>47</v>
      </c>
      <c r="B32" s="34"/>
      <c r="C32" s="34"/>
      <c r="D32" s="214" t="s">
        <v>4</v>
      </c>
      <c r="E32" s="214"/>
      <c r="F32" s="214"/>
      <c r="G32" s="214"/>
      <c r="H32" s="181" t="s">
        <v>48</v>
      </c>
      <c r="I32" s="16"/>
      <c r="J32" s="10"/>
      <c r="K32" s="10"/>
      <c r="L32" s="9"/>
      <c r="M32" s="9"/>
      <c r="N32" s="9"/>
      <c r="O32" s="9"/>
      <c r="P32" s="9"/>
      <c r="Q32" s="9"/>
      <c r="R32" s="9"/>
      <c r="S32" s="9"/>
      <c r="T32" s="211" t="s">
        <v>71</v>
      </c>
      <c r="U32" s="212"/>
      <c r="V32" s="7"/>
      <c r="W32" s="7"/>
      <c r="X32" s="3"/>
      <c r="Y32" s="3"/>
      <c r="Z32" s="7"/>
      <c r="AA32" s="7"/>
      <c r="AB32" s="7"/>
      <c r="AC32" s="7"/>
      <c r="AD32" s="7"/>
      <c r="AE32" s="7"/>
      <c r="AF32" s="7"/>
      <c r="AG32" s="7"/>
      <c r="AH32" s="7"/>
      <c r="AI32" s="7"/>
      <c r="AJ32" s="21" t="s">
        <v>7</v>
      </c>
      <c r="AL32" s="76"/>
      <c r="AN32" s="76"/>
      <c r="AR32" s="74">
        <f>IFERROR(INDEX($B$79:$AJ$79,MATCH("Prop Swap Only",B32:AI32,0)),"")</f>
        <v>0.41666666666666669</v>
      </c>
      <c r="AS32" s="75" cm="1">
        <f t="array" aca="1" ref="AS32" ca="1">IFERROR(MergedCellsCount(INDEX(B32:AI32,MATCH("Prop Swap Only",B32:AI32,0))),"")</f>
        <v>1</v>
      </c>
      <c r="AT32" s="76" cm="1">
        <f t="array" aca="1" ref="AT32" ca="1">IFERROR(INDEX($B$79:$AJ$79,(MATCH("Prop Swap Only",B32:AI32,0)+AS32)),"")</f>
        <v>0.42708333333333331</v>
      </c>
      <c r="AV32" s="75" t="str">
        <f t="shared" ca="1" si="7"/>
        <v xml:space="preserve">10:00 to 10:15 Prop Swap While Open </v>
      </c>
      <c r="AW32" s="77" t="str">
        <f t="shared" ca="1" si="8"/>
        <v>10:00 to 10:15 Kid Grid &amp; RPW: Prop Swap While Open</v>
      </c>
      <c r="AX32" s="77" t="str">
        <f t="shared" ca="1" si="1"/>
        <v>10:00 to 10:15 Kid Grid &amp; RPW: Prop Swap While Open
13:00 to 13:30 Kid Grid &amp; RPW: Wipe down 
09:00 to 10:00 Kid Grid &amp; RPW: Learn &amp; Play</v>
      </c>
      <c r="AY32" s="76">
        <f>IFERROR(INDEX($B$79:$AJ$79,MATCH("Wipe down",B32:AI32,0)),"")</f>
        <v>0.54166666666666663</v>
      </c>
      <c r="AZ32" s="75" cm="1">
        <f t="array" aca="1" ref="AZ32" ca="1">IFERROR(MergedCellsCount(INDEX(B32:AI32,MATCH("Wipe down",B32:AI32,0))),"")</f>
        <v>2</v>
      </c>
      <c r="BA32" s="76" cm="1">
        <f t="array" aca="1" ref="BA32" ca="1">IFERROR(INDEX($B$79:$AJ$79,(MATCH("Wipe down",B32:AI32,0)+AZ32)),"")</f>
        <v>0.5625</v>
      </c>
      <c r="BC32" s="75" t="str">
        <f t="shared" ca="1" si="5"/>
        <v>13:00 to 13:30 Wipe down</v>
      </c>
      <c r="BD32" s="75" t="str">
        <f ca="1">IF(ISNUMBER(AY32),CONCATENATE(TEXT(AY32,"HH:MM")," to ",TEXT(BA32,"HH:MM"), " ",A32,": Wipe down "),"")</f>
        <v xml:space="preserve">13:00 to 13:30 Kid Grid &amp; RPW: Wipe down </v>
      </c>
      <c r="BE32" s="150"/>
      <c r="BF32" s="75" t="e" cm="1">
        <f t="array" ref="BF32">_xlfn.SINGLE(INDEX(B32:AJ32,0, _xlfn.AGGREGATE(15, 3, (B32:AI32 = $BF$13)/(B32:AI32 = $BF$13)*COLUMN(B32:AI32)-COLUMN(#REF!),COLUMNS($BF32:BF32))))</f>
        <v>#NUM!</v>
      </c>
      <c r="BG32" s="75" t="str" cm="1">
        <f t="array" ref="BG32">IFERROR(_xlfn.AGGREGATE(15, 3, (B32:AI32 = $BF$13)/(B32:AI32 = $BF$13)*COLUMN(B32:AI32)-COLUMN(#REF!),COLUMNS($BG32:BG32)),"")</f>
        <v/>
      </c>
      <c r="BH32" s="75" t="str" cm="1">
        <f t="array" ref="BH32">IFERROR(_xlfn.AGGREGATE(15, 3, (D32:AK32 = $BF$13)/(D32:AK32 = $BF$13)*COLUMN(D32:AK32)-COLUMN(D32),COLUMNS($BG32:BH32)),"")</f>
        <v/>
      </c>
      <c r="BI32" s="75"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5" t="str" cm="1">
        <f t="array" ref="BJ32">IFERROR(MergedCellsCount(INDEX(B32:AI32,_xlfn.AGGREGATE(15, 3, (B32:AI32 = $BF$13)/(B32:AI32 = $BF$13)*COLUMN(B32:AI32)-COLUMN(#REF!),COLUMNS($BG32:BG32))+1)),"")</f>
        <v/>
      </c>
      <c r="BK32" s="75" t="str" cm="1">
        <f t="array" ref="BK32">IFERROR(MergedCellsCount(INDEX(B32:AI32,_xlfn.AGGREGATE(15, 3, (B32:AI32 = $BF$13)/(B32:AI32 = $BF$13)*COLUMN(B32:AI32)-COLUMN(#REF!),COLUMNS($BG32:BH32))+1)),"")</f>
        <v/>
      </c>
      <c r="BL32" s="76" t="str" cm="1">
        <f t="array" ref="BL32">IFERROR(INDEX(Lists!$L$24:$AX$24,  0, _xlfn.AGGREGATE(15, 3, (B32:AI32 = $BF$13)/(B32:AI32 = $BF$13)*COLUMN(B32:AI32)-COLUMN(#REF!),COLUMNS($BG32:BG32))+1),"")</f>
        <v/>
      </c>
      <c r="BM32" s="76" t="str" cm="1">
        <f t="array" ref="BM32">IFERROR(INDEX(Lists!$L$24:$AX$24,  0, _xlfn.AGGREGATE(15, 3, (B32:AI32 = $BF$13)/(B32:AI32 = $BF$13)*COLUMN(B32:AI32)-COLUMN(#REF!),COLUMNS($BG32:BH32))+1),"")</f>
        <v/>
      </c>
      <c r="BN32" s="77"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5" t="e" cm="1">
        <f t="array" ref="BP32">_xlfn.SINGLE(INDEX(B32:AJ32,0, _xlfn.AGGREGATE(15, 3, (B32:AI32 = $BP$13)/(B32:AI32 = $BP$13)*COLUMN(B32:AI32)-COLUMN(#REF!),COLUMNS($BP32:BP32))))</f>
        <v>#NUM!</v>
      </c>
      <c r="BQ32" s="75" t="str" cm="1">
        <f t="array" ref="BQ32">IFERROR(_xlfn.AGGREGATE(15, 3, (B32:AI32 = $BP$13)/(B32:AI32 = $BP$13)*COLUMN(B32:AI32)-COLUMN(#REF!),COLUMNS($BP32:BQ32)),"")</f>
        <v/>
      </c>
      <c r="BR32" s="75" t="str" cm="1">
        <f t="array" ref="BR32">IFERROR(_xlfn.AGGREGATE(15, 3, (B32:AI32 = $BP$13)/(B32:AI32 = $BP$13)*COLUMN(B32:AI32)-COLUMN(#REF!),COLUMNS($BP32:BR32)),"")</f>
        <v/>
      </c>
      <c r="BS32" s="75"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5" t="str" cm="1">
        <f t="array" ref="BT32">IFERROR(MergedCellsCount(INDEX(B32:AI32,_xlfn.AGGREGATE(15, 3, (B32:AI32 = $BP$13)/(B32:AI32 = $BP$13)*COLUMN(B32:AI32)-COLUMN(#REF!),COLUMNS($BP32:BP32))+1)),"")</f>
        <v/>
      </c>
      <c r="BU32" s="75" t="str" cm="1">
        <f t="array" ref="BU32">IFERROR(MergedCellsCount(INDEX(B35:AI35,_xlfn.AGGREGATE(15, 3, (B35:AI35 = $BP$13)/(B35:AI35 = $BP$13)*COLUMN(B35:AI35)-COLUMN(B35),COLUMNS($BP35:BQ35))+1)),"")</f>
        <v/>
      </c>
      <c r="BV32" s="76" t="str" cm="1">
        <f t="array" ref="BV32">IFERROR(INDEX(Lists!$L$24:$AX$24,  0, _xlfn.AGGREGATE(15, 3, (B32:AI32 = $BP$13)/(B32:AI32 = $BP$13)*COLUMN(B32:AI32)-COLUMN(#REF!),COLUMNS($BP32:BP32))+1),"")</f>
        <v/>
      </c>
      <c r="BW32" s="76" t="str" cm="1">
        <f t="array" ref="BW32">IFERROR(INDEX(Lists!$L$24:$AX$24,  0, _xlfn.AGGREGATE(15, 3, (B32:AI32 = $BP$13)/(B32:AI32 = $BP$13)*COLUMN(B32:AI32)-COLUMN(#REF!),COLUMNS($BP32:BQ32))+1),"")</f>
        <v/>
      </c>
      <c r="BX32" s="75"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50"/>
      <c r="BZ32" s="75" t="e" cm="1">
        <f t="array" ref="BZ32">_xlfn.SINGLE(INDEX(B32:AJ32,0, _xlfn.AGGREGATE(15, 3, (B32:AI32 = $BZ$13)/(B32:AI32 = $BZ$13)*COLUMN(B32:AI32)-COLUMN(#REF!),COLUMNS($BZ32:BZ32))))</f>
        <v>#NUM!</v>
      </c>
      <c r="CA32" s="75" t="str" cm="1">
        <f t="array" ref="CA32">IFERROR(_xlfn.AGGREGATE(15, 3, (B32:AI32 = $BZ$13)/(B32:AI32 = $BZ$13)*COLUMN(B32:AI32)-COLUMN(B32),COLUMNS($BZ32:CA32)),"")</f>
        <v/>
      </c>
      <c r="CB32" s="75" t="str" cm="1">
        <f t="array" ref="CB32">IFERROR(_xlfn.AGGREGATE(15, 3, (B32:AI32 = $BZ$13)/(B32:AI32 = $BZ$13)*COLUMN(B32:AI32)-COLUMN(B32),COLUMNS($BZ32:CB32)),"")</f>
        <v/>
      </c>
      <c r="CC32" s="75"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5" cm="1">
        <f t="array" aca="1" ref="CD32" ca="1">IFERROR(MergedCellsCount(INDEX(B32:AI32,_xlfn.AGGREGATE(15, 3, (B32:AI32 = $BZ$13)/(B32:AI32 = $BZ$13)*COLUMN(B32:AI32)-COLUMN(B32),COLUMNS($BZ32:BZ32))+1)),"")</f>
        <v>4</v>
      </c>
      <c r="CE32" s="75" t="str" cm="1">
        <f t="array" ref="CE32">IFERROR(MergedCellsCount(INDEX(B32:AI32,_xlfn.AGGREGATE(15, 3, (B32:AI32 = $BZ$13)/(B32:AI32 = $BZ$13)*COLUMN(B32:AI32)-COLUMN(B32),COLUMNS($BZ32:CA32))+1)),"")</f>
        <v/>
      </c>
      <c r="CF32" s="76" cm="1">
        <f t="array" ref="CF32">IFERROR(INDEX(Lists!$L$24:$AX$24,  0, _xlfn.AGGREGATE(15, 3, (B32:AI32 = $BZ$13)/(B32:AI32 = $BZ$13)*COLUMN(B32:AI32)-COLUMN(B32),COLUMNS($BZ32:BZ32))+1),"")</f>
        <v>0.375</v>
      </c>
      <c r="CG32" s="76" t="str" cm="1">
        <f t="array" ref="CG32">IFERROR(INDEX(Lists!$L$24:$AX$24,  0, _xlfn.AGGREGATE(15, 3, (B32:AI32 = $BZ$13)/(B32:AI32 = $BZ$13)*COLUMN(B32:AI32)-COLUMN(B32),COLUMNS($BZ32:CA32))+1),"")</f>
        <v/>
      </c>
      <c r="CH32" s="201"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49" t="str">
        <f t="shared" ca="1" si="6"/>
        <v>10:00 to 10:15 Prop Swap While Open 
13:00 to 13:30 Wipe down
09:00 to 10:00 Learn &amp; Play</v>
      </c>
    </row>
    <row r="33" spans="1:87" s="25" customFormat="1" ht="15" customHeight="1">
      <c r="A33" s="7" t="s">
        <v>50</v>
      </c>
      <c r="B33" s="34"/>
      <c r="C33" s="34"/>
      <c r="D33" s="142"/>
      <c r="E33" s="141"/>
      <c r="F33" s="191"/>
      <c r="G33" s="182" t="s">
        <v>48</v>
      </c>
      <c r="H33" s="3"/>
      <c r="I33" s="3"/>
      <c r="J33" s="3"/>
      <c r="K33" s="3"/>
      <c r="L33" s="214" t="s">
        <v>4</v>
      </c>
      <c r="M33" s="214"/>
      <c r="N33" s="214"/>
      <c r="O33" s="214"/>
      <c r="P33" s="10"/>
      <c r="Q33" s="10"/>
      <c r="R33" s="10"/>
      <c r="S33" s="10"/>
      <c r="T33" s="7"/>
      <c r="U33" s="7"/>
      <c r="V33" s="7"/>
      <c r="W33" s="7"/>
      <c r="X33" s="7"/>
      <c r="Y33" s="7"/>
      <c r="Z33" s="211" t="s">
        <v>71</v>
      </c>
      <c r="AA33" s="212"/>
      <c r="AB33" s="7"/>
      <c r="AC33" s="7"/>
      <c r="AD33" s="3"/>
      <c r="AE33" s="7"/>
      <c r="AF33" s="10"/>
      <c r="AG33" s="10"/>
      <c r="AH33" s="10"/>
      <c r="AI33" s="10"/>
      <c r="AJ33" s="21" t="s">
        <v>7</v>
      </c>
      <c r="AL33" s="55"/>
      <c r="AN33" s="55"/>
      <c r="AR33" s="54">
        <f t="shared" si="3"/>
        <v>0.40625</v>
      </c>
      <c r="AS33" s="25" cm="1">
        <f t="array" aca="1" ref="AS33" ca="1">IFERROR(MergedCellsCount(INDEX(B33:AI33,MATCH("Prop Swap Only",B33:AI33,0))),"")</f>
        <v>1</v>
      </c>
      <c r="AT33" s="55" cm="1">
        <f t="array" aca="1" ref="AT33" ca="1">IFERROR(INDEX($B$79:$AJ$79,(MATCH("Prop Swap Only",B33:AI33,0)+AS33)),"")</f>
        <v>0.41666666666666669</v>
      </c>
      <c r="AV33" s="25" t="str">
        <f t="shared" ca="1" si="7"/>
        <v xml:space="preserve">09:45 to 10:00 Prop Swap While Open </v>
      </c>
      <c r="AW33" s="51" t="str">
        <f t="shared" ca="1" si="8"/>
        <v>09:45 to 10:00 P2P &amp; STEMosphere: Prop Swap While Open</v>
      </c>
      <c r="AX33" s="51" t="str">
        <f t="shared" ca="1" si="1"/>
        <v>09:45 to 10:00 P2P &amp; STEMosphere: Prop Swap While Open
14:30 to 15:00 P2P &amp; STEMosphere: Wipe down 
11:00 to 12:00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25" t="str" cm="1">
        <f t="array" ref="BH33">IFERROR(_xlfn.AGGREGATE(15, 3, (E33:AK33 = $BF$13)/(E33:AK33 = $BF$13)*COLUMN(E33:AK33)-COLUMN(G33),COLUMNS($BG33:BH33)),"")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11:00 to 12:00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0.45833333333333331</v>
      </c>
      <c r="CG33" s="55" t="str" cm="1">
        <f t="array" ref="CG33">IFERROR(INDEX(Lists!$L$24:$AX$24,  0, _xlfn.AGGREGATE(15, 3, (B33:AI33 = $BZ$13)/(B33:AI33 = $BZ$13)*COLUMN(B33:AI33)-COLUMN(B33),COLUMNS($BZ33:CA33))+1),"")</f>
        <v/>
      </c>
      <c r="CH33" s="200"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11:00 to 12:00 P2P &amp; STEMosphere: Learn &amp; Play</v>
      </c>
      <c r="CI33" s="42" t="str">
        <f t="shared" ca="1" si="6"/>
        <v>09:45 to 10:00 Prop Swap While Open 
14:30 to 15:00 Wipe down
11:00 to 12:00 Learn &amp; Play</v>
      </c>
    </row>
    <row r="34" spans="1:87" s="25" customFormat="1">
      <c r="A34" s="7" t="s">
        <v>51</v>
      </c>
      <c r="B34" s="34"/>
      <c r="C34" s="34"/>
      <c r="D34" s="34"/>
      <c r="E34" s="34"/>
      <c r="F34" s="34"/>
      <c r="G34" s="34"/>
      <c r="H34" s="7"/>
      <c r="I34" s="7"/>
      <c r="J34" s="7"/>
      <c r="K34" s="7"/>
      <c r="L34" s="9"/>
      <c r="M34" s="215" t="s">
        <v>42</v>
      </c>
      <c r="N34" s="215"/>
      <c r="O34" s="215"/>
      <c r="P34" s="214" t="s">
        <v>4</v>
      </c>
      <c r="Q34" s="214"/>
      <c r="R34" s="214"/>
      <c r="S34" s="214"/>
      <c r="T34" s="7"/>
      <c r="U34" s="7"/>
      <c r="V34" s="7"/>
      <c r="W34" s="211" t="s">
        <v>71</v>
      </c>
      <c r="X34" s="212"/>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11:15 to 12:00 Splash (UW - SS): Disinfect &amp; Prop Swap
13:45 to 14:15 Splash (UW - SS): Wipe down 
12:00 to 13:00 Splash (UW - SS): Learn &amp; Play</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cm="1">
        <f t="array" ref="BZ34">_xlfn.SINGLE(INDEX(B34:AJ34,0, _xlfn.AGGREGATE(15, 3, (B34:AI34 = $BZ$13)/(B34:AI34 = $BZ$13)*COLUMN(B34:AI34)-COLUMN(B34),COLUMNS($BZ34:BZ34))))</f>
        <v>0</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aca="1" ref="CC34" ca="1">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12:00 to 13:00 Learn &amp; Play</v>
      </c>
      <c r="CD34" s="25" cm="1">
        <f t="array" aca="1" ref="CD34" ca="1">IFERROR(MergedCellsCount(INDEX(B34:AI34,_xlfn.AGGREGATE(15, 3, (B34:AI34 = $BZ$13)/(B34:AI34 = $BZ$13)*COLUMN(B34:AI34)-COLUMN(B34),COLUMNS($BZ34:BZ34))+1)),"")</f>
        <v>4</v>
      </c>
      <c r="CE34" s="25" t="str" cm="1">
        <f t="array" ref="CE34">IFERROR(MergedCellsCount(INDEX(B34:AI34,_xlfn.AGGREGATE(15, 3, (B34:AI34 = $BZ$13)/(B34:AI34 = $BZ$13)*COLUMN(B34:AI34)-COLUMN(B34),COLUMNS($BZ34:CA34))+1)),"")</f>
        <v/>
      </c>
      <c r="CF34" s="55" cm="1">
        <f t="array" ref="CF34">IFERROR(INDEX(Lists!$L$24:$AX$24,  0, _xlfn.AGGREGATE(15, 3, (B34:AI34 = $BZ$13)/(B34:AI34 = $BZ$13)*COLUMN(B34:AI34)-COLUMN(B34),COLUMNS($BZ34:BZ34))+1),"")</f>
        <v>0.5</v>
      </c>
      <c r="CG34" s="55" t="str" cm="1">
        <f t="array" ref="CG34">IFERROR(INDEX(Lists!$L$24:$AX$24,  0, _xlfn.AGGREGATE(15, 3, (B34:AI34 = $BZ$13)/(B34:AI34 = $BZ$13)*COLUMN(B34:AI34)-COLUMN(B34),COLUMNS($BZ34:CA34))+1),"")</f>
        <v/>
      </c>
      <c r="CH34" s="200" t="str" cm="1">
        <f t="array" aca="1" ref="CH34" ca="1">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12:00 to 13:00 Splash (UW - SS): Learn &amp; Play</v>
      </c>
      <c r="CI34" s="42" t="str">
        <f t="shared" ca="1" si="6"/>
        <v>13:45 to 14:15 Wipe down
11:15 to 12:00 Disinfect &amp; Prop Swap
12:00 to 13:00 Learn &amp; Play</v>
      </c>
    </row>
    <row r="35" spans="1:87" s="25" customFormat="1">
      <c r="A35" s="7" t="s">
        <v>57</v>
      </c>
      <c r="B35" s="34"/>
      <c r="C35" s="34"/>
      <c r="D35" s="34"/>
      <c r="E35" s="34"/>
      <c r="F35" s="34"/>
      <c r="G35" s="34"/>
      <c r="H35" s="10"/>
      <c r="I35" s="10"/>
      <c r="J35" s="10"/>
      <c r="K35" s="10"/>
      <c r="L35" s="7"/>
      <c r="M35" s="7"/>
      <c r="N35" s="7"/>
      <c r="O35" s="7"/>
      <c r="P35" s="215" t="s">
        <v>42</v>
      </c>
      <c r="Q35" s="215"/>
      <c r="R35" s="215"/>
      <c r="S35" s="3"/>
      <c r="T35" s="3"/>
      <c r="U35" s="3"/>
      <c r="V35" s="7"/>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200"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c r="A36" s="7" t="s">
        <v>43</v>
      </c>
      <c r="B36" s="34"/>
      <c r="C36" s="34"/>
      <c r="D36" s="34"/>
      <c r="E36" s="34"/>
      <c r="F36" s="34"/>
      <c r="G36" s="34"/>
      <c r="H36" s="9"/>
      <c r="I36" s="9"/>
      <c r="J36" s="9"/>
      <c r="K36" s="9"/>
      <c r="L36" s="10"/>
      <c r="M36" s="10"/>
      <c r="N36" s="10"/>
      <c r="O36" s="10"/>
      <c r="P36" s="7"/>
      <c r="Q36" s="7"/>
      <c r="R36" s="7"/>
      <c r="S36" s="215" t="s">
        <v>42</v>
      </c>
      <c r="T36" s="215"/>
      <c r="U36" s="215"/>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200"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c r="A37" s="7" t="s">
        <v>40</v>
      </c>
      <c r="B37" s="34"/>
      <c r="C37" s="34"/>
      <c r="D37" s="34"/>
      <c r="E37" s="34"/>
      <c r="F37" s="34"/>
      <c r="G37" s="34"/>
      <c r="H37" s="10"/>
      <c r="I37" s="10"/>
      <c r="J37" s="10"/>
      <c r="K37" s="10"/>
      <c r="L37" s="7"/>
      <c r="M37" s="7"/>
      <c r="N37" s="7"/>
      <c r="O37" s="7"/>
      <c r="P37" s="7"/>
      <c r="Q37" s="7"/>
      <c r="R37" s="7"/>
      <c r="S37" s="7"/>
      <c r="T37" s="7"/>
      <c r="U37" s="7"/>
      <c r="V37" s="215" t="s">
        <v>42</v>
      </c>
      <c r="W37" s="215"/>
      <c r="X37" s="215"/>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200"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c r="A38" s="7" t="s">
        <v>53</v>
      </c>
      <c r="B38" s="34"/>
      <c r="C38" s="34"/>
      <c r="D38" s="34"/>
      <c r="E38" s="34"/>
      <c r="F38" s="34"/>
      <c r="G38" s="34"/>
      <c r="H38" s="9"/>
      <c r="I38" s="9"/>
      <c r="J38" s="9"/>
      <c r="K38" s="9"/>
      <c r="L38" s="10"/>
      <c r="M38" s="211" t="s">
        <v>71</v>
      </c>
      <c r="N38" s="212"/>
      <c r="O38" s="10"/>
      <c r="P38" s="7"/>
      <c r="Q38" s="7"/>
      <c r="R38" s="7"/>
      <c r="S38" s="7"/>
      <c r="T38" s="7"/>
      <c r="U38" s="7"/>
      <c r="V38" s="7"/>
      <c r="W38" s="7"/>
      <c r="X38" s="7"/>
      <c r="Y38" s="215" t="s">
        <v>42</v>
      </c>
      <c r="Z38" s="215"/>
      <c r="AA38" s="215"/>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200"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c r="A39" s="147" t="s">
        <v>54</v>
      </c>
      <c r="B39" s="203"/>
      <c r="C39" s="203"/>
      <c r="D39" s="203"/>
      <c r="E39" s="203"/>
      <c r="F39" s="203"/>
      <c r="G39" s="203"/>
      <c r="H39" s="177"/>
      <c r="I39" s="177"/>
      <c r="J39" s="177"/>
      <c r="K39" s="177"/>
      <c r="L39" s="145"/>
      <c r="M39" s="145"/>
      <c r="N39" s="145"/>
      <c r="O39" s="146"/>
      <c r="P39" s="146"/>
      <c r="Q39" s="244" t="s">
        <v>71</v>
      </c>
      <c r="R39" s="245"/>
      <c r="S39" s="147"/>
      <c r="T39" s="147"/>
      <c r="U39" s="147"/>
      <c r="V39" s="147"/>
      <c r="W39" s="147"/>
      <c r="X39" s="147"/>
      <c r="Y39" s="146"/>
      <c r="Z39" s="146"/>
      <c r="AA39" s="146"/>
      <c r="AB39" s="243" t="s">
        <v>42</v>
      </c>
      <c r="AC39" s="243"/>
      <c r="AD39" s="243"/>
      <c r="AE39" s="145"/>
      <c r="AF39" s="147"/>
      <c r="AG39" s="147"/>
      <c r="AH39" s="147"/>
      <c r="AI39" s="147"/>
      <c r="AJ39" s="180"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200"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5" customFormat="1">
      <c r="A40" s="187"/>
      <c r="B40" s="187"/>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L40" s="76"/>
      <c r="AN40" s="76"/>
      <c r="AR40" s="74"/>
      <c r="AT40" s="76"/>
      <c r="AW40" s="77"/>
      <c r="AX40" s="77"/>
      <c r="AY40" s="76"/>
      <c r="BA40" s="76"/>
      <c r="BE40" s="150"/>
      <c r="BL40" s="76"/>
      <c r="BM40" s="76"/>
      <c r="BN40" s="77"/>
      <c r="BV40" s="76"/>
      <c r="BW40" s="76"/>
      <c r="BY40" s="150"/>
      <c r="CF40" s="76"/>
      <c r="CG40" s="76"/>
      <c r="CH40" s="201"/>
      <c r="CI40" s="149"/>
    </row>
    <row r="41" spans="1:87">
      <c r="A41" s="158" t="s">
        <v>55</v>
      </c>
      <c r="B41" s="158"/>
      <c r="C41" s="158"/>
      <c r="D41" s="158"/>
      <c r="E41" s="158"/>
      <c r="F41" s="158"/>
      <c r="G41" s="158"/>
      <c r="H41" s="158"/>
      <c r="I41" s="158"/>
      <c r="J41" s="158"/>
      <c r="K41" s="158"/>
      <c r="L41" s="158"/>
      <c r="M41" s="217" t="s">
        <v>138</v>
      </c>
      <c r="N41" s="217"/>
      <c r="O41" s="217"/>
      <c r="P41" s="217"/>
      <c r="Q41" s="217"/>
      <c r="R41" s="217"/>
      <c r="S41" s="217"/>
      <c r="T41" s="217"/>
      <c r="U41" s="217"/>
      <c r="V41" s="193" t="s">
        <v>139</v>
      </c>
      <c r="W41" s="194"/>
      <c r="X41" s="194"/>
      <c r="Y41" s="194"/>
      <c r="Z41" s="194"/>
      <c r="AA41" s="194"/>
      <c r="AB41" s="194"/>
      <c r="AC41" s="194"/>
      <c r="AD41" s="195"/>
      <c r="AE41" s="196"/>
      <c r="AF41" s="158"/>
      <c r="AG41" s="158"/>
      <c r="AH41" s="158"/>
      <c r="AI41" s="158"/>
      <c r="AJ41" s="158"/>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200"/>
      <c r="CI41" s="42"/>
    </row>
    <row r="42" spans="1:87">
      <c r="A42" s="148" t="s">
        <v>46</v>
      </c>
      <c r="B42" s="147" t="s">
        <v>14</v>
      </c>
      <c r="C42" s="148"/>
      <c r="D42" s="151" t="s">
        <v>15</v>
      </c>
      <c r="E42" s="151"/>
      <c r="F42" s="151" t="s">
        <v>16</v>
      </c>
      <c r="G42" s="151"/>
      <c r="H42" s="152" t="s">
        <v>17</v>
      </c>
      <c r="I42" s="152"/>
      <c r="J42" s="152" t="s">
        <v>18</v>
      </c>
      <c r="K42" s="152"/>
      <c r="L42" s="153" t="s">
        <v>19</v>
      </c>
      <c r="M42" s="153"/>
      <c r="N42" s="153" t="s">
        <v>20</v>
      </c>
      <c r="O42" s="153"/>
      <c r="P42" s="153" t="s">
        <v>21</v>
      </c>
      <c r="Q42" s="153"/>
      <c r="R42" s="153" t="s">
        <v>22</v>
      </c>
      <c r="S42" s="153"/>
      <c r="T42" s="153" t="s">
        <v>23</v>
      </c>
      <c r="U42" s="153"/>
      <c r="V42" s="153" t="s">
        <v>24</v>
      </c>
      <c r="W42" s="153"/>
      <c r="X42" s="153" t="s">
        <v>25</v>
      </c>
      <c r="Y42" s="153"/>
      <c r="Z42" s="153" t="s">
        <v>26</v>
      </c>
      <c r="AA42" s="153"/>
      <c r="AB42" s="153" t="s">
        <v>27</v>
      </c>
      <c r="AC42" s="153"/>
      <c r="AD42" s="153" t="s">
        <v>28</v>
      </c>
      <c r="AE42" s="153"/>
      <c r="AF42" s="153" t="s">
        <v>29</v>
      </c>
      <c r="AG42" s="153"/>
      <c r="AH42" s="153" t="s">
        <v>30</v>
      </c>
      <c r="AI42" s="153"/>
      <c r="AJ42" s="154"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200"/>
      <c r="CI42" s="42"/>
    </row>
    <row r="43" spans="1:87" s="75" customFormat="1" ht="15" customHeight="1">
      <c r="A43" s="7" t="s">
        <v>57</v>
      </c>
      <c r="B43" s="143"/>
      <c r="C43" s="143"/>
      <c r="D43" s="214" t="s">
        <v>4</v>
      </c>
      <c r="E43" s="214"/>
      <c r="F43" s="214"/>
      <c r="G43" s="214"/>
      <c r="H43" s="182" t="s">
        <v>48</v>
      </c>
      <c r="I43" s="16"/>
      <c r="J43" s="10"/>
      <c r="K43" s="10"/>
      <c r="L43" s="9"/>
      <c r="M43" s="9"/>
      <c r="N43" s="9"/>
      <c r="O43" s="9"/>
      <c r="P43" s="9"/>
      <c r="Q43" s="9"/>
      <c r="R43" s="9"/>
      <c r="S43" s="9"/>
      <c r="T43" s="211" t="s">
        <v>71</v>
      </c>
      <c r="U43" s="212"/>
      <c r="V43" s="7"/>
      <c r="W43" s="7"/>
      <c r="X43" s="3"/>
      <c r="Y43" s="3"/>
      <c r="Z43" s="7"/>
      <c r="AA43" s="7"/>
      <c r="AB43" s="7"/>
      <c r="AC43" s="7"/>
      <c r="AD43" s="7"/>
      <c r="AE43" s="7"/>
      <c r="AF43" s="7"/>
      <c r="AG43" s="7"/>
      <c r="AH43" s="7"/>
      <c r="AI43" s="7"/>
      <c r="AJ43" s="21" t="s">
        <v>7</v>
      </c>
      <c r="AL43" s="76"/>
      <c r="AN43" s="76"/>
      <c r="AR43" s="74">
        <f t="shared" si="14"/>
        <v>0.41666666666666669</v>
      </c>
      <c r="AS43" s="75" cm="1">
        <f t="array" aca="1" ref="AS43" ca="1">IFERROR(MergedCellsCount(INDEX(B43:AI43,MATCH("Prop Swap Only",B43:AI43,0))),"")</f>
        <v>1</v>
      </c>
      <c r="AT43" s="76" cm="1">
        <f t="array" aca="1" ref="AT43" ca="1">IFERROR(INDEX($B$79:$AJ$79,(MATCH("Prop Swap Only",B43:AI43,0)+AS43)),"")</f>
        <v>0.42708333333333331</v>
      </c>
      <c r="AV43" s="75" t="str">
        <f t="shared" ca="1" si="7"/>
        <v xml:space="preserve">10:00 to 10:15 Prop Swap While Open </v>
      </c>
      <c r="AW43" s="77" t="str">
        <f t="shared" ca="1" si="8"/>
        <v>10:00 to 10:15 HTT: Prop Swap While Open</v>
      </c>
      <c r="AX43" s="77" t="str">
        <f t="shared" ca="1" si="1"/>
        <v>10:00 to 10:15 HTT: Prop Swap While Open
13:00 to 13:30 HTT: Wipe down 
09:00 to 10:00 HTT: Learn &amp; Play</v>
      </c>
      <c r="AY43" s="76">
        <f t="shared" si="4"/>
        <v>0.54166666666666663</v>
      </c>
      <c r="AZ43" s="75" cm="1">
        <f t="array" aca="1" ref="AZ43" ca="1">IFERROR(MergedCellsCount(INDEX(B43:AI43,MATCH("Wipe down",B43:AI43,0))),"")</f>
        <v>2</v>
      </c>
      <c r="BA43" s="76" cm="1">
        <f t="array" aca="1" ref="BA43" ca="1">IFERROR(INDEX($B$79:$AJ$79,(MATCH("Wipe down",B43:AI43,0)+AZ43)),"")</f>
        <v>0.5625</v>
      </c>
      <c r="BC43" s="75" t="str">
        <f t="shared" ca="1" si="5"/>
        <v>13:00 to 13:30 Wipe down</v>
      </c>
      <c r="BD43" s="75" t="str">
        <f t="shared" ca="1" si="2"/>
        <v xml:space="preserve">13:00 to 13:30 HTT: Wipe down </v>
      </c>
      <c r="BE43" s="150"/>
      <c r="BF43" s="75" t="e" cm="1">
        <f t="array" ref="BF43">_xlfn.SINGLE(INDEX(B43:AJ43,0, _xlfn.AGGREGATE(15, 3, (B43:AI43 = $BF$13)/(B43:AI43 = $BF$13)*COLUMN(B43:AI43)-COLUMN(B43),COLUMNS($BF43:BF43))))</f>
        <v>#NUM!</v>
      </c>
      <c r="BG43" s="75" t="str" cm="1">
        <f t="array" ref="BG43">IFERROR(_xlfn.AGGREGATE(15, 3, (B43:AI43 = $BF$13)/(B43:AI43 = $BF$13)*COLUMN(B43:AI43)-COLUMN(B43),COLUMNS($BG43:BG43)),"")</f>
        <v/>
      </c>
      <c r="BH43" s="75" t="str" cm="1">
        <f t="array" ref="BH43">IFERROR(_xlfn.AGGREGATE(15, 3, (D43:AK43 = $BF$13)/(D43:AK43 = $BF$13)*COLUMN(D43:AK43)-COLUMN(D43),COLUMNS($BG43:BH43)),"")</f>
        <v/>
      </c>
      <c r="BI43" s="75"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5" t="str" cm="1">
        <f t="array" ref="BJ43">IFERROR(MergedCellsCount(INDEX(B43:AI43,_xlfn.AGGREGATE(15, 3, (B43:AI43 = $BF$13)/(B43:AI43 = $BF$13)*COLUMN(B43:AI43)-COLUMN(B43),COLUMNS($BG43:BG43))+1)),"")</f>
        <v/>
      </c>
      <c r="BK43" s="75" t="str" cm="1">
        <f t="array" ref="BK43">IFERROR(MergedCellsCount(INDEX(B43:AI43,_xlfn.AGGREGATE(15, 3, (B43:AI43 = $BF$13)/(B43:AI43 = $BF$13)*COLUMN(B43:AI43)-COLUMN(B43),COLUMNS($BG43:BH43))+1)),"")</f>
        <v/>
      </c>
      <c r="BL43" s="76" t="str" cm="1">
        <f t="array" ref="BL43">IFERROR(INDEX(Lists!$L$24:$AX$24,  0, _xlfn.AGGREGATE(15, 3, (B43:AI43 = $BF$13)/(B43:AI43 = $BF$13)*COLUMN(B43:AI43)-COLUMN(B43),COLUMNS($BG43:BG43))+1),"")</f>
        <v/>
      </c>
      <c r="BM43" s="76" t="str" cm="1">
        <f t="array" ref="BM43">IFERROR(INDEX(Lists!$L$24:$AX$24,  0, _xlfn.AGGREGATE(15, 3, (B43:AI43 = $BF$13)/(B43:AI43 = $BF$13)*COLUMN(B43:AI43)-COLUMN(B43),COLUMNS($BG43:BH43))+1),"")</f>
        <v/>
      </c>
      <c r="BN43" s="77"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5" t="e" cm="1">
        <f t="array" ref="BP43">_xlfn.SINGLE(INDEX(B43:AJ43,0, _xlfn.AGGREGATE(15, 3, (B43:AI43 = $BP$13)/(B43:AI43 = $BP$13)*COLUMN(B43:AI43)-COLUMN(B43),COLUMNS($BP43:BP43))))</f>
        <v>#NUM!</v>
      </c>
      <c r="BQ43" s="75" t="str" cm="1">
        <f t="array" ref="BQ43">IFERROR(_xlfn.AGGREGATE(15, 3, (B43:AI43 = $BP$13)/(B43:AI43 = $BP$13)*COLUMN(B43:AI43)-COLUMN(B43),COLUMNS($BP43:BQ43)),"")</f>
        <v/>
      </c>
      <c r="BR43" s="75" t="str" cm="1">
        <f t="array" ref="BR43">IFERROR(_xlfn.AGGREGATE(15, 3, (B43:AI43 = $BP$13)/(B43:AI43 = $BP$13)*COLUMN(B43:AI43)-COLUMN(B43),COLUMNS($BP43:BR43)),"")</f>
        <v/>
      </c>
      <c r="BS43" s="75"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5" t="str" cm="1">
        <f t="array" ref="BT43">IFERROR(MergedCellsCount(INDEX(B43:AI43,_xlfn.AGGREGATE(15, 3, (B43:AI43 = $BP$13)/(B43:AI43 = $BP$13)*COLUMN(B43:AI43)-COLUMN(B43),COLUMNS($BP43:BP43))+1)),"")</f>
        <v/>
      </c>
      <c r="BU43" s="75" t="str" cm="1">
        <f t="array" ref="BU43">IFERROR(MergedCellsCount(INDEX(B46:AI46,_xlfn.AGGREGATE(15, 3, (B46:AI46 = $BP$13)/(B46:AI46 = $BP$13)*COLUMN(B46:AI46)-COLUMN(B46),COLUMNS($BP46:BQ46))+1)),"")</f>
        <v/>
      </c>
      <c r="BV43" s="76" t="str" cm="1">
        <f t="array" ref="BV43">IFERROR(INDEX(Lists!$L$24:$AX$24,  0, _xlfn.AGGREGATE(15, 3, (B43:AI43 = $BP$13)/(B43:AI43 = $BP$13)*COLUMN(B43:AI43)-COLUMN(B43),COLUMNS($BP43:BP43))+1),"")</f>
        <v/>
      </c>
      <c r="BW43" s="76" t="str" cm="1">
        <f t="array" ref="BW43">IFERROR(INDEX(Lists!$L$24:$AX$24,  0, _xlfn.AGGREGATE(15, 3, (B43:AI43 = $BP$13)/(B43:AI43 = $BP$13)*COLUMN(B43:AI43)-COLUMN(B43),COLUMNS($BP43:BQ43))+1),"")</f>
        <v/>
      </c>
      <c r="BX43" s="75"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50"/>
      <c r="BZ43" s="75" cm="1">
        <f t="array" ref="BZ43">_xlfn.SINGLE(INDEX(B43:AJ43,0, _xlfn.AGGREGATE(15, 3, (B43:AI43 = $BZ$13)/(B43:AI43 = $BZ$13)*COLUMN(B43:AI43)-COLUMN(B43),COLUMNS($BZ43:BZ43))))</f>
        <v>0</v>
      </c>
      <c r="CA43" s="75" t="str" cm="1">
        <f t="array" ref="CA43">IFERROR(_xlfn.AGGREGATE(15, 3, (B43:AI43 = $BZ$13)/(B43:AI43 = $BZ$13)*COLUMN(B43:AI43)-COLUMN(B43),COLUMNS($BZ43:CA43)),"")</f>
        <v/>
      </c>
      <c r="CB43" s="75" t="str" cm="1">
        <f t="array" ref="CB43">IFERROR(_xlfn.AGGREGATE(15, 3, (B43:AI43 = $BZ$13)/(B43:AI43 = $BZ$13)*COLUMN(B43:AI43)-COLUMN(B43),COLUMNS($BZ43:CB43)),"")</f>
        <v/>
      </c>
      <c r="CC43" s="75"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5" cm="1">
        <f t="array" aca="1" ref="CD43" ca="1">IFERROR(MergedCellsCount(INDEX(B43:AI43,_xlfn.AGGREGATE(15, 3, (B43:AI43 = $BZ$13)/(B43:AI43 = $BZ$13)*COLUMN(B43:AI43)-COLUMN(B43),COLUMNS($BZ43:BZ43))+1)),"")</f>
        <v>4</v>
      </c>
      <c r="CE43" s="75" t="str" cm="1">
        <f t="array" ref="CE43">IFERROR(MergedCellsCount(INDEX(B43:AI43,_xlfn.AGGREGATE(15, 3, (B43:AI43 = $BZ$13)/(B43:AI43 = $BZ$13)*COLUMN(B43:AI43)-COLUMN(B43),COLUMNS($BZ43:CA43))+1)),"")</f>
        <v/>
      </c>
      <c r="CF43" s="76" cm="1">
        <f t="array" ref="CF43">IFERROR(INDEX(Lists!$L$24:$AX$24,  0, _xlfn.AGGREGATE(15, 3, (B43:AI43 = $BZ$13)/(B43:AI43 = $BZ$13)*COLUMN(B43:AI43)-COLUMN(B43),COLUMNS($BZ43:BZ43))+1),"")</f>
        <v>0.375</v>
      </c>
      <c r="CG43" s="76" t="str" cm="1">
        <f t="array" ref="CG43">IFERROR(INDEX(Lists!$L$24:$AX$24,  0, _xlfn.AGGREGATE(15, 3, (B43:AI43 = $BZ$13)/(B43:AI43 = $BZ$13)*COLUMN(B43:AI43)-COLUMN(B43),COLUMNS($BZ43:CA43))+1),"")</f>
        <v/>
      </c>
      <c r="CH43" s="201"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49" t="str">
        <f t="shared" ca="1" si="6"/>
        <v>10:00 to 10:15 Prop Swap While Open 
13:00 to 13:30 Wipe down
09:00 to 10:00 Learn &amp; Play</v>
      </c>
    </row>
    <row r="44" spans="1:87" s="25" customFormat="1" ht="15" customHeight="1">
      <c r="A44" s="7" t="s">
        <v>51</v>
      </c>
      <c r="B44" s="34"/>
      <c r="C44" s="34"/>
      <c r="D44" s="142"/>
      <c r="E44" s="142"/>
      <c r="F44" s="191"/>
      <c r="G44" s="182" t="s">
        <v>48</v>
      </c>
      <c r="H44" s="3"/>
      <c r="I44" s="3"/>
      <c r="K44" s="3"/>
      <c r="L44" s="214" t="s">
        <v>4</v>
      </c>
      <c r="M44" s="214"/>
      <c r="N44" s="214"/>
      <c r="O44" s="214"/>
      <c r="P44" s="10"/>
      <c r="Q44" s="10"/>
      <c r="R44" s="10"/>
      <c r="S44" s="10"/>
      <c r="T44" s="7"/>
      <c r="U44" s="7"/>
      <c r="V44" s="7"/>
      <c r="W44" s="7"/>
      <c r="X44" s="7"/>
      <c r="Y44" s="7"/>
      <c r="Z44" s="211" t="s">
        <v>71</v>
      </c>
      <c r="AA44" s="212"/>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11:00 to 12:00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11:00 to 12:00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0.45833333333333331</v>
      </c>
      <c r="CG44" s="55" t="str" cm="1">
        <f t="array" ref="CG44">IFERROR(INDEX(Lists!$L$24:$AX$24,  0, _xlfn.AGGREGATE(15, 3, (B44:AI44 = $BZ$13)/(B44:AI44 = $BZ$13)*COLUMN(B44:AI44)-COLUMN(B44),COLUMNS($BZ44:CA44))+1),"")</f>
        <v/>
      </c>
      <c r="CH44" s="200"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11:00 to 12:00 Splash (UW - SS): Learn &amp; Play</v>
      </c>
      <c r="CI44" s="42" t="str">
        <f t="shared" ca="1" si="6"/>
        <v>09:45 to 10:00 Prop Swap While Open 
14:30 to 15:00 Wipe down
11:00 to 12:00 Learn &amp; Play</v>
      </c>
    </row>
    <row r="45" spans="1:87" s="25" customFormat="1">
      <c r="A45" s="7" t="s">
        <v>53</v>
      </c>
      <c r="B45" s="34"/>
      <c r="C45" s="34"/>
      <c r="D45" s="34"/>
      <c r="E45" s="34"/>
      <c r="F45" s="34"/>
      <c r="G45" s="34"/>
      <c r="H45" s="7"/>
      <c r="I45" s="7"/>
      <c r="J45" s="7"/>
      <c r="K45" s="7"/>
      <c r="L45" s="9"/>
      <c r="M45" s="215" t="s">
        <v>42</v>
      </c>
      <c r="N45" s="215"/>
      <c r="O45" s="215"/>
      <c r="P45" s="214" t="s">
        <v>4</v>
      </c>
      <c r="Q45" s="214"/>
      <c r="R45" s="214"/>
      <c r="S45" s="214"/>
      <c r="T45" s="7"/>
      <c r="U45" s="7"/>
      <c r="V45" s="7"/>
      <c r="W45" s="211" t="s">
        <v>71</v>
      </c>
      <c r="X45" s="212"/>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11:15 to 12:00 Ideaworks &amp; Art Loft: Disinfect &amp; Prop Swap
13:45 to 14:15 Ideaworks &amp; Art Loft: Wipe down 
12:00 to 13:00 Ideaworks &amp; Art Loft: Learn &amp; Play</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cm="1">
        <f t="array" ref="BZ45">_xlfn.SINGLE(INDEX(B45:AJ45,0, _xlfn.AGGREGATE(15, 3, (B45:AI45 = $BZ$13)/(B45:AI45 = $BZ$13)*COLUMN(B45:AI45)-COLUMN(B45),COLUMNS($BZ45:BZ45))))</f>
        <v>0</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aca="1" ref="CC45" ca="1">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12:00 to 13:00 Learn &amp; Play</v>
      </c>
      <c r="CD45" s="25" cm="1">
        <f t="array" aca="1" ref="CD45" ca="1">IFERROR(MergedCellsCount(INDEX(B45:AI45,_xlfn.AGGREGATE(15, 3, (B45:AI45 = $BZ$13)/(B45:AI45 = $BZ$13)*COLUMN(B45:AI45)-COLUMN(B45),COLUMNS($BZ45:BZ45))+1)),"")</f>
        <v>4</v>
      </c>
      <c r="CE45" s="25" t="str" cm="1">
        <f t="array" ref="CE45">IFERROR(MergedCellsCount(INDEX(B45:AI45,_xlfn.AGGREGATE(15, 3, (B45:AI45 = $BZ$13)/(B45:AI45 = $BZ$13)*COLUMN(B45:AI45)-COLUMN(B45),COLUMNS($BZ45:CA45))+1)),"")</f>
        <v/>
      </c>
      <c r="CF45" s="55" cm="1">
        <f t="array" ref="CF45">IFERROR(INDEX(Lists!$L$24:$AX$24,  0, _xlfn.AGGREGATE(15, 3, (B45:AI45 = $BZ$13)/(B45:AI45 = $BZ$13)*COLUMN(B45:AI45)-COLUMN(B45),COLUMNS($BZ45:BZ45))+1),"")</f>
        <v>0.5</v>
      </c>
      <c r="CG45" s="55" t="str" cm="1">
        <f t="array" ref="CG45">IFERROR(INDEX(Lists!$L$24:$AX$24,  0, _xlfn.AGGREGATE(15, 3, (B45:AI45 = $BZ$13)/(B45:AI45 = $BZ$13)*COLUMN(B45:AI45)-COLUMN(B45),COLUMNS($BZ45:CA45))+1),"")</f>
        <v/>
      </c>
      <c r="CH45" s="200" t="str" cm="1">
        <f t="array" aca="1" ref="CH45" ca="1">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12:00 to 13:00 Ideaworks &amp; Art Loft: Learn &amp; Play</v>
      </c>
      <c r="CI45" s="42" t="str">
        <f t="shared" ca="1" si="6"/>
        <v>13:45 to 14:15 Wipe down
11:15 to 12:00 Disinfect &amp; Prop Swap
12:00 to 13:00 Learn &amp; Play</v>
      </c>
    </row>
    <row r="46" spans="1:87" s="25" customFormat="1">
      <c r="A46" s="7" t="s">
        <v>43</v>
      </c>
      <c r="B46" s="34"/>
      <c r="C46" s="34"/>
      <c r="D46" s="34"/>
      <c r="E46" s="34"/>
      <c r="F46" s="34"/>
      <c r="G46" s="34"/>
      <c r="H46" s="10"/>
      <c r="I46" s="10"/>
      <c r="J46" s="10"/>
      <c r="K46" s="10"/>
      <c r="L46" s="7"/>
      <c r="M46" s="7"/>
      <c r="N46" s="7"/>
      <c r="O46" s="7"/>
      <c r="P46" s="215" t="s">
        <v>42</v>
      </c>
      <c r="Q46" s="215"/>
      <c r="R46" s="215"/>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200"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c r="A47" s="7" t="s">
        <v>40</v>
      </c>
      <c r="B47" s="34"/>
      <c r="C47" s="34"/>
      <c r="D47" s="34"/>
      <c r="E47" s="34"/>
      <c r="F47" s="34"/>
      <c r="G47" s="34"/>
      <c r="H47" s="9"/>
      <c r="I47" s="9"/>
      <c r="J47" s="9"/>
      <c r="K47" s="9"/>
      <c r="L47" s="10"/>
      <c r="M47" s="10"/>
      <c r="N47" s="10"/>
      <c r="O47" s="10"/>
      <c r="P47" s="7"/>
      <c r="Q47" s="7"/>
      <c r="R47" s="7"/>
      <c r="S47" s="215" t="s">
        <v>42</v>
      </c>
      <c r="T47" s="215"/>
      <c r="U47" s="215"/>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200"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c r="A48" s="7" t="s">
        <v>50</v>
      </c>
      <c r="B48" s="34"/>
      <c r="C48" s="34"/>
      <c r="D48" s="34"/>
      <c r="E48" s="34"/>
      <c r="F48" s="34"/>
      <c r="G48" s="34"/>
      <c r="H48" s="10"/>
      <c r="I48" s="10"/>
      <c r="J48" s="10"/>
      <c r="K48" s="10"/>
      <c r="L48" s="7"/>
      <c r="M48" s="7"/>
      <c r="N48" s="7"/>
      <c r="O48" s="7"/>
      <c r="P48" s="7"/>
      <c r="Q48" s="7"/>
      <c r="R48" s="7"/>
      <c r="S48" s="7"/>
      <c r="T48" s="7"/>
      <c r="U48" s="7"/>
      <c r="V48" s="215" t="s">
        <v>42</v>
      </c>
      <c r="W48" s="215"/>
      <c r="X48" s="215"/>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200"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c r="A49" s="7" t="s">
        <v>47</v>
      </c>
      <c r="B49" s="34"/>
      <c r="C49" s="34"/>
      <c r="D49" s="34"/>
      <c r="E49" s="34"/>
      <c r="F49" s="34"/>
      <c r="G49" s="34"/>
      <c r="H49" s="9"/>
      <c r="I49" s="9"/>
      <c r="J49" s="9"/>
      <c r="K49" s="9"/>
      <c r="L49" s="10"/>
      <c r="M49" s="211" t="s">
        <v>71</v>
      </c>
      <c r="N49" s="212"/>
      <c r="O49" s="10"/>
      <c r="P49" s="7"/>
      <c r="Q49" s="7"/>
      <c r="R49" s="7"/>
      <c r="S49" s="7"/>
      <c r="T49" s="7"/>
      <c r="U49" s="7"/>
      <c r="V49" s="7"/>
      <c r="W49" s="7"/>
      <c r="X49" s="7"/>
      <c r="Y49" s="215" t="s">
        <v>42</v>
      </c>
      <c r="Z49" s="215"/>
      <c r="AA49" s="215"/>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200"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c r="A50" s="147" t="s">
        <v>54</v>
      </c>
      <c r="B50" s="203"/>
      <c r="C50" s="203"/>
      <c r="D50" s="203"/>
      <c r="E50" s="203"/>
      <c r="F50" s="203"/>
      <c r="G50" s="203"/>
      <c r="H50" s="177"/>
      <c r="I50" s="177"/>
      <c r="J50" s="177"/>
      <c r="K50" s="177"/>
      <c r="L50" s="145"/>
      <c r="M50" s="145"/>
      <c r="N50" s="145"/>
      <c r="O50" s="146"/>
      <c r="P50" s="146"/>
      <c r="Q50" s="244" t="s">
        <v>71</v>
      </c>
      <c r="R50" s="245"/>
      <c r="S50" s="147"/>
      <c r="T50" s="147"/>
      <c r="U50" s="147"/>
      <c r="V50" s="147"/>
      <c r="W50" s="147"/>
      <c r="X50" s="147"/>
      <c r="Y50" s="146"/>
      <c r="Z50" s="146"/>
      <c r="AA50" s="146"/>
      <c r="AB50" s="243" t="s">
        <v>42</v>
      </c>
      <c r="AC50" s="243"/>
      <c r="AD50" s="243"/>
      <c r="AE50" s="145"/>
      <c r="AF50" s="147"/>
      <c r="AG50" s="147"/>
      <c r="AH50" s="147"/>
      <c r="AI50" s="147"/>
      <c r="AJ50" s="180"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200"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5" customFormat="1">
      <c r="A51" s="187"/>
      <c r="B51" s="187"/>
      <c r="C51" s="187"/>
      <c r="D51" s="187"/>
      <c r="E51" s="187"/>
      <c r="F51" s="187"/>
      <c r="G51" s="187"/>
      <c r="H51" s="187"/>
      <c r="I51" s="187"/>
      <c r="J51" s="187"/>
      <c r="K51" s="187"/>
      <c r="L51" s="187"/>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187"/>
      <c r="AL51" s="76"/>
      <c r="AN51" s="76"/>
      <c r="AR51" s="74"/>
      <c r="AT51" s="76"/>
      <c r="AW51" s="77"/>
      <c r="AX51" s="77"/>
      <c r="AY51" s="76"/>
      <c r="BA51" s="76"/>
      <c r="BE51" s="150"/>
      <c r="BL51" s="76"/>
      <c r="BM51" s="76"/>
      <c r="BN51" s="77"/>
      <c r="BV51" s="76"/>
      <c r="BW51" s="76"/>
      <c r="BY51" s="150"/>
      <c r="CF51" s="76"/>
      <c r="CG51" s="76"/>
      <c r="CH51" s="201"/>
      <c r="CI51" s="149"/>
    </row>
    <row r="52" spans="1:87">
      <c r="A52" s="158" t="s">
        <v>56</v>
      </c>
      <c r="B52" s="158"/>
      <c r="C52" s="158"/>
      <c r="D52" s="158"/>
      <c r="E52" s="158"/>
      <c r="F52" s="158"/>
      <c r="G52" s="158"/>
      <c r="H52" s="158"/>
      <c r="I52" s="158"/>
      <c r="J52" s="158"/>
      <c r="K52" s="158"/>
      <c r="L52" s="158"/>
      <c r="M52" s="217" t="s">
        <v>138</v>
      </c>
      <c r="N52" s="217"/>
      <c r="O52" s="217"/>
      <c r="P52" s="217"/>
      <c r="Q52" s="217"/>
      <c r="R52" s="217"/>
      <c r="S52" s="217"/>
      <c r="T52" s="217"/>
      <c r="U52" s="217"/>
      <c r="V52" s="193" t="s">
        <v>139</v>
      </c>
      <c r="W52" s="194"/>
      <c r="X52" s="194"/>
      <c r="Y52" s="194"/>
      <c r="Z52" s="194"/>
      <c r="AA52" s="194"/>
      <c r="AB52" s="194"/>
      <c r="AC52" s="194"/>
      <c r="AD52" s="195"/>
      <c r="AE52" s="158"/>
      <c r="AF52" s="158"/>
      <c r="AG52" s="158"/>
      <c r="AH52" s="158"/>
      <c r="AI52" s="158"/>
      <c r="AJ52" s="158"/>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200"/>
      <c r="CI52" s="42"/>
    </row>
    <row r="53" spans="1:87">
      <c r="A53" s="148" t="s">
        <v>46</v>
      </c>
      <c r="B53" s="147" t="s">
        <v>14</v>
      </c>
      <c r="C53" s="148"/>
      <c r="D53" s="151" t="s">
        <v>15</v>
      </c>
      <c r="E53" s="151"/>
      <c r="F53" s="151" t="s">
        <v>16</v>
      </c>
      <c r="G53" s="151"/>
      <c r="H53" s="152" t="s">
        <v>17</v>
      </c>
      <c r="I53" s="152"/>
      <c r="J53" s="152" t="s">
        <v>18</v>
      </c>
      <c r="K53" s="152"/>
      <c r="L53" s="153" t="s">
        <v>19</v>
      </c>
      <c r="M53" s="153"/>
      <c r="N53" s="153" t="s">
        <v>20</v>
      </c>
      <c r="O53" s="153"/>
      <c r="P53" s="153" t="s">
        <v>21</v>
      </c>
      <c r="Q53" s="153"/>
      <c r="R53" s="153" t="s">
        <v>22</v>
      </c>
      <c r="S53" s="153"/>
      <c r="T53" s="153" t="s">
        <v>23</v>
      </c>
      <c r="U53" s="153"/>
      <c r="V53" s="153" t="s">
        <v>24</v>
      </c>
      <c r="W53" s="153"/>
      <c r="X53" s="153" t="s">
        <v>25</v>
      </c>
      <c r="Y53" s="153"/>
      <c r="Z53" s="153" t="s">
        <v>26</v>
      </c>
      <c r="AA53" s="153"/>
      <c r="AB53" s="153" t="s">
        <v>27</v>
      </c>
      <c r="AC53" s="153"/>
      <c r="AD53" s="153" t="s">
        <v>28</v>
      </c>
      <c r="AE53" s="153"/>
      <c r="AF53" s="153" t="s">
        <v>29</v>
      </c>
      <c r="AG53" s="153"/>
      <c r="AH53" s="153" t="s">
        <v>30</v>
      </c>
      <c r="AI53" s="153"/>
      <c r="AJ53" s="154"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200"/>
      <c r="CI53" s="42"/>
    </row>
    <row r="54" spans="1:87" s="75" customFormat="1" ht="15" customHeight="1">
      <c r="A54" s="7" t="s">
        <v>51</v>
      </c>
      <c r="B54" s="143"/>
      <c r="C54" s="143"/>
      <c r="D54" s="214" t="s">
        <v>4</v>
      </c>
      <c r="E54" s="214"/>
      <c r="F54" s="214"/>
      <c r="G54" s="214"/>
      <c r="H54" s="182" t="s">
        <v>48</v>
      </c>
      <c r="I54" s="16"/>
      <c r="J54" s="10"/>
      <c r="K54" s="10"/>
      <c r="L54" s="9"/>
      <c r="M54" s="9"/>
      <c r="N54" s="9"/>
      <c r="O54" s="9"/>
      <c r="P54" s="9"/>
      <c r="Q54" s="9"/>
      <c r="R54" s="9"/>
      <c r="S54" s="9"/>
      <c r="T54" s="211" t="s">
        <v>71</v>
      </c>
      <c r="U54" s="212"/>
      <c r="V54" s="7"/>
      <c r="W54" s="7"/>
      <c r="X54" s="3"/>
      <c r="Y54" s="3"/>
      <c r="Z54" s="7"/>
      <c r="AA54" s="7"/>
      <c r="AB54" s="7"/>
      <c r="AC54" s="7"/>
      <c r="AD54" s="7"/>
      <c r="AE54" s="7"/>
      <c r="AF54" s="7"/>
      <c r="AG54" s="7"/>
      <c r="AH54" s="7"/>
      <c r="AI54" s="7"/>
      <c r="AJ54" s="21" t="s">
        <v>7</v>
      </c>
      <c r="AL54" s="76"/>
      <c r="AN54" s="76"/>
      <c r="AR54" s="74">
        <f t="shared" si="14"/>
        <v>0.41666666666666669</v>
      </c>
      <c r="AS54" s="75" cm="1">
        <f t="array" aca="1" ref="AS54" ca="1">IFERROR(MergedCellsCount(INDEX(B54:AI54,MATCH("Prop Swap Only",B54:AI54,0))),"")</f>
        <v>1</v>
      </c>
      <c r="AT54" s="76" cm="1">
        <f t="array" aca="1" ref="AT54" ca="1">IFERROR(INDEX($B$79:$AJ$79,(MATCH("Prop Swap Only",B54:AI54,0)+AS54)),"")</f>
        <v>0.42708333333333331</v>
      </c>
      <c r="AV54" s="75" t="str">
        <f t="shared" ca="1" si="7"/>
        <v xml:space="preserve">10:00 to 10:15 Prop Swap While Open </v>
      </c>
      <c r="AW54" s="77" t="str">
        <f t="shared" ca="1" si="8"/>
        <v>10:00 to 10:15 Splash (UW - SS): Prop Swap While Open</v>
      </c>
      <c r="AX54" s="77" t="str">
        <f t="shared" ca="1" si="1"/>
        <v>10:00 to 10:15 Splash (UW - SS): Prop Swap While Open
13:00 to 13:30 Splash (UW - SS): Wipe down 
09:00 to 10:00 Splash (UW - SS): Learn &amp; Play</v>
      </c>
      <c r="AY54" s="76">
        <f t="shared" si="4"/>
        <v>0.54166666666666663</v>
      </c>
      <c r="AZ54" s="75" cm="1">
        <f t="array" aca="1" ref="AZ54" ca="1">IFERROR(MergedCellsCount(INDEX(B54:AI54,MATCH("Wipe down",B54:AI54,0))),"")</f>
        <v>2</v>
      </c>
      <c r="BA54" s="76" cm="1">
        <f t="array" aca="1" ref="BA54" ca="1">IFERROR(INDEX($B$79:$AJ$79,(MATCH("Wipe down",B54:AI54,0)+AZ54)),"")</f>
        <v>0.5625</v>
      </c>
      <c r="BC54" s="75" t="str">
        <f t="shared" ca="1" si="5"/>
        <v>13:00 to 13:30 Wipe down</v>
      </c>
      <c r="BD54" s="75" t="str">
        <f t="shared" ca="1" si="2"/>
        <v xml:space="preserve">13:00 to 13:30 Splash (UW - SS): Wipe down </v>
      </c>
      <c r="BE54" s="150"/>
      <c r="BF54" s="75" t="e" cm="1">
        <f t="array" ref="BF54">_xlfn.SINGLE(INDEX(B54:AJ54,0, _xlfn.AGGREGATE(15, 3, (B54:AI54 = $BF$13)/(B54:AI54 = $BF$13)*COLUMN(B54:AI54)-COLUMN(B54),COLUMNS($BF54:BF54))))</f>
        <v>#NUM!</v>
      </c>
      <c r="BG54" s="75" t="str" cm="1">
        <f t="array" ref="BG54">IFERROR(_xlfn.AGGREGATE(15, 3, (B54:AI54 = $BF$13)/(B54:AI54 = $BF$13)*COLUMN(B54:AI54)-COLUMN(B54),COLUMNS($BG54:BG54)),"")</f>
        <v/>
      </c>
      <c r="BH54" s="75" t="str" cm="1">
        <f t="array" ref="BH54">IFERROR(_xlfn.AGGREGATE(15, 3, (D54:AK54 = $BF$13)/(D54:AK54 = $BF$13)*COLUMN(D54:AK54)-COLUMN(D54),COLUMNS($BG54:BH54)),"")</f>
        <v/>
      </c>
      <c r="BI54" s="75"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5" t="str" cm="1">
        <f t="array" ref="BJ54">IFERROR(MergedCellsCount(INDEX(B54:AI54,_xlfn.AGGREGATE(15, 3, (B54:AI54 = $BF$13)/(B54:AI54 = $BF$13)*COLUMN(B54:AI54)-COLUMN(B54),COLUMNS($BG54:BG54))+1)),"")</f>
        <v/>
      </c>
      <c r="BK54" s="75" t="str" cm="1">
        <f t="array" ref="BK54">IFERROR(MergedCellsCount(INDEX(B54:AI54,_xlfn.AGGREGATE(15, 3, (B54:AI54 = $BF$13)/(B54:AI54 = $BF$13)*COLUMN(B54:AI54)-COLUMN(B54),COLUMNS($BG54:BH54))+1)),"")</f>
        <v/>
      </c>
      <c r="BL54" s="76" t="str" cm="1">
        <f t="array" ref="BL54">IFERROR(INDEX(Lists!$L$24:$AX$24,  0, _xlfn.AGGREGATE(15, 3, (B54:AI54 = $BF$13)/(B54:AI54 = $BF$13)*COLUMN(B54:AI54)-COLUMN(B54),COLUMNS($BG54:BG54))+1),"")</f>
        <v/>
      </c>
      <c r="BM54" s="76" t="str" cm="1">
        <f t="array" ref="BM54">IFERROR(INDEX(Lists!$L$24:$AX$24,  0, _xlfn.AGGREGATE(15, 3, (B54:AI54 = $BF$13)/(B54:AI54 = $BF$13)*COLUMN(B54:AI54)-COLUMN(B54),COLUMNS($BG54:BH54))+1),"")</f>
        <v/>
      </c>
      <c r="BN54" s="77"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5" t="e" cm="1">
        <f t="array" ref="BP54">_xlfn.SINGLE(INDEX(B54:AJ54,0, _xlfn.AGGREGATE(15, 3, (B54:AI54 = $BP$13)/(B54:AI54 = $BP$13)*COLUMN(B54:AI54)-COLUMN(B54),COLUMNS($BP54:BP54))))</f>
        <v>#NUM!</v>
      </c>
      <c r="BQ54" s="75" t="str" cm="1">
        <f t="array" ref="BQ54">IFERROR(_xlfn.AGGREGATE(15, 3, (B54:AI54 = $BP$13)/(B54:AI54 = $BP$13)*COLUMN(B54:AI54)-COLUMN(B54),COLUMNS($BP54:BQ54)),"")</f>
        <v/>
      </c>
      <c r="BR54" s="75" t="str" cm="1">
        <f t="array" ref="BR54">IFERROR(_xlfn.AGGREGATE(15, 3, (B54:AI54 = $BP$13)/(B54:AI54 = $BP$13)*COLUMN(B54:AI54)-COLUMN(B54),COLUMNS($BP54:BR54)),"")</f>
        <v/>
      </c>
      <c r="BS54" s="75"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5" t="str" cm="1">
        <f t="array" ref="BT54">IFERROR(MergedCellsCount(INDEX(B54:AI54,_xlfn.AGGREGATE(15, 3, (B54:AI54 = $BP$13)/(B54:AI54 = $BP$13)*COLUMN(B54:AI54)-COLUMN(B54),COLUMNS($BP54:BP54))+1)),"")</f>
        <v/>
      </c>
      <c r="BU54" s="75" t="str" cm="1">
        <f t="array" ref="BU54">IFERROR(MergedCellsCount(INDEX(B57:AI57,_xlfn.AGGREGATE(15, 3, (B57:AI57 = $BP$13)/(B57:AI57 = $BP$13)*COLUMN(B57:AI57)-COLUMN(B57),COLUMNS($BP57:BQ57))+1)),"")</f>
        <v/>
      </c>
      <c r="BV54" s="76" t="str" cm="1">
        <f t="array" ref="BV54">IFERROR(INDEX(Lists!$L$24:$AX$24,  0, _xlfn.AGGREGATE(15, 3, (B54:AI54 = $BP$13)/(B54:AI54 = $BP$13)*COLUMN(B54:AI54)-COLUMN(B54),COLUMNS($BP54:BP54))+1),"")</f>
        <v/>
      </c>
      <c r="BW54" s="76" t="str" cm="1">
        <f t="array" ref="BW54">IFERROR(INDEX(Lists!$L$24:$AX$24,  0, _xlfn.AGGREGATE(15, 3, (B54:AI54 = $BP$13)/(B54:AI54 = $BP$13)*COLUMN(B54:AI54)-COLUMN(B54),COLUMNS($BP54:BQ54))+1),"")</f>
        <v/>
      </c>
      <c r="BX54" s="75"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50"/>
      <c r="BZ54" s="75" cm="1">
        <f t="array" ref="BZ54">_xlfn.SINGLE(INDEX(B54:AJ54,0, _xlfn.AGGREGATE(15, 3, (B54:AI54 = $BZ$13)/(B54:AI54 = $BZ$13)*COLUMN(B54:AI54)-COLUMN(B54),COLUMNS($BZ54:BZ54))))</f>
        <v>0</v>
      </c>
      <c r="CA54" s="75" t="str" cm="1">
        <f t="array" ref="CA54">IFERROR(_xlfn.AGGREGATE(15, 3, (B54:AI54 = $BZ$13)/(B54:AI54 = $BZ$13)*COLUMN(B54:AI54)-COLUMN(B54),COLUMNS($BZ54:CA54)),"")</f>
        <v/>
      </c>
      <c r="CB54" s="75" t="str" cm="1">
        <f t="array" ref="CB54">IFERROR(_xlfn.AGGREGATE(15, 3, (B54:AI54 = $BZ$13)/(B54:AI54 = $BZ$13)*COLUMN(B54:AI54)-COLUMN(B54),COLUMNS($BZ54:CB54)),"")</f>
        <v/>
      </c>
      <c r="CC54" s="75"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5" cm="1">
        <f t="array" aca="1" ref="CD54" ca="1">IFERROR(MergedCellsCount(INDEX(B54:AI54,_xlfn.AGGREGATE(15, 3, (B54:AI54 = $BZ$13)/(B54:AI54 = $BZ$13)*COLUMN(B54:AI54)-COLUMN(B54),COLUMNS($BZ54:BZ54))+1)),"")</f>
        <v>4</v>
      </c>
      <c r="CE54" s="75" t="str" cm="1">
        <f t="array" ref="CE54">IFERROR(MergedCellsCount(INDEX(B54:AI54,_xlfn.AGGREGATE(15, 3, (B54:AI54 = $BZ$13)/(B54:AI54 = $BZ$13)*COLUMN(B54:AI54)-COLUMN(B54),COLUMNS($BZ54:CA54))+1)),"")</f>
        <v/>
      </c>
      <c r="CF54" s="76" cm="1">
        <f t="array" ref="CF54">IFERROR(INDEX(Lists!$L$24:$AX$24,  0, _xlfn.AGGREGATE(15, 3, (B54:AI54 = $BZ$13)/(B54:AI54 = $BZ$13)*COLUMN(B54:AI54)-COLUMN(B54),COLUMNS($BZ54:BZ54))+1),"")</f>
        <v>0.375</v>
      </c>
      <c r="CG54" s="76" t="str" cm="1">
        <f t="array" ref="CG54">IFERROR(INDEX(Lists!$L$24:$AX$24,  0, _xlfn.AGGREGATE(15, 3, (B54:AI54 = $BZ$13)/(B54:AI54 = $BZ$13)*COLUMN(B54:AI54)-COLUMN(B54),COLUMNS($BZ54:CA54))+1),"")</f>
        <v/>
      </c>
      <c r="CH54" s="201"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49" t="str">
        <f t="shared" ca="1" si="6"/>
        <v>10:00 to 10:15 Prop Swap While Open 
13:00 to 13:30 Wipe down
09:00 to 10:00 Learn &amp; Play</v>
      </c>
    </row>
    <row r="55" spans="1:87" s="25" customFormat="1" ht="15" customHeight="1">
      <c r="A55" s="7" t="s">
        <v>53</v>
      </c>
      <c r="B55" s="34"/>
      <c r="C55" s="34"/>
      <c r="D55" s="142"/>
      <c r="E55" s="142"/>
      <c r="F55" s="191"/>
      <c r="G55" s="182" t="s">
        <v>48</v>
      </c>
      <c r="I55" s="3"/>
      <c r="J55" s="3"/>
      <c r="K55" s="185"/>
      <c r="L55" s="214" t="s">
        <v>4</v>
      </c>
      <c r="M55" s="214"/>
      <c r="N55" s="214"/>
      <c r="O55" s="214"/>
      <c r="P55" s="10"/>
      <c r="Q55" s="10"/>
      <c r="R55" s="10"/>
      <c r="S55" s="10"/>
      <c r="T55" s="7"/>
      <c r="U55" s="7"/>
      <c r="V55" s="7"/>
      <c r="W55" s="7"/>
      <c r="X55" s="7"/>
      <c r="Y55" s="7"/>
      <c r="Z55" s="211" t="s">
        <v>71</v>
      </c>
      <c r="AA55" s="212"/>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51" t="str">
        <f t="shared" ca="1" si="8"/>
        <v>09:45 to 10:00 Ideaworks &amp; Art Loft: Prop Swap While Open</v>
      </c>
      <c r="AX55" s="51" t="str">
        <f t="shared" ca="1" si="1"/>
        <v>09:45 to 10:00 Ideaworks &amp; Art Loft: Prop Swap While Open
14:30 to 15:00 Ideaworks &amp; Art Loft: Wipe down 
11:00 to 12:00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25"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51"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11:00 to 12:00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0.45833333333333331</v>
      </c>
      <c r="CG55" s="55" t="str" cm="1">
        <f t="array" ref="CG55">IFERROR(INDEX(Lists!$L$24:$AX$24,  0, _xlfn.AGGREGATE(15, 3, (B55:AI55 = $BZ$13)/(B55:AI55 = $BZ$13)*COLUMN(B55:AI55)-COLUMN(B55),COLUMNS($BZ55:CA55))+1),"")</f>
        <v/>
      </c>
      <c r="CH55" s="200"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11:00 to 12:00 Ideaworks &amp; Art Loft: Learn &amp; Play</v>
      </c>
      <c r="CI55" s="42" t="str">
        <f t="shared" ca="1" si="6"/>
        <v>09:45 to 10:00 Prop Swap While Open 
14:30 to 15:00 Wipe down
11:00 to 12:00 Learn &amp; Play</v>
      </c>
    </row>
    <row r="56" spans="1:87" s="25" customFormat="1">
      <c r="A56" s="7" t="s">
        <v>50</v>
      </c>
      <c r="B56" s="34"/>
      <c r="C56" s="34"/>
      <c r="D56" s="34"/>
      <c r="E56" s="34"/>
      <c r="F56" s="34"/>
      <c r="G56" s="34"/>
      <c r="H56" s="7"/>
      <c r="I56" s="7"/>
      <c r="J56" s="7"/>
      <c r="K56" s="186"/>
      <c r="L56" s="9"/>
      <c r="M56" s="3"/>
      <c r="N56" s="3"/>
      <c r="O56" s="3"/>
      <c r="P56" s="214" t="s">
        <v>4</v>
      </c>
      <c r="Q56" s="214"/>
      <c r="R56" s="214"/>
      <c r="S56" s="214"/>
      <c r="T56" s="7"/>
      <c r="U56" s="7"/>
      <c r="V56" s="7"/>
      <c r="W56" s="7"/>
      <c r="X56" s="7"/>
      <c r="Y56" s="215" t="s">
        <v>42</v>
      </c>
      <c r="Z56" s="215"/>
      <c r="AA56" s="215"/>
      <c r="AB56" s="7"/>
      <c r="AC56" s="7"/>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51" t="str">
        <f t="shared" si="8"/>
        <v/>
      </c>
      <c r="AX56" s="51" t="str">
        <f t="shared" ca="1" si="1"/>
        <v>14:15 to 15:00 P2P &amp; STEMosphere: Disinfect &amp; Prop Swap
12:00 to 13:00 P2P &amp; STEMosphere: Learn &amp; Play</v>
      </c>
      <c r="AY56" s="55" t="str">
        <f t="shared" si="4"/>
        <v/>
      </c>
      <c r="AZ56" s="25" t="str" cm="1">
        <f t="array" ref="AZ56">IFERROR(MergedCellsCount(INDEX(B56:AI56,MATCH("Wipe down",B56:AI56,0))),"")</f>
        <v/>
      </c>
      <c r="BA56" s="55" t="str" cm="1">
        <f t="array" ref="BA56">IFERROR(INDEX($B$79:$AJ$79,(MATCH("Wipe down",B56:AI56,0)+AZ56)),"")</f>
        <v/>
      </c>
      <c r="BC56" s="25" t="str">
        <f t="shared" si="5"/>
        <v/>
      </c>
      <c r="BD56" s="25" t="str">
        <f>IF(ISNUMBER(AY56),CONCATENATE(TEXT(AY56,"HH:MM")," to ",TEXT(BA56,"HH:MM"), " ",A56,": Wipe down "),"")</f>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23</v>
      </c>
      <c r="BH56" s="25" t="str" cm="1">
        <f t="array" ref="BH56">IFERROR(_xlfn.AGGREGATE(15, 3, (D56:AK56 = $BF$13)/(D56:AK56 = $BF$13)*COLUMN(D56:AK56)-COLUMN(D56),COLUMNS($BG56:BH56)),"")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14:15 to 15:00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0.59375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14:15 to 15:00 P2P &amp; STEMosphere: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cm="1">
        <f t="array" ref="BZ56">_xlfn.SINGLE(INDEX(B56:AJ56,0, _xlfn.AGGREGATE(15, 3, (B56:AI56 = $BZ$13)/(B56:AI56 = $BZ$13)*COLUMN(B56:AI56)-COLUMN(B56),COLUMNS($BZ56:BZ56))))</f>
        <v>0</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aca="1" ref="CC56" ca="1">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12:00 to 13:00 Learn &amp; Play</v>
      </c>
      <c r="CD56" s="25" cm="1">
        <f t="array" aca="1" ref="CD56" ca="1">IFERROR(MergedCellsCount(INDEX(B56:AI56,_xlfn.AGGREGATE(15, 3, (B56:AI56 = $BZ$13)/(B56:AI56 = $BZ$13)*COLUMN(B56:AI56)-COLUMN(B56),COLUMNS($BZ56:BZ56))+1)),"")</f>
        <v>4</v>
      </c>
      <c r="CE56" s="25" t="str" cm="1">
        <f t="array" ref="CE56">IFERROR(MergedCellsCount(INDEX(B56:AI56,_xlfn.AGGREGATE(15, 3, (B56:AI56 = $BZ$13)/(B56:AI56 = $BZ$13)*COLUMN(B56:AI56)-COLUMN(B56),COLUMNS($BZ56:CA56))+1)),"")</f>
        <v/>
      </c>
      <c r="CF56" s="55" cm="1">
        <f t="array" ref="CF56">IFERROR(INDEX(Lists!$L$24:$AX$24,  0, _xlfn.AGGREGATE(15, 3, (B56:AI56 = $BZ$13)/(B56:AI56 = $BZ$13)*COLUMN(B56:AI56)-COLUMN(B56),COLUMNS($BZ56:BZ56))+1),"")</f>
        <v>0.5</v>
      </c>
      <c r="CG56" s="55" t="str" cm="1">
        <f t="array" ref="CG56">IFERROR(INDEX(Lists!$L$24:$AX$24,  0, _xlfn.AGGREGATE(15, 3, (B56:AI56 = $BZ$13)/(B56:AI56 = $BZ$13)*COLUMN(B56:AI56)-COLUMN(B56),COLUMNS($BZ56:CA56))+1),"")</f>
        <v/>
      </c>
      <c r="CH56" s="200" t="str" cm="1">
        <f t="array" aca="1" ref="CH56" ca="1">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12:00 to 13:00 P2P &amp; STEMosphere: Learn &amp; Play</v>
      </c>
      <c r="CI56" s="42" t="str">
        <f t="shared" ca="1" si="6"/>
        <v>14:15 to 15:00 Disinfect &amp; Prop Swap
12:00 to 13:00 Learn &amp; Play</v>
      </c>
    </row>
    <row r="57" spans="1:87" s="25" customFormat="1">
      <c r="A57" s="183" t="s">
        <v>57</v>
      </c>
      <c r="B57" s="34"/>
      <c r="C57" s="34"/>
      <c r="D57" s="34"/>
      <c r="E57" s="34"/>
      <c r="F57" s="34"/>
      <c r="G57" s="34"/>
      <c r="H57" s="10"/>
      <c r="I57" s="10"/>
      <c r="J57" s="10"/>
      <c r="K57" s="10"/>
      <c r="L57" s="184"/>
      <c r="M57" s="3"/>
      <c r="N57" s="7"/>
      <c r="O57" s="7"/>
      <c r="P57" s="215" t="s">
        <v>42</v>
      </c>
      <c r="Q57" s="215"/>
      <c r="R57" s="215"/>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51"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25" t="str">
        <f>IF(ISNUMBER(AY57),CONCATENATE(TEXT(AY57,"HH:MM")," to ",TEXT(BA57,"HH:MM"), " ",#REF!,": Wipe down "),"")</f>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"&amp;#REF!&amp;": "&amp;$BP$13),""),
IFERROR((TEXT(BW57,"HH:MM")&amp;" to "&amp;TEXT(INDEX(Lists!$L$24:$AX$24,0,_xlfn.AGGREGATE(15,3,(B57:AI57=$BP$13)/(B57:AI57=$BP$13)*COLUMN(B57:AI57)-COLUMN(B57),COLUMNS($BQ57:BR57))+1+BU57),"HH:MM")&amp;" "&amp;#REF!&amp;":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200"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c r="A58" s="7" t="s">
        <v>43</v>
      </c>
      <c r="B58" s="34"/>
      <c r="C58" s="34"/>
      <c r="D58" s="34"/>
      <c r="E58" s="34"/>
      <c r="F58" s="34"/>
      <c r="G58" s="34"/>
      <c r="H58" s="9"/>
      <c r="I58" s="9"/>
      <c r="J58" s="9"/>
      <c r="K58" s="9"/>
      <c r="L58" s="184"/>
      <c r="M58" s="3"/>
      <c r="N58" s="3"/>
      <c r="O58" s="3"/>
      <c r="P58" s="7"/>
      <c r="Q58" s="7"/>
      <c r="R58" s="7"/>
      <c r="S58" s="215" t="s">
        <v>42</v>
      </c>
      <c r="T58" s="215"/>
      <c r="U58" s="215"/>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51"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200"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c r="A59" s="7" t="s">
        <v>40</v>
      </c>
      <c r="B59" s="34"/>
      <c r="C59" s="34"/>
      <c r="D59" s="34"/>
      <c r="E59" s="34"/>
      <c r="F59" s="34"/>
      <c r="G59" s="34"/>
      <c r="H59" s="10"/>
      <c r="I59" s="10"/>
      <c r="J59" s="10"/>
      <c r="K59" s="10"/>
      <c r="L59" s="7"/>
      <c r="M59" s="7"/>
      <c r="N59" s="7"/>
      <c r="O59" s="7"/>
      <c r="P59" s="7"/>
      <c r="Q59" s="7"/>
      <c r="R59" s="7"/>
      <c r="S59" s="7"/>
      <c r="T59" s="7"/>
      <c r="U59" s="7"/>
      <c r="V59" s="215" t="s">
        <v>42</v>
      </c>
      <c r="W59" s="215"/>
      <c r="X59" s="215"/>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51"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25"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200"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c r="A60" s="7" t="s">
        <v>47</v>
      </c>
      <c r="B60" s="34"/>
      <c r="C60" s="34"/>
      <c r="D60" s="34"/>
      <c r="E60" s="34"/>
      <c r="F60" s="34"/>
      <c r="G60" s="34"/>
      <c r="H60" s="9"/>
      <c r="I60" s="9"/>
      <c r="J60" s="9"/>
      <c r="K60" s="9"/>
      <c r="L60" s="10"/>
      <c r="M60" s="215" t="s">
        <v>42</v>
      </c>
      <c r="N60" s="215"/>
      <c r="O60" s="215"/>
      <c r="P60" s="7"/>
      <c r="Q60" s="7"/>
      <c r="R60" s="7"/>
      <c r="S60" s="7"/>
      <c r="T60" s="7"/>
      <c r="U60" s="7"/>
      <c r="V60" s="7"/>
      <c r="W60" s="7"/>
      <c r="X60" s="7"/>
      <c r="Z60" s="211" t="s">
        <v>71</v>
      </c>
      <c r="AA60" s="212"/>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51" t="str">
        <f t="shared" si="8"/>
        <v/>
      </c>
      <c r="AX60" s="51" t="str">
        <f t="shared" ca="1" si="1"/>
        <v xml:space="preserve">11:15 to 12:00 Kid Grid &amp; RPW: Disinfect &amp; Prop Swap
14:30 to 15:00 Kid Grid &amp; RPW: Wipe down </v>
      </c>
      <c r="AY60" s="55">
        <f t="shared" si="4"/>
        <v>0.60416666666666663</v>
      </c>
      <c r="AZ60" s="25" cm="1">
        <f t="array" aca="1" ref="AZ60" ca="1">IFERROR(MergedCellsCount(INDEX(B60:AI60,MATCH("Wipe down",B60:AI60,0))),"")</f>
        <v>2</v>
      </c>
      <c r="BA60" s="55" cm="1">
        <f t="array" aca="1" ref="BA60" ca="1">IFERROR(INDEX($B$79:$AJ$79,(MATCH("Wipe down",B60:AI60,0)+AZ60)),"")</f>
        <v>0.625</v>
      </c>
      <c r="BC60" s="25" t="str">
        <f t="shared" ca="1" si="5"/>
        <v>14:30 to 15:00 Wipe down</v>
      </c>
      <c r="BD60" s="25" t="str">
        <f t="shared" ca="1" si="2"/>
        <v xml:space="preserve">14:30 to 15:00 Kid Grid &amp; RPW: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11</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11:15 to 12:00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0.46875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11:15 to 12:00 Kid Grid &amp; RPW: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200"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14:30 to 15:00 Wipe down
11:15 to 12:00 Disinfect &amp; Prop Swap</v>
      </c>
    </row>
    <row r="61" spans="1:87" s="25" customFormat="1" ht="15" customHeight="1">
      <c r="A61" s="204" t="s">
        <v>54</v>
      </c>
      <c r="B61" s="203"/>
      <c r="C61" s="203"/>
      <c r="D61" s="203"/>
      <c r="E61" s="203"/>
      <c r="F61" s="203"/>
      <c r="G61" s="203"/>
      <c r="H61" s="177"/>
      <c r="I61" s="177"/>
      <c r="J61" s="177"/>
      <c r="K61" s="177"/>
      <c r="L61" s="145"/>
      <c r="M61" s="145"/>
      <c r="N61" s="145"/>
      <c r="O61" s="146"/>
      <c r="P61" s="146"/>
      <c r="Q61" s="244" t="s">
        <v>71</v>
      </c>
      <c r="R61" s="245"/>
      <c r="S61" s="147"/>
      <c r="T61" s="147"/>
      <c r="U61" s="147"/>
      <c r="V61" s="147"/>
      <c r="W61" s="147"/>
      <c r="X61" s="147"/>
      <c r="Y61" s="146"/>
      <c r="Z61" s="146"/>
      <c r="AA61" s="146"/>
      <c r="AB61" s="243" t="s">
        <v>42</v>
      </c>
      <c r="AC61" s="243"/>
      <c r="AD61" s="243"/>
      <c r="AE61" s="145"/>
      <c r="AF61" s="147"/>
      <c r="AG61" s="147"/>
      <c r="AH61" s="147"/>
      <c r="AI61" s="147"/>
      <c r="AJ61" s="180"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51"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25"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200"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5" customFormat="1">
      <c r="A62" s="205"/>
      <c r="B62" s="205"/>
      <c r="C62" s="205"/>
      <c r="D62" s="206"/>
      <c r="E62" s="206"/>
      <c r="F62" s="206"/>
      <c r="G62" s="206"/>
      <c r="H62" s="187"/>
      <c r="I62" s="187"/>
      <c r="J62" s="187"/>
      <c r="K62" s="187"/>
      <c r="L62" s="187"/>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206"/>
      <c r="AL62" s="76"/>
      <c r="AN62" s="76"/>
      <c r="AR62" s="74"/>
      <c r="AT62" s="76"/>
      <c r="AW62" s="77"/>
      <c r="AX62" s="77"/>
      <c r="AY62" s="76"/>
      <c r="BA62" s="76"/>
      <c r="BE62" s="150"/>
      <c r="BL62" s="76"/>
      <c r="BM62" s="76"/>
      <c r="BN62" s="77"/>
      <c r="BV62" s="76"/>
      <c r="BW62" s="76"/>
      <c r="BY62" s="150"/>
      <c r="CF62" s="76"/>
      <c r="CG62" s="76"/>
      <c r="CH62" s="201"/>
      <c r="CI62" s="149"/>
    </row>
    <row r="63" spans="1:87">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200"/>
      <c r="CI63" s="42"/>
    </row>
    <row r="64" spans="1:87">
      <c r="A64" s="159" t="s">
        <v>58</v>
      </c>
      <c r="B64" s="160"/>
      <c r="C64" s="160"/>
      <c r="D64" s="160"/>
      <c r="E64" s="160"/>
      <c r="F64" s="160"/>
      <c r="G64" s="160"/>
      <c r="H64" s="217" t="s">
        <v>134</v>
      </c>
      <c r="I64" s="217"/>
      <c r="J64" s="217"/>
      <c r="K64" s="217"/>
      <c r="L64" s="217"/>
      <c r="M64" s="217"/>
      <c r="N64" s="217"/>
      <c r="O64" s="217"/>
      <c r="P64" s="217"/>
      <c r="Q64" s="217"/>
      <c r="R64" s="217"/>
      <c r="S64" s="217"/>
      <c r="T64" s="223" t="s">
        <v>135</v>
      </c>
      <c r="U64" s="223"/>
      <c r="V64" s="223"/>
      <c r="W64" s="223"/>
      <c r="X64" s="223"/>
      <c r="Y64" s="223"/>
      <c r="Z64" s="223"/>
      <c r="AA64" s="223"/>
      <c r="AB64" s="223"/>
      <c r="AC64" s="223"/>
      <c r="AD64" s="223"/>
      <c r="AE64" s="223"/>
      <c r="AF64" s="160"/>
      <c r="AG64" s="160"/>
      <c r="AH64" s="160"/>
      <c r="AI64" s="160"/>
      <c r="AJ64" s="167"/>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200"/>
      <c r="CI64" s="42"/>
    </row>
    <row r="65" spans="1:87">
      <c r="A65" s="148"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207">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200"/>
      <c r="CI65" s="42"/>
    </row>
    <row r="66" spans="1:87" s="75" customFormat="1" ht="15" customHeight="1">
      <c r="A66" s="7" t="s">
        <v>57</v>
      </c>
      <c r="B66" s="7"/>
      <c r="C66" s="7"/>
      <c r="D66" s="252" t="s">
        <v>60</v>
      </c>
      <c r="E66" s="253"/>
      <c r="F66" s="253"/>
      <c r="G66" s="254"/>
      <c r="H66" s="260" t="s">
        <v>42</v>
      </c>
      <c r="I66" s="261"/>
      <c r="J66" s="262"/>
      <c r="K66" s="9"/>
      <c r="L66" s="9"/>
      <c r="M66" s="9"/>
      <c r="N66" s="9"/>
      <c r="O66" s="9"/>
      <c r="P66" s="9"/>
      <c r="Q66" s="9"/>
      <c r="R66" s="9"/>
      <c r="S66" s="10"/>
      <c r="T66" s="10"/>
      <c r="U66" s="258" t="s">
        <v>71</v>
      </c>
      <c r="V66" s="259"/>
      <c r="W66" s="3"/>
      <c r="X66" s="3"/>
      <c r="Y66" s="7"/>
      <c r="Z66" s="7"/>
      <c r="AA66" s="7"/>
      <c r="AB66" s="7"/>
      <c r="AC66" s="7"/>
      <c r="AD66" s="7"/>
      <c r="AE66" s="7"/>
      <c r="AF66" s="7"/>
      <c r="AG66" s="7"/>
      <c r="AH66" s="7"/>
      <c r="AI66" s="7"/>
      <c r="AJ66" s="21" t="s">
        <v>7</v>
      </c>
      <c r="AL66" s="76"/>
      <c r="AN66" s="76"/>
      <c r="AR66" s="74" t="str">
        <f t="shared" si="14"/>
        <v/>
      </c>
      <c r="AS66" s="75" t="str" cm="1">
        <f t="array" ref="AS66">IFERROR(MergedCellsCount(INDEX(B66:AI66,MATCH("Prop Swap Only",B66:AI66,0))),"")</f>
        <v/>
      </c>
      <c r="AT66" s="76" t="str" cm="1">
        <f t="array" ref="AT66">IFERROR(INDEX($B$79:$AJ$79,(MATCH("Prop Swap Only",B66:AI66,0)+AS66)),"")</f>
        <v/>
      </c>
      <c r="AV66" s="75" t="str">
        <f t="shared" si="7"/>
        <v/>
      </c>
      <c r="AW66" s="77" t="str">
        <f t="shared" si="8"/>
        <v/>
      </c>
      <c r="AX66" s="77" t="str">
        <f t="shared" ca="1" si="1"/>
        <v xml:space="preserve">10:00 to 10:45 HTT: Disinfect &amp; Prop Swap
13:15 to 13:45 HTT: Wipe down </v>
      </c>
      <c r="AY66" s="76">
        <f t="shared" si="4"/>
        <v>0.55208333333333337</v>
      </c>
      <c r="AZ66" s="75" cm="1">
        <f t="array" aca="1" ref="AZ66" ca="1">IFERROR(MergedCellsCount(INDEX(B66:AI66,MATCH("Wipe down",B66:AI66,0))),"")</f>
        <v>2</v>
      </c>
      <c r="BA66" s="76" cm="1">
        <f t="array" aca="1" ref="BA66" ca="1">IFERROR(INDEX($B$79:$AJ$79,(MATCH("Wipe down",B66:AI66,0)+AZ66)),"")</f>
        <v>0.57291666666666663</v>
      </c>
      <c r="BC66" s="75" t="str">
        <f t="shared" ca="1" si="5"/>
        <v>13:15 to 13:45 Wipe down</v>
      </c>
      <c r="BD66" s="75" t="str">
        <f t="shared" ca="1" si="2"/>
        <v xml:space="preserve">13:15 to 13:45 HTT: Wipe down </v>
      </c>
      <c r="BE66" s="150"/>
      <c r="BF66" s="75" cm="1">
        <f t="array" ref="BF66">_xlfn.SINGLE(INDEX(B66:AJ66,0, _xlfn.AGGREGATE(15, 3, (B66:AI66 = $BF$13)/(B66:AI66 = $BF$13)*COLUMN(B66:AI66)-COLUMN(B66),COLUMNS($BF66:BF66))))</f>
        <v>0</v>
      </c>
      <c r="BG66" s="75" cm="1">
        <f t="array" ref="BG66">IFERROR(_xlfn.AGGREGATE(15, 3, (B66:AI66 = $BF$13)/(B66:AI66 = $BF$13)*COLUMN(B66:AI66)-COLUMN(B66),COLUMNS($BG66:BG66)),"")</f>
        <v>6</v>
      </c>
      <c r="BH66" s="75" t="str" cm="1">
        <f t="array" ref="BH66">IFERROR(_xlfn.AGGREGATE(15, 3, (D66:AK66 = $BF$13)/(D66:AK66 = $BF$13)*COLUMN(D66:AK66)-COLUMN(D66),COLUMNS($BG66:BH66)),"")</f>
        <v/>
      </c>
      <c r="BI66" s="75"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5" cm="1">
        <f t="array" aca="1" ref="BJ66" ca="1">IFERROR(MergedCellsCount(INDEX(B66:AI66,_xlfn.AGGREGATE(15, 3, (B66:AI66 = $BF$13)/(B66:AI66 = $BF$13)*COLUMN(B66:AI66)-COLUMN(B66),COLUMNS($BG66:BG66))+1)),"")</f>
        <v>3</v>
      </c>
      <c r="BK66" s="75" t="str" cm="1">
        <f t="array" ref="BK66">IFERROR(MergedCellsCount(INDEX(B66:AI66,_xlfn.AGGREGATE(15, 3, (B66:AI66 = $BF$13)/(B66:AI66 = $BF$13)*COLUMN(B66:AI66)-COLUMN(B66),COLUMNS($BG66:BH66))+1)),"")</f>
        <v/>
      </c>
      <c r="BL66" s="76" cm="1">
        <f t="array" ref="BL66">IFERROR(INDEX(Lists!$L$24:$AX$24,  0, _xlfn.AGGREGATE(15, 3, (B66:AI66 = $BF$13)/(B66:AI66 = $BF$13)*COLUMN(B66:AI66)-COLUMN(B66),COLUMNS($BG66:BG66))+1),"")</f>
        <v>0.41666666666666669</v>
      </c>
      <c r="BM66" s="76" t="str" cm="1">
        <f t="array" ref="BM66">IFERROR(INDEX(Lists!$L$24:$AX$24,  0, _xlfn.AGGREGATE(15, 3, (B66:AI66 = $BF$13)/(B66:AI66 = $BF$13)*COLUMN(B66:AI66)-COLUMN(B66),COLUMNS($BG66:BH66))+1),"")</f>
        <v/>
      </c>
      <c r="BN66" s="77"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5" t="e" cm="1">
        <f t="array" ref="BP66">_xlfn.SINGLE(INDEX(B66:AJ66,0, _xlfn.AGGREGATE(15, 3, (B66:AI66 = $BP$13)/(B66:AI66 = $BP$13)*COLUMN(B66:AI66)-COLUMN(B66),COLUMNS($BP66:BP66))))</f>
        <v>#NUM!</v>
      </c>
      <c r="BQ66" s="75" t="str" cm="1">
        <f t="array" ref="BQ66">IFERROR(_xlfn.AGGREGATE(15, 3, (B66:AI66 = $BP$13)/(B66:AI66 = $BP$13)*COLUMN(B66:AI66)-COLUMN(B66),COLUMNS($BP66:BQ66)),"")</f>
        <v/>
      </c>
      <c r="BR66" s="75" t="str" cm="1">
        <f t="array" ref="BR66">IFERROR(_xlfn.AGGREGATE(15, 3, (B66:AI66 = $BP$13)/(B66:AI66 = $BP$13)*COLUMN(B66:AI66)-COLUMN(B66),COLUMNS($BP66:BR66)),"")</f>
        <v/>
      </c>
      <c r="BS66" s="75"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5" t="str" cm="1">
        <f t="array" ref="BT66">IFERROR(MergedCellsCount(INDEX(B66:AI66,_xlfn.AGGREGATE(15, 3, (B66:AI66 = $BP$13)/(B66:AI66 = $BP$13)*COLUMN(B66:AI66)-COLUMN(B66),COLUMNS($BP66:BP66))+1)),"")</f>
        <v/>
      </c>
      <c r="BU66" s="75" t="str" cm="1">
        <f t="array" ref="BU66">IFERROR(MergedCellsCount(INDEX(B69:AI69,_xlfn.AGGREGATE(15, 3, (B69:AI69 = $BP$13)/(B69:AI69 = $BP$13)*COLUMN(B69:AI69)-COLUMN(B69),COLUMNS($BP69:BQ69))+1)),"")</f>
        <v/>
      </c>
      <c r="BV66" s="76" t="str" cm="1">
        <f t="array" ref="BV66">IFERROR(INDEX(Lists!$L$24:$AX$24,  0, _xlfn.AGGREGATE(15, 3, (B66:AI66 = $BP$13)/(B66:AI66 = $BP$13)*COLUMN(B66:AI66)-COLUMN(B66),COLUMNS($BP66:BP66))+1),"")</f>
        <v/>
      </c>
      <c r="BW66" s="76" t="str" cm="1">
        <f t="array" ref="BW66">IFERROR(INDEX(Lists!$L$24:$AX$24,  0, _xlfn.AGGREGATE(15, 3, (B66:AI66 = $BP$13)/(B66:AI66 = $BP$13)*COLUMN(B66:AI66)-COLUMN(B66),COLUMNS($BP66:BQ66))+1),"")</f>
        <v/>
      </c>
      <c r="BX66" s="75"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50"/>
      <c r="BZ66" s="75" t="e" cm="1">
        <f t="array" ref="BZ66">_xlfn.SINGLE(INDEX(B66:AJ66,0, _xlfn.AGGREGATE(15, 3, (B66:AI66 = $BZ$13)/(B66:AI66 = $BZ$13)*COLUMN(B66:AI66)-COLUMN(B66),COLUMNS($BZ66:BZ66))))</f>
        <v>#NUM!</v>
      </c>
      <c r="CA66" s="75" t="str" cm="1">
        <f t="array" ref="CA66">IFERROR(_xlfn.AGGREGATE(15, 3, (B66:AI66 = $BZ$13)/(B66:AI66 = $BZ$13)*COLUMN(B66:AI66)-COLUMN(B66),COLUMNS($BZ66:CA66)),"")</f>
        <v/>
      </c>
      <c r="CB66" s="75" t="str" cm="1">
        <f t="array" ref="CB66">IFERROR(_xlfn.AGGREGATE(15, 3, (B66:AI66 = $BZ$13)/(B66:AI66 = $BZ$13)*COLUMN(B66:AI66)-COLUMN(B66),COLUMNS($BZ66:CB66)),"")</f>
        <v/>
      </c>
      <c r="CC66" s="75"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5" t="str" cm="1">
        <f t="array" ref="CD66">IFERROR(MergedCellsCount(INDEX(B66:AI66,_xlfn.AGGREGATE(15, 3, (B66:AI66 = $BZ$13)/(B66:AI66 = $BZ$13)*COLUMN(B66:AI66)-COLUMN(B66),COLUMNS($BZ66:BZ66))+1)),"")</f>
        <v/>
      </c>
      <c r="CE66" s="75" t="str" cm="1">
        <f t="array" ref="CE66">IFERROR(MergedCellsCount(INDEX(B66:AI66,_xlfn.AGGREGATE(15, 3, (B66:AI66 = $BZ$13)/(B66:AI66 = $BZ$13)*COLUMN(B66:AI66)-COLUMN(B66),COLUMNS($BZ66:CA66))+1)),"")</f>
        <v/>
      </c>
      <c r="CF66" s="76" t="str" cm="1">
        <f t="array" ref="CF66">IFERROR(INDEX(Lists!$L$24:$AX$24,  0, _xlfn.AGGREGATE(15, 3, (B66:AI66 = $BZ$13)/(B66:AI66 = $BZ$13)*COLUMN(B66:AI66)-COLUMN(B66),COLUMNS($BZ66:BZ66))+1),"")</f>
        <v/>
      </c>
      <c r="CG66" s="76" t="str" cm="1">
        <f t="array" ref="CG66">IFERROR(INDEX(Lists!$L$24:$AX$24,  0, _xlfn.AGGREGATE(15, 3, (B66:AI66 = $BZ$13)/(B66:AI66 = $BZ$13)*COLUMN(B66:AI66)-COLUMN(B66),COLUMNS($BZ66:CA66))+1),"")</f>
        <v/>
      </c>
      <c r="CH66" s="201"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49" t="str">
        <f t="shared" ca="1" si="6"/>
        <v>13:15 to 13:45 Wipe down
10:00 to 10:45 Disinfect &amp; Prop Swap</v>
      </c>
    </row>
    <row r="67" spans="1:87" s="25" customFormat="1" ht="15" customHeight="1">
      <c r="A67" s="7" t="s">
        <v>54</v>
      </c>
      <c r="B67" s="7"/>
      <c r="C67" s="7"/>
      <c r="D67" s="252" t="s">
        <v>60</v>
      </c>
      <c r="E67" s="253"/>
      <c r="F67" s="253"/>
      <c r="G67" s="254"/>
      <c r="H67" s="3"/>
      <c r="I67" s="3"/>
      <c r="J67" s="3"/>
      <c r="K67" s="260" t="s">
        <v>42</v>
      </c>
      <c r="L67" s="261"/>
      <c r="M67" s="262"/>
      <c r="N67" s="14"/>
      <c r="O67" s="10"/>
      <c r="P67" s="10"/>
      <c r="Q67" s="10"/>
      <c r="R67" s="10"/>
      <c r="S67" s="7"/>
      <c r="T67" s="7"/>
      <c r="U67" s="7"/>
      <c r="V67" s="7"/>
      <c r="W67" s="7"/>
      <c r="X67" s="7"/>
      <c r="Y67" s="258" t="s">
        <v>71</v>
      </c>
      <c r="Z67" s="259"/>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200"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c r="A68" s="147" t="s">
        <v>43</v>
      </c>
      <c r="B68" s="147"/>
      <c r="C68" s="147"/>
      <c r="D68" s="252" t="s">
        <v>60</v>
      </c>
      <c r="E68" s="253"/>
      <c r="F68" s="253"/>
      <c r="G68" s="254"/>
      <c r="H68" s="147"/>
      <c r="I68" s="147"/>
      <c r="J68" s="147"/>
      <c r="K68" s="177"/>
      <c r="L68" s="178"/>
      <c r="M68" s="178"/>
      <c r="N68" s="255" t="s">
        <v>42</v>
      </c>
      <c r="O68" s="256"/>
      <c r="P68" s="257"/>
      <c r="Q68" s="179"/>
      <c r="R68" s="179"/>
      <c r="S68" s="179"/>
      <c r="T68" s="179"/>
      <c r="U68" s="147"/>
      <c r="V68" s="147"/>
      <c r="W68" s="147"/>
      <c r="X68" s="147"/>
      <c r="Y68" s="147"/>
      <c r="Z68" s="147"/>
      <c r="AA68" s="147"/>
      <c r="AB68" s="147"/>
      <c r="AC68" s="147"/>
      <c r="AD68" s="147"/>
      <c r="AE68" s="147"/>
      <c r="AF68" s="147"/>
      <c r="AG68" s="145"/>
      <c r="AH68" s="145"/>
      <c r="AI68" s="145"/>
      <c r="AJ68" s="180"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200"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c r="A69" s="7" t="s">
        <v>61</v>
      </c>
      <c r="B69" s="7"/>
      <c r="C69" s="7"/>
      <c r="D69" s="252" t="s">
        <v>60</v>
      </c>
      <c r="E69" s="253"/>
      <c r="F69" s="253"/>
      <c r="G69" s="254"/>
      <c r="H69" s="10"/>
      <c r="I69" s="10"/>
      <c r="J69" s="10"/>
      <c r="K69" s="7"/>
      <c r="L69" s="14"/>
      <c r="M69" s="14"/>
      <c r="N69" s="7"/>
      <c r="O69" s="7"/>
      <c r="P69" s="7"/>
      <c r="Q69" s="215" t="s">
        <v>42</v>
      </c>
      <c r="R69" s="215"/>
      <c r="S69" s="215"/>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200"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c r="A70" s="169" t="s">
        <v>40</v>
      </c>
      <c r="B70" s="169"/>
      <c r="C70" s="169"/>
      <c r="D70" s="252" t="s">
        <v>60</v>
      </c>
      <c r="E70" s="253"/>
      <c r="F70" s="253"/>
      <c r="G70" s="254"/>
      <c r="H70" s="170"/>
      <c r="I70" s="170"/>
      <c r="J70" s="170" t="s">
        <v>62</v>
      </c>
      <c r="K70" s="171"/>
      <c r="L70" s="172"/>
      <c r="M70" s="172"/>
      <c r="N70" s="171"/>
      <c r="O70" s="171"/>
      <c r="P70" s="171"/>
      <c r="Q70" s="169"/>
      <c r="R70" s="169"/>
      <c r="S70" s="169"/>
      <c r="T70" s="263" t="s">
        <v>42</v>
      </c>
      <c r="U70" s="264"/>
      <c r="V70" s="265"/>
      <c r="W70" s="173"/>
      <c r="X70" s="173"/>
      <c r="Y70" s="173"/>
      <c r="Z70" s="169"/>
      <c r="AA70" s="169"/>
      <c r="AB70" s="169"/>
      <c r="AC70" s="171"/>
      <c r="AD70" s="171"/>
      <c r="AE70" s="171"/>
      <c r="AF70" s="171"/>
      <c r="AG70" s="169"/>
      <c r="AH70" s="169"/>
      <c r="AI70" s="169"/>
      <c r="AJ70" s="174"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200"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c r="A71" s="7" t="s">
        <v>53</v>
      </c>
      <c r="B71" s="7"/>
      <c r="C71" s="7"/>
      <c r="D71" s="252" t="s">
        <v>60</v>
      </c>
      <c r="E71" s="253"/>
      <c r="F71" s="253"/>
      <c r="G71" s="254"/>
      <c r="H71" s="10"/>
      <c r="I71" s="10"/>
      <c r="J71" s="10"/>
      <c r="K71" s="7"/>
      <c r="L71" s="14"/>
      <c r="M71" s="14"/>
      <c r="N71" s="7"/>
      <c r="O71" s="7"/>
      <c r="P71" s="7"/>
      <c r="Q71" s="7"/>
      <c r="R71" s="7"/>
      <c r="S71" s="7"/>
      <c r="T71" s="7"/>
      <c r="U71" s="7"/>
      <c r="V71" s="7"/>
      <c r="W71" s="260" t="s">
        <v>42</v>
      </c>
      <c r="X71" s="261"/>
      <c r="Y71" s="262"/>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200"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c r="A72" s="7" t="s">
        <v>50</v>
      </c>
      <c r="B72" s="7"/>
      <c r="C72" s="7"/>
      <c r="D72" s="252" t="s">
        <v>60</v>
      </c>
      <c r="E72" s="253"/>
      <c r="F72" s="253"/>
      <c r="G72" s="254"/>
      <c r="H72" s="9"/>
      <c r="I72" s="9"/>
      <c r="J72" s="9"/>
      <c r="K72" s="10"/>
      <c r="L72" s="35"/>
      <c r="M72" s="36"/>
      <c r="N72" s="258" t="s">
        <v>71</v>
      </c>
      <c r="O72" s="259"/>
      <c r="P72" s="10"/>
      <c r="Q72" s="7"/>
      <c r="R72" s="7"/>
      <c r="S72" s="7"/>
      <c r="T72" s="7"/>
      <c r="U72" s="7"/>
      <c r="V72" s="7"/>
      <c r="W72" s="7"/>
      <c r="X72" s="7"/>
      <c r="Y72" s="7"/>
      <c r="Z72" s="260" t="s">
        <v>42</v>
      </c>
      <c r="AA72" s="261"/>
      <c r="AB72" s="262"/>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200"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c r="A73" s="147" t="s">
        <v>47</v>
      </c>
      <c r="B73" s="147"/>
      <c r="C73" s="147"/>
      <c r="D73" s="252" t="s">
        <v>60</v>
      </c>
      <c r="E73" s="253"/>
      <c r="F73" s="253"/>
      <c r="G73" s="254"/>
      <c r="H73" s="177"/>
      <c r="I73" s="177"/>
      <c r="J73" s="177"/>
      <c r="K73" s="145"/>
      <c r="L73" s="145"/>
      <c r="M73" s="145"/>
      <c r="N73" s="145"/>
      <c r="O73" s="145"/>
      <c r="P73" s="146"/>
      <c r="Q73" s="146"/>
      <c r="R73" s="266" t="s">
        <v>71</v>
      </c>
      <c r="S73" s="267"/>
      <c r="T73" s="147"/>
      <c r="U73" s="147"/>
      <c r="V73" s="147"/>
      <c r="W73" s="147"/>
      <c r="X73" s="147"/>
      <c r="Y73" s="147"/>
      <c r="Z73" s="146"/>
      <c r="AA73" s="146"/>
      <c r="AB73" s="146"/>
      <c r="AC73" s="255" t="s">
        <v>42</v>
      </c>
      <c r="AD73" s="256"/>
      <c r="AE73" s="257"/>
      <c r="AF73" s="178"/>
      <c r="AG73" s="147"/>
      <c r="AH73" s="147"/>
      <c r="AI73" s="147"/>
      <c r="AJ73" s="180"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209"/>
      <c r="BF73" s="175" cm="1">
        <f t="array" ref="BF73">_xlfn.SINGLE(INDEX(B73:AJ73,0, _xlfn.AGGREGATE(15, 3, (B73:AI73 = $BF$13)/(B73:AI73 = $BF$13)*COLUMN(B73:AI73)-COLUMN(B73),COLUMNS($BF73:BF73))))</f>
        <v>0</v>
      </c>
      <c r="BG73" s="175" cm="1">
        <f t="array" ref="BG73">IFERROR(_xlfn.AGGREGATE(15, 3, (B73:AI73 = $BF$13)/(B73:AI73 = $BF$13)*COLUMN(B73:AI73)-COLUMN(B73),COLUMNS($BG73:BG73)),"")</f>
        <v>27</v>
      </c>
      <c r="BH73" s="175" t="str" cm="1">
        <f t="array" ref="BH73">IFERROR(_xlfn.AGGREGATE(15, 3, (D73:AK73 = $BF$13)/(D73:AK73 = $BF$13)*COLUMN(D73:AK73)-COLUMN(D73),COLUMNS($BG73:BH73)),"")</f>
        <v/>
      </c>
      <c r="BI73" s="175"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75" cm="1">
        <f t="array" aca="1" ref="BJ73" ca="1">IFERROR(MergedCellsCount(INDEX(B73:AI73,_xlfn.AGGREGATE(15, 3, (B73:AI73 = $BF$13)/(B73:AI73 = $BF$13)*COLUMN(B73:AI73)-COLUMN(B73),COLUMNS($BG73:BG73))+1)),"")</f>
        <v>3</v>
      </c>
      <c r="BK73" s="175"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76"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209"/>
      <c r="BZ73" s="175" t="e" cm="1">
        <f t="array" ref="BZ73">_xlfn.SINGLE(INDEX(B73:AJ73,0, _xlfn.AGGREGATE(15, 3, (B73:AI73 = $BZ$13)/(B73:AI73 = $BZ$13)*COLUMN(B73:AI73)-COLUMN(B73),COLUMNS($BZ73:BZ73))))</f>
        <v>#NUM!</v>
      </c>
      <c r="CA73" s="175" t="str" cm="1">
        <f t="array" ref="CA73">IFERROR(_xlfn.AGGREGATE(15, 3, (B73:AI73 = $BZ$13)/(B73:AI73 = $BZ$13)*COLUMN(B73:AI73)-COLUMN(B73),COLUMNS($BZ73:CA73)),"")</f>
        <v/>
      </c>
      <c r="CB73" s="175" t="str" cm="1">
        <f t="array" ref="CB73">IFERROR(_xlfn.AGGREGATE(15, 3, (B73:AI73 = $BZ$13)/(B73:AI73 = $BZ$13)*COLUMN(B73:AI73)-COLUMN(B73),COLUMNS($BZ73:CB73)),"")</f>
        <v/>
      </c>
      <c r="CC73" s="175"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75" t="str" cm="1">
        <f t="array" ref="CD73">IFERROR(MergedCellsCount(INDEX(B73:AI73,_xlfn.AGGREGATE(15, 3, (B73:AI73 = $BZ$13)/(B73:AI73 = $BZ$13)*COLUMN(B73:AI73)-COLUMN(B73),COLUMNS($BZ73:BZ73))+1)),"")</f>
        <v/>
      </c>
      <c r="CE73" s="175"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210"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5" customFormat="1">
      <c r="A74" s="208"/>
      <c r="B74" s="208"/>
      <c r="C74" s="208"/>
      <c r="D74" s="208"/>
      <c r="E74" s="208"/>
      <c r="F74" s="208"/>
      <c r="G74" s="208"/>
      <c r="H74" s="208"/>
      <c r="I74" s="208"/>
      <c r="J74" s="208"/>
      <c r="K74" s="208"/>
      <c r="L74" s="208"/>
      <c r="M74" s="208"/>
      <c r="N74" s="208"/>
      <c r="O74" s="208"/>
      <c r="P74" s="208"/>
      <c r="Q74" s="208"/>
      <c r="R74" s="208"/>
      <c r="S74" s="208"/>
      <c r="T74" s="208"/>
      <c r="U74" s="208"/>
      <c r="V74" s="208"/>
      <c r="W74" s="208"/>
      <c r="X74" s="208"/>
      <c r="Y74" s="208"/>
      <c r="Z74" s="208"/>
      <c r="AA74" s="208"/>
      <c r="AB74" s="208"/>
      <c r="AC74" s="208"/>
      <c r="AD74" s="208"/>
      <c r="AE74" s="208"/>
      <c r="AF74" s="208"/>
      <c r="AG74" s="208"/>
      <c r="AH74" s="208"/>
      <c r="AI74" s="208"/>
      <c r="AJ74" s="208"/>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111">
    <mergeCell ref="Y56:AA56"/>
    <mergeCell ref="W45:X45"/>
    <mergeCell ref="H66:J66"/>
    <mergeCell ref="AB61:AD61"/>
    <mergeCell ref="S58:U58"/>
    <mergeCell ref="V59:X59"/>
    <mergeCell ref="Z60:AA60"/>
    <mergeCell ref="M60:O60"/>
    <mergeCell ref="Q61:R61"/>
    <mergeCell ref="L55:O55"/>
    <mergeCell ref="Z55:AA55"/>
    <mergeCell ref="P57:R57"/>
    <mergeCell ref="P45:S45"/>
    <mergeCell ref="P56:S56"/>
    <mergeCell ref="T64:AE64"/>
    <mergeCell ref="H64:S64"/>
    <mergeCell ref="AC73:AE73"/>
    <mergeCell ref="N68:P68"/>
    <mergeCell ref="Y67:Z67"/>
    <mergeCell ref="K67:M67"/>
    <mergeCell ref="U66:V66"/>
    <mergeCell ref="Q69:S69"/>
    <mergeCell ref="T70:V70"/>
    <mergeCell ref="W71:Y71"/>
    <mergeCell ref="N72:O72"/>
    <mergeCell ref="Z72:AB72"/>
    <mergeCell ref="R73:S73"/>
    <mergeCell ref="D66:G66"/>
    <mergeCell ref="D67:G67"/>
    <mergeCell ref="D68:G68"/>
    <mergeCell ref="D69:G69"/>
    <mergeCell ref="D70:G70"/>
    <mergeCell ref="D71:G71"/>
    <mergeCell ref="D72:G72"/>
    <mergeCell ref="D73:G73"/>
    <mergeCell ref="BV13:BV14"/>
    <mergeCell ref="BW13:BW14"/>
    <mergeCell ref="BX13:BX14"/>
    <mergeCell ref="CF13:CF14"/>
    <mergeCell ref="CG13:CG14"/>
    <mergeCell ref="CH13:CH14"/>
    <mergeCell ref="AR12:AT12"/>
    <mergeCell ref="BL13:BL14"/>
    <mergeCell ref="BM13:BM14"/>
    <mergeCell ref="BN13:BN14"/>
    <mergeCell ref="P35:R35"/>
    <mergeCell ref="S36:U36"/>
    <mergeCell ref="V37:X37"/>
    <mergeCell ref="W34:X34"/>
    <mergeCell ref="D43:G43"/>
    <mergeCell ref="D54:G54"/>
    <mergeCell ref="Y49:AA49"/>
    <mergeCell ref="Q50:R50"/>
    <mergeCell ref="AB50:AD50"/>
    <mergeCell ref="T54:U54"/>
    <mergeCell ref="M45:O45"/>
    <mergeCell ref="P46:R46"/>
    <mergeCell ref="S47:U47"/>
    <mergeCell ref="V48:X48"/>
    <mergeCell ref="M49:N49"/>
    <mergeCell ref="T43:U43"/>
    <mergeCell ref="L44:O44"/>
    <mergeCell ref="M38:N38"/>
    <mergeCell ref="Y38:AA38"/>
    <mergeCell ref="Q39:R39"/>
    <mergeCell ref="AB39:AD39"/>
    <mergeCell ref="Z44:AA44"/>
    <mergeCell ref="M41:U41"/>
    <mergeCell ref="M52:U52"/>
    <mergeCell ref="L33:O33"/>
    <mergeCell ref="Z33:AA33"/>
    <mergeCell ref="M34:O34"/>
    <mergeCell ref="L28:O28"/>
    <mergeCell ref="AE28:AG28"/>
    <mergeCell ref="T32:U32"/>
    <mergeCell ref="B17:AA17"/>
    <mergeCell ref="AB17:AE17"/>
    <mergeCell ref="AB18:AD18"/>
    <mergeCell ref="D32:G32"/>
    <mergeCell ref="P18:S18"/>
    <mergeCell ref="P34:S34"/>
    <mergeCell ref="M30:U30"/>
    <mergeCell ref="B15:AA15"/>
    <mergeCell ref="AB15:AE15"/>
    <mergeCell ref="B16:G16"/>
    <mergeCell ref="L16:O16"/>
    <mergeCell ref="P16:S16"/>
    <mergeCell ref="B26:AA26"/>
    <mergeCell ref="AB26:AE26"/>
    <mergeCell ref="D27:G27"/>
    <mergeCell ref="AB27:AD27"/>
    <mergeCell ref="AE19:AG19"/>
    <mergeCell ref="B24:AA24"/>
    <mergeCell ref="AB24:AE24"/>
    <mergeCell ref="B25:G25"/>
    <mergeCell ref="L25:O25"/>
    <mergeCell ref="P25:S25"/>
    <mergeCell ref="D18:G18"/>
    <mergeCell ref="J19:O19"/>
    <mergeCell ref="P27:S27"/>
    <mergeCell ref="AB13:AI13"/>
    <mergeCell ref="AR10:AV10"/>
    <mergeCell ref="J2:AG10"/>
    <mergeCell ref="E3:H3"/>
    <mergeCell ref="E4:H4"/>
    <mergeCell ref="E5:H5"/>
    <mergeCell ref="E6:H6"/>
    <mergeCell ref="E7:H7"/>
    <mergeCell ref="E8:H8"/>
    <mergeCell ref="E9:H9"/>
    <mergeCell ref="E10:H10"/>
  </mergeCells>
  <pageMargins left="0.25" right="0.25" top="0.75" bottom="0.75" header="0.3" footer="0.3"/>
  <pageSetup paperSize="3" scale="6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J49"/>
  <sheetViews>
    <sheetView topLeftCell="A25" workbookViewId="0">
      <selection activeCell="G26" sqref="G26:J26"/>
    </sheetView>
  </sheetViews>
  <sheetFormatPr baseColWidth="10" defaultColWidth="37.6640625" defaultRowHeight="16"/>
  <cols>
    <col min="1" max="1" width="1.1640625" style="99" customWidth="1"/>
    <col min="2" max="2" width="39.6640625" style="99" customWidth="1"/>
    <col min="3" max="3" width="2.83203125" style="99" customWidth="1"/>
    <col min="4" max="4" width="1.6640625" style="99" customWidth="1"/>
    <col min="5" max="5" width="39.1640625" style="99" customWidth="1"/>
    <col min="6" max="6" width="0.83203125" style="99" customWidth="1"/>
    <col min="7" max="7" width="19.5" style="99" customWidth="1"/>
    <col min="8" max="8" width="29.83203125" style="99" customWidth="1"/>
    <col min="9" max="10" width="21.33203125" style="99" customWidth="1"/>
    <col min="11" max="11" width="12.5" style="99" customWidth="1"/>
    <col min="12" max="16384" width="37.6640625" style="99"/>
  </cols>
  <sheetData>
    <row r="1" spans="1:9" ht="73.5" customHeight="1"/>
    <row r="3" spans="1:9">
      <c r="B3" s="100" t="s">
        <v>43</v>
      </c>
      <c r="C3" s="100"/>
      <c r="G3" s="106"/>
      <c r="H3" s="106"/>
    </row>
    <row r="4" spans="1:9">
      <c r="G4" s="107"/>
      <c r="H4" s="107"/>
      <c r="I4" s="119"/>
    </row>
    <row r="5" spans="1:9" ht="29">
      <c r="A5" s="111"/>
      <c r="B5" s="112" t="s">
        <v>72</v>
      </c>
      <c r="C5" s="101"/>
      <c r="D5" s="111"/>
      <c r="E5" s="109" t="s">
        <v>112</v>
      </c>
      <c r="F5" s="111"/>
      <c r="G5" s="107"/>
      <c r="H5" s="107"/>
      <c r="I5" s="139"/>
    </row>
    <row r="6" spans="1:9" ht="34">
      <c r="A6" s="111"/>
      <c r="B6" s="110" t="str" cm="1">
        <f t="array" aca="1" ref="B6" ca="1">SUBSTITUTE(SUBSTITUTE(SUBSTITUTE(SUBSTITUTE(SUBSTITUTE(SUBSTITUTE(
_xlfn.TEXTJOIN(CHAR(10),TRUE,SplitText(_xlfn.TEXTJOIN(CHAR(10),TRUE,IF(ISNUMBER(SEARCH(AT!B3,INDIRECT(Lists!$F$2):INDIRECT(Lists!$G$2))), INDIRECT(Lists!$N$2):INDIRECT(Lists!$O$2),"")))),"08:", "8:"),"09:", "9:"), "13:", "1:"), "14:", "2:"), "15:", "3:"), "16:","4:")</f>
        <v>10:30 to 12:00 Learn &amp; Play
3:45 to 4:30 Disinfect &amp; Prop Swap</v>
      </c>
      <c r="C6" s="102"/>
      <c r="D6" s="111"/>
      <c r="E6" s="271" t="s">
        <v>115</v>
      </c>
      <c r="F6" s="111"/>
      <c r="G6" s="107"/>
      <c r="H6" s="107"/>
      <c r="I6" s="138"/>
    </row>
    <row r="7" spans="1:9">
      <c r="A7" s="111"/>
      <c r="B7" s="108"/>
      <c r="C7" s="103"/>
      <c r="D7" s="111"/>
      <c r="E7" s="272"/>
      <c r="F7" s="111"/>
      <c r="G7" s="107"/>
      <c r="H7" s="107"/>
      <c r="I7" s="140"/>
    </row>
    <row r="8" spans="1:9" ht="19">
      <c r="A8" s="111"/>
      <c r="B8" s="112" t="s">
        <v>44</v>
      </c>
      <c r="C8" s="101"/>
      <c r="D8" s="111"/>
      <c r="E8" s="272"/>
      <c r="F8" s="111"/>
      <c r="G8" s="107"/>
      <c r="H8" s="107"/>
      <c r="I8" s="139"/>
    </row>
    <row r="9" spans="1:9" ht="51">
      <c r="A9" s="111"/>
      <c r="B9" s="110" t="str" cm="1">
        <f t="array" aca="1" ref="B9" ca="1">SUBSTITUTE(SUBSTITUTE(SUBSTITUTE(SUBSTITUTE(SUBSTITUTE(SUBSTITUTE(
_xlfn.TEXTJOIN(CHAR(10),TRUE,SplitText(_xlfn.TEXTJOIN(CHAR(10),TRUE,IF(ISNUMBER(SEARCH(AT!B3,INDIRECT(Lists!$F$3):INDIRECT(Lists!$G$3))), INDIRECT(Lists!$N$3):INDIRECT(Lists!$O$3),"")))),"08:", "8:"),"09:", "9:"), "13:", "1:"), "14:", "2:"), "15:", "3:"), "16:","4:")</f>
        <v>9:00 to 10:00 Learn &amp; Play
12:00 to 1:00 Learn &amp; Play
3:00 to 3:45 Disinfect &amp; Prop Swap</v>
      </c>
      <c r="C9" s="102"/>
      <c r="D9" s="111"/>
      <c r="E9" s="272"/>
      <c r="F9" s="111"/>
      <c r="G9" s="107"/>
      <c r="H9" s="107"/>
      <c r="I9" s="138"/>
    </row>
    <row r="10" spans="1:9">
      <c r="A10" s="111"/>
      <c r="B10" s="108"/>
      <c r="C10" s="103"/>
      <c r="D10" s="111"/>
      <c r="E10" s="272"/>
      <c r="F10" s="111"/>
      <c r="G10" s="107"/>
      <c r="H10" s="107"/>
      <c r="I10" s="140"/>
    </row>
    <row r="11" spans="1:9" ht="19">
      <c r="A11" s="111"/>
      <c r="B11" s="112" t="s">
        <v>73</v>
      </c>
      <c r="C11" s="101"/>
      <c r="D11" s="111"/>
      <c r="E11" s="272"/>
      <c r="F11" s="111"/>
      <c r="G11" s="107"/>
      <c r="H11" s="107"/>
      <c r="I11" s="139"/>
    </row>
    <row r="12" spans="1:9" ht="17">
      <c r="A12" s="111"/>
      <c r="B12" s="110" t="str" cm="1">
        <f t="array" aca="1" ref="B12" ca="1">SUBSTITUTE(SUBSTITUTE(SUBSTITUTE(SUBSTITUTE(SUBSTITUTE(SUBSTITUTE(
_xlfn.TEXTJOIN(CHAR(10),TRUE,SplitText(_xlfn.TEXTJOIN(CHAR(10),TRUE,IF(ISNUMBER(SEARCH(AT!B3,INDIRECT(Lists!$F$4):INDIRECT(Lists!$G$4))), INDIRECT(Lists!$N$4):INDIRECT(Lists!$O$4),"")))),"08:", "8:"),"09:", "9:"), "13:", "1:"), "14:", "2:"), "15:", "3:"), "16:","4:")</f>
        <v>12:45 to 1:30 Disinfect &amp; Prop Swap</v>
      </c>
      <c r="C12" s="102"/>
      <c r="D12" s="111"/>
      <c r="E12" s="272"/>
      <c r="F12" s="111"/>
      <c r="G12" s="107"/>
      <c r="H12" s="107"/>
      <c r="I12" s="138"/>
    </row>
    <row r="13" spans="1:9">
      <c r="A13" s="111"/>
      <c r="B13" s="108"/>
      <c r="C13" s="103"/>
      <c r="D13" s="111"/>
      <c r="E13" s="272"/>
      <c r="F13" s="111"/>
      <c r="G13" s="107"/>
      <c r="H13" s="107"/>
      <c r="I13" s="140"/>
    </row>
    <row r="14" spans="1:9" ht="19">
      <c r="A14" s="111"/>
      <c r="B14" s="112" t="s">
        <v>74</v>
      </c>
      <c r="C14" s="101"/>
      <c r="D14" s="111"/>
      <c r="E14" s="272"/>
      <c r="F14" s="111"/>
      <c r="G14" s="107"/>
      <c r="H14" s="107"/>
      <c r="I14" s="139"/>
    </row>
    <row r="15" spans="1:9" ht="17">
      <c r="A15" s="111"/>
      <c r="B15" s="110" t="str" cm="1">
        <f t="array" aca="1" ref="B15" ca="1">SUBSTITUTE(SUBSTITUTE(SUBSTITUTE(SUBSTITUTE(SUBSTITUTE(SUBSTITUTE(
_xlfn.TEXTJOIN(CHAR(10),TRUE,SplitText(_xlfn.TEXTJOIN(CHAR(10),TRUE,IF(ISNUMBER(SEARCH(AT!B3,INDIRECT(Lists!$F$5):INDIRECT(Lists!$G$5))), INDIRECT(Lists!$N$5):INDIRECT(Lists!$O$5),"")))),"08:", "8:"),"09:", "9:"), "13:", "1:"), "14:", "2:"), "15:", "3:"), "16:","4:")</f>
        <v>12:00 to 12:45 Disinfect &amp; Prop Swap</v>
      </c>
      <c r="C15" s="102"/>
      <c r="D15" s="111"/>
      <c r="E15" s="272"/>
      <c r="F15" s="111"/>
      <c r="G15" s="107"/>
      <c r="H15" s="107"/>
      <c r="I15" s="138"/>
    </row>
    <row r="16" spans="1:9">
      <c r="A16" s="111"/>
      <c r="B16" s="108"/>
      <c r="C16" s="103"/>
      <c r="D16" s="111"/>
      <c r="E16" s="272"/>
      <c r="F16" s="111"/>
      <c r="G16" s="107"/>
      <c r="H16" s="107"/>
      <c r="I16" s="140"/>
    </row>
    <row r="17" spans="1:10" ht="19">
      <c r="A17" s="111"/>
      <c r="B17" s="112" t="s">
        <v>75</v>
      </c>
      <c r="C17" s="101"/>
      <c r="D17" s="111"/>
      <c r="E17" s="272"/>
      <c r="F17" s="111"/>
      <c r="G17" s="107"/>
      <c r="H17" s="107"/>
      <c r="I17" s="139"/>
    </row>
    <row r="18" spans="1:10" ht="17">
      <c r="A18" s="111"/>
      <c r="B18" s="110" t="str" cm="1">
        <f t="array" aca="1" ref="B18" ca="1">SUBSTITUTE(SUBSTITUTE(SUBSTITUTE(SUBSTITUTE(SUBSTITUTE(SUBSTITUTE(
_xlfn.TEXTJOIN(CHAR(10),TRUE,SplitText(_xlfn.TEXTJOIN(CHAR(10),TRUE,IF(ISNUMBER(SEARCH(AT!B3,INDIRECT(Lists!$F$6):INDIRECT(Lists!$G$6))), INDIRECT(Lists!$N$6):INDIRECT(Lists!$O$6),"")))),"08:", "8:"),"09:", "9:"), "13:", "1:"), "14:", "2:"), "15:", "3:"), "16:","4:")</f>
        <v>12:45 to 1:30 Disinfect &amp; Prop Swap</v>
      </c>
      <c r="C18" s="102"/>
      <c r="D18" s="111"/>
      <c r="E18" s="272"/>
      <c r="F18" s="111"/>
      <c r="G18" s="107"/>
      <c r="H18" s="107"/>
      <c r="I18" s="138"/>
    </row>
    <row r="19" spans="1:10">
      <c r="A19" s="111"/>
      <c r="B19" s="108"/>
      <c r="C19" s="103"/>
      <c r="D19" s="111"/>
      <c r="E19" s="272"/>
      <c r="F19" s="111"/>
      <c r="G19" s="107"/>
      <c r="H19" s="107"/>
      <c r="I19" s="140"/>
    </row>
    <row r="20" spans="1:10" ht="19">
      <c r="A20" s="111"/>
      <c r="B20" s="112" t="s">
        <v>76</v>
      </c>
      <c r="C20" s="101"/>
      <c r="D20" s="111"/>
      <c r="E20" s="272"/>
      <c r="F20" s="111"/>
      <c r="G20" s="107"/>
      <c r="H20" s="107"/>
      <c r="I20" s="139"/>
    </row>
    <row r="21" spans="1:10" ht="19.5" customHeight="1">
      <c r="A21" s="111"/>
      <c r="B21" s="110" t="str" cm="1">
        <f t="array" aca="1" ref="B21" ca="1">SUBSTITUTE(SUBSTITUTE(SUBSTITUTE(SUBSTITUTE(SUBSTITUTE(SUBSTITUTE(
_xlfn.TEXTJOIN(CHAR(10),TRUE,SplitText(_xlfn.TEXTJOIN(CHAR(10),TRUE,IF(ISNUMBER(SEARCH(AT!B3,INDIRECT(Lists!$F$7):INDIRECT(Lists!$G$7))), INDIRECT(Lists!$N$7):INDIRECT(Lists!$O$7),"")))),"08:", "8:"),"09:", "9:"), "13:", "1:"), "14:", "2:"), "15:", "3:"), "16:","4:")</f>
        <v>11:30 to 12:15 Disinfect &amp; Prop Swap</v>
      </c>
      <c r="C21" s="102"/>
      <c r="D21" s="111"/>
      <c r="E21" s="272"/>
      <c r="F21" s="111"/>
      <c r="I21" s="138"/>
    </row>
    <row r="22" spans="1:10" ht="15.75" customHeight="1">
      <c r="I22" s="106"/>
    </row>
    <row r="23" spans="1:10" ht="29">
      <c r="A23" s="111"/>
      <c r="B23" s="268" t="s">
        <v>111</v>
      </c>
      <c r="C23" s="268"/>
      <c r="D23" s="269"/>
      <c r="E23" s="269"/>
      <c r="F23" s="111"/>
      <c r="I23" s="119"/>
    </row>
    <row r="24" spans="1:10" ht="177" customHeight="1">
      <c r="A24" s="111"/>
      <c r="B24" s="270" t="s">
        <v>113</v>
      </c>
      <c r="C24" s="270"/>
      <c r="D24" s="270"/>
      <c r="E24" s="270"/>
      <c r="F24" s="111"/>
    </row>
    <row r="25" spans="1:10">
      <c r="B25" s="104"/>
      <c r="C25" s="104"/>
      <c r="D25" s="104"/>
      <c r="E25" s="104"/>
    </row>
    <row r="26" spans="1:10">
      <c r="B26" s="104"/>
      <c r="C26" s="104"/>
      <c r="D26" s="104"/>
      <c r="E26" s="104"/>
      <c r="G26" s="197" t="s">
        <v>169</v>
      </c>
      <c r="H26" s="197" t="s">
        <v>142</v>
      </c>
      <c r="I26" s="197" t="s">
        <v>144</v>
      </c>
      <c r="J26" s="197" t="s">
        <v>145</v>
      </c>
    </row>
    <row r="27" spans="1:10">
      <c r="B27" s="104"/>
      <c r="C27" s="104"/>
      <c r="D27" s="104"/>
      <c r="E27" s="104"/>
      <c r="G27" s="198" t="s">
        <v>148</v>
      </c>
      <c r="H27" s="198" t="s">
        <v>170</v>
      </c>
      <c r="I27" s="198" t="s">
        <v>72</v>
      </c>
      <c r="J27" s="198" t="s">
        <v>146</v>
      </c>
    </row>
    <row r="28" spans="1:10">
      <c r="B28" s="104"/>
      <c r="C28" s="104"/>
      <c r="D28" s="104"/>
      <c r="E28" s="104"/>
      <c r="G28" s="198"/>
      <c r="H28" s="198" t="s">
        <v>171</v>
      </c>
      <c r="I28" s="198" t="s">
        <v>72</v>
      </c>
      <c r="J28" s="198" t="s">
        <v>143</v>
      </c>
    </row>
    <row r="29" spans="1:10">
      <c r="B29" s="104"/>
      <c r="C29" s="104"/>
      <c r="D29" s="104"/>
      <c r="E29" s="104"/>
      <c r="G29" s="198"/>
      <c r="H29" s="198" t="s">
        <v>172</v>
      </c>
      <c r="I29" s="198" t="s">
        <v>72</v>
      </c>
      <c r="J29" s="198" t="s">
        <v>143</v>
      </c>
    </row>
    <row r="30" spans="1:10">
      <c r="B30" s="104"/>
      <c r="C30" s="104"/>
      <c r="D30" s="104"/>
      <c r="E30" s="104"/>
      <c r="G30" s="198"/>
      <c r="H30" s="198" t="s">
        <v>173</v>
      </c>
      <c r="I30" s="198" t="s">
        <v>72</v>
      </c>
      <c r="J30" s="198" t="s">
        <v>143</v>
      </c>
    </row>
    <row r="31" spans="1:10">
      <c r="B31" s="104"/>
      <c r="C31" s="104"/>
      <c r="D31" s="104"/>
      <c r="E31" s="104"/>
      <c r="G31" s="198" t="s">
        <v>149</v>
      </c>
      <c r="H31" s="198" t="s">
        <v>174</v>
      </c>
      <c r="I31" s="198" t="s">
        <v>72</v>
      </c>
      <c r="J31" s="198" t="s">
        <v>143</v>
      </c>
    </row>
    <row r="32" spans="1:10">
      <c r="B32" s="104"/>
      <c r="C32" s="104"/>
      <c r="D32" s="104"/>
      <c r="E32" s="104"/>
      <c r="G32" s="198" t="s">
        <v>150</v>
      </c>
      <c r="H32" s="198" t="s">
        <v>175</v>
      </c>
      <c r="I32" s="198" t="s">
        <v>72</v>
      </c>
      <c r="J32" s="198" t="s">
        <v>143</v>
      </c>
    </row>
    <row r="33" spans="2:10">
      <c r="B33" s="104"/>
      <c r="C33" s="104"/>
      <c r="D33" s="104"/>
      <c r="E33" s="104"/>
      <c r="G33" s="198"/>
      <c r="H33" s="198" t="s">
        <v>176</v>
      </c>
      <c r="I33" s="198" t="s">
        <v>72</v>
      </c>
      <c r="J33" s="198" t="s">
        <v>143</v>
      </c>
    </row>
    <row r="34" spans="2:10">
      <c r="B34" s="104"/>
      <c r="C34" s="104"/>
      <c r="D34" s="104"/>
      <c r="E34" s="104"/>
      <c r="G34" s="198" t="s">
        <v>151</v>
      </c>
      <c r="H34" s="198" t="s">
        <v>147</v>
      </c>
      <c r="I34" s="198" t="s">
        <v>72</v>
      </c>
      <c r="J34" s="198" t="s">
        <v>146</v>
      </c>
    </row>
    <row r="35" spans="2:10">
      <c r="B35" s="104"/>
      <c r="C35" s="104"/>
      <c r="D35" s="104"/>
      <c r="E35" s="104"/>
      <c r="G35" s="198"/>
      <c r="H35" s="198" t="s">
        <v>152</v>
      </c>
      <c r="I35" s="198" t="s">
        <v>72</v>
      </c>
      <c r="J35" s="198" t="s">
        <v>146</v>
      </c>
    </row>
    <row r="36" spans="2:10">
      <c r="B36" s="104"/>
      <c r="C36" s="104"/>
      <c r="D36" s="104"/>
      <c r="E36" s="104"/>
      <c r="G36" s="198"/>
      <c r="H36" s="198" t="s">
        <v>168</v>
      </c>
      <c r="I36" s="198" t="s">
        <v>72</v>
      </c>
      <c r="J36" s="198" t="s">
        <v>146</v>
      </c>
    </row>
    <row r="37" spans="2:10">
      <c r="B37" s="104"/>
      <c r="C37" s="104"/>
      <c r="D37" s="104"/>
      <c r="E37" s="104"/>
      <c r="G37" s="198"/>
      <c r="H37" s="198" t="s">
        <v>153</v>
      </c>
      <c r="I37" s="198" t="s">
        <v>72</v>
      </c>
      <c r="J37" s="198" t="s">
        <v>146</v>
      </c>
    </row>
    <row r="38" spans="2:10">
      <c r="B38" s="104"/>
      <c r="C38" s="104"/>
      <c r="D38" s="104"/>
      <c r="E38" s="104"/>
      <c r="G38" s="198"/>
      <c r="H38" s="198" t="s">
        <v>154</v>
      </c>
      <c r="I38" s="198" t="s">
        <v>72</v>
      </c>
      <c r="J38" s="198" t="s">
        <v>143</v>
      </c>
    </row>
    <row r="39" spans="2:10">
      <c r="B39" s="104"/>
      <c r="C39" s="104"/>
      <c r="D39" s="104"/>
      <c r="E39" s="104"/>
      <c r="G39" s="198"/>
      <c r="H39" s="198" t="s">
        <v>155</v>
      </c>
      <c r="I39" s="198" t="s">
        <v>72</v>
      </c>
      <c r="J39" s="198" t="s">
        <v>143</v>
      </c>
    </row>
    <row r="40" spans="2:10">
      <c r="B40" s="104"/>
      <c r="C40" s="104"/>
      <c r="D40" s="104"/>
      <c r="E40" s="104"/>
      <c r="G40" s="198"/>
      <c r="H40" s="198" t="s">
        <v>156</v>
      </c>
      <c r="I40" s="198" t="s">
        <v>72</v>
      </c>
      <c r="J40" s="198" t="s">
        <v>143</v>
      </c>
    </row>
    <row r="41" spans="2:10">
      <c r="B41" s="104"/>
      <c r="C41" s="104"/>
      <c r="D41" s="104"/>
      <c r="E41" s="104"/>
      <c r="G41" s="198"/>
      <c r="H41" s="198" t="s">
        <v>157</v>
      </c>
      <c r="I41" s="198" t="s">
        <v>72</v>
      </c>
      <c r="J41" s="198" t="s">
        <v>143</v>
      </c>
    </row>
    <row r="42" spans="2:10">
      <c r="G42" s="198" t="s">
        <v>158</v>
      </c>
      <c r="H42" s="198" t="s">
        <v>159</v>
      </c>
      <c r="I42" s="198" t="s">
        <v>72</v>
      </c>
      <c r="J42" s="198" t="s">
        <v>143</v>
      </c>
    </row>
    <row r="43" spans="2:10">
      <c r="G43" s="198"/>
      <c r="H43" s="198" t="s">
        <v>160</v>
      </c>
      <c r="I43" s="198" t="s">
        <v>72</v>
      </c>
      <c r="J43" s="198" t="s">
        <v>143</v>
      </c>
    </row>
    <row r="44" spans="2:10">
      <c r="G44" s="198"/>
      <c r="H44" s="198" t="s">
        <v>161</v>
      </c>
      <c r="I44" s="198" t="s">
        <v>72</v>
      </c>
      <c r="J44" s="198" t="s">
        <v>143</v>
      </c>
    </row>
    <row r="45" spans="2:10">
      <c r="G45" s="198"/>
      <c r="H45" s="198" t="s">
        <v>162</v>
      </c>
      <c r="I45" s="198" t="s">
        <v>72</v>
      </c>
      <c r="J45" s="198" t="s">
        <v>143</v>
      </c>
    </row>
    <row r="46" spans="2:10">
      <c r="G46" s="198" t="s">
        <v>163</v>
      </c>
      <c r="H46" s="198" t="s">
        <v>164</v>
      </c>
      <c r="I46" s="198" t="s">
        <v>72</v>
      </c>
      <c r="J46" s="198" t="s">
        <v>143</v>
      </c>
    </row>
    <row r="47" spans="2:10">
      <c r="G47" s="198"/>
      <c r="H47" s="198" t="s">
        <v>165</v>
      </c>
      <c r="I47" s="198" t="s">
        <v>72</v>
      </c>
      <c r="J47" s="198" t="s">
        <v>143</v>
      </c>
    </row>
    <row r="48" spans="2:10">
      <c r="G48" s="198"/>
      <c r="H48" s="198" t="s">
        <v>166</v>
      </c>
      <c r="I48" s="198" t="s">
        <v>72</v>
      </c>
      <c r="J48" s="198" t="s">
        <v>143</v>
      </c>
    </row>
    <row r="49" spans="7:10">
      <c r="G49" s="198"/>
      <c r="H49" s="198" t="s">
        <v>167</v>
      </c>
      <c r="I49" s="198" t="s">
        <v>72</v>
      </c>
      <c r="J49" s="198" t="s">
        <v>143</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J40"/>
  <sheetViews>
    <sheetView topLeftCell="A13" workbookViewId="0">
      <selection activeCell="G26" sqref="G26:J26"/>
    </sheetView>
  </sheetViews>
  <sheetFormatPr baseColWidth="10" defaultColWidth="37.6640625" defaultRowHeight="16"/>
  <cols>
    <col min="1" max="1" width="1.1640625" style="99" customWidth="1"/>
    <col min="2" max="2" width="39.6640625" style="99" customWidth="1"/>
    <col min="3" max="3" width="2.83203125" style="99" customWidth="1"/>
    <col min="4" max="4" width="1.6640625" style="99" customWidth="1"/>
    <col min="5" max="5" width="39.1640625" style="99" customWidth="1"/>
    <col min="6" max="6" width="0.83203125" style="99" customWidth="1"/>
    <col min="7" max="7" width="23.33203125" style="99" customWidth="1"/>
    <col min="8" max="8" width="26.33203125" style="99" customWidth="1"/>
    <col min="9" max="10" width="23.33203125" style="99" customWidth="1"/>
    <col min="11" max="16384" width="37.6640625" style="99"/>
  </cols>
  <sheetData>
    <row r="1" spans="1:7" ht="84" customHeight="1"/>
    <row r="3" spans="1:7">
      <c r="B3" s="100" t="s">
        <v>40</v>
      </c>
      <c r="C3" s="100"/>
      <c r="G3" s="106"/>
    </row>
    <row r="4" spans="1:7">
      <c r="G4" s="107"/>
    </row>
    <row r="5" spans="1:7" ht="29">
      <c r="A5" s="113"/>
      <c r="B5" s="116" t="s">
        <v>72</v>
      </c>
      <c r="C5" s="101"/>
      <c r="D5" s="113"/>
      <c r="E5" s="117" t="s">
        <v>112</v>
      </c>
      <c r="F5" s="113"/>
      <c r="G5" s="107"/>
    </row>
    <row r="6" spans="1:7" ht="51">
      <c r="A6" s="113"/>
      <c r="B6" s="115" t="str" cm="1">
        <f t="array" aca="1" ref="B6" ca="1">SUBSTITUTE(SUBSTITUTE(SUBSTITUTE(SUBSTITUTE(SUBSTITUTE(SUBSTITUTE(_xlfn.TEXTJOIN(CHAR(10),TRUE,SplitText(_xlfn.TEXTJOIN(CHAR(10),TRUE,IF(ISNUMBER(SEARCH(MP!B3,INDIRECT(Lists!$F$2):INDIRECT(Lists!$G$2))), INDIRECT(Lists!$N$2):INDIRECT(Lists!$O$2),"")))),"08:", "8:"),"09:", "9:"), "13:", "1:"), "14:", "2:"), "15:", "3:"), "16:","4:")</f>
        <v>9:00 to 10:00 Learn &amp; Play
12:00 to 1:00 Learn &amp; Play
3:00 to 3:45 Disinfect &amp; Prop Swap</v>
      </c>
      <c r="C6" s="102"/>
      <c r="D6" s="113"/>
      <c r="E6" s="273" t="s">
        <v>114</v>
      </c>
      <c r="F6" s="113"/>
      <c r="G6" s="107"/>
    </row>
    <row r="7" spans="1:7">
      <c r="A7" s="113"/>
      <c r="B7" s="114"/>
      <c r="C7" s="103"/>
      <c r="D7" s="113"/>
      <c r="E7" s="274"/>
      <c r="F7" s="113"/>
      <c r="G7" s="107"/>
    </row>
    <row r="8" spans="1:7" ht="19">
      <c r="A8" s="113"/>
      <c r="B8" s="116" t="s">
        <v>44</v>
      </c>
      <c r="C8" s="101"/>
      <c r="D8" s="113"/>
      <c r="E8" s="274"/>
      <c r="F8" s="113"/>
      <c r="G8" s="107"/>
    </row>
    <row r="9" spans="1:7" ht="34">
      <c r="A9" s="113"/>
      <c r="B9" s="115" t="str" cm="1">
        <f t="array" aca="1" ref="B9" ca="1">SUBSTITUTE(SUBSTITUTE(SUBSTITUTE(SUBSTITUTE(SUBSTITUTE(SUBSTITUTE(_xlfn.TEXTJOIN(CHAR(10),TRUE,SplitText(_xlfn.TEXTJOIN(CHAR(10),TRUE,IF(ISNUMBER(SEARCH(MP!B3,INDIRECT(Lists!$F$3):INDIRECT(Lists!$G$3))), INDIRECT(Lists!$N$3):INDIRECT(Lists!$O$3),"")))),"08:", "8:"),"09:", "9:"), "13:", "1:"), "14:", "2:"), "15:", "3:"), "16:","4:")</f>
        <v>11:00 to 12:00 Learn &amp; Play
3:45 to 4:30 Disinfect &amp; Prop Swap</v>
      </c>
      <c r="C9" s="102"/>
      <c r="D9" s="113"/>
      <c r="E9" s="274"/>
      <c r="F9" s="113"/>
      <c r="G9" s="107"/>
    </row>
    <row r="10" spans="1:7">
      <c r="A10" s="113"/>
      <c r="B10" s="114"/>
      <c r="C10" s="103"/>
      <c r="D10" s="113"/>
      <c r="E10" s="274"/>
      <c r="F10" s="113"/>
      <c r="G10" s="107"/>
    </row>
    <row r="11" spans="1:7" ht="19">
      <c r="A11" s="113"/>
      <c r="B11" s="116" t="s">
        <v>73</v>
      </c>
      <c r="C11" s="101"/>
      <c r="D11" s="113"/>
      <c r="E11" s="274"/>
      <c r="F11" s="113"/>
      <c r="G11" s="107"/>
    </row>
    <row r="12" spans="1:7" ht="17">
      <c r="A12" s="113"/>
      <c r="B12" s="115" t="str" cm="1">
        <f t="array" aca="1" ref="B12" ca="1">SUBSTITUTE(SUBSTITUTE(SUBSTITUTE(SUBSTITUTE(SUBSTITUTE(SUBSTITUTE(_xlfn.TEXTJOIN(CHAR(10),TRUE,IF(ISNUMBER(SEARCH(MP!B3,INDIRECT(Lists!$F$4):INDIRECT(Lists!$G$4))), INDIRECT(Lists!$N$4):INDIRECT(Lists!$O$4),"")),"08:", "8:"),"09:", "9:"), "13:", "1:"), "14:", "2:"), "15:", "3:"), "16:","4:")</f>
        <v>1:30 to 2:15 Disinfect &amp; Prop Swap</v>
      </c>
      <c r="C12" s="102"/>
      <c r="D12" s="113"/>
      <c r="E12" s="274"/>
      <c r="F12" s="113"/>
      <c r="G12" s="107"/>
    </row>
    <row r="13" spans="1:7">
      <c r="A13" s="113"/>
      <c r="B13" s="114"/>
      <c r="C13" s="103"/>
      <c r="D13" s="113"/>
      <c r="E13" s="274"/>
      <c r="F13" s="113"/>
      <c r="G13" s="107"/>
    </row>
    <row r="14" spans="1:7" ht="19">
      <c r="A14" s="113"/>
      <c r="B14" s="116" t="s">
        <v>74</v>
      </c>
      <c r="C14" s="101"/>
      <c r="D14" s="113"/>
      <c r="E14" s="274"/>
      <c r="F14" s="113"/>
      <c r="G14" s="107"/>
    </row>
    <row r="15" spans="1:7" ht="17">
      <c r="A15" s="113"/>
      <c r="B15" s="115" t="str" cm="1">
        <f t="array" aca="1" ref="B15" ca="1">SUBSTITUTE(SUBSTITUTE(SUBSTITUTE(SUBSTITUTE(SUBSTITUTE(SUBSTITUTE(_xlfn.TEXTJOIN(CHAR(10),TRUE,IF(ISNUMBER(SEARCH(MP!B3,INDIRECT(Lists!$F$5):INDIRECT(Lists!$G$5))), INDIRECT(Lists!$N$5):INDIRECT(Lists!$O$5),"")),"08:", "8:"),"09:", "9:"), "13:", "1:"), "14:", "2:"), "15:", "3:"), "16:","4:")</f>
        <v>12:45 to 1:30 Disinfect &amp; Prop Swap</v>
      </c>
      <c r="C15" s="102"/>
      <c r="D15" s="113"/>
      <c r="E15" s="274"/>
      <c r="F15" s="113"/>
      <c r="G15" s="107"/>
    </row>
    <row r="16" spans="1:7">
      <c r="A16" s="113"/>
      <c r="B16" s="114"/>
      <c r="C16" s="103"/>
      <c r="D16" s="113"/>
      <c r="E16" s="274"/>
      <c r="F16" s="113"/>
      <c r="G16" s="107"/>
    </row>
    <row r="17" spans="1:10" ht="19">
      <c r="A17" s="113"/>
      <c r="B17" s="116" t="s">
        <v>75</v>
      </c>
      <c r="C17" s="101"/>
      <c r="D17" s="113"/>
      <c r="E17" s="274"/>
      <c r="F17" s="113"/>
      <c r="G17" s="107"/>
    </row>
    <row r="18" spans="1:10" ht="17">
      <c r="A18" s="113"/>
      <c r="B18" s="115" t="str" cm="1">
        <f t="array" aca="1" ref="B18" ca="1">SUBSTITUTE(SUBSTITUTE(SUBSTITUTE(SUBSTITUTE(SUBSTITUTE(SUBSTITUTE(_xlfn.TEXTJOIN(CHAR(10),TRUE,IF(ISNUMBER(SEARCH(MP!B3,INDIRECT(Lists!$F$6):INDIRECT(Lists!$G$6))), INDIRECT(Lists!$N$6):INDIRECT(Lists!$O$6),"")),"08:", "8:"),"09:", "9:"), "13:", "1:"), "14:", "2:"), "15:", "3:"), "16:","4:")</f>
        <v>1:30 to 2:15 Disinfect &amp; Prop Swap</v>
      </c>
      <c r="C18" s="102"/>
      <c r="D18" s="113"/>
      <c r="E18" s="274"/>
      <c r="F18" s="113"/>
      <c r="G18" s="107"/>
    </row>
    <row r="19" spans="1:10">
      <c r="A19" s="113"/>
      <c r="B19" s="114"/>
      <c r="C19" s="103"/>
      <c r="D19" s="113"/>
      <c r="E19" s="274"/>
      <c r="F19" s="113"/>
      <c r="G19" s="107"/>
    </row>
    <row r="20" spans="1:10" ht="19">
      <c r="A20" s="113"/>
      <c r="B20" s="116" t="s">
        <v>76</v>
      </c>
      <c r="C20" s="101"/>
      <c r="D20" s="113"/>
      <c r="E20" s="274"/>
      <c r="F20" s="113"/>
      <c r="G20" s="107"/>
    </row>
    <row r="21" spans="1:10" ht="17">
      <c r="A21" s="113"/>
      <c r="B21" s="115" t="str" cm="1">
        <f t="array" aca="1" ref="B21" ca="1">SUBSTITUTE(SUBSTITUTE(SUBSTITUTE(SUBSTITUTE(SUBSTITUTE(SUBSTITUTE(_xlfn.TEXTJOIN(CHAR(10),TRUE,IF(ISNUMBER(SEARCH(MP!B3,INDIRECT(Lists!$F$7):INDIRECT(Lists!$G$7))), INDIRECT(Lists!$N$7):INDIRECT(Lists!$O$7),"")),"08:", "8:"),"09:", "9:"), "13:", "1:"), "14:", "2:"), "15:", "3:"), "16:","4:")</f>
        <v>1:00 to 1:45 Disinfect &amp; Prop Swap</v>
      </c>
      <c r="C21" s="102"/>
      <c r="D21" s="113"/>
      <c r="E21" s="274"/>
      <c r="F21" s="113"/>
    </row>
    <row r="22" spans="1:10" ht="15.75" customHeight="1">
      <c r="H22" s="105"/>
    </row>
    <row r="23" spans="1:10" ht="29">
      <c r="A23" s="113"/>
      <c r="B23" s="275" t="s">
        <v>111</v>
      </c>
      <c r="C23" s="275"/>
      <c r="D23" s="276"/>
      <c r="E23" s="276"/>
      <c r="F23" s="113"/>
    </row>
    <row r="24" spans="1:10" ht="161.25" customHeight="1">
      <c r="A24" s="113"/>
      <c r="B24" s="273" t="s">
        <v>125</v>
      </c>
      <c r="C24" s="273"/>
      <c r="D24" s="273"/>
      <c r="E24" s="273"/>
      <c r="F24" s="113"/>
    </row>
    <row r="25" spans="1:10">
      <c r="B25" s="104"/>
      <c r="C25" s="104"/>
      <c r="D25" s="104"/>
      <c r="E25" s="104"/>
    </row>
    <row r="26" spans="1:10">
      <c r="B26" s="104"/>
      <c r="C26" s="104"/>
      <c r="D26" s="104"/>
      <c r="E26" s="104"/>
      <c r="G26" s="197" t="s">
        <v>169</v>
      </c>
      <c r="H26" s="197" t="s">
        <v>142</v>
      </c>
      <c r="I26" s="197" t="s">
        <v>144</v>
      </c>
      <c r="J26" s="197" t="s">
        <v>145</v>
      </c>
    </row>
    <row r="27" spans="1:10">
      <c r="B27" s="104"/>
      <c r="C27" s="104"/>
      <c r="D27" s="104"/>
      <c r="E27" s="104"/>
      <c r="G27" s="199" t="s">
        <v>177</v>
      </c>
      <c r="H27" s="199" t="s">
        <v>178</v>
      </c>
      <c r="I27" s="199" t="s">
        <v>74</v>
      </c>
      <c r="J27" s="199" t="s">
        <v>143</v>
      </c>
    </row>
    <row r="28" spans="1:10">
      <c r="B28" s="104"/>
      <c r="C28" s="104"/>
      <c r="D28" s="104"/>
      <c r="E28" s="104"/>
      <c r="G28" s="199"/>
      <c r="H28" s="199" t="s">
        <v>179</v>
      </c>
      <c r="I28" s="199" t="s">
        <v>74</v>
      </c>
      <c r="J28" s="199" t="s">
        <v>143</v>
      </c>
    </row>
    <row r="29" spans="1:10">
      <c r="B29" s="104"/>
      <c r="C29" s="104"/>
      <c r="D29" s="104"/>
      <c r="E29" s="104"/>
      <c r="G29" s="199" t="s">
        <v>185</v>
      </c>
      <c r="H29" s="199" t="s">
        <v>180</v>
      </c>
      <c r="I29" s="199"/>
      <c r="J29" s="199" t="s">
        <v>143</v>
      </c>
    </row>
    <row r="30" spans="1:10">
      <c r="B30" s="104"/>
      <c r="C30" s="104"/>
      <c r="D30" s="104"/>
      <c r="E30" s="104"/>
      <c r="G30" s="199"/>
      <c r="H30" s="199" t="s">
        <v>181</v>
      </c>
      <c r="I30" s="199"/>
      <c r="J30" s="199" t="s">
        <v>143</v>
      </c>
    </row>
    <row r="31" spans="1:10">
      <c r="B31" s="104"/>
      <c r="C31" s="104"/>
      <c r="D31" s="104"/>
      <c r="E31" s="104"/>
      <c r="G31" s="199"/>
      <c r="H31" s="199" t="s">
        <v>182</v>
      </c>
      <c r="I31" s="199"/>
      <c r="J31" s="199" t="s">
        <v>146</v>
      </c>
    </row>
    <row r="32" spans="1:10">
      <c r="B32" s="104"/>
      <c r="C32" s="104"/>
      <c r="D32" s="104"/>
      <c r="E32" s="104"/>
      <c r="G32" s="199"/>
      <c r="H32" s="199" t="s">
        <v>183</v>
      </c>
      <c r="I32" s="199"/>
      <c r="J32" s="199" t="s">
        <v>146</v>
      </c>
    </row>
    <row r="33" spans="2:10">
      <c r="B33" s="104"/>
      <c r="C33" s="104"/>
      <c r="D33" s="104"/>
      <c r="E33" s="104"/>
      <c r="G33" s="199" t="s">
        <v>186</v>
      </c>
      <c r="H33" s="199" t="s">
        <v>184</v>
      </c>
      <c r="I33" s="199"/>
      <c r="J33" s="199" t="s">
        <v>146</v>
      </c>
    </row>
    <row r="34" spans="2:10">
      <c r="B34" s="104"/>
      <c r="C34" s="104"/>
      <c r="D34" s="104"/>
      <c r="E34" s="104"/>
    </row>
    <row r="35" spans="2:10">
      <c r="B35" s="104"/>
      <c r="C35" s="104"/>
      <c r="D35" s="104"/>
      <c r="E35" s="104"/>
    </row>
    <row r="36" spans="2:10">
      <c r="B36" s="104"/>
      <c r="C36" s="104"/>
      <c r="D36" s="104"/>
      <c r="E36" s="104"/>
    </row>
    <row r="37" spans="2:10">
      <c r="B37" s="104"/>
      <c r="C37" s="104"/>
      <c r="D37" s="104"/>
      <c r="E37" s="104"/>
    </row>
    <row r="38" spans="2:10">
      <c r="B38" s="104"/>
      <c r="C38" s="104"/>
      <c r="D38" s="104"/>
      <c r="E38" s="104"/>
    </row>
    <row r="39" spans="2:10">
      <c r="B39" s="104"/>
      <c r="C39" s="104"/>
      <c r="D39" s="104"/>
      <c r="E39" s="104"/>
    </row>
    <row r="40" spans="2:10">
      <c r="B40" s="104"/>
      <c r="C40" s="104"/>
      <c r="D40" s="104"/>
      <c r="E40" s="104"/>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H40"/>
  <sheetViews>
    <sheetView workbookViewId="0">
      <selection activeCell="B21" sqref="B21"/>
    </sheetView>
  </sheetViews>
  <sheetFormatPr baseColWidth="10" defaultColWidth="37.6640625" defaultRowHeight="16"/>
  <cols>
    <col min="1" max="1" width="1.1640625" style="99" customWidth="1"/>
    <col min="2" max="2" width="40.5" style="99" customWidth="1"/>
    <col min="3" max="3" width="2.83203125" style="99" customWidth="1"/>
    <col min="4" max="4" width="1.6640625" style="99" customWidth="1"/>
    <col min="5" max="5" width="39.1640625" style="99" customWidth="1"/>
    <col min="6" max="6" width="0.83203125" style="99" customWidth="1"/>
    <col min="7" max="16384" width="37.6640625" style="99"/>
  </cols>
  <sheetData>
    <row r="1" spans="1:7" ht="8.25" customHeight="1"/>
    <row r="3" spans="1:7">
      <c r="B3" s="100" t="s">
        <v>90</v>
      </c>
      <c r="C3" s="100"/>
      <c r="G3" s="106"/>
    </row>
    <row r="4" spans="1:7" ht="20" customHeight="1">
      <c r="G4" s="121"/>
    </row>
    <row r="5" spans="1:7" ht="19">
      <c r="A5" s="113"/>
      <c r="B5" s="116" t="s">
        <v>72</v>
      </c>
      <c r="C5" s="101"/>
      <c r="D5" s="119"/>
      <c r="E5" s="119"/>
      <c r="F5" s="119"/>
      <c r="G5" s="107"/>
    </row>
    <row r="6" spans="1:7" ht="17">
      <c r="A6" s="113"/>
      <c r="B6" s="115" t="str" cm="1">
        <f t="array" aca="1" ref="B6" ca="1">SUBSTITUTE(SUBSTITUTE(SUBSTITUTE(SUBSTITUTE(SUBSTITUTE(SUBSTITUTE(_xlfn.TEXTJOIN(CHAR(10),TRUE,IF(ISNUMBER(SEARCH(TH!B3,INDIRECT(Lists!$F$2):INDIRECT(Lists!$G$2))), INDIRECT(Lists!$N$2):INDIRECT(Lists!$O$2),"")),"08:", "8:"),"09:", "9:"), "13:", "1:"), "14:", "2:"), "15:", "3:"), "16:","4:")</f>
        <v/>
      </c>
      <c r="C6" s="102"/>
      <c r="D6" s="119"/>
      <c r="E6" s="120"/>
      <c r="F6" s="119"/>
      <c r="G6" s="107"/>
    </row>
    <row r="7" spans="1:7">
      <c r="A7" s="113"/>
      <c r="B7" s="114"/>
      <c r="C7" s="103"/>
      <c r="D7" s="119"/>
      <c r="E7" s="120"/>
      <c r="F7" s="119"/>
      <c r="G7" s="107"/>
    </row>
    <row r="8" spans="1:7" ht="19">
      <c r="A8" s="113"/>
      <c r="B8" s="116" t="s">
        <v>44</v>
      </c>
      <c r="C8" s="101"/>
      <c r="D8" s="119"/>
      <c r="E8" s="120"/>
      <c r="F8" s="119"/>
      <c r="G8" s="107"/>
    </row>
    <row r="9" spans="1:7" ht="17">
      <c r="A9" s="113"/>
      <c r="B9" s="115" t="str" cm="1">
        <f t="array" aca="1" ref="B9" ca="1">SUBSTITUTE(SUBSTITUTE(SUBSTITUTE(SUBSTITUTE(SUBSTITUTE(SUBSTITUTE(_xlfn.TEXTJOIN(CHAR(10),TRUE,IF(ISNUMBER(SEARCH(TH!B3,INDIRECT(Lists!$F$3):INDIRECT(Lists!$G$3))), INDIRECT(Lists!$N$3):INDIRECT(Lists!$O$3),"")),"08:", "8:"),"09:", "9:"), "13:", "1:"), "14:", "2:"), "15:", "3:"), "16:","4:")</f>
        <v/>
      </c>
      <c r="C9" s="102"/>
      <c r="D9" s="119"/>
      <c r="E9" s="120"/>
      <c r="F9" s="119"/>
      <c r="G9" s="107"/>
    </row>
    <row r="10" spans="1:7">
      <c r="A10" s="113"/>
      <c r="B10" s="114"/>
      <c r="C10" s="103"/>
      <c r="D10" s="119"/>
      <c r="E10" s="120"/>
      <c r="F10" s="119"/>
      <c r="G10"/>
    </row>
    <row r="11" spans="1:7" ht="19">
      <c r="A11" s="113"/>
      <c r="B11" s="116" t="s">
        <v>73</v>
      </c>
      <c r="C11" s="101"/>
      <c r="D11" s="113"/>
      <c r="E11" s="277" t="s">
        <v>112</v>
      </c>
      <c r="F11" s="113"/>
      <c r="G11" s="107"/>
    </row>
    <row r="12" spans="1:7" ht="34">
      <c r="A12" s="113"/>
      <c r="B12" s="115" t="str" cm="1">
        <f t="array" aca="1" ref="B12" ca="1">SUBSTITUTE(SUBSTITUTE(SUBSTITUTE(SUBSTITUTE(SUBSTITUTE(SUBSTITUTE(_xlfn.TEXTJOIN(CHAR(10),TRUE,IF(ISNUMBER(SEARCH(TH!B3,INDIRECT(Lists!$F$4):INDIRECT(Lists!$G$4))), INDIRECT(Lists!$N$4):INDIRECT(Lists!$O$4),"")),"08:", "8:"),"09:", "9:"), "13:", "1:"), "14:", "2:"), "15:", "3:"), "16:","4:")</f>
        <v>12:15 to 12:45 Wipe down
3:00 to 3:45 Disinfect &amp; Prop Swap</v>
      </c>
      <c r="C12" s="102"/>
      <c r="D12" s="113"/>
      <c r="E12" s="277"/>
      <c r="F12" s="113"/>
      <c r="G12" s="107"/>
    </row>
    <row r="13" spans="1:7">
      <c r="A13" s="113"/>
      <c r="B13" s="114"/>
      <c r="C13" s="103"/>
      <c r="D13" s="113"/>
      <c r="E13" s="273" t="s">
        <v>124</v>
      </c>
      <c r="F13" s="113"/>
      <c r="G13" s="107"/>
    </row>
    <row r="14" spans="1:7" ht="19">
      <c r="A14" s="113"/>
      <c r="B14" s="116" t="s">
        <v>74</v>
      </c>
      <c r="C14" s="101"/>
      <c r="D14" s="113"/>
      <c r="E14" s="273"/>
      <c r="F14" s="113"/>
      <c r="G14" s="107"/>
    </row>
    <row r="15" spans="1:7" ht="34">
      <c r="A15" s="113"/>
      <c r="B15" s="115" t="str" cm="1">
        <f t="array" aca="1" ref="B15" ca="1">SUBSTITUTE(SUBSTITUTE(SUBSTITUTE(SUBSTITUTE(SUBSTITUTE(SUBSTITUTE(_xlfn.TEXTJOIN(CHAR(10),TRUE,IF(ISNUMBER(SEARCH(TH!B3,INDIRECT(Lists!$F$5):INDIRECT(Lists!$G$5))), INDIRECT(Lists!$N$5):INDIRECT(Lists!$O$5),"")),"08:", "8:"),"09:", "9:"), "13:", "1:"), "14:", "2:"), "15:", "3:"), "16:","4:")</f>
        <v>12:15 to 12:45 Wipe down
3:00 to 3:45 Disinfect &amp; Prop Swap</v>
      </c>
      <c r="C15" s="102"/>
      <c r="D15" s="113"/>
      <c r="E15" s="273"/>
      <c r="F15" s="113"/>
      <c r="G15" s="107"/>
    </row>
    <row r="16" spans="1:7">
      <c r="A16" s="113"/>
      <c r="B16" s="114"/>
      <c r="C16" s="103"/>
      <c r="D16" s="113"/>
      <c r="E16" s="273"/>
      <c r="F16" s="113"/>
      <c r="G16" s="107"/>
    </row>
    <row r="17" spans="1:8" ht="19">
      <c r="A17" s="113"/>
      <c r="B17" s="116" t="s">
        <v>75</v>
      </c>
      <c r="C17" s="101"/>
      <c r="D17" s="113"/>
      <c r="E17" s="273"/>
      <c r="F17" s="113"/>
      <c r="G17" s="107"/>
    </row>
    <row r="18" spans="1:8" ht="34">
      <c r="A18" s="113"/>
      <c r="B18" s="115" t="str" cm="1">
        <f t="array" aca="1" ref="B18" ca="1">SUBSTITUTE(SUBSTITUTE(SUBSTITUTE(SUBSTITUTE(SUBSTITUTE(SUBSTITUTE(_xlfn.TEXTJOIN(CHAR(10),TRUE,IF(ISNUMBER(SEARCH(TH!B3,INDIRECT(Lists!$F$6):INDIRECT(Lists!$G$6))), INDIRECT(Lists!$N$6):INDIRECT(Lists!$O$6),"")),"08:", "8:"),"09:", "9:"), "13:", "1:"), "14:", "2:"), "15:", "3:"), "16:","4:")</f>
        <v>12:15 to 12:45 Wipe down
3:00 to 3:45 Disinfect &amp; Prop Swap</v>
      </c>
      <c r="C18" s="102"/>
      <c r="D18" s="113"/>
      <c r="E18" s="273"/>
      <c r="F18" s="113"/>
      <c r="G18" s="107"/>
    </row>
    <row r="19" spans="1:8">
      <c r="A19" s="113"/>
      <c r="B19" s="114"/>
      <c r="C19" s="103"/>
      <c r="D19" s="113"/>
      <c r="E19" s="273"/>
      <c r="F19" s="113"/>
      <c r="G19" s="107"/>
    </row>
    <row r="20" spans="1:8" ht="19">
      <c r="A20" s="113"/>
      <c r="B20" s="116" t="s">
        <v>76</v>
      </c>
      <c r="C20" s="101"/>
      <c r="D20" s="113"/>
      <c r="E20" s="273"/>
      <c r="F20" s="113"/>
      <c r="G20" s="107"/>
    </row>
    <row r="21" spans="1:8" ht="34">
      <c r="A21" s="113"/>
      <c r="B21" s="115" t="str" cm="1">
        <f t="array" aca="1" ref="B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c r="C21" s="102"/>
      <c r="D21" s="113"/>
      <c r="E21" s="273"/>
      <c r="F21" s="113"/>
    </row>
    <row r="22" spans="1:8" ht="15.75" customHeight="1">
      <c r="H22" s="105"/>
    </row>
    <row r="23" spans="1:8" ht="29">
      <c r="A23" s="113"/>
      <c r="B23" s="275" t="s">
        <v>111</v>
      </c>
      <c r="C23" s="275"/>
      <c r="D23" s="276"/>
      <c r="E23" s="276"/>
      <c r="F23" s="113"/>
    </row>
    <row r="24" spans="1:8" ht="145" customHeight="1">
      <c r="A24" s="113"/>
      <c r="B24" s="273" t="s">
        <v>123</v>
      </c>
      <c r="C24" s="273"/>
      <c r="D24" s="273"/>
      <c r="E24" s="273"/>
      <c r="F24" s="113"/>
    </row>
    <row r="25" spans="1:8">
      <c r="B25" s="104"/>
      <c r="C25" s="104"/>
      <c r="D25" s="104"/>
      <c r="E25" s="104"/>
    </row>
    <row r="26" spans="1:8">
      <c r="B26" s="104"/>
      <c r="C26" s="104"/>
      <c r="D26" s="104"/>
      <c r="E26" s="104"/>
    </row>
    <row r="27" spans="1:8">
      <c r="B27" s="104"/>
      <c r="C27" s="104"/>
      <c r="D27" s="104"/>
      <c r="E27" s="104"/>
    </row>
    <row r="28" spans="1:8">
      <c r="B28" s="104"/>
      <c r="C28" s="104"/>
      <c r="D28" s="104"/>
      <c r="E28" s="104"/>
    </row>
    <row r="29" spans="1:8">
      <c r="B29" s="104"/>
      <c r="C29" s="104"/>
      <c r="D29" s="104"/>
      <c r="E29" s="104"/>
    </row>
    <row r="30" spans="1:8">
      <c r="B30" s="104"/>
      <c r="C30" s="104"/>
      <c r="D30" s="104"/>
      <c r="E30" s="104"/>
    </row>
    <row r="31" spans="1:8">
      <c r="B31" s="104"/>
      <c r="C31" s="104"/>
      <c r="D31" s="104"/>
      <c r="E31" s="104"/>
    </row>
    <row r="32" spans="1:8">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4">
    <mergeCell ref="E11:E12"/>
    <mergeCell ref="B23:E23"/>
    <mergeCell ref="B24:E24"/>
    <mergeCell ref="E13: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H40"/>
  <sheetViews>
    <sheetView topLeftCell="A2" workbookViewId="0">
      <selection activeCell="A5" sqref="A5:XFD21"/>
    </sheetView>
  </sheetViews>
  <sheetFormatPr baseColWidth="10" defaultColWidth="37.6640625" defaultRowHeight="16"/>
  <cols>
    <col min="1" max="1" width="1.1640625" style="99" customWidth="1"/>
    <col min="2" max="2" width="39.6640625" style="99" customWidth="1"/>
    <col min="3" max="3" width="2.83203125" style="99" customWidth="1"/>
    <col min="4" max="4" width="1.6640625" style="99" customWidth="1"/>
    <col min="5" max="5" width="39.1640625" style="99" customWidth="1"/>
    <col min="6" max="6" width="0.83203125" style="99" customWidth="1"/>
    <col min="7" max="16384" width="37.6640625" style="99"/>
  </cols>
  <sheetData>
    <row r="1" spans="1:8" ht="84" customHeight="1">
      <c r="H1"/>
    </row>
    <row r="3" spans="1:8">
      <c r="B3" s="100" t="s">
        <v>91</v>
      </c>
      <c r="C3" s="100"/>
      <c r="G3" s="106"/>
    </row>
    <row r="4" spans="1:8">
      <c r="G4" s="107"/>
    </row>
    <row r="5" spans="1:8" ht="29">
      <c r="A5" s="113"/>
      <c r="B5" s="116" t="s">
        <v>72</v>
      </c>
      <c r="C5" s="101"/>
      <c r="D5" s="113"/>
      <c r="E5" s="127" t="s">
        <v>112</v>
      </c>
      <c r="F5" s="113"/>
      <c r="G5" s="107"/>
    </row>
    <row r="6" spans="1:8" ht="17">
      <c r="A6" s="113"/>
      <c r="B6" s="115" t="str" cm="1">
        <f t="array" aca="1" ref="B6" ca="1">SUBSTITUTE(SUBSTITUTE(SUBSTITUTE(SUBSTITUTE(SUBSTITUTE(SUBSTITUTE(_xlfn.TEXTJOIN(CHAR(10),TRUE,IF(ISNUMBER(SEARCH(PZ!B3,INDIRECT(Lists!$F$2):INDIRECT(Lists!$G$2))), INDIRECT(Lists!$N$2):INDIRECT(Lists!$O$2),"")),"08:", "8:"),"09:", "9:"), "13:", "1:"), "14:", "2:"), "15:", "3:"), "16:","4:")</f>
        <v/>
      </c>
      <c r="C6" s="102"/>
      <c r="D6" s="113"/>
      <c r="E6" s="278" t="s">
        <v>122</v>
      </c>
      <c r="F6" s="113"/>
      <c r="G6" s="107"/>
    </row>
    <row r="7" spans="1:8">
      <c r="A7" s="113"/>
      <c r="B7" s="114"/>
      <c r="C7" s="103"/>
      <c r="D7" s="113"/>
      <c r="E7" s="279"/>
      <c r="F7" s="113"/>
      <c r="G7" s="107"/>
    </row>
    <row r="8" spans="1:8" ht="19">
      <c r="A8" s="113"/>
      <c r="B8" s="116" t="s">
        <v>44</v>
      </c>
      <c r="C8" s="101"/>
      <c r="D8" s="113"/>
      <c r="E8" s="279"/>
      <c r="F8" s="113"/>
      <c r="G8" s="107"/>
    </row>
    <row r="9" spans="1:8" ht="17">
      <c r="A9" s="113"/>
      <c r="B9" s="115" t="str" cm="1">
        <f t="array" aca="1" ref="B9" ca="1">SUBSTITUTE(SUBSTITUTE(SUBSTITUTE(SUBSTITUTE(SUBSTITUTE(SUBSTITUTE(_xlfn.TEXTJOIN(CHAR(10),TRUE,IF(ISNUMBER(SEARCH(PZ!B3,INDIRECT(Lists!$F$3):INDIRECT(Lists!$G$3))), INDIRECT(Lists!$N$3):INDIRECT(Lists!$O$3),"")),"08:", "8:"),"09:", "9:"), "13:", "1:"), "14:", "2:"), "15:", "3:"), "16:","4:")</f>
        <v/>
      </c>
      <c r="C9" s="102"/>
      <c r="D9" s="113"/>
      <c r="E9" s="279"/>
      <c r="F9" s="113"/>
      <c r="G9" s="107"/>
    </row>
    <row r="10" spans="1:8">
      <c r="A10" s="113"/>
      <c r="B10" s="114"/>
      <c r="C10" s="103"/>
      <c r="D10" s="113"/>
      <c r="E10" s="279"/>
      <c r="F10" s="113"/>
      <c r="G10" s="107"/>
    </row>
    <row r="11" spans="1:8" ht="19">
      <c r="A11" s="113"/>
      <c r="B11" s="116" t="s">
        <v>73</v>
      </c>
      <c r="C11" s="101"/>
      <c r="D11" s="113"/>
      <c r="E11" s="279"/>
      <c r="F11" s="113"/>
      <c r="G11" s="107"/>
    </row>
    <row r="12" spans="1:8" ht="34">
      <c r="A12" s="113"/>
      <c r="B12" s="115" t="str" cm="1">
        <f t="array" aca="1" ref="B12" ca="1">SUBSTITUTE(SUBSTITUTE(SUBSTITUTE(SUBSTITUTE(SUBSTITUTE(SUBSTITUTE(_xlfn.TEXTJOIN(CHAR(10),TRUE,IF(ISNUMBER(SEARCH(PZ!B3,INDIRECT(Lists!$F$4):INDIRECT(Lists!$G$4))), INDIRECT(Lists!$N$4):INDIRECT(Lists!$O$4),"")),"08:", "8:"),"09:", "9:"), "13:", "1:"), "14:", "2:"), "15:", "3:"), "16:","4:")</f>
        <v>12:15 to 12:45 Wipe down
3:00 to 3:45 Disinfect &amp; Prop Swap</v>
      </c>
      <c r="C12" s="102"/>
      <c r="D12" s="113"/>
      <c r="E12" s="279"/>
      <c r="F12" s="113"/>
      <c r="G12" s="107"/>
    </row>
    <row r="13" spans="1:8">
      <c r="A13" s="113"/>
      <c r="B13" s="114"/>
      <c r="C13" s="103"/>
      <c r="D13" s="113"/>
      <c r="E13" s="279"/>
      <c r="F13" s="113"/>
      <c r="G13" s="107"/>
    </row>
    <row r="14" spans="1:8" ht="19">
      <c r="A14" s="113"/>
      <c r="B14" s="116" t="s">
        <v>74</v>
      </c>
      <c r="C14" s="101"/>
      <c r="D14" s="113"/>
      <c r="E14" s="279"/>
      <c r="F14" s="113"/>
      <c r="G14" s="107"/>
    </row>
    <row r="15" spans="1:8" ht="34">
      <c r="A15" s="113"/>
      <c r="B15" s="115" t="str" cm="1">
        <f t="array" aca="1" ref="B15" ca="1">SUBSTITUTE(SUBSTITUTE(SUBSTITUTE(SUBSTITUTE(SUBSTITUTE(SUBSTITUTE(_xlfn.TEXTJOIN(CHAR(10),TRUE,IF(ISNUMBER(SEARCH(PZ!B3,INDIRECT(Lists!$F$5):INDIRECT(Lists!$G$5))), INDIRECT(Lists!$N$5):INDIRECT(Lists!$O$5),"")),"08:", "8:"),"09:", "9:"), "13:", "1:"), "14:", "2:"), "15:", "3:"), "16:","4:")</f>
        <v>12:15 to 12:45 Wipe down
3:00 to 3:45 Disinfect &amp; Prop Swap</v>
      </c>
      <c r="C15" s="102"/>
      <c r="D15" s="113"/>
      <c r="E15" s="279"/>
      <c r="F15" s="113"/>
      <c r="G15" s="107"/>
    </row>
    <row r="16" spans="1:8">
      <c r="A16" s="113"/>
      <c r="B16" s="114"/>
      <c r="C16" s="103"/>
      <c r="D16" s="113"/>
      <c r="E16" s="279"/>
      <c r="F16" s="113"/>
      <c r="G16" s="107"/>
    </row>
    <row r="17" spans="1:8" ht="19">
      <c r="A17" s="113"/>
      <c r="B17" s="116" t="s">
        <v>75</v>
      </c>
      <c r="C17" s="101"/>
      <c r="D17" s="113"/>
      <c r="E17" s="279"/>
      <c r="F17" s="113"/>
      <c r="G17" s="107"/>
    </row>
    <row r="18" spans="1:8" ht="34">
      <c r="A18" s="113"/>
      <c r="B18" s="115" t="str" cm="1">
        <f t="array" aca="1" ref="B18" ca="1">SUBSTITUTE(SUBSTITUTE(SUBSTITUTE(SUBSTITUTE(SUBSTITUTE(SUBSTITUTE(_xlfn.TEXTJOIN(CHAR(10),TRUE,IF(ISNUMBER(SEARCH(PZ!B3,INDIRECT(Lists!$F$6):INDIRECT(Lists!$G$6))), INDIRECT(Lists!$N$6):INDIRECT(Lists!$O$6),"")),"08:", "8:"),"09:", "9:"), "13:", "1:"), "14:", "2:"), "15:", "3:"), "16:","4:")</f>
        <v>12:15 to 12:45 Wipe down
3:00 to 3:45 Disinfect &amp; Prop Swap</v>
      </c>
      <c r="C18" s="102"/>
      <c r="D18" s="113"/>
      <c r="E18" s="279"/>
      <c r="F18" s="113"/>
      <c r="G18" s="107"/>
    </row>
    <row r="19" spans="1:8">
      <c r="A19" s="113"/>
      <c r="B19" s="114"/>
      <c r="C19" s="103"/>
      <c r="D19" s="113"/>
      <c r="E19" s="279"/>
      <c r="F19" s="113"/>
      <c r="G19" s="107"/>
    </row>
    <row r="20" spans="1:8" ht="19">
      <c r="A20" s="113"/>
      <c r="B20" s="116" t="s">
        <v>76</v>
      </c>
      <c r="C20" s="101"/>
      <c r="D20" s="113"/>
      <c r="E20" s="279"/>
      <c r="F20" s="113"/>
      <c r="G20" s="107"/>
    </row>
    <row r="21" spans="1:8" ht="34">
      <c r="A21" s="113"/>
      <c r="B21" s="115" t="str" cm="1">
        <f t="array" aca="1" ref="B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c r="C21" s="102"/>
      <c r="D21" s="113"/>
      <c r="E21" s="279"/>
      <c r="F21" s="113"/>
    </row>
    <row r="22" spans="1:8" ht="15.75" customHeight="1">
      <c r="H22" s="105"/>
    </row>
    <row r="23" spans="1:8" ht="29">
      <c r="A23" s="113"/>
      <c r="B23" s="275" t="s">
        <v>111</v>
      </c>
      <c r="C23" s="275"/>
      <c r="D23" s="276"/>
      <c r="E23" s="276"/>
      <c r="F23" s="113"/>
    </row>
    <row r="24" spans="1:8" ht="137.25" customHeight="1">
      <c r="A24" s="113"/>
      <c r="B24" s="273" t="s">
        <v>121</v>
      </c>
      <c r="C24" s="273"/>
      <c r="D24" s="273"/>
      <c r="E24" s="273"/>
      <c r="F24" s="113"/>
    </row>
    <row r="25" spans="1:8">
      <c r="B25" s="104"/>
      <c r="C25" s="104"/>
      <c r="D25" s="104"/>
      <c r="E25" s="104"/>
    </row>
    <row r="26" spans="1:8">
      <c r="B26" s="104"/>
      <c r="C26" s="104"/>
      <c r="D26" s="104"/>
      <c r="E26" s="104"/>
    </row>
    <row r="27" spans="1:8">
      <c r="B27" s="104"/>
      <c r="C27" s="104"/>
      <c r="D27" s="104"/>
      <c r="E27" s="104"/>
    </row>
    <row r="28" spans="1:8">
      <c r="B28" s="104"/>
      <c r="C28" s="104"/>
      <c r="D28" s="104"/>
      <c r="E28" s="104"/>
    </row>
    <row r="29" spans="1:8">
      <c r="B29" s="104"/>
      <c r="C29" s="104"/>
      <c r="D29" s="104"/>
      <c r="E29" s="104"/>
    </row>
    <row r="30" spans="1:8">
      <c r="B30" s="104"/>
      <c r="C30" s="104"/>
      <c r="D30" s="104"/>
      <c r="E30" s="104"/>
    </row>
    <row r="31" spans="1:8">
      <c r="B31" s="104"/>
      <c r="C31" s="104"/>
      <c r="D31" s="104"/>
      <c r="E31" s="104"/>
    </row>
    <row r="32" spans="1:8">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J40"/>
  <sheetViews>
    <sheetView topLeftCell="A13" workbookViewId="0">
      <selection activeCell="G26" sqref="G26:J26"/>
    </sheetView>
  </sheetViews>
  <sheetFormatPr baseColWidth="10" defaultColWidth="37.6640625" defaultRowHeight="16"/>
  <cols>
    <col min="1" max="1" width="1.1640625" style="99" customWidth="1"/>
    <col min="2" max="2" width="40.5" style="99" customWidth="1"/>
    <col min="3" max="3" width="2.83203125" style="99" customWidth="1"/>
    <col min="4" max="4" width="1.6640625" style="99" customWidth="1"/>
    <col min="5" max="5" width="39.1640625" style="99" customWidth="1"/>
    <col min="6" max="6" width="0.83203125" style="99" customWidth="1"/>
    <col min="7" max="16384" width="37.6640625" style="99"/>
  </cols>
  <sheetData>
    <row r="1" spans="1:7" ht="8.25" customHeight="1"/>
    <row r="3" spans="1:7">
      <c r="B3" s="100" t="s">
        <v>57</v>
      </c>
      <c r="C3" s="100"/>
      <c r="G3" s="106"/>
    </row>
    <row r="4" spans="1:7" ht="20" customHeight="1">
      <c r="G4" s="121"/>
    </row>
    <row r="5" spans="1:7" ht="19">
      <c r="A5" s="113"/>
      <c r="B5" s="118" t="s">
        <v>72</v>
      </c>
      <c r="C5" s="101"/>
      <c r="D5" s="119"/>
      <c r="E5" s="119"/>
      <c r="F5" s="119"/>
      <c r="G5" s="107"/>
    </row>
    <row r="6" spans="1:7" ht="17">
      <c r="A6" s="113"/>
      <c r="B6" s="115" t="str" cm="1">
        <f t="array" aca="1" ref="B6" ca="1">SUBSTITUTE(SUBSTITUTE(SUBSTITUTE(SUBSTITUTE(SUBSTITUTE(SUBSTITUTE(_xlfn.TEXTJOIN(CHAR(10),TRUE,IF(ISNUMBER(SEARCH(HTT!B3,INDIRECT(Lists!$F$2):INDIRECT(Lists!$G$2))), INDIRECT(Lists!$N$2):INDIRECT(Lists!$O$2),"")),"08:", "8:"),"09:", "9:"), "13:", "1:"), "14:", "2:"), "15:", "3:"), "16:","4:")</f>
        <v/>
      </c>
      <c r="C6" s="102"/>
      <c r="D6" s="119"/>
      <c r="E6" s="120"/>
      <c r="F6" s="119"/>
      <c r="G6" s="107"/>
    </row>
    <row r="7" spans="1:7">
      <c r="A7" s="113"/>
      <c r="B7" s="114"/>
      <c r="C7" s="103"/>
      <c r="D7" s="119"/>
      <c r="E7" s="120"/>
      <c r="F7" s="119"/>
      <c r="G7" s="107"/>
    </row>
    <row r="8" spans="1:7" ht="19">
      <c r="A8" s="113"/>
      <c r="B8" s="118" t="s">
        <v>44</v>
      </c>
      <c r="C8" s="101"/>
      <c r="D8" s="119"/>
      <c r="E8" s="120"/>
      <c r="F8" s="119"/>
      <c r="G8" s="107"/>
    </row>
    <row r="9" spans="1:7" ht="17">
      <c r="A9" s="113"/>
      <c r="B9" s="115" t="str" cm="1">
        <f t="array" aca="1" ref="B9" ca="1">SUBSTITUTE(SUBSTITUTE(SUBSTITUTE(SUBSTITUTE(SUBSTITUTE(SUBSTITUTE(_xlfn.TEXTJOIN(CHAR(10),TRUE,IF(ISNUMBER(SEARCH(HTT!B3,INDIRECT(Lists!$F$3):INDIRECT(Lists!$G$3))), INDIRECT(Lists!$N$3):INDIRECT(Lists!$O$3),"")),"08:", "8:"),"09:", "9:"), "13:", "1:"), "14:", "2:"), "15:", "3:"), "16:","4:")</f>
        <v/>
      </c>
      <c r="C9" s="102"/>
      <c r="D9" s="119"/>
      <c r="E9" s="120"/>
      <c r="F9" s="119"/>
      <c r="G9" s="107"/>
    </row>
    <row r="10" spans="1:7">
      <c r="A10" s="113"/>
      <c r="B10" s="114"/>
      <c r="C10" s="103"/>
      <c r="D10" s="119"/>
      <c r="E10" s="120"/>
      <c r="F10" s="119"/>
      <c r="G10" s="107"/>
    </row>
    <row r="11" spans="1:7" ht="19">
      <c r="A11" s="113"/>
      <c r="B11" s="118" t="s">
        <v>73</v>
      </c>
      <c r="C11" s="101"/>
      <c r="D11" s="119"/>
      <c r="E11" s="120"/>
      <c r="F11" s="119"/>
      <c r="G11" s="107"/>
    </row>
    <row r="12" spans="1:7" ht="17">
      <c r="A12" s="113"/>
      <c r="B12" s="115" t="str" cm="1">
        <f t="array" aca="1" ref="B12" ca="1">SUBSTITUTE(SUBSTITUTE(SUBSTITUTE(SUBSTITUTE(SUBSTITUTE(SUBSTITUTE(_xlfn.TEXTJOIN(CHAR(10),TRUE,IF(ISNUMBER(SEARCH(HTT!B3,INDIRECT(Lists!$F$4):INDIRECT(Lists!$G$4))), INDIRECT(Lists!$N$4):INDIRECT(Lists!$O$4),"")),"08:", "8:"),"09:", "9:"), "13:", "1:"), "14:", "2:"), "15:", "3:"), "16:","4:")</f>
        <v>12:00 to 12:45 Disinfect &amp; Prop Swap</v>
      </c>
      <c r="C12" s="102"/>
      <c r="D12" s="113"/>
      <c r="E12" s="282" t="s">
        <v>112</v>
      </c>
      <c r="F12" s="113"/>
      <c r="G12" s="107"/>
    </row>
    <row r="13" spans="1:7">
      <c r="A13" s="113"/>
      <c r="B13" s="114"/>
      <c r="C13" s="103"/>
      <c r="D13" s="113"/>
      <c r="E13" s="282"/>
      <c r="F13" s="113"/>
      <c r="G13" s="107"/>
    </row>
    <row r="14" spans="1:7" ht="19">
      <c r="A14" s="113"/>
      <c r="B14" s="118" t="s">
        <v>74</v>
      </c>
      <c r="C14" s="101"/>
      <c r="D14" s="113"/>
      <c r="E14" s="273" t="s">
        <v>128</v>
      </c>
      <c r="F14" s="113"/>
      <c r="G14" s="107"/>
    </row>
    <row r="15" spans="1:7" ht="50.25" customHeight="1">
      <c r="A15" s="113"/>
      <c r="B15" s="115" t="str" cm="1">
        <f t="array" aca="1" ref="B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c r="C15" s="102"/>
      <c r="D15" s="113"/>
      <c r="E15" s="273"/>
      <c r="F15" s="113"/>
      <c r="G15" s="107"/>
    </row>
    <row r="16" spans="1:7">
      <c r="A16" s="113"/>
      <c r="B16" s="114"/>
      <c r="C16" s="103"/>
      <c r="D16" s="113"/>
      <c r="E16" s="273"/>
      <c r="F16" s="113"/>
      <c r="G16" s="107"/>
    </row>
    <row r="17" spans="1:10" ht="19">
      <c r="A17" s="113"/>
      <c r="B17" s="118" t="s">
        <v>75</v>
      </c>
      <c r="C17" s="101"/>
      <c r="D17" s="113"/>
      <c r="E17" s="273"/>
      <c r="F17" s="113"/>
      <c r="G17" s="107"/>
    </row>
    <row r="18" spans="1:10" ht="17">
      <c r="A18" s="113"/>
      <c r="B18" s="115" t="str" cm="1">
        <f t="array" aca="1" ref="B18" ca="1">SUBSTITUTE(SUBSTITUTE(SUBSTITUTE(SUBSTITUTE(SUBSTITUTE(SUBSTITUTE(_xlfn.TEXTJOIN(CHAR(10),TRUE,IF(ISNUMBER(SEARCH(HTT!B3,INDIRECT(Lists!$F$6):INDIRECT(Lists!$G$6))), INDIRECT(Lists!$N$6):INDIRECT(Lists!$O$6),"")),"08:", "8:"),"09:", "9:"), "13:", "1:"), "14:", "2:"), "15:", "3:"), "16:","4:")</f>
        <v>12:00 to 12:45 Disinfect &amp; Prop Swap</v>
      </c>
      <c r="C18" s="102"/>
      <c r="D18" s="113"/>
      <c r="E18" s="273"/>
      <c r="F18" s="113"/>
      <c r="G18" s="107"/>
    </row>
    <row r="19" spans="1:10">
      <c r="A19" s="113"/>
      <c r="B19" s="114"/>
      <c r="C19" s="103"/>
      <c r="D19" s="113"/>
      <c r="E19" s="273"/>
      <c r="F19" s="113"/>
      <c r="G19" s="107"/>
    </row>
    <row r="20" spans="1:10" ht="19">
      <c r="A20" s="113"/>
      <c r="B20" s="118" t="s">
        <v>76</v>
      </c>
      <c r="C20" s="101"/>
      <c r="D20" s="113"/>
      <c r="E20" s="273"/>
      <c r="F20" s="113"/>
      <c r="G20" s="107"/>
    </row>
    <row r="21" spans="1:10" ht="34">
      <c r="A21" s="113"/>
      <c r="B21" s="115" t="str" cm="1">
        <f t="array" aca="1" ref="B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c r="C21" s="102"/>
      <c r="D21" s="113"/>
      <c r="E21" s="273"/>
      <c r="F21" s="113"/>
    </row>
    <row r="22" spans="1:10" ht="15.75" customHeight="1">
      <c r="H22" s="105"/>
    </row>
    <row r="23" spans="1:10" ht="29">
      <c r="A23" s="113"/>
      <c r="B23" s="280" t="s">
        <v>111</v>
      </c>
      <c r="C23" s="280"/>
      <c r="D23" s="281"/>
      <c r="E23" s="281"/>
      <c r="F23" s="113"/>
    </row>
    <row r="24" spans="1:10" ht="120.75" customHeight="1">
      <c r="A24" s="113"/>
      <c r="B24" s="273" t="s">
        <v>129</v>
      </c>
      <c r="C24" s="273"/>
      <c r="D24" s="273"/>
      <c r="E24" s="273"/>
      <c r="F24" s="113"/>
    </row>
    <row r="25" spans="1:10">
      <c r="B25" s="104"/>
      <c r="C25" s="104"/>
      <c r="D25" s="104"/>
      <c r="E25" s="104"/>
    </row>
    <row r="26" spans="1:10">
      <c r="B26" s="104"/>
      <c r="C26" s="104"/>
      <c r="D26" s="104"/>
      <c r="E26" s="104"/>
      <c r="G26" s="197" t="s">
        <v>169</v>
      </c>
      <c r="H26" s="197" t="s">
        <v>142</v>
      </c>
      <c r="I26" s="197" t="s">
        <v>144</v>
      </c>
      <c r="J26" s="197" t="s">
        <v>145</v>
      </c>
    </row>
    <row r="27" spans="1:10">
      <c r="B27" s="104"/>
      <c r="C27" s="104"/>
      <c r="D27" s="104"/>
      <c r="E27" s="104"/>
      <c r="G27" s="199" t="s">
        <v>187</v>
      </c>
      <c r="H27" s="199" t="s">
        <v>188</v>
      </c>
      <c r="I27" s="199" t="s">
        <v>74</v>
      </c>
      <c r="J27" s="199" t="s">
        <v>146</v>
      </c>
    </row>
    <row r="28" spans="1:10">
      <c r="B28" s="104"/>
      <c r="C28" s="104"/>
      <c r="D28" s="104"/>
      <c r="E28" s="104"/>
    </row>
    <row r="29" spans="1:10">
      <c r="B29" s="104"/>
      <c r="C29" s="104"/>
      <c r="D29" s="104"/>
      <c r="E29" s="104"/>
    </row>
    <row r="30" spans="1:10">
      <c r="B30" s="104"/>
      <c r="C30" s="104"/>
      <c r="D30" s="104"/>
      <c r="E30" s="104"/>
    </row>
    <row r="31" spans="1:10">
      <c r="B31" s="104"/>
      <c r="C31" s="104"/>
      <c r="D31" s="104"/>
      <c r="E31" s="104"/>
    </row>
    <row r="32" spans="1:10">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J40"/>
  <sheetViews>
    <sheetView topLeftCell="A22" workbookViewId="0">
      <selection activeCell="I32" sqref="I32"/>
    </sheetView>
  </sheetViews>
  <sheetFormatPr baseColWidth="10" defaultColWidth="37.6640625" defaultRowHeight="16"/>
  <cols>
    <col min="1" max="1" width="1.1640625" style="99" customWidth="1"/>
    <col min="2" max="2" width="41.1640625" style="99" customWidth="1"/>
    <col min="3" max="3" width="2.83203125" style="99" customWidth="1"/>
    <col min="4" max="4" width="1.6640625" style="99" customWidth="1"/>
    <col min="5" max="5" width="39.6640625" style="99" customWidth="1"/>
    <col min="6" max="6" width="0.83203125" style="99" customWidth="1"/>
    <col min="7" max="16384" width="37.6640625" style="99"/>
  </cols>
  <sheetData>
    <row r="1" spans="1:7" ht="60" customHeight="1"/>
    <row r="3" spans="1:7">
      <c r="B3" s="100" t="s">
        <v>92</v>
      </c>
      <c r="C3" s="100"/>
      <c r="G3" s="106"/>
    </row>
    <row r="4" spans="1:7">
      <c r="G4" s="107"/>
    </row>
    <row r="5" spans="1:7" ht="29">
      <c r="A5" s="122"/>
      <c r="B5" s="125" t="s">
        <v>72</v>
      </c>
      <c r="C5" s="101"/>
      <c r="D5" s="122"/>
      <c r="E5" s="124" t="s">
        <v>112</v>
      </c>
      <c r="F5" s="122"/>
      <c r="G5" s="107"/>
    </row>
    <row r="6" spans="1:7" ht="8.25" customHeight="1">
      <c r="A6" s="122"/>
      <c r="B6" s="126" t="str" cm="1">
        <f t="array" aca="1" ref="B6" ca="1">SUBSTITUTE(SUBSTITUTE(SUBSTITUTE(SUBSTITUTE(SUBSTITUTE(SUBSTITUTE(_xlfn.TEXTJOIN(CHAR(10),TRUE,IF(ISNUMBER(SEARCH(SPL!B3,INDIRECT(Lists!$F$2):INDIRECT(Lists!$G$2))), INDIRECT(Lists!$N$2):INDIRECT(Lists!$O$2),"")),"08:", "8:"),"09:", "9:"), "13:", "1:"), "14:", "2:"), "15:", "3:"), "16:","4:")</f>
        <v/>
      </c>
      <c r="C6" s="102"/>
      <c r="D6" s="122"/>
      <c r="E6" s="283" t="s">
        <v>126</v>
      </c>
      <c r="F6" s="122"/>
      <c r="G6" s="107"/>
    </row>
    <row r="7" spans="1:7" ht="9" customHeight="1">
      <c r="A7" s="122"/>
      <c r="B7" s="123"/>
      <c r="C7" s="103"/>
      <c r="D7" s="122"/>
      <c r="E7" s="284"/>
      <c r="F7" s="122"/>
      <c r="G7" s="107"/>
    </row>
    <row r="8" spans="1:7" ht="19">
      <c r="A8" s="122"/>
      <c r="B8" s="125" t="s">
        <v>44</v>
      </c>
      <c r="C8" s="101"/>
      <c r="D8" s="122"/>
      <c r="E8" s="284"/>
      <c r="F8" s="122"/>
      <c r="G8" s="107"/>
    </row>
    <row r="9" spans="1:7" ht="9" customHeight="1">
      <c r="A9" s="122"/>
      <c r="B9" s="126" t="str" cm="1">
        <f t="array" aca="1" ref="B9" ca="1">SUBSTITUTE(SUBSTITUTE(SUBSTITUTE(SUBSTITUTE(SUBSTITUTE(SUBSTITUTE(_xlfn.TEXTJOIN(CHAR(10),TRUE,IF(ISNUMBER(SEARCH(SPL!B3,INDIRECT(Lists!$F$3):INDIRECT(Lists!$G$3))), INDIRECT(Lists!$N$3):INDIRECT(Lists!$O$3),"")),"08:", "8:"),"09:", "9:"), "13:", "1:"), "14:", "2:"), "15:", "3:"), "16:","4:")</f>
        <v/>
      </c>
      <c r="C9" s="102"/>
      <c r="D9" s="122"/>
      <c r="E9" s="284"/>
      <c r="F9" s="122"/>
      <c r="G9" s="107"/>
    </row>
    <row r="10" spans="1:7" ht="9" customHeight="1">
      <c r="A10" s="122"/>
      <c r="B10" s="123"/>
      <c r="C10" s="103"/>
      <c r="D10" s="122"/>
      <c r="E10" s="284"/>
      <c r="F10" s="122"/>
      <c r="G10" s="107"/>
    </row>
    <row r="11" spans="1:7" ht="19">
      <c r="A11" s="122"/>
      <c r="B11" s="125" t="s">
        <v>73</v>
      </c>
      <c r="C11" s="101"/>
      <c r="D11" s="122"/>
      <c r="E11" s="284"/>
      <c r="F11" s="122"/>
      <c r="G11" s="107"/>
    </row>
    <row r="12" spans="1:7" ht="51">
      <c r="A12" s="122"/>
      <c r="B12" s="126" t="str" cm="1">
        <f t="array" aca="1" ref="B12" ca="1">SUBSTITUTE(SUBSTITUTE(SUBSTITUTE(SUBSTITUTE(SUBSTITUTE(SUBSTITUTE(_xlfn.TEXTJOIN(CHAR(10),TRUE,IF(ISNUMBER(SEARCH(SPL!B3,INDIRECT(Lists!$F$4):INDIRECT(Lists!$G$4))), INDIRECT(Lists!$N$4):INDIRECT(Lists!$O$4),"")),"08:", "8:"),"09:", "9:"), "13:", "1:"), "14:", "2:"), "15:", "3:"), "16:","4:")</f>
        <v>1:45 to 2:15 Wipe down
11:15 to 12:00 Disinfect &amp; Prop Swap
12:00 to 1:00 Learn &amp; Play</v>
      </c>
      <c r="C12" s="102"/>
      <c r="D12" s="122"/>
      <c r="E12" s="284"/>
      <c r="F12" s="122"/>
      <c r="G12" s="107"/>
    </row>
    <row r="13" spans="1:7">
      <c r="A13" s="122"/>
      <c r="B13" s="123"/>
      <c r="C13" s="103"/>
      <c r="D13" s="122"/>
      <c r="E13" s="284"/>
      <c r="F13" s="122"/>
      <c r="G13" s="107"/>
    </row>
    <row r="14" spans="1:7" ht="19">
      <c r="A14" s="122"/>
      <c r="B14" s="125" t="s">
        <v>74</v>
      </c>
      <c r="C14" s="101"/>
      <c r="D14" s="122"/>
      <c r="E14" s="284"/>
      <c r="F14" s="122"/>
      <c r="G14" s="107"/>
    </row>
    <row r="15" spans="1:7" ht="46.5" customHeight="1">
      <c r="A15" s="122"/>
      <c r="B15" s="126" t="str" cm="1">
        <f t="array" aca="1" ref="B15" ca="1">SUBSTITUTE(SUBSTITUTE(SUBSTITUTE(SUBSTITUTE(SUBSTITUTE(SUBSTITUTE(_xlfn.TEXTJOIN(CHAR(10),TRUE,SplitText(_xlfn.TEXTJOIN(CHAR(10),TRUE,IF(ISNUMBER(SEARCH(SPL!B3,INDIRECT(Lists!$F$5):INDIRECT(Lists!$G$5))), INDIRECT(Lists!$N$5):INDIRECT(Lists!$O$5),"")))),"08:", "8:"),"09:", "9:"), "13:", "1:"), "14:", "2:"), "15:", "3:"), "16:","4:")</f>
        <v>9:45 to 10:00 Prop Swap While Open 
11:00 to 12:00 Learn &amp; Play
2:30 to 3:00 Wipe down</v>
      </c>
      <c r="C15" s="102"/>
      <c r="D15" s="122"/>
      <c r="E15" s="284"/>
      <c r="F15" s="122"/>
      <c r="G15" s="107"/>
    </row>
    <row r="16" spans="1:7">
      <c r="A16" s="122"/>
      <c r="B16" s="123"/>
      <c r="C16" s="103"/>
      <c r="D16" s="122"/>
      <c r="E16" s="284"/>
      <c r="F16" s="122"/>
      <c r="G16" s="107"/>
    </row>
    <row r="17" spans="1:10" ht="19">
      <c r="A17" s="122"/>
      <c r="B17" s="125" t="s">
        <v>75</v>
      </c>
      <c r="C17" s="101"/>
      <c r="D17" s="122"/>
      <c r="E17" s="284"/>
      <c r="F17" s="122"/>
      <c r="G17" s="107"/>
    </row>
    <row r="18" spans="1:10" ht="51">
      <c r="A18" s="122"/>
      <c r="B18" s="126" t="str" cm="1">
        <f t="array" aca="1" ref="B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c r="C18" s="102"/>
      <c r="D18" s="122"/>
      <c r="E18" s="284"/>
      <c r="F18" s="122"/>
      <c r="G18" s="107"/>
    </row>
    <row r="19" spans="1:10">
      <c r="A19" s="122"/>
      <c r="B19" s="123"/>
      <c r="C19" s="103"/>
      <c r="D19" s="122"/>
      <c r="E19" s="284"/>
      <c r="F19" s="122"/>
      <c r="G19" s="107"/>
    </row>
    <row r="20" spans="1:10" ht="19">
      <c r="A20" s="122"/>
      <c r="B20" s="125" t="s">
        <v>76</v>
      </c>
      <c r="C20" s="101"/>
      <c r="D20" s="122"/>
      <c r="E20" s="284"/>
      <c r="F20" s="122"/>
      <c r="G20" s="107"/>
    </row>
    <row r="21" spans="1:10" ht="17">
      <c r="A21" s="122"/>
      <c r="B21" s="126" t="str" cm="1">
        <f t="array" aca="1" ref="B21" ca="1">SUBSTITUTE(SUBSTITUTE(SUBSTITUTE(SUBSTITUTE(SUBSTITUTE(SUBSTITUTE(_xlfn.TEXTJOIN(CHAR(10),TRUE,IF(ISNUMBER(SEARCH(SPL!B3,INDIRECT(Lists!$F$7):INDIRECT(Lists!$G$7))), INDIRECT(Lists!$N$7):INDIRECT(Lists!$O$7),"")),"08:", "8:"),"09:", "9:"), "13:", "1:"), "14:", "2:"), "15:", "3:"), "16:","4:")</f>
        <v>12:15 to 1:00 Disinfect &amp; Prop Swap</v>
      </c>
      <c r="C21" s="102"/>
      <c r="D21" s="122"/>
      <c r="E21" s="284"/>
      <c r="F21" s="122"/>
    </row>
    <row r="22" spans="1:10" ht="15.75" customHeight="1">
      <c r="H22" s="105"/>
    </row>
    <row r="23" spans="1:10" ht="29">
      <c r="A23" s="122"/>
      <c r="B23" s="285" t="s">
        <v>111</v>
      </c>
      <c r="C23" s="285"/>
      <c r="D23" s="286"/>
      <c r="E23" s="286"/>
      <c r="F23" s="122"/>
    </row>
    <row r="24" spans="1:10" ht="164.25" customHeight="1">
      <c r="A24" s="122"/>
      <c r="B24" s="283" t="s">
        <v>118</v>
      </c>
      <c r="C24" s="283"/>
      <c r="D24" s="283"/>
      <c r="E24" s="283"/>
      <c r="F24" s="122"/>
    </row>
    <row r="25" spans="1:10">
      <c r="B25" s="104"/>
      <c r="C25" s="104"/>
      <c r="D25" s="104"/>
      <c r="E25" s="104"/>
    </row>
    <row r="26" spans="1:10">
      <c r="B26" s="104"/>
      <c r="C26" s="104"/>
      <c r="D26" s="104"/>
      <c r="E26" s="104"/>
      <c r="G26" s="197" t="s">
        <v>169</v>
      </c>
      <c r="H26" s="197" t="s">
        <v>142</v>
      </c>
      <c r="I26" s="197" t="s">
        <v>144</v>
      </c>
      <c r="J26" s="197" t="s">
        <v>145</v>
      </c>
    </row>
    <row r="27" spans="1:10">
      <c r="B27" s="104"/>
      <c r="C27" s="104"/>
      <c r="D27" s="104"/>
      <c r="E27" s="104"/>
    </row>
    <row r="28" spans="1:10">
      <c r="B28" s="104"/>
      <c r="C28" s="104"/>
      <c r="D28" s="104"/>
      <c r="E28" s="104"/>
    </row>
    <row r="29" spans="1:10">
      <c r="B29" s="104"/>
      <c r="C29" s="104"/>
      <c r="D29" s="104"/>
      <c r="E29" s="104"/>
    </row>
    <row r="30" spans="1:10">
      <c r="B30" s="104"/>
      <c r="C30" s="104"/>
      <c r="D30" s="104"/>
      <c r="E30" s="104"/>
    </row>
    <row r="31" spans="1:10">
      <c r="B31" s="104"/>
      <c r="C31" s="104"/>
      <c r="D31" s="104"/>
      <c r="E31" s="104"/>
    </row>
    <row r="32" spans="1:10">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H40"/>
  <sheetViews>
    <sheetView topLeftCell="A4" workbookViewId="0">
      <selection activeCell="B12" sqref="B12"/>
    </sheetView>
  </sheetViews>
  <sheetFormatPr baseColWidth="10" defaultColWidth="37.6640625" defaultRowHeight="16"/>
  <cols>
    <col min="1" max="1" width="1.1640625" style="99" customWidth="1"/>
    <col min="2" max="2" width="40.83203125" style="99" customWidth="1"/>
    <col min="3" max="3" width="2.83203125" style="99" customWidth="1"/>
    <col min="4" max="4" width="1.6640625" style="99" customWidth="1"/>
    <col min="5" max="5" width="39.6640625" style="99" customWidth="1"/>
    <col min="6" max="6" width="0.83203125" style="99" customWidth="1"/>
    <col min="7" max="16384" width="37.6640625" style="99"/>
  </cols>
  <sheetData>
    <row r="1" spans="1:7" ht="60" customHeight="1"/>
    <row r="3" spans="1:7">
      <c r="B3" s="100" t="s">
        <v>94</v>
      </c>
      <c r="C3" s="100"/>
      <c r="G3" s="106"/>
    </row>
    <row r="4" spans="1:7">
      <c r="G4" s="107"/>
    </row>
    <row r="5" spans="1:7" ht="29">
      <c r="A5" s="122"/>
      <c r="B5" s="125" t="s">
        <v>72</v>
      </c>
      <c r="C5" s="101"/>
      <c r="D5" s="122"/>
      <c r="E5" s="128" t="s">
        <v>112</v>
      </c>
      <c r="F5" s="122"/>
      <c r="G5"/>
    </row>
    <row r="6" spans="1:7" ht="17">
      <c r="A6" s="122"/>
      <c r="B6" s="126" t="str" cm="1">
        <f t="array" aca="1" ref="B6" ca="1">SUBSTITUTE(SUBSTITUTE(SUBSTITUTE(SUBSTITUTE(SUBSTITUTE(SUBSTITUTE(_xlfn.TEXTJOIN(CHAR(10),TRUE,IF(ISNUMBER(SEARCH('KG+RPW'!B3,INDIRECT(Lists!$F$2):INDIRECT(Lists!$G$2))), INDIRECT(Lists!$N$2):INDIRECT(Lists!$O$2),"")),"08:", "8:"),"09:", "9:"), "13:", "1:"), "14:", "2:"), "15:", "3:"), "16:","4:")</f>
        <v/>
      </c>
      <c r="C6" s="102"/>
      <c r="D6" s="122"/>
      <c r="E6" s="283" t="s">
        <v>127</v>
      </c>
      <c r="F6" s="122"/>
      <c r="G6" s="107"/>
    </row>
    <row r="7" spans="1:7">
      <c r="A7" s="122"/>
      <c r="B7" s="123"/>
      <c r="C7" s="103"/>
      <c r="D7" s="122"/>
      <c r="E7" s="284"/>
      <c r="F7" s="122"/>
      <c r="G7" s="107"/>
    </row>
    <row r="8" spans="1:7" ht="19">
      <c r="A8" s="122"/>
      <c r="B8" s="125" t="s">
        <v>44</v>
      </c>
      <c r="C8" s="101"/>
      <c r="D8" s="122"/>
      <c r="E8" s="284"/>
      <c r="F8" s="122"/>
      <c r="G8" s="107"/>
    </row>
    <row r="9" spans="1:7" ht="17">
      <c r="A9" s="122"/>
      <c r="B9" s="126" t="str" cm="1">
        <f t="array" aca="1" ref="B9" ca="1">SUBSTITUTE(SUBSTITUTE(SUBSTITUTE(SUBSTITUTE(SUBSTITUTE(SUBSTITUTE(_xlfn.TEXTJOIN(CHAR(10),TRUE,IF(ISNUMBER(SEARCH('KG+RPW'!B3,INDIRECT(Lists!$F$3):INDIRECT(Lists!$G$3))), INDIRECT(Lists!$N$3):INDIRECT(Lists!$O$3),"")),"08:", "8:"),"09:", "9:"), "13:", "1:"), "14:", "2:"), "15:", "3:"), "16:","4:")</f>
        <v/>
      </c>
      <c r="C9" s="102"/>
      <c r="D9" s="122"/>
      <c r="E9" s="284"/>
      <c r="F9" s="122"/>
      <c r="G9" s="107"/>
    </row>
    <row r="10" spans="1:7">
      <c r="A10" s="122"/>
      <c r="B10" s="123"/>
      <c r="C10" s="103"/>
      <c r="D10" s="122"/>
      <c r="E10" s="284"/>
      <c r="F10" s="122"/>
      <c r="G10" s="107"/>
    </row>
    <row r="11" spans="1:7" ht="19">
      <c r="A11" s="122"/>
      <c r="B11" s="125" t="s">
        <v>73</v>
      </c>
      <c r="C11" s="101"/>
      <c r="D11" s="122"/>
      <c r="E11" s="284"/>
      <c r="F11" s="122"/>
      <c r="G11" s="107"/>
    </row>
    <row r="12" spans="1:7" ht="40.5" customHeight="1">
      <c r="A12" s="122"/>
      <c r="B12" s="126" t="str" cm="1">
        <f t="array" aca="1" ref="B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c r="C12" s="102"/>
      <c r="D12" s="122"/>
      <c r="E12" s="284"/>
      <c r="F12" s="122"/>
      <c r="G12" s="107"/>
    </row>
    <row r="13" spans="1:7">
      <c r="A13" s="122"/>
      <c r="B13" s="123"/>
      <c r="C13" s="103"/>
      <c r="D13" s="122"/>
      <c r="E13" s="284"/>
      <c r="F13" s="122"/>
      <c r="G13" s="107"/>
    </row>
    <row r="14" spans="1:7" ht="19">
      <c r="A14" s="122"/>
      <c r="B14" s="125" t="s">
        <v>74</v>
      </c>
      <c r="C14" s="101"/>
      <c r="D14" s="122"/>
      <c r="E14" s="284"/>
      <c r="F14" s="122"/>
      <c r="G14" s="107"/>
    </row>
    <row r="15" spans="1:7" ht="34">
      <c r="A15" s="122"/>
      <c r="B15" s="126" t="str" cm="1">
        <f t="array" aca="1" ref="B15" ca="1">SUBSTITUTE(SUBSTITUTE(SUBSTITUTE(SUBSTITUTE(SUBSTITUTE(SUBSTITUTE(_xlfn.TEXTJOIN(CHAR(10),TRUE,IF(ISNUMBER(SEARCH('KG+RPW'!B3,INDIRECT(Lists!$F$5):INDIRECT(Lists!$G$5))), INDIRECT(Lists!$N$5):INDIRECT(Lists!$O$5),"")),"08:", "8:"),"09:", "9:"), "13:", "1:"), "14:", "2:"), "15:", "3:"), "16:","4:")</f>
        <v>11:15 to 11:45 Wipe down
2:15 to 3:00 Disinfect &amp; Prop Swap</v>
      </c>
      <c r="C15" s="102"/>
      <c r="D15" s="122"/>
      <c r="E15" s="284"/>
      <c r="F15" s="122"/>
      <c r="G15" s="107"/>
    </row>
    <row r="16" spans="1:7">
      <c r="A16" s="122"/>
      <c r="B16" s="123"/>
      <c r="C16" s="103"/>
      <c r="D16" s="122"/>
      <c r="E16" s="284"/>
      <c r="F16" s="122"/>
      <c r="G16" s="107"/>
    </row>
    <row r="17" spans="1:8" ht="19">
      <c r="A17" s="122"/>
      <c r="B17" s="125" t="s">
        <v>75</v>
      </c>
      <c r="C17" s="101"/>
      <c r="D17" s="122"/>
      <c r="E17" s="284"/>
      <c r="F17" s="122"/>
      <c r="G17" s="107"/>
    </row>
    <row r="18" spans="1:8" ht="34">
      <c r="A18" s="122"/>
      <c r="B18" s="126" t="str" cm="1">
        <f t="array" aca="1" ref="B18" ca="1">SUBSTITUTE(SUBSTITUTE(SUBSTITUTE(SUBSTITUTE(SUBSTITUTE(SUBSTITUTE(_xlfn.TEXTJOIN(CHAR(10),TRUE,IF(ISNUMBER(SEARCH('KG+RPW'!B3,INDIRECT(Lists!$F$6):INDIRECT(Lists!$G$6))), INDIRECT(Lists!$N$6):INDIRECT(Lists!$O$6),"")),"08:", "8:"),"09:", "9:"), "13:", "1:"), "14:", "2:"), "15:", "3:"), "16:","4:")</f>
        <v>2:30 to 3:00 Wipe down
11:15 to 12:00 Disinfect &amp; Prop Swap</v>
      </c>
      <c r="C18" s="102"/>
      <c r="D18" s="122"/>
      <c r="E18" s="284"/>
      <c r="F18" s="122"/>
      <c r="G18" s="107"/>
    </row>
    <row r="19" spans="1:8">
      <c r="A19" s="122"/>
      <c r="B19" s="123"/>
      <c r="C19" s="103"/>
      <c r="D19" s="122"/>
      <c r="E19" s="284"/>
      <c r="F19" s="122"/>
      <c r="G19" s="107"/>
    </row>
    <row r="20" spans="1:8" ht="19">
      <c r="A20" s="122"/>
      <c r="B20" s="125" t="s">
        <v>76</v>
      </c>
      <c r="C20" s="101"/>
      <c r="D20" s="122"/>
      <c r="E20" s="284"/>
      <c r="F20" s="122"/>
      <c r="G20" s="107"/>
    </row>
    <row r="21" spans="1:8" ht="34">
      <c r="A21" s="122"/>
      <c r="B21" s="126" t="str" cm="1">
        <f t="array" aca="1" ref="B21" ca="1">SUBSTITUTE(SUBSTITUTE(SUBSTITUTE(SUBSTITUTE(SUBSTITUTE(SUBSTITUTE(_xlfn.TEXTJOIN(CHAR(10),TRUE,IF(ISNUMBER(SEARCH('KG+RPW'!B3,INDIRECT(Lists!$F$7):INDIRECT(Lists!$G$7))), INDIRECT(Lists!$N$7):INDIRECT(Lists!$O$7),"")),"08:", "8:"),"09:", "9:"), "13:", "1:"), "14:", "2:"), "15:", "3:"), "16:","4:")</f>
        <v>12:30 to 1:00 Wipe down
3:15 to 4:00 Disinfect &amp; Prop Swap</v>
      </c>
      <c r="C21" s="102"/>
      <c r="D21" s="122"/>
      <c r="E21" s="284"/>
      <c r="F21" s="122"/>
    </row>
    <row r="22" spans="1:8" ht="15.75" customHeight="1">
      <c r="H22" s="105"/>
    </row>
    <row r="23" spans="1:8" ht="29">
      <c r="A23" s="122"/>
      <c r="B23" s="285" t="s">
        <v>111</v>
      </c>
      <c r="C23" s="285"/>
      <c r="D23" s="286"/>
      <c r="E23" s="286"/>
      <c r="F23" s="122"/>
    </row>
    <row r="24" spans="1:8" ht="150" customHeight="1">
      <c r="A24" s="122"/>
      <c r="B24" s="283" t="s">
        <v>130</v>
      </c>
      <c r="C24" s="283"/>
      <c r="D24" s="283"/>
      <c r="E24" s="283"/>
      <c r="F24" s="122"/>
    </row>
    <row r="25" spans="1:8">
      <c r="B25" s="104"/>
      <c r="C25" s="104"/>
      <c r="D25" s="104"/>
      <c r="E25" s="104"/>
    </row>
    <row r="26" spans="1:8">
      <c r="B26" s="104"/>
      <c r="C26" s="104"/>
      <c r="D26" s="104"/>
      <c r="E26" s="104"/>
    </row>
    <row r="27" spans="1:8">
      <c r="B27" s="104"/>
      <c r="C27" s="104"/>
      <c r="D27" s="104"/>
      <c r="E27" s="104"/>
    </row>
    <row r="28" spans="1:8">
      <c r="B28" s="104"/>
      <c r="C28" s="104"/>
      <c r="D28" s="104"/>
      <c r="E28" s="104"/>
    </row>
    <row r="29" spans="1:8">
      <c r="B29" s="104"/>
      <c r="C29" s="104"/>
      <c r="D29" s="104"/>
      <c r="E29" s="104"/>
    </row>
    <row r="30" spans="1:8">
      <c r="B30" s="104"/>
      <c r="C30" s="104"/>
      <c r="D30" s="104"/>
      <c r="E30" s="104"/>
    </row>
    <row r="31" spans="1:8">
      <c r="B31" s="104"/>
      <c r="C31" s="104"/>
      <c r="D31" s="104"/>
      <c r="E31" s="104"/>
    </row>
    <row r="32" spans="1:8">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H40"/>
  <sheetViews>
    <sheetView topLeftCell="A10" workbookViewId="0">
      <selection activeCell="A5" sqref="A5:XFD21"/>
    </sheetView>
  </sheetViews>
  <sheetFormatPr baseColWidth="10" defaultColWidth="37.6640625" defaultRowHeight="16"/>
  <cols>
    <col min="1" max="1" width="1.1640625" style="99" customWidth="1"/>
    <col min="2" max="2" width="39.6640625" style="99" customWidth="1"/>
    <col min="3" max="3" width="2.83203125" style="99" customWidth="1"/>
    <col min="4" max="4" width="1.6640625" style="99" customWidth="1"/>
    <col min="5" max="5" width="41.1640625" style="99" customWidth="1"/>
    <col min="6" max="6" width="0.83203125" style="99" customWidth="1"/>
    <col min="7" max="16384" width="37.6640625" style="99"/>
  </cols>
  <sheetData>
    <row r="1" spans="1:7" ht="55.5" customHeight="1"/>
    <row r="3" spans="1:7">
      <c r="B3" s="100" t="s">
        <v>50</v>
      </c>
      <c r="C3" s="100"/>
      <c r="G3" s="106"/>
    </row>
    <row r="4" spans="1:7">
      <c r="G4" s="107"/>
    </row>
    <row r="5" spans="1:7" ht="29">
      <c r="A5" s="122"/>
      <c r="B5" s="125" t="s">
        <v>72</v>
      </c>
      <c r="C5" s="101"/>
      <c r="D5" s="122"/>
      <c r="E5" s="128" t="s">
        <v>112</v>
      </c>
      <c r="F5" s="122"/>
      <c r="G5"/>
    </row>
    <row r="6" spans="1:7" ht="17">
      <c r="A6" s="122"/>
      <c r="B6" s="126" t="str" cm="1">
        <f t="array" aca="1" ref="B6" ca="1">SUBSTITUTE(SUBSTITUTE(SUBSTITUTE(SUBSTITUTE(SUBSTITUTE(SUBSTITUTE(_xlfn.TEXTJOIN(CHAR(10),TRUE,IF(ISNUMBER(SEARCH('P2P+STM'!B3,INDIRECT(Lists!$F$2):INDIRECT(Lists!$G$2))), INDIRECT(Lists!$N$2):INDIRECT(Lists!$O$2),"")),"08:", "8:"),"09:", "9:"), "13:", "1:"), "14:", "2:"), "15:", "3:"), "16:","4:")</f>
        <v/>
      </c>
      <c r="C6" s="102"/>
      <c r="D6" s="122"/>
      <c r="E6" s="283" t="s">
        <v>120</v>
      </c>
      <c r="F6" s="122"/>
      <c r="G6" s="107"/>
    </row>
    <row r="7" spans="1:7">
      <c r="A7" s="122"/>
      <c r="B7" s="123"/>
      <c r="C7" s="103"/>
      <c r="D7" s="122"/>
      <c r="E7" s="284"/>
      <c r="F7" s="122"/>
      <c r="G7" s="107"/>
    </row>
    <row r="8" spans="1:7" ht="19">
      <c r="A8" s="122"/>
      <c r="B8" s="125" t="s">
        <v>44</v>
      </c>
      <c r="C8" s="101"/>
      <c r="D8" s="122"/>
      <c r="E8" s="284"/>
      <c r="F8" s="122"/>
      <c r="G8" s="107"/>
    </row>
    <row r="9" spans="1:7" ht="17">
      <c r="A9" s="122"/>
      <c r="B9" s="126" t="str" cm="1">
        <f t="array" aca="1" ref="B9" ca="1">SUBSTITUTE(SUBSTITUTE(SUBSTITUTE(SUBSTITUTE(SUBSTITUTE(SUBSTITUTE(_xlfn.TEXTJOIN(CHAR(10),TRUE,IF(ISNUMBER(SEARCH('P2P+STM'!B3,INDIRECT(Lists!$F$3):INDIRECT(Lists!$G$3))), INDIRECT(Lists!$N$3):INDIRECT(Lists!$O$3),"")),"08:", "8:"),"09:", "9:"), "13:", "1:"), "14:", "2:"), "15:", "3:"), "16:","4:")</f>
        <v/>
      </c>
      <c r="C9" s="102"/>
      <c r="D9" s="122"/>
      <c r="E9" s="284"/>
      <c r="F9" s="122"/>
      <c r="G9" s="107"/>
    </row>
    <row r="10" spans="1:7">
      <c r="A10" s="122"/>
      <c r="B10" s="123"/>
      <c r="C10" s="103"/>
      <c r="D10" s="122"/>
      <c r="E10" s="284"/>
      <c r="F10" s="122"/>
      <c r="G10" s="107"/>
    </row>
    <row r="11" spans="1:7" ht="19">
      <c r="A11" s="122"/>
      <c r="B11" s="125" t="s">
        <v>73</v>
      </c>
      <c r="C11" s="101"/>
      <c r="D11" s="122"/>
      <c r="E11" s="284"/>
      <c r="F11" s="122"/>
      <c r="G11" s="107"/>
    </row>
    <row r="12" spans="1:7" ht="51">
      <c r="A12" s="122"/>
      <c r="B12" s="126" t="str" cm="1">
        <f t="array" aca="1" ref="B12" ca="1">SUBSTITUTE(SUBSTITUTE(SUBSTITUTE(SUBSTITUTE(SUBSTITUTE(SUBSTITUTE(_xlfn.TEXTJOIN(CHAR(10),TRUE,SplitText(_xlfn.TEXTJOIN(CHAR(10),TRUE,IF(ISNUMBER(SEARCH('P2P+STM'!B3,INDIRECT(Lists!$F$4):INDIRECT(Lists!$G$4))), INDIRECT(Lists!$N$4):INDIRECT(Lists!$O$4),"")))),"08:", "8:"),"09:", "9:"), "13:", "1:"), "14:", "2:"), "15:", "3:"), "16:","4:")</f>
        <v>9:45 to 10:00 Prop Swap While Open 
11:00 to 12:00 Learn &amp; Play
2:30 to 3:00 Wipe down</v>
      </c>
      <c r="C12" s="102"/>
      <c r="D12" s="122"/>
      <c r="E12" s="284"/>
      <c r="F12" s="122"/>
      <c r="G12" s="107"/>
    </row>
    <row r="13" spans="1:7">
      <c r="A13" s="122"/>
      <c r="B13" s="123"/>
      <c r="C13" s="103"/>
      <c r="D13" s="122"/>
      <c r="E13" s="284"/>
      <c r="F13" s="122"/>
      <c r="G13" s="107"/>
    </row>
    <row r="14" spans="1:7" ht="19">
      <c r="A14" s="122"/>
      <c r="B14" s="125" t="s">
        <v>74</v>
      </c>
      <c r="C14" s="101"/>
      <c r="D14" s="122"/>
      <c r="E14" s="284"/>
      <c r="F14" s="122"/>
      <c r="G14" s="107"/>
    </row>
    <row r="15" spans="1:7" ht="17">
      <c r="A15" s="122"/>
      <c r="B15" s="126" t="str" cm="1">
        <f t="array" aca="1" ref="B15" ca="1">SUBSTITUTE(SUBSTITUTE(SUBSTITUTE(SUBSTITUTE(SUBSTITUTE(SUBSTITUTE(_xlfn.TEXTJOIN(CHAR(10),TRUE,IF(ISNUMBER(SEARCH('P2P+STM'!B3,INDIRECT(Lists!$F$5):INDIRECT(Lists!$G$5))), INDIRECT(Lists!$N$5):INDIRECT(Lists!$O$5),"")),"08:", "8:"),"09:", "9:"), "13:", "1:"), "14:", "2:"), "15:", "3:"), "16:","4:")</f>
        <v>1:30 to 2:15 Disinfect &amp; Prop Swap</v>
      </c>
      <c r="C15" s="102"/>
      <c r="D15" s="122"/>
      <c r="E15" s="284"/>
      <c r="F15" s="122"/>
      <c r="G15" s="107"/>
    </row>
    <row r="16" spans="1:7">
      <c r="A16" s="122"/>
      <c r="B16" s="123"/>
      <c r="C16" s="103"/>
      <c r="D16" s="122"/>
      <c r="E16" s="284"/>
      <c r="F16" s="122"/>
      <c r="G16" s="107"/>
    </row>
    <row r="17" spans="1:8" ht="19">
      <c r="A17" s="122"/>
      <c r="B17" s="125" t="s">
        <v>75</v>
      </c>
      <c r="C17" s="101"/>
      <c r="D17" s="122"/>
      <c r="E17" s="284"/>
      <c r="F17" s="122"/>
      <c r="G17" s="107"/>
    </row>
    <row r="18" spans="1:8" ht="34">
      <c r="A18" s="122"/>
      <c r="B18" s="126" t="str" cm="1">
        <f t="array" aca="1" ref="B18" ca="1">SUBSTITUTE(SUBSTITUTE(SUBSTITUTE(SUBSTITUTE(SUBSTITUTE(SUBSTITUTE(_xlfn.TEXTJOIN(CHAR(10),TRUE,IF(ISNUMBER(SEARCH('P2P+STM'!B3,INDIRECT(Lists!$F$6):INDIRECT(Lists!$G$6))), INDIRECT(Lists!$N$6):INDIRECT(Lists!$O$6),"")),"08:", "8:"),"09:", "9:"), "13:", "1:"), "14:", "2:"), "15:", "3:"), "16:","4:")</f>
        <v>2:15 to 3:00 Disinfect &amp; Prop Swap
12:00 to 1:00 Learn &amp; Play</v>
      </c>
      <c r="C18" s="102"/>
      <c r="D18" s="122"/>
      <c r="E18" s="284"/>
      <c r="F18" s="122"/>
      <c r="G18" s="107"/>
    </row>
    <row r="19" spans="1:8">
      <c r="A19" s="122"/>
      <c r="B19" s="123"/>
      <c r="C19" s="103"/>
      <c r="D19" s="122"/>
      <c r="E19" s="284"/>
      <c r="F19" s="122"/>
      <c r="G19" s="107"/>
    </row>
    <row r="20" spans="1:8" ht="19">
      <c r="A20" s="122"/>
      <c r="B20" s="125" t="s">
        <v>76</v>
      </c>
      <c r="C20" s="101"/>
      <c r="D20" s="122"/>
      <c r="E20" s="284"/>
      <c r="F20" s="122"/>
      <c r="G20" s="107"/>
    </row>
    <row r="21" spans="1:8" ht="34">
      <c r="A21" s="122"/>
      <c r="B21" s="126" t="str" cm="1">
        <f t="array" aca="1" ref="B21" ca="1">SUBSTITUTE(SUBSTITUTE(SUBSTITUTE(SUBSTITUTE(SUBSTITUTE(SUBSTITUTE(_xlfn.TEXTJOIN(CHAR(10),TRUE,IF(ISNUMBER(SEARCH('P2P+STM'!B3,INDIRECT(Lists!$F$7):INDIRECT(Lists!$G$7))), INDIRECT(Lists!$N$7):INDIRECT(Lists!$O$7),"")),"08:", "8:"),"09:", "9:"), "13:", "1:"), "14:", "2:"), "15:", "3:"), "16:","4:")</f>
        <v>11:30 to 12:00 Wipe down
2:30 to 3:15 Disinfect &amp; Prop Swap</v>
      </c>
      <c r="C21" s="102"/>
      <c r="D21" s="122"/>
      <c r="E21" s="284"/>
      <c r="F21" s="122"/>
    </row>
    <row r="22" spans="1:8" ht="14.25" customHeight="1">
      <c r="H22" s="105"/>
    </row>
    <row r="23" spans="1:8" ht="29">
      <c r="A23" s="122"/>
      <c r="B23" s="285" t="s">
        <v>111</v>
      </c>
      <c r="C23" s="285"/>
      <c r="D23" s="286"/>
      <c r="E23" s="286"/>
      <c r="F23" s="122"/>
    </row>
    <row r="24" spans="1:8" ht="163.5" customHeight="1">
      <c r="A24" s="122"/>
      <c r="B24" s="283" t="s">
        <v>119</v>
      </c>
      <c r="C24" s="283"/>
      <c r="D24" s="283"/>
      <c r="E24" s="283"/>
      <c r="F24" s="122"/>
    </row>
    <row r="25" spans="1:8">
      <c r="B25" s="104"/>
      <c r="C25" s="104"/>
      <c r="D25" s="104"/>
      <c r="E25" s="104"/>
    </row>
    <row r="26" spans="1:8">
      <c r="B26" s="104"/>
      <c r="C26" s="104"/>
      <c r="D26" s="104"/>
      <c r="E26" s="104"/>
    </row>
    <row r="27" spans="1:8">
      <c r="B27" s="104"/>
      <c r="C27" s="104"/>
      <c r="D27" s="104"/>
      <c r="E27" s="104"/>
    </row>
    <row r="28" spans="1:8">
      <c r="B28" s="104"/>
      <c r="C28" s="104"/>
      <c r="D28" s="104"/>
      <c r="E28" s="104"/>
    </row>
    <row r="29" spans="1:8">
      <c r="B29" s="104"/>
      <c r="C29" s="104"/>
      <c r="D29" s="104"/>
      <c r="E29" s="104"/>
    </row>
    <row r="30" spans="1:8">
      <c r="B30" s="104"/>
      <c r="C30" s="104"/>
      <c r="D30" s="104"/>
      <c r="E30" s="104"/>
    </row>
    <row r="31" spans="1:8">
      <c r="B31" s="104"/>
      <c r="C31" s="104"/>
      <c r="D31" s="104"/>
      <c r="E31" s="104"/>
    </row>
    <row r="32" spans="1:8">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H41"/>
  <sheetViews>
    <sheetView topLeftCell="A4" zoomScale="85" zoomScaleNormal="85" workbookViewId="0">
      <selection activeCell="H25" sqref="H25"/>
    </sheetView>
  </sheetViews>
  <sheetFormatPr baseColWidth="10" defaultColWidth="37.6640625" defaultRowHeight="16"/>
  <cols>
    <col min="1" max="1" width="1.1640625" style="99" customWidth="1"/>
    <col min="2" max="2" width="41.5" style="99" customWidth="1"/>
    <col min="3" max="3" width="2.83203125" style="99" customWidth="1"/>
    <col min="4" max="4" width="1.5" style="99" customWidth="1"/>
    <col min="5" max="5" width="39.1640625" style="99" customWidth="1"/>
    <col min="6" max="6" width="0.83203125" style="99" customWidth="1"/>
    <col min="7" max="16384" width="37.6640625" style="99"/>
  </cols>
  <sheetData>
    <row r="1" spans="1:8" ht="35.25" customHeight="1"/>
    <row r="3" spans="1:8">
      <c r="B3" s="100" t="s">
        <v>53</v>
      </c>
      <c r="C3" s="100" t="s">
        <v>53</v>
      </c>
      <c r="G3" s="106"/>
    </row>
    <row r="4" spans="1:8">
      <c r="G4" s="107"/>
    </row>
    <row r="5" spans="1:8" ht="29">
      <c r="A5" s="129"/>
      <c r="B5" s="132" t="s">
        <v>72</v>
      </c>
      <c r="C5" s="101"/>
      <c r="D5" s="129"/>
      <c r="E5" s="168" t="s">
        <v>112</v>
      </c>
      <c r="F5" s="129"/>
      <c r="G5" s="107"/>
    </row>
    <row r="6" spans="1:8" ht="17">
      <c r="A6" s="129"/>
      <c r="B6" s="131" t="str" cm="1">
        <f t="array" aca="1" ref="B6" ca="1">SUBSTITUTE(SUBSTITUTE(SUBSTITUTE(SUBSTITUTE(SUBSTITUTE(SUBSTITUTE(_xlfn.TEXTJOIN(CHAR(10),TRUE,IF(ISNUMBER(SEARCH('IW+AL'!B3,INDIRECT(Lists!$F$2):INDIRECT(Lists!$G$2))), INDIRECT(Lists!$N$2):INDIRECT(Lists!$O$2),"")),"08:", "8:"),"09:", "9:"), "13:", "1:"), "14:", "2:"), "15:", "3:"), "16:","4:")</f>
        <v/>
      </c>
      <c r="C6" s="102"/>
      <c r="D6" s="129"/>
      <c r="E6" s="288" t="s">
        <v>137</v>
      </c>
      <c r="F6" s="129"/>
      <c r="G6" s="107"/>
      <c r="H6" s="119"/>
    </row>
    <row r="7" spans="1:8" ht="11.25" customHeight="1">
      <c r="A7" s="129"/>
      <c r="B7" s="130"/>
      <c r="C7" s="103"/>
      <c r="D7" s="129"/>
      <c r="E7" s="288"/>
      <c r="F7" s="129"/>
      <c r="G7" s="107"/>
      <c r="H7" s="134"/>
    </row>
    <row r="8" spans="1:8" ht="19">
      <c r="A8" s="129"/>
      <c r="B8" s="132" t="s">
        <v>44</v>
      </c>
      <c r="C8" s="101"/>
      <c r="D8" s="129"/>
      <c r="E8" s="288"/>
      <c r="F8" s="129"/>
      <c r="G8" s="107"/>
      <c r="H8" s="135"/>
    </row>
    <row r="9" spans="1:8" ht="17">
      <c r="A9" s="129"/>
      <c r="B9" s="131" t="str" cm="1">
        <f t="array" aca="1" ref="B9" ca="1">SUBSTITUTE(SUBSTITUTE(SUBSTITUTE(SUBSTITUTE(SUBSTITUTE(SUBSTITUTE(_xlfn.TEXTJOIN(CHAR(10),TRUE,IF(ISNUMBER(SEARCH('IW+AL'!B3,INDIRECT(Lists!$F$3):INDIRECT(Lists!$G$3))), INDIRECT(Lists!$N$3):INDIRECT(Lists!$O$3),"")),"08:", "8:"),"09:", "9:"), "13:", "1:"), "14:", "2:"), "15:", "3:"), "16:","4:")</f>
        <v/>
      </c>
      <c r="C9" s="102"/>
      <c r="D9" s="129"/>
      <c r="E9" s="288"/>
      <c r="F9" s="129"/>
      <c r="G9" s="107"/>
      <c r="H9" s="135"/>
    </row>
    <row r="10" spans="1:8" ht="12" customHeight="1">
      <c r="A10" s="129"/>
      <c r="B10" s="130"/>
      <c r="C10" s="103"/>
      <c r="D10" s="129"/>
      <c r="E10" s="288"/>
      <c r="F10" s="129"/>
      <c r="G10" s="107"/>
      <c r="H10" s="135"/>
    </row>
    <row r="11" spans="1:8" ht="19">
      <c r="A11" s="129"/>
      <c r="B11" s="132" t="s">
        <v>73</v>
      </c>
      <c r="C11" s="101"/>
      <c r="D11" s="129"/>
      <c r="E11" s="288"/>
      <c r="F11" s="129"/>
      <c r="G11" s="107"/>
      <c r="H11" s="135"/>
    </row>
    <row r="12" spans="1:8" ht="34">
      <c r="A12" s="129"/>
      <c r="B12" s="131" t="str" cm="1">
        <f t="array" aca="1" ref="B12" ca="1">SUBSTITUTE(SUBSTITUTE(SUBSTITUTE(SUBSTITUTE(SUBSTITUTE(SUBSTITUTE(_xlfn.TEXTJOIN(CHAR(10),TRUE,IF(ISNUMBER(SEARCH('IW+AL'!B3,INDIRECT(Lists!$F$4):INDIRECT(Lists!$G$4))), INDIRECT(Lists!$N$4):INDIRECT(Lists!$O$4),"")),"08:", "8:"),"09:", "9:"), "13:", "1:"), "14:", "2:"), "15:", "3:"), "16:","4:")</f>
        <v>11:15 to 11:45 Wipe down
2:15 to 3:00 Disinfect &amp; Prop Swap</v>
      </c>
      <c r="C12" s="102"/>
      <c r="D12" s="129"/>
      <c r="E12" s="288"/>
      <c r="F12" s="129"/>
      <c r="G12" s="107"/>
      <c r="H12" s="135"/>
    </row>
    <row r="13" spans="1:8">
      <c r="A13" s="129"/>
      <c r="B13" s="130"/>
      <c r="C13" s="103"/>
      <c r="D13" s="129"/>
      <c r="E13" s="288"/>
      <c r="F13" s="129"/>
      <c r="G13" s="107"/>
      <c r="H13" s="135"/>
    </row>
    <row r="14" spans="1:8" ht="19">
      <c r="A14" s="129"/>
      <c r="B14" s="132" t="s">
        <v>74</v>
      </c>
      <c r="C14" s="101"/>
      <c r="D14" s="129"/>
      <c r="E14" s="288"/>
      <c r="F14" s="129"/>
      <c r="G14" s="107"/>
      <c r="H14" s="135"/>
    </row>
    <row r="15" spans="1:8" ht="18.75" customHeight="1">
      <c r="A15" s="129"/>
      <c r="B15" s="291" t="str" cm="1">
        <f t="array" aca="1" ref="B15" ca="1">SUBSTITUTE(SUBSTITUTE(SUBSTITUTE(SUBSTITUTE(SUBSTITUTE(SUBSTITUTE(_xlfn.TEXTJOIN(CHAR(10),TRUE,IF(ISNUMBER(SEARCH('IW+AL'!B3,INDIRECT(Lists!$F$5):INDIRECT(Lists!$G$5))), INDIRECT(Lists!$N$5):INDIRECT(Lists!$O$5),"")),"08:", "8:"),"09:", "9:"), "13:", "1:"), "14:", "2:"), "15:", "3:"), "16:","4:")</f>
        <v>1:45 to 2:15 Wipe down
11:15 to 12:00 Disinfect &amp; Prop Swap
12:00 to 1:00 Learn &amp; Play</v>
      </c>
      <c r="C15" s="102"/>
      <c r="D15" s="119"/>
      <c r="E15" s="133"/>
      <c r="F15" s="119"/>
      <c r="G15" s="107"/>
      <c r="H15" s="135"/>
    </row>
    <row r="16" spans="1:8" ht="30" customHeight="1">
      <c r="A16" s="129"/>
      <c r="B16" s="291"/>
      <c r="C16" s="102"/>
      <c r="D16" s="287"/>
      <c r="E16" s="192" t="s">
        <v>116</v>
      </c>
      <c r="F16" s="287"/>
      <c r="G16" s="107"/>
      <c r="H16" s="135"/>
    </row>
    <row r="17" spans="1:8" ht="28.5" customHeight="1">
      <c r="A17" s="129"/>
      <c r="B17" s="130"/>
      <c r="C17" s="103"/>
      <c r="D17" s="287"/>
      <c r="E17" s="288" t="s">
        <v>117</v>
      </c>
      <c r="F17" s="287"/>
      <c r="G17" s="107"/>
      <c r="H17" s="135"/>
    </row>
    <row r="18" spans="1:8" ht="126" customHeight="1">
      <c r="A18" s="129"/>
      <c r="B18" s="132" t="s">
        <v>75</v>
      </c>
      <c r="C18" s="101"/>
      <c r="D18" s="129"/>
      <c r="E18" s="288"/>
      <c r="F18" s="129"/>
      <c r="G18" s="107"/>
      <c r="H18" s="135"/>
    </row>
    <row r="19" spans="1:8" ht="57" customHeight="1">
      <c r="A19" s="129"/>
      <c r="B19" s="131" t="str" cm="1">
        <f t="array" aca="1" ref="B19" ca="1">SUBSTITUTE(SUBSTITUTE(SUBSTITUTE(SUBSTITUTE(SUBSTITUTE(SUBSTITUTE(_xlfn.TEXTJOIN(CHAR(10),TRUE,SplitText(_xlfn.TEXTJOIN(CHAR(10),TRUE,IF(ISNUMBER(SEARCH('IW+AL'!B3,INDIRECT(Lists!$F$6):INDIRECT(Lists!$G$6))), INDIRECT(Lists!$N$6):INDIRECT(Lists!$O$6),"")))),"08:", "8:"),"09:", "9:"), "13:", "1:"), "14:", "2:"), "15:", "3:"), "16:","4:")</f>
        <v>9:45 to 10:00 Prop Swap While Open 
11:00 to 12:00 Learn &amp; Play
2:30 to 3:00 Wipe down</v>
      </c>
      <c r="C19" s="102"/>
      <c r="D19" s="129"/>
      <c r="E19" s="288"/>
      <c r="F19" s="129"/>
      <c r="G19" s="107"/>
      <c r="H19" s="135"/>
    </row>
    <row r="20" spans="1:8">
      <c r="A20" s="129"/>
      <c r="B20" s="130"/>
      <c r="C20" s="103"/>
      <c r="D20" s="129"/>
      <c r="E20" s="288"/>
      <c r="F20" s="129"/>
      <c r="G20" s="107"/>
      <c r="H20" s="135"/>
    </row>
    <row r="21" spans="1:8" ht="19">
      <c r="A21" s="129"/>
      <c r="B21" s="132" t="s">
        <v>76</v>
      </c>
      <c r="C21" s="101"/>
      <c r="D21" s="129"/>
      <c r="E21" s="288"/>
      <c r="F21" s="129"/>
      <c r="G21" s="107"/>
      <c r="H21" s="135"/>
    </row>
    <row r="22" spans="1:8" ht="30.75" customHeight="1">
      <c r="A22" s="129"/>
      <c r="B22" s="131" t="str" cm="1">
        <f t="array" aca="1" ref="B22" ca="1">SUBSTITUTE(SUBSTITUTE(SUBSTITUTE(SUBSTITUTE(SUBSTITUTE(SUBSTITUTE(_xlfn.TEXTJOIN(CHAR(10),TRUE,IF(ISNUMBER(SEARCH('IW+AL'!B3,INDIRECT(Lists!$F$7):INDIRECT(Lists!$G$7))), INDIRECT(Lists!$N$7):INDIRECT(Lists!$O$7),"")),"08:", "8:"),"09:", "9:"), "13:", "1:"), "14:", "2:"), "15:", "3:"), "16:","4:")</f>
        <v>1:45 to 2:30 Disinfect &amp; Prop Swap</v>
      </c>
      <c r="C22" s="102"/>
      <c r="D22" s="129"/>
      <c r="E22" s="288"/>
      <c r="F22" s="129"/>
      <c r="G22" s="119"/>
      <c r="H22" s="135"/>
    </row>
    <row r="23" spans="1:8" ht="15.75" customHeight="1">
      <c r="G23" s="119"/>
      <c r="H23" s="135"/>
    </row>
    <row r="24" spans="1:8" ht="29">
      <c r="A24" s="129"/>
      <c r="B24" s="289" t="s">
        <v>111</v>
      </c>
      <c r="C24" s="289"/>
      <c r="D24" s="290"/>
      <c r="E24" s="290"/>
      <c r="F24" s="129"/>
      <c r="G24" s="119"/>
      <c r="H24" s="119"/>
    </row>
    <row r="25" spans="1:8" ht="165" customHeight="1">
      <c r="A25" s="129"/>
      <c r="B25" s="291" t="s">
        <v>136</v>
      </c>
      <c r="C25" s="291"/>
      <c r="D25" s="291"/>
      <c r="E25" s="291"/>
      <c r="F25" s="129"/>
      <c r="G25" s="119"/>
      <c r="H25" s="119"/>
    </row>
    <row r="26" spans="1:8">
      <c r="B26" s="104"/>
      <c r="C26" s="104"/>
      <c r="D26" s="104"/>
      <c r="E26" s="104"/>
    </row>
    <row r="27" spans="1:8">
      <c r="B27" s="104"/>
      <c r="C27" s="104"/>
      <c r="D27" s="104"/>
      <c r="E27" s="104"/>
    </row>
    <row r="28" spans="1:8">
      <c r="B28" s="104"/>
      <c r="C28" s="104"/>
      <c r="D28" s="104"/>
      <c r="E28" s="104"/>
    </row>
    <row r="29" spans="1:8">
      <c r="B29" s="104"/>
      <c r="C29" s="104"/>
      <c r="D29" s="104"/>
      <c r="E29" s="104"/>
    </row>
    <row r="30" spans="1:8">
      <c r="B30" s="104"/>
      <c r="C30" s="104"/>
      <c r="D30" s="104"/>
      <c r="E30" s="104"/>
    </row>
    <row r="31" spans="1:8">
      <c r="B31" s="104"/>
      <c r="C31" s="104"/>
      <c r="D31" s="104"/>
      <c r="E31" s="104"/>
    </row>
    <row r="32" spans="1:8">
      <c r="B32" s="104"/>
      <c r="C32" s="104"/>
      <c r="D32" s="104"/>
      <c r="E32" s="104"/>
    </row>
    <row r="33" spans="2:5">
      <c r="B33" s="104"/>
      <c r="C33" s="104"/>
      <c r="D33" s="104"/>
      <c r="E33" s="104"/>
    </row>
    <row r="34" spans="2:5">
      <c r="B34" s="104"/>
      <c r="C34" s="104"/>
      <c r="D34" s="104"/>
      <c r="E34" s="104"/>
    </row>
    <row r="35" spans="2:5">
      <c r="B35" s="104"/>
      <c r="C35" s="104"/>
      <c r="D35" s="104"/>
      <c r="E35" s="104"/>
    </row>
    <row r="36" spans="2:5">
      <c r="B36" s="104"/>
      <c r="C36" s="104"/>
      <c r="D36" s="104"/>
      <c r="E36" s="104"/>
    </row>
    <row r="37" spans="2:5">
      <c r="B37" s="104"/>
      <c r="C37" s="104"/>
      <c r="D37" s="104"/>
      <c r="E37" s="104"/>
    </row>
    <row r="38" spans="2:5">
      <c r="B38" s="104"/>
      <c r="C38" s="104"/>
      <c r="D38" s="104"/>
      <c r="E38" s="104"/>
    </row>
    <row r="39" spans="2:5">
      <c r="B39" s="104"/>
      <c r="C39" s="104"/>
      <c r="D39" s="104"/>
      <c r="E39" s="104"/>
    </row>
    <row r="40" spans="2:5">
      <c r="B40" s="104"/>
      <c r="C40" s="104"/>
      <c r="D40" s="104"/>
      <c r="E40" s="104"/>
    </row>
    <row r="41" spans="2:5">
      <c r="B41" s="104"/>
      <c r="C41" s="104"/>
      <c r="D41" s="104"/>
      <c r="E41" s="104"/>
    </row>
  </sheetData>
  <mergeCells count="7">
    <mergeCell ref="F16:F17"/>
    <mergeCell ref="E17:E22"/>
    <mergeCell ref="B24:E24"/>
    <mergeCell ref="B25:E25"/>
    <mergeCell ref="E6:E14"/>
    <mergeCell ref="B15:B16"/>
    <mergeCell ref="D16:D1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baseColWidth="10" defaultColWidth="8.83203125" defaultRowHeight="15"/>
  <cols>
    <col min="1" max="1" width="23.83203125" customWidth="1"/>
    <col min="3" max="3" width="11.5" bestFit="1" customWidth="1"/>
    <col min="4" max="4" width="9" bestFit="1" customWidth="1"/>
    <col min="5" max="5" width="8.5" bestFit="1" customWidth="1"/>
    <col min="6" max="6" width="15.33203125" bestFit="1" customWidth="1"/>
    <col min="7" max="7" width="15.5" customWidth="1"/>
    <col min="8" max="8" width="17" customWidth="1"/>
    <col min="9" max="9" width="16.6640625" customWidth="1"/>
    <col min="10" max="11" width="16.5" bestFit="1" customWidth="1"/>
    <col min="12" max="12" width="17.5" customWidth="1"/>
    <col min="13" max="13" width="16.6640625" customWidth="1"/>
    <col min="14" max="14" width="16.5" customWidth="1"/>
    <col min="15" max="15" width="15.6640625" bestFit="1" customWidth="1"/>
    <col min="16" max="17" width="10.5" bestFit="1" customWidth="1"/>
    <col min="18" max="29" width="11.5" bestFit="1" customWidth="1"/>
    <col min="30" max="50" width="10.5" bestFit="1" customWidth="1"/>
  </cols>
  <sheetData>
    <row r="1" spans="1:15">
      <c r="A1" s="44" t="s">
        <v>77</v>
      </c>
      <c r="C1" s="62" t="s">
        <v>78</v>
      </c>
      <c r="D1" s="63" t="s">
        <v>79</v>
      </c>
      <c r="E1" s="63" t="s">
        <v>80</v>
      </c>
      <c r="F1" s="64" t="s">
        <v>81</v>
      </c>
      <c r="G1" s="64" t="s">
        <v>82</v>
      </c>
      <c r="H1" s="64" t="s">
        <v>83</v>
      </c>
      <c r="I1" s="64" t="s">
        <v>84</v>
      </c>
      <c r="J1" s="64" t="s">
        <v>85</v>
      </c>
      <c r="K1" s="65" t="s">
        <v>86</v>
      </c>
      <c r="L1" s="65" t="s">
        <v>87</v>
      </c>
      <c r="M1" s="65" t="s">
        <v>88</v>
      </c>
      <c r="N1" s="92" t="s">
        <v>109</v>
      </c>
      <c r="O1" s="93" t="s">
        <v>110</v>
      </c>
    </row>
    <row r="2" spans="1:15">
      <c r="A2" s="40" t="s">
        <v>32</v>
      </c>
      <c r="C2" s="66"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8" t="str" cm="1">
        <f t="array" aca="1" ref="N2" ca="1">ADDRESS(Lists!D2,COLUMN(INDIRECT("ci"&amp;"1")),,,"Schedule")</f>
        <v>Schedule!$CI$15</v>
      </c>
      <c r="O2" s="61" t="str" cm="1">
        <f t="array" aca="1" ref="O2" ca="1">ADDRESS(Lists!E2,COLUMN(INDIRECT("ci"&amp;"1")),,,"Schedule")</f>
        <v>Schedule!$CI$20</v>
      </c>
    </row>
    <row r="3" spans="1:15">
      <c r="A3" s="40" t="s">
        <v>35</v>
      </c>
      <c r="C3" s="67"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8" t="str" cm="1">
        <f t="array" aca="1" ref="N3" ca="1">ADDRESS(Lists!D3,COLUMN(INDIRECT("ci"&amp;"1")),,,"Schedule")</f>
        <v>Schedule!$CI$24</v>
      </c>
      <c r="O3" s="61" t="str" cm="1">
        <f t="array" aca="1" ref="O3" ca="1">ADDRESS(Lists!E3,COLUMN(INDIRECT("ci"&amp;"1")),,,"Schedule")</f>
        <v>Schedule!$CI$28</v>
      </c>
    </row>
    <row r="4" spans="1:15">
      <c r="A4" s="40" t="s">
        <v>38</v>
      </c>
      <c r="C4" s="67"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8" t="str" cm="1">
        <f t="array" aca="1" ref="N4" ca="1">ADDRESS(Lists!D4,COLUMN(INDIRECT("ci"&amp;"1")),,,"Schedule")</f>
        <v>Schedule!$CI$32</v>
      </c>
      <c r="O4" s="61" t="str" cm="1">
        <f t="array" aca="1" ref="O4" ca="1">ADDRESS(Lists!E4,COLUMN(INDIRECT("ci"&amp;"1")),,,"Schedule")</f>
        <v>Schedule!$CI$39</v>
      </c>
    </row>
    <row r="5" spans="1:15">
      <c r="A5" s="40" t="s">
        <v>40</v>
      </c>
      <c r="C5" s="67"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8" t="str" cm="1">
        <f t="array" aca="1" ref="N5" ca="1">ADDRESS(Lists!D5,COLUMN(INDIRECT("ci"&amp;"1")),,,"Schedule")</f>
        <v>Schedule!$CI$43</v>
      </c>
      <c r="O5" s="61" t="str" cm="1">
        <f t="array" aca="1" ref="O5" ca="1">ADDRESS(Lists!E5,COLUMN(INDIRECT("ci"&amp;"1")),,,"Schedule")</f>
        <v>Schedule!$CI$50</v>
      </c>
    </row>
    <row r="6" spans="1:15">
      <c r="A6" s="40" t="s">
        <v>43</v>
      </c>
      <c r="C6" s="67"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8" t="str" cm="1">
        <f t="array" aca="1" ref="N6" ca="1">ADDRESS(Lists!D6,COLUMN(INDIRECT("ci"&amp;"1")),,,"Schedule")</f>
        <v>Schedule!$CI$54</v>
      </c>
      <c r="O6" s="61" t="str" cm="1">
        <f t="array" aca="1" ref="O6" ca="1">ADDRESS(Lists!E6,COLUMN(INDIRECT("ci"&amp;"1")),,,"Schedule")</f>
        <v>Schedule!$CI$61</v>
      </c>
    </row>
    <row r="7" spans="1:15">
      <c r="A7" s="40" t="s">
        <v>51</v>
      </c>
      <c r="C7" s="68" t="s">
        <v>89</v>
      </c>
      <c r="D7" s="69">
        <v>66</v>
      </c>
      <c r="E7" s="69">
        <v>73</v>
      </c>
      <c r="F7" s="69" t="str" cm="1">
        <f t="array" aca="1" ref="F7" ca="1">ADDRESS(D7,COLUMN(INDIRECT("A"&amp;"1")),,,"Schedule")</f>
        <v>Schedule!$A$66</v>
      </c>
      <c r="G7" s="69" t="str" cm="1">
        <f t="array" aca="1" ref="G7" ca="1">ADDRESS(E7,COLUMN(INDIRECT("A"&amp;"1")),,,"Schedule")</f>
        <v>Schedule!$A$73</v>
      </c>
      <c r="H7" s="69" t="str" cm="1">
        <f t="array" aca="1" ref="H7" ca="1">ADDRESS(Lists!D7,COLUMN(INDIRECT("AV"&amp;"1")),,,"Schedule")</f>
        <v>Schedule!$AV$66</v>
      </c>
      <c r="I7" s="69" t="str" cm="1">
        <f t="array" aca="1" ref="I7" ca="1">ADDRESS(Lists!E7,COLUMN(INDIRECT("AV"&amp;"1")),,,"Schedule")</f>
        <v>Schedule!$AV$73</v>
      </c>
      <c r="J7" s="69" t="str" cm="1">
        <f t="array" aca="1" ref="J7" ca="1">ADDRESS(Lists!D7,COLUMN(INDIRECT("AP"&amp;"1")),,,"Schedule")</f>
        <v>Schedule!$AP$66</v>
      </c>
      <c r="K7" s="69" t="str" cm="1">
        <f t="array" aca="1" ref="K7" ca="1">ADDRESS(Lists!E7,COLUMN(INDIRECT("AP"&amp;"1")),,,"Schedule")</f>
        <v>Schedule!$AP$73</v>
      </c>
      <c r="L7" s="69" t="str" cm="1">
        <f t="array" aca="1" ref="L7" ca="1">ADDRESS(Lists!D7,COLUMN(INDIRECT("AX"&amp;"1")),,,"Schedule")</f>
        <v>Schedule!$AX$66</v>
      </c>
      <c r="M7" s="69" t="str" cm="1">
        <f t="array" aca="1" ref="M7" ca="1">ADDRESS(Lists!E7,COLUMN(INDIRECT("AX"&amp;"1")),,,"Schedule")</f>
        <v>Schedule!$AX$73</v>
      </c>
      <c r="N7" s="78" t="str" cm="1">
        <f t="array" aca="1" ref="N7" ca="1">ADDRESS(Lists!D7,COLUMN(INDIRECT("ci"&amp;"1")),,,"Schedule")</f>
        <v>Schedule!$CI$66</v>
      </c>
      <c r="O7" s="61" t="str" cm="1">
        <f t="array" aca="1" ref="O7" ca="1">ADDRESS(Lists!E7,COLUMN(INDIRECT("ci"&amp;"1")),,,"Schedule")</f>
        <v>Schedule!$CI$73</v>
      </c>
    </row>
    <row r="8" spans="1:15">
      <c r="A8" s="40" t="s">
        <v>53</v>
      </c>
    </row>
    <row r="9" spans="1:15">
      <c r="A9" s="40" t="s">
        <v>50</v>
      </c>
    </row>
    <row r="10" spans="1:15">
      <c r="A10" s="40" t="s">
        <v>57</v>
      </c>
    </row>
    <row r="11" spans="1:15">
      <c r="A11" s="40" t="s">
        <v>47</v>
      </c>
    </row>
    <row r="12" spans="1:15">
      <c r="A12" s="41" t="s">
        <v>54</v>
      </c>
    </row>
    <row r="13" spans="1:15">
      <c r="A13" s="42" t="s">
        <v>90</v>
      </c>
    </row>
    <row r="14" spans="1:15">
      <c r="A14" s="42" t="s">
        <v>91</v>
      </c>
    </row>
    <row r="15" spans="1:15">
      <c r="A15" s="42" t="s">
        <v>92</v>
      </c>
    </row>
    <row r="16" spans="1:15">
      <c r="A16" s="42" t="s">
        <v>93</v>
      </c>
    </row>
    <row r="17" spans="1:50">
      <c r="A17" s="42" t="s">
        <v>94</v>
      </c>
    </row>
    <row r="18" spans="1:50">
      <c r="A18" s="42" t="s">
        <v>95</v>
      </c>
    </row>
    <row r="19" spans="1:50">
      <c r="A19" s="42"/>
    </row>
    <row r="20" spans="1:50" ht="16" thickBot="1">
      <c r="A20" s="43"/>
    </row>
    <row r="22" spans="1:50" ht="16" thickBot="1"/>
    <row r="23" spans="1:50">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6" thickBot="1">
      <c r="L24" s="82">
        <v>0.35416666666666669</v>
      </c>
      <c r="M24" s="83">
        <v>0.35416666666666669</v>
      </c>
      <c r="N24" s="83">
        <v>0.375</v>
      </c>
      <c r="O24" s="83">
        <v>0.38541666666666669</v>
      </c>
      <c r="P24" s="83">
        <v>0.39583333333333331</v>
      </c>
      <c r="Q24" s="83">
        <v>0.40625</v>
      </c>
      <c r="R24" s="83">
        <v>0.41666666666666669</v>
      </c>
      <c r="S24" s="83">
        <v>0.42708333333333331</v>
      </c>
      <c r="T24" s="83">
        <v>0.4375</v>
      </c>
      <c r="U24" s="83">
        <v>0.44791666666666669</v>
      </c>
      <c r="V24" s="83">
        <v>0.45833333333333331</v>
      </c>
      <c r="W24" s="83">
        <v>0.46875</v>
      </c>
      <c r="X24" s="56">
        <v>0.47916666666666669</v>
      </c>
      <c r="Y24" s="83">
        <v>0.48958333333333331</v>
      </c>
      <c r="Z24" s="84">
        <v>0.5</v>
      </c>
      <c r="AA24" s="84">
        <v>0.51041666666666663</v>
      </c>
      <c r="AB24" s="84">
        <v>0.52083333333333337</v>
      </c>
      <c r="AC24" s="85">
        <v>0.53125</v>
      </c>
      <c r="AD24" s="83">
        <v>0.54166666666666663</v>
      </c>
      <c r="AE24" s="83">
        <v>0.55208333333333337</v>
      </c>
      <c r="AF24" s="83">
        <v>0.5625</v>
      </c>
      <c r="AG24" s="83">
        <v>0.57291666666666663</v>
      </c>
      <c r="AH24" s="83">
        <v>0.58333333333333337</v>
      </c>
      <c r="AI24" s="83">
        <v>0.59375</v>
      </c>
      <c r="AJ24" s="83">
        <v>0.60416666666666663</v>
      </c>
      <c r="AK24" s="83">
        <v>0.61458333333333337</v>
      </c>
      <c r="AL24" s="83">
        <v>0.625</v>
      </c>
      <c r="AM24" s="83">
        <v>0.63541666666666663</v>
      </c>
      <c r="AN24" s="83">
        <v>0.64583333333333337</v>
      </c>
      <c r="AO24" s="83">
        <v>0.65625</v>
      </c>
      <c r="AP24" s="83">
        <v>0.66666666666666663</v>
      </c>
      <c r="AQ24" s="83">
        <v>0.67708333333333337</v>
      </c>
      <c r="AR24" s="83">
        <v>0.6875</v>
      </c>
      <c r="AS24" s="83">
        <v>0.69791666666666663</v>
      </c>
      <c r="AT24" s="83">
        <v>0.70833333333333337</v>
      </c>
      <c r="AU24" s="56">
        <v>0.71875</v>
      </c>
      <c r="AV24" s="56">
        <v>0.72916666666666663</v>
      </c>
      <c r="AW24" s="56">
        <v>0.73958333333333337</v>
      </c>
      <c r="AX24" s="86">
        <v>0.75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BB412-9267-423F-86D7-12C6EE29D51E}">
  <sheetPr codeName="Sheet3"/>
  <dimension ref="A1:C189"/>
  <sheetViews>
    <sheetView workbookViewId="0">
      <selection activeCell="B90" sqref="B90:B108"/>
    </sheetView>
  </sheetViews>
  <sheetFormatPr baseColWidth="10" defaultColWidth="8.83203125" defaultRowHeight="15"/>
  <cols>
    <col min="1" max="1" width="3.33203125" customWidth="1"/>
    <col min="2" max="2" width="42.5" customWidth="1"/>
    <col min="3" max="3" width="11" customWidth="1"/>
    <col min="4" max="4" width="8.83203125" customWidth="1"/>
  </cols>
  <sheetData>
    <row r="1" spans="2:2" ht="16" thickBot="1"/>
    <row r="2" spans="2:2" ht="30" thickBot="1">
      <c r="B2" s="91" t="s">
        <v>53</v>
      </c>
    </row>
    <row r="3" spans="2:2" ht="16" thickBot="1">
      <c r="B3" s="57"/>
    </row>
    <row r="4" spans="2:2">
      <c r="B4" s="90" t="s">
        <v>72</v>
      </c>
    </row>
    <row r="5" spans="2:2" ht="17" thickBot="1">
      <c r="B5" s="94" t="str" cm="1">
        <f t="array" aca="1" ref="B5" ca="1">SUBSTITUTE(SUBSTITUTE(SUBSTITUTE(SUBSTITUTE(SUBSTITUTE(SUBSTITUTE(_xlfn.TEXTJOIN(CHAR(10),TRUE,IF(ISNUMBER(SEARCH(Carts!B2,INDIRECT(Lists!$F$2):INDIRECT(Lists!$G$2))), INDIRECT(Lists!$N$2):INDIRECT(Lists!$O$2),"")),"08:", "8:"),"09:", "9:"), "13:", "1:"), "14:", "2:"), "15:", "3:"), "16:","4:")</f>
        <v/>
      </c>
    </row>
    <row r="6" spans="2:2" ht="16" thickBot="1">
      <c r="B6" s="57"/>
    </row>
    <row r="7" spans="2:2">
      <c r="B7" s="90" t="s">
        <v>44</v>
      </c>
    </row>
    <row r="8" spans="2:2" ht="17" thickBot="1">
      <c r="B8" s="94" t="str" cm="1">
        <f t="array" aca="1" ref="B8" ca="1">SUBSTITUTE(SUBSTITUTE(SUBSTITUTE(SUBSTITUTE(SUBSTITUTE(SUBSTITUTE(_xlfn.TEXTJOIN(CHAR(10),TRUE,IF(ISNUMBER(SEARCH(Carts!B2,INDIRECT(Lists!$F$3):INDIRECT(Lists!$G$3))), INDIRECT(Lists!$N$3):INDIRECT(Lists!$O$3),"")),"08:", "8:"),"09:", "9:"), "13:", "1:"), "14:", "2:"), "15:", "3:"), "16:","4:")</f>
        <v/>
      </c>
    </row>
    <row r="9" spans="2:2" ht="16" thickBot="1">
      <c r="B9" s="57"/>
    </row>
    <row r="10" spans="2:2">
      <c r="B10" s="90" t="s">
        <v>73</v>
      </c>
    </row>
    <row r="11" spans="2:2" ht="33" thickBot="1">
      <c r="B11" s="94" t="str" cm="1">
        <f t="array" aca="1" ref="B11" ca="1">SUBSTITUTE(SUBSTITUTE(SUBSTITUTE(SUBSTITUTE(SUBSTITUTE(SUBSTITUTE(_xlfn.TEXTJOIN(CHAR(10),TRUE,IF(ISNUMBER(SEARCH(Carts!B2,INDIRECT(Lists!$F$4):INDIRECT(Lists!$G$4))), INDIRECT(Lists!$N$4):INDIRECT(Lists!$O$4),"")),"08:", "8:"),"09:", "9:"), "13:", "1:"), "14:", "2:"), "15:", "3:"), "16:","4:")</f>
        <v>11:15 to 11:45 Wipe down
2:15 to 3:00 Disinfect &amp; Prop Swap</v>
      </c>
    </row>
    <row r="12" spans="2:2" ht="16" thickBot="1">
      <c r="B12" s="57"/>
    </row>
    <row r="13" spans="2:2">
      <c r="B13" s="90" t="s">
        <v>74</v>
      </c>
    </row>
    <row r="14" spans="2:2" ht="49" thickBot="1">
      <c r="B14" s="94" t="str" cm="1">
        <f t="array" aca="1" ref="B14" ca="1">SUBSTITUTE(SUBSTITUTE(SUBSTITUTE(SUBSTITUTE(SUBSTITUTE(SUBSTITUTE(_xlfn.TEXTJOIN(CHAR(10),TRUE,IF(ISNUMBER(SEARCH(Carts!B2,INDIRECT(Lists!$F$5):INDIRECT(Lists!$G$5))), INDIRECT(Lists!$N$5):INDIRECT(Lists!$O$5),"")),"08:", "8:"),"09:", "9:"), "13:", "1:"), "14:", "2:"), "15:", "3:"), "16:","4:")</f>
        <v>1:45 to 2:15 Wipe down
11:15 to 12:00 Disinfect &amp; Prop Swap
12:00 to 1:00 Learn &amp; Play</v>
      </c>
    </row>
    <row r="15" spans="2:2" ht="16" thickBot="1">
      <c r="B15" s="57"/>
    </row>
    <row r="16" spans="2:2">
      <c r="B16" s="90" t="s">
        <v>75</v>
      </c>
    </row>
    <row r="17" spans="1:3" ht="49" thickBot="1">
      <c r="B17" s="94" t="str" cm="1">
        <f t="array" aca="1" ref="B17" ca="1">SUBSTITUTE(SUBSTITUTE(SUBSTITUTE(SUBSTITUTE(SUBSTITUTE(SUBSTITUTE(_xlfn.TEXTJOIN(CHAR(10),TRUE,IF(ISNUMBER(SEARCH(Carts!B2,INDIRECT(Lists!$F$6):INDIRECT(Lists!$G$6))), INDIRECT(Lists!$N$6):INDIRECT(Lists!$O$6),"")),"08:", "8:"),"09:", "9:"), "13:", "1:"), "14:", "2:"), "15:", "3:"), "16:","4:")</f>
        <v>9:45 to 10:00 Prop Swap While Open 
2:30 to 3:00 Wipe down
11:00 to 12:00 Learn &amp; Play</v>
      </c>
    </row>
    <row r="18" spans="1:3" ht="16" thickBot="1">
      <c r="B18" s="57"/>
    </row>
    <row r="19" spans="1:3">
      <c r="B19" s="90" t="s">
        <v>76</v>
      </c>
    </row>
    <row r="20" spans="1:3" ht="17" thickBot="1">
      <c r="B20" s="94" t="str" cm="1">
        <f t="array" aca="1" ref="B20" ca="1">SUBSTITUTE(SUBSTITUTE(SUBSTITUTE(SUBSTITUTE(SUBSTITUTE(SUBSTITUTE(_xlfn.TEXTJOIN(CHAR(10),TRUE,IF(ISNUMBER(SEARCH(Carts!B2,INDIRECT(Lists!$F$7):INDIRECT(Lists!$G$7))), INDIRECT(Lists!$N$7):INDIRECT(Lists!$O$7),"")),"08:", "8:"),"09:", "9:"), "13:", "1:"), "14:", "2:"), "15:", "3:"), "16:","4:")</f>
        <v>1:45 to 2:30 Disinfect &amp; Prop Swap</v>
      </c>
    </row>
    <row r="21" spans="1:3">
      <c r="A21" s="25"/>
      <c r="B21" s="96"/>
      <c r="C21" s="25"/>
    </row>
    <row r="22" spans="1:3" ht="15" customHeight="1">
      <c r="A22" s="25"/>
      <c r="B22" s="97"/>
      <c r="C22" s="25"/>
    </row>
    <row r="23" spans="1:3" ht="16" thickBot="1">
      <c r="C23" s="25"/>
    </row>
    <row r="24" spans="1:3" ht="30" thickBot="1">
      <c r="B24" s="91" t="s">
        <v>50</v>
      </c>
      <c r="C24" s="25"/>
    </row>
    <row r="25" spans="1:3" ht="16" thickBot="1">
      <c r="B25" s="57"/>
      <c r="C25" s="25"/>
    </row>
    <row r="26" spans="1:3">
      <c r="B26" s="90" t="s">
        <v>72</v>
      </c>
      <c r="C26" s="25"/>
    </row>
    <row r="27" spans="1:3" ht="17" thickBot="1">
      <c r="B27" s="94" t="str" cm="1">
        <f t="array" aca="1" ref="B27" ca="1">SUBSTITUTE(SUBSTITUTE(SUBSTITUTE(SUBSTITUTE(SUBSTITUTE(SUBSTITUTE(_xlfn.TEXTJOIN(CHAR(10),TRUE,IF(ISNUMBER(SEARCH(Carts!B24,INDIRECT(Lists!$F$2):INDIRECT(Lists!$G$2))), INDIRECT(Lists!$N$2):INDIRECT(Lists!$O$2),"")),"08:", "8:"),"09:", "9:"), "13:", "1:"), "14:", "2:"), "15:", "3:"), "16:","4:")</f>
        <v/>
      </c>
      <c r="C27" s="25"/>
    </row>
    <row r="28" spans="1:3" ht="16" thickBot="1">
      <c r="B28" s="57"/>
      <c r="C28" s="25"/>
    </row>
    <row r="29" spans="1:3">
      <c r="B29" s="90" t="s">
        <v>44</v>
      </c>
      <c r="C29" s="25"/>
    </row>
    <row r="30" spans="1:3" ht="17" thickBot="1">
      <c r="B30" s="94" t="str" cm="1">
        <f t="array" aca="1" ref="B30" ca="1">SUBSTITUTE(SUBSTITUTE(SUBSTITUTE(SUBSTITUTE(SUBSTITUTE(SUBSTITUTE(_xlfn.TEXTJOIN(CHAR(10),TRUE,IF(ISNUMBER(SEARCH(Carts!B24,INDIRECT(Lists!$F$3):INDIRECT(Lists!$G$3))), INDIRECT(Lists!$N$3):INDIRECT(Lists!$O$3),"")),"08:", "8:"),"09:", "9:"), "13:", "1:"), "14:", "2:"), "15:", "3:"), "16:","4:")</f>
        <v/>
      </c>
      <c r="C30" s="25"/>
    </row>
    <row r="31" spans="1:3" ht="16" thickBot="1">
      <c r="B31" s="57"/>
      <c r="C31" s="25"/>
    </row>
    <row r="32" spans="1:3">
      <c r="B32" s="90" t="s">
        <v>73</v>
      </c>
      <c r="C32" s="25"/>
    </row>
    <row r="33" spans="1:3" ht="49" thickBot="1">
      <c r="B33" s="94" t="str" cm="1">
        <f t="array" aca="1" ref="B33" ca="1">SUBSTITUTE(SUBSTITUTE(SUBSTITUTE(SUBSTITUTE(SUBSTITUTE(SUBSTITUTE(_xlfn.TEXTJOIN(CHAR(10),TRUE,IF(ISNUMBER(SEARCH(Carts!B24,INDIRECT(Lists!$F$4):INDIRECT(Lists!$G$4))), INDIRECT(Lists!$N$4):INDIRECT(Lists!$O$4),"")),"08:", "8:"),"09:", "9:"), "13:", "1:"), "14:", "2:"), "15:", "3:"), "16:","4:")</f>
        <v>9:45 to 10:00 Prop Swap While Open 
2:30 to 3:00 Wipe down
11:00 to 12:00 Learn &amp; Play</v>
      </c>
      <c r="C33" s="25"/>
    </row>
    <row r="34" spans="1:3" ht="16" thickBot="1">
      <c r="B34" s="57"/>
      <c r="C34" s="25"/>
    </row>
    <row r="35" spans="1:3">
      <c r="B35" s="90" t="s">
        <v>74</v>
      </c>
      <c r="C35" s="25"/>
    </row>
    <row r="36" spans="1:3" ht="17" thickBot="1">
      <c r="B36" s="94" t="str" cm="1">
        <f t="array" aca="1" ref="B36" ca="1">SUBSTITUTE(SUBSTITUTE(SUBSTITUTE(SUBSTITUTE(SUBSTITUTE(SUBSTITUTE(_xlfn.TEXTJOIN(CHAR(10),TRUE,IF(ISNUMBER(SEARCH(Carts!B24,INDIRECT(Lists!$F$5):INDIRECT(Lists!$G$5))), INDIRECT(Lists!$N$5):INDIRECT(Lists!$O$5),"")),"08:", "8:"),"09:", "9:"), "13:", "1:"), "14:", "2:"), "15:", "3:"), "16:","4:")</f>
        <v>1:30 to 2:15 Disinfect &amp; Prop Swap</v>
      </c>
      <c r="C36" s="25"/>
    </row>
    <row r="37" spans="1:3" ht="16" thickBot="1">
      <c r="B37" s="57"/>
      <c r="C37" s="25"/>
    </row>
    <row r="38" spans="1:3">
      <c r="B38" s="90" t="s">
        <v>75</v>
      </c>
      <c r="C38" s="25"/>
    </row>
    <row r="39" spans="1:3" ht="33" thickBot="1">
      <c r="B39" s="94" t="str" cm="1">
        <f t="array" aca="1" ref="B39" ca="1">SUBSTITUTE(SUBSTITUTE(SUBSTITUTE(SUBSTITUTE(SUBSTITUTE(SUBSTITUTE(_xlfn.TEXTJOIN(CHAR(10),TRUE,IF(ISNUMBER(SEARCH(Carts!B24,INDIRECT(Lists!$F$6):INDIRECT(Lists!$G$6))), INDIRECT(Lists!$N$6):INDIRECT(Lists!$O$6),"")),"08:", "8:"),"09:", "9:"), "13:", "1:"), "14:", "2:"), "15:", "3:"), "16:","4:")</f>
        <v>2:15 to 3:00 Disinfect &amp; Prop Swap
12:00 to 1:00 Learn &amp; Play</v>
      </c>
      <c r="C39" s="25"/>
    </row>
    <row r="40" spans="1:3" ht="16" thickBot="1">
      <c r="B40" s="57"/>
      <c r="C40" s="25"/>
    </row>
    <row r="41" spans="1:3">
      <c r="B41" s="90" t="s">
        <v>76</v>
      </c>
      <c r="C41" s="25"/>
    </row>
    <row r="42" spans="1:3" ht="33" thickBot="1">
      <c r="B42" s="94" t="str" cm="1">
        <f t="array" aca="1" ref="B42" ca="1">SUBSTITUTE(SUBSTITUTE(SUBSTITUTE(SUBSTITUTE(SUBSTITUTE(SUBSTITUTE(_xlfn.TEXTJOIN(CHAR(10),TRUE,IF(ISNUMBER(SEARCH(Carts!B24,INDIRECT(Lists!$F$7):INDIRECT(Lists!$G$7))), INDIRECT(Lists!$N$7):INDIRECT(Lists!$O$7),"")),"08:", "8:"),"09:", "9:"), "13:", "1:"), "14:", "2:"), "15:", "3:"), "16:","4:")</f>
        <v>11:30 to 12:00 Wipe down
2:30 to 3:15 Disinfect &amp; Prop Swap</v>
      </c>
      <c r="C42" s="25"/>
    </row>
    <row r="43" spans="1:3">
      <c r="A43" s="25"/>
      <c r="B43" s="96"/>
      <c r="C43" s="25"/>
    </row>
    <row r="44" spans="1:3" ht="15" customHeight="1">
      <c r="A44" s="25"/>
      <c r="B44" s="97"/>
      <c r="C44" s="25"/>
    </row>
    <row r="45" spans="1:3" ht="16" thickBot="1">
      <c r="C45" s="25"/>
    </row>
    <row r="46" spans="1:3" ht="30" thickBot="1">
      <c r="B46" s="91" t="s">
        <v>57</v>
      </c>
      <c r="C46" s="25"/>
    </row>
    <row r="47" spans="1:3" ht="16" thickBot="1">
      <c r="B47" s="57"/>
      <c r="C47" s="25"/>
    </row>
    <row r="48" spans="1:3">
      <c r="B48" s="90" t="s">
        <v>72</v>
      </c>
      <c r="C48" s="25"/>
    </row>
    <row r="49" spans="2:3" ht="17" thickBot="1">
      <c r="B49" s="94" t="str" cm="1">
        <f t="array" aca="1" ref="B49" ca="1">SUBSTITUTE(SUBSTITUTE(SUBSTITUTE(SUBSTITUTE(SUBSTITUTE(SUBSTITUTE(_xlfn.TEXTJOIN(CHAR(10),TRUE,IF(ISNUMBER(SEARCH(Carts!B46,INDIRECT(Lists!$F$2):INDIRECT(Lists!$G$2))), INDIRECT(Lists!$N$2):INDIRECT(Lists!$O$2),"")),"08:", "8:"),"09:", "9:"), "13:", "1:"), "14:", "2:"), "15:", "3:"), "16:","4:")</f>
        <v/>
      </c>
      <c r="C49" s="25"/>
    </row>
    <row r="50" spans="2:3" ht="16" thickBot="1">
      <c r="B50" s="57"/>
      <c r="C50" s="25"/>
    </row>
    <row r="51" spans="2:3">
      <c r="B51" s="90" t="s">
        <v>44</v>
      </c>
      <c r="C51" s="25"/>
    </row>
    <row r="52" spans="2:3" ht="17" thickBot="1">
      <c r="B52" s="94" t="str" cm="1">
        <f t="array" aca="1" ref="B52" ca="1">SUBSTITUTE(SUBSTITUTE(SUBSTITUTE(SUBSTITUTE(SUBSTITUTE(SUBSTITUTE(_xlfn.TEXTJOIN(CHAR(10),TRUE,IF(ISNUMBER(SEARCH(Carts!B46,INDIRECT(Lists!$F$3):INDIRECT(Lists!$G$3))), INDIRECT(Lists!$N$3):INDIRECT(Lists!$O$3),"")),"08:", "8:"),"09:", "9:"), "13:", "1:"), "14:", "2:"), "15:", "3:"), "16:","4:")</f>
        <v/>
      </c>
      <c r="C52" s="25"/>
    </row>
    <row r="53" spans="2:3" ht="16" thickBot="1">
      <c r="B53" s="57"/>
      <c r="C53" s="25"/>
    </row>
    <row r="54" spans="2:3">
      <c r="B54" s="90" t="s">
        <v>73</v>
      </c>
      <c r="C54" s="25"/>
    </row>
    <row r="55" spans="2:3" ht="17" thickBot="1">
      <c r="B55" s="94" t="str" cm="1">
        <f t="array" aca="1" ref="B55" ca="1">SUBSTITUTE(SUBSTITUTE(SUBSTITUTE(SUBSTITUTE(SUBSTITUTE(SUBSTITUTE(_xlfn.TEXTJOIN(CHAR(10),TRUE,IF(ISNUMBER(SEARCH(Carts!B46,INDIRECT(Lists!$F$4):INDIRECT(Lists!$G$4))), INDIRECT(Lists!$N$4):INDIRECT(Lists!$O$4),"")),"08:", "8:"),"09:", "9:"), "13:", "1:"), "14:", "2:"), "15:", "3:"), "16:","4:")</f>
        <v>12:00 to 12:45 Disinfect &amp; Prop Swap</v>
      </c>
      <c r="C55" s="25"/>
    </row>
    <row r="56" spans="2:3" ht="16" thickBot="1">
      <c r="B56" s="57"/>
      <c r="C56" s="25"/>
    </row>
    <row r="57" spans="2:3">
      <c r="B57" s="90" t="s">
        <v>74</v>
      </c>
      <c r="C57" s="25"/>
    </row>
    <row r="58" spans="2:3" ht="49" thickBot="1">
      <c r="B58" s="94" t="str" cm="1">
        <f t="array" aca="1" ref="B58" ca="1">SUBSTITUTE(SUBSTITUTE(SUBSTITUTE(SUBSTITUTE(SUBSTITUTE(SUBSTITUTE(_xlfn.TEXTJOIN(CHAR(10),TRUE,IF(ISNUMBER(SEARCH(Carts!B46,INDIRECT(Lists!$F$5):INDIRECT(Lists!$G$5))), INDIRECT(Lists!$N$5):INDIRECT(Lists!$O$5),"")),"08:", "8:"),"09:", "9:"), "13:", "1:"), "14:", "2:"), "15:", "3:"), "16:","4:")</f>
        <v>10:00 to 10:15 Prop Swap While Open 
1:00 to 1:30 Wipe down
9:00 to 10:00 Learn &amp; Play</v>
      </c>
      <c r="C58" s="25"/>
    </row>
    <row r="59" spans="2:3" ht="16" thickBot="1">
      <c r="B59" s="57"/>
      <c r="C59" s="25"/>
    </row>
    <row r="60" spans="2:3">
      <c r="B60" s="90" t="s">
        <v>75</v>
      </c>
      <c r="C60" s="25"/>
    </row>
    <row r="61" spans="2:3" ht="17" thickBot="1">
      <c r="B61" s="94" t="str" cm="1">
        <f t="array" aca="1" ref="B61" ca="1">SUBSTITUTE(SUBSTITUTE(SUBSTITUTE(SUBSTITUTE(SUBSTITUTE(SUBSTITUTE(_xlfn.TEXTJOIN(CHAR(10),TRUE,IF(ISNUMBER(SEARCH(Carts!B46,INDIRECT(Lists!$F$6):INDIRECT(Lists!$G$6))), INDIRECT(Lists!$N$6):INDIRECT(Lists!$O$6),"")),"08:", "8:"),"09:", "9:"), "13:", "1:"), "14:", "2:"), "15:", "3:"), "16:","4:")</f>
        <v>12:00 to 12:45 Disinfect &amp; Prop Swap</v>
      </c>
      <c r="C61" s="25"/>
    </row>
    <row r="62" spans="2:3" ht="16" thickBot="1">
      <c r="B62" s="57"/>
      <c r="C62" s="25"/>
    </row>
    <row r="63" spans="2:3">
      <c r="B63" s="90" t="s">
        <v>76</v>
      </c>
      <c r="C63" s="25"/>
    </row>
    <row r="64" spans="2:3" ht="33" thickBot="1">
      <c r="B64" s="94" t="str" cm="1">
        <f t="array" aca="1" ref="B64" ca="1">SUBSTITUTE(SUBSTITUTE(SUBSTITUTE(SUBSTITUTE(SUBSTITUTE(SUBSTITUTE(_xlfn.TEXTJOIN(CHAR(10),TRUE,IF(ISNUMBER(SEARCH(Carts!B46,INDIRECT(Lists!$F$7):INDIRECT(Lists!$G$7))), INDIRECT(Lists!$N$7):INDIRECT(Lists!$O$7),"")),"08:", "8:"),"09:", "9:"), "13:", "1:"), "14:", "2:"), "15:", "3:"), "16:","4:")</f>
        <v>1:15 to 1:45 Wipe down
10:00 to 10:45 Disinfect &amp; Prop Swap</v>
      </c>
      <c r="C64" s="25"/>
    </row>
    <row r="65" spans="1:3">
      <c r="A65" s="25"/>
      <c r="B65" s="96"/>
      <c r="C65" s="25"/>
    </row>
    <row r="66" spans="1:3" ht="15" customHeight="1">
      <c r="A66" s="25"/>
      <c r="B66" s="97"/>
      <c r="C66" s="25"/>
    </row>
    <row r="67" spans="1:3" ht="16" thickBot="1">
      <c r="C67" s="25"/>
    </row>
    <row r="68" spans="1:3" ht="30" thickBot="1">
      <c r="B68" s="91" t="s">
        <v>92</v>
      </c>
      <c r="C68" s="25"/>
    </row>
    <row r="69" spans="1:3" ht="16" thickBot="1">
      <c r="B69" s="57"/>
      <c r="C69" s="25"/>
    </row>
    <row r="70" spans="1:3">
      <c r="B70" s="90" t="s">
        <v>72</v>
      </c>
      <c r="C70" s="25"/>
    </row>
    <row r="71" spans="1:3" ht="17" thickBot="1">
      <c r="B71" s="94" t="str" cm="1">
        <f t="array" aca="1" ref="B71" ca="1">SUBSTITUTE(SUBSTITUTE(SUBSTITUTE(SUBSTITUTE(SUBSTITUTE(SUBSTITUTE(_xlfn.TEXTJOIN(CHAR(10),TRUE,IF(ISNUMBER(SEARCH(Carts!B68,INDIRECT(Lists!$F$2):INDIRECT(Lists!$G$2))), INDIRECT(Lists!$N$2):INDIRECT(Lists!$O$2),"")),"08:", "8:"),"09:", "9:"), "13:", "1:"), "14:", "2:"), "15:", "3:"), "16:","4:")</f>
        <v/>
      </c>
      <c r="C71" s="25"/>
    </row>
    <row r="72" spans="1:3" ht="16" thickBot="1">
      <c r="B72" s="57"/>
      <c r="C72" s="25"/>
    </row>
    <row r="73" spans="1:3">
      <c r="B73" s="90" t="s">
        <v>44</v>
      </c>
      <c r="C73" s="25"/>
    </row>
    <row r="74" spans="1:3" ht="17" thickBot="1">
      <c r="B74" s="94" t="str" cm="1">
        <f t="array" aca="1" ref="B74" ca="1">SUBSTITUTE(SUBSTITUTE(SUBSTITUTE(SUBSTITUTE(SUBSTITUTE(SUBSTITUTE(_xlfn.TEXTJOIN(CHAR(10),TRUE,IF(ISNUMBER(SEARCH(Carts!B68,INDIRECT(Lists!$F$3):INDIRECT(Lists!$G$3))), INDIRECT(Lists!$N$3):INDIRECT(Lists!$O$3),"")),"08:", "8:"),"09:", "9:"), "13:", "1:"), "14:", "2:"), "15:", "3:"), "16:","4:")</f>
        <v/>
      </c>
      <c r="C74" s="25"/>
    </row>
    <row r="75" spans="1:3" ht="16" thickBot="1">
      <c r="B75" s="57"/>
      <c r="C75" s="25"/>
    </row>
    <row r="76" spans="1:3">
      <c r="B76" s="90" t="s">
        <v>73</v>
      </c>
      <c r="C76" s="25"/>
    </row>
    <row r="77" spans="1:3" ht="49" thickBot="1">
      <c r="B77" s="94" t="str" cm="1">
        <f t="array" aca="1" ref="B77" ca="1">SUBSTITUTE(SUBSTITUTE(SUBSTITUTE(SUBSTITUTE(SUBSTITUTE(SUBSTITUTE(_xlfn.TEXTJOIN(CHAR(10),TRUE,IF(ISNUMBER(SEARCH(Carts!B68,INDIRECT(Lists!$F$4):INDIRECT(Lists!$G$4))), INDIRECT(Lists!$N$4):INDIRECT(Lists!$O$4),"")),"08:", "8:"),"09:", "9:"), "13:", "1:"), "14:", "2:"), "15:", "3:"), "16:","4:")</f>
        <v>1:45 to 2:15 Wipe down
11:15 to 12:00 Disinfect &amp; Prop Swap
12:00 to 1:00 Learn &amp; Play</v>
      </c>
      <c r="C77" s="25"/>
    </row>
    <row r="78" spans="1:3" ht="16" thickBot="1">
      <c r="B78" s="57"/>
      <c r="C78" s="25"/>
    </row>
    <row r="79" spans="1:3">
      <c r="B79" s="90" t="s">
        <v>74</v>
      </c>
      <c r="C79" s="25"/>
    </row>
    <row r="80" spans="1:3" ht="49" thickBot="1">
      <c r="B80" s="94" t="str" cm="1">
        <f t="array" aca="1" ref="B80" ca="1">SUBSTITUTE(SUBSTITUTE(SUBSTITUTE(SUBSTITUTE(SUBSTITUTE(SUBSTITUTE(_xlfn.TEXTJOIN(CHAR(10),TRUE,IF(ISNUMBER(SEARCH(Carts!B68,INDIRECT(Lists!$F$5):INDIRECT(Lists!$G$5))), INDIRECT(Lists!$N$5):INDIRECT(Lists!$O$5),"")),"08:", "8:"),"09:", "9:"), "13:", "1:"), "14:", "2:"), "15:", "3:"), "16:","4:")</f>
        <v>9:45 to 10:00 Prop Swap While Open 
2:30 to 3:00 Wipe down
11:00 to 12:00 Learn &amp; Play</v>
      </c>
      <c r="C80" s="25"/>
    </row>
    <row r="81" spans="1:3" ht="16" thickBot="1">
      <c r="B81" s="57"/>
      <c r="C81" s="25"/>
    </row>
    <row r="82" spans="1:3">
      <c r="B82" s="90" t="s">
        <v>75</v>
      </c>
      <c r="C82" s="25"/>
    </row>
    <row r="83" spans="1:3" ht="49" thickBot="1">
      <c r="B83" s="94" t="str" cm="1">
        <f t="array" aca="1" ref="B83" ca="1">SUBSTITUTE(SUBSTITUTE(SUBSTITUTE(SUBSTITUTE(SUBSTITUTE(SUBSTITUTE(_xlfn.TEXTJOIN(CHAR(10),TRUE,IF(ISNUMBER(SEARCH(Carts!B68,INDIRECT(Lists!$F$6):INDIRECT(Lists!$G$6))), INDIRECT(Lists!$N$6):INDIRECT(Lists!$O$6),"")),"08:", "8:"),"09:", "9:"), "13:", "1:"), "14:", "2:"), "15:", "3:"), "16:","4:")</f>
        <v>10:00 to 10:15 Prop Swap While Open 
1:00 to 1:30 Wipe down
9:00 to 10:00 Learn &amp; Play</v>
      </c>
      <c r="C83" s="25"/>
    </row>
    <row r="84" spans="1:3" ht="16" thickBot="1">
      <c r="B84" s="57"/>
      <c r="C84" s="25"/>
    </row>
    <row r="85" spans="1:3">
      <c r="B85" s="90" t="s">
        <v>76</v>
      </c>
      <c r="C85" s="25"/>
    </row>
    <row r="86" spans="1:3" ht="17" thickBot="1">
      <c r="B86" s="94" t="str" cm="1">
        <f t="array" aca="1" ref="B86" ca="1">SUBSTITUTE(SUBSTITUTE(SUBSTITUTE(SUBSTITUTE(SUBSTITUTE(SUBSTITUTE(_xlfn.TEXTJOIN(CHAR(10),TRUE,IF(ISNUMBER(SEARCH(Carts!B68,INDIRECT(Lists!$F$7):INDIRECT(Lists!$G$7))), INDIRECT(Lists!$N$7):INDIRECT(Lists!$O$7),"")),"08:", "8:"),"09:", "9:"), "13:", "1:"), "14:", "2:"), "15:", "3:"), "16:","4:")</f>
        <v>12:15 to 1:00 Disinfect &amp; Prop Swap</v>
      </c>
      <c r="C86" s="25"/>
    </row>
    <row r="87" spans="1:3">
      <c r="A87" s="25"/>
      <c r="B87" s="96"/>
      <c r="C87" s="25"/>
    </row>
    <row r="88" spans="1:3" ht="15" customHeight="1">
      <c r="A88" s="25"/>
      <c r="B88" s="97"/>
      <c r="C88" s="25"/>
    </row>
    <row r="89" spans="1:3">
      <c r="C89" s="25"/>
    </row>
    <row r="90" spans="1:3">
      <c r="C90" s="25"/>
    </row>
    <row r="91" spans="1:3">
      <c r="C91" s="25"/>
    </row>
    <row r="92" spans="1:3">
      <c r="C92" s="25"/>
    </row>
    <row r="93" spans="1:3">
      <c r="C93" s="25"/>
    </row>
    <row r="94" spans="1:3">
      <c r="C94" s="25"/>
    </row>
    <row r="95" spans="1:3">
      <c r="C95" s="25"/>
    </row>
    <row r="96" spans="1:3">
      <c r="C96" s="25"/>
    </row>
    <row r="97" spans="1:3">
      <c r="C97" s="25"/>
    </row>
    <row r="98" spans="1:3">
      <c r="C98" s="25"/>
    </row>
    <row r="99" spans="1:3">
      <c r="C99" s="25"/>
    </row>
    <row r="100" spans="1:3">
      <c r="C100" s="25"/>
    </row>
    <row r="101" spans="1:3">
      <c r="C101" s="25"/>
    </row>
    <row r="102" spans="1:3">
      <c r="C102" s="25"/>
    </row>
    <row r="103" spans="1:3">
      <c r="C103" s="25"/>
    </row>
    <row r="104" spans="1:3">
      <c r="C104" s="25"/>
    </row>
    <row r="105" spans="1:3">
      <c r="C105" s="25"/>
    </row>
    <row r="106" spans="1:3">
      <c r="C106" s="25"/>
    </row>
    <row r="107" spans="1:3">
      <c r="C107" s="25"/>
    </row>
    <row r="108" spans="1:3">
      <c r="C108" s="25"/>
    </row>
    <row r="109" spans="1:3">
      <c r="A109" s="25"/>
      <c r="B109" s="96"/>
      <c r="C109" s="25"/>
    </row>
    <row r="110" spans="1:3" ht="15" customHeight="1">
      <c r="A110" s="25"/>
      <c r="B110" s="97"/>
      <c r="C110" s="25"/>
    </row>
    <row r="111" spans="1:3" ht="16" thickBot="1">
      <c r="C111" s="25"/>
    </row>
    <row r="112" spans="1:3" ht="30" thickBot="1">
      <c r="B112" s="91" t="s">
        <v>90</v>
      </c>
      <c r="C112" s="25"/>
    </row>
    <row r="113" spans="2:3" ht="16" thickBot="1">
      <c r="B113" s="57"/>
      <c r="C113" s="25"/>
    </row>
    <row r="114" spans="2:3">
      <c r="B114" s="90" t="s">
        <v>72</v>
      </c>
      <c r="C114" s="25"/>
    </row>
    <row r="115" spans="2:3" ht="17" thickBot="1">
      <c r="B115" s="94" t="str" cm="1">
        <f t="array" aca="1" ref="B115" ca="1">SUBSTITUTE(SUBSTITUTE(SUBSTITUTE(SUBSTITUTE(SUBSTITUTE(SUBSTITUTE(_xlfn.TEXTJOIN(CHAR(10),TRUE,IF(ISNUMBER(SEARCH(Carts!B112,INDIRECT(Lists!$F$2):INDIRECT(Lists!$G$2))), INDIRECT(Lists!$N$2):INDIRECT(Lists!$O$2),"")),"08:", "8:"),"09:", "9:"), "13:", "1:"), "14:", "2:"), "15:", "3:"), "16:","4:")</f>
        <v/>
      </c>
      <c r="C115" s="25"/>
    </row>
    <row r="116" spans="2:3" ht="16" thickBot="1">
      <c r="B116" s="57"/>
      <c r="C116" s="25"/>
    </row>
    <row r="117" spans="2:3">
      <c r="B117" s="90" t="s">
        <v>44</v>
      </c>
      <c r="C117" s="25"/>
    </row>
    <row r="118" spans="2:3" ht="17" thickBot="1">
      <c r="B118" s="94" t="str" cm="1">
        <f t="array" aca="1" ref="B118" ca="1">SUBSTITUTE(SUBSTITUTE(SUBSTITUTE(SUBSTITUTE(SUBSTITUTE(SUBSTITUTE(_xlfn.TEXTJOIN(CHAR(10),TRUE,IF(ISNUMBER(SEARCH(Carts!B112,INDIRECT(Lists!$F$3):INDIRECT(Lists!$G$3))), INDIRECT(Lists!$N$3):INDIRECT(Lists!$O$3),"")),"08:", "8:"),"09:", "9:"), "13:", "1:"), "14:", "2:"), "15:", "3:"), "16:","4:")</f>
        <v/>
      </c>
      <c r="C118" s="25"/>
    </row>
    <row r="119" spans="2:3" ht="16" thickBot="1">
      <c r="B119" s="57"/>
      <c r="C119" s="25"/>
    </row>
    <row r="120" spans="2:3">
      <c r="B120" s="90" t="s">
        <v>73</v>
      </c>
      <c r="C120" s="25"/>
    </row>
    <row r="121" spans="2:3" ht="33" thickBot="1">
      <c r="B121" s="94" t="str" cm="1">
        <f t="array" aca="1" ref="B121" ca="1">SUBSTITUTE(SUBSTITUTE(SUBSTITUTE(SUBSTITUTE(SUBSTITUTE(SUBSTITUTE(_xlfn.TEXTJOIN(CHAR(10),TRUE,IF(ISNUMBER(SEARCH(Carts!B112,INDIRECT(Lists!$F$4):INDIRECT(Lists!$G$4))), INDIRECT(Lists!$N$4):INDIRECT(Lists!$O$4),"")),"08:", "8:"),"09:", "9:"), "13:", "1:"), "14:", "2:"), "15:", "3:"), "16:","4:")</f>
        <v>12:15 to 12:45 Wipe down
3:00 to 3:45 Disinfect &amp; Prop Swap</v>
      </c>
      <c r="C121" s="25"/>
    </row>
    <row r="122" spans="2:3" ht="16" thickBot="1">
      <c r="B122" s="57"/>
      <c r="C122" s="25"/>
    </row>
    <row r="123" spans="2:3">
      <c r="B123" s="90" t="s">
        <v>74</v>
      </c>
      <c r="C123" s="25"/>
    </row>
    <row r="124" spans="2:3" ht="33" thickBot="1">
      <c r="B124" s="94" t="str" cm="1">
        <f t="array" aca="1" ref="B124" ca="1">SUBSTITUTE(SUBSTITUTE(SUBSTITUTE(SUBSTITUTE(SUBSTITUTE(SUBSTITUTE(_xlfn.TEXTJOIN(CHAR(10),TRUE,IF(ISNUMBER(SEARCH(Carts!B112,INDIRECT(Lists!$F$5):INDIRECT(Lists!$G$5))), INDIRECT(Lists!$N$5):INDIRECT(Lists!$O$5),"")),"08:", "8:"),"09:", "9:"), "13:", "1:"), "14:", "2:"), "15:", "3:"), "16:","4:")</f>
        <v>12:15 to 12:45 Wipe down
3:00 to 3:45 Disinfect &amp; Prop Swap</v>
      </c>
      <c r="C124" s="25"/>
    </row>
    <row r="125" spans="2:3" ht="16" thickBot="1">
      <c r="B125" s="57"/>
      <c r="C125" s="25"/>
    </row>
    <row r="126" spans="2:3">
      <c r="B126" s="90" t="s">
        <v>75</v>
      </c>
      <c r="C126" s="25"/>
    </row>
    <row r="127" spans="2:3" ht="33" thickBot="1">
      <c r="B127" s="94" t="str" cm="1">
        <f t="array" aca="1" ref="B127" ca="1">SUBSTITUTE(SUBSTITUTE(SUBSTITUTE(SUBSTITUTE(SUBSTITUTE(SUBSTITUTE(_xlfn.TEXTJOIN(CHAR(10),TRUE,IF(ISNUMBER(SEARCH(Carts!B112,INDIRECT(Lists!$F$6):INDIRECT(Lists!$G$6))), INDIRECT(Lists!$N$6):INDIRECT(Lists!$O$6),"")),"08:", "8:"),"09:", "9:"), "13:", "1:"), "14:", "2:"), "15:", "3:"), "16:","4:")</f>
        <v>12:15 to 12:45 Wipe down
3:00 to 3:45 Disinfect &amp; Prop Swap</v>
      </c>
      <c r="C127" s="25"/>
    </row>
    <row r="128" spans="2:3" ht="16" thickBot="1">
      <c r="B128" s="57"/>
      <c r="C128" s="25"/>
    </row>
    <row r="129" spans="1:3">
      <c r="B129" s="90" t="s">
        <v>76</v>
      </c>
      <c r="C129" s="25"/>
    </row>
    <row r="130" spans="1:3" ht="33" thickBot="1">
      <c r="B130" s="94" t="str" cm="1">
        <f t="array" aca="1" ref="B130" ca="1">SUBSTITUTE(SUBSTITUTE(SUBSTITUTE(SUBSTITUTE(SUBSTITUTE(SUBSTITUTE(_xlfn.TEXTJOIN(CHAR(10),TRUE,IF(ISNUMBER(SEARCH(Carts!B112,INDIRECT(Lists!$F$7):INDIRECT(Lists!$G$7))), INDIRECT(Lists!$N$7):INDIRECT(Lists!$O$7),"")),"08:", "8:"),"09:", "9:"), "13:", "1:"), "14:", "2:"), "15:", "3:"), "16:","4:")</f>
        <v>2:15 to 2:45 Wipe down
10:45 to 11:30 Disinfect &amp; Prop Swap</v>
      </c>
      <c r="C130" s="25"/>
    </row>
    <row r="131" spans="1:3">
      <c r="A131" s="25"/>
      <c r="B131" s="96"/>
      <c r="C131" s="25"/>
    </row>
    <row r="132" spans="1:3" ht="15" customHeight="1">
      <c r="A132" s="25"/>
      <c r="B132" s="97"/>
      <c r="C132" s="25"/>
    </row>
    <row r="133" spans="1:3" ht="16" thickBot="1">
      <c r="C133" s="25"/>
    </row>
    <row r="134" spans="1:3" ht="30" thickBot="1">
      <c r="B134" s="91" t="s">
        <v>91</v>
      </c>
      <c r="C134" s="25"/>
    </row>
    <row r="135" spans="1:3" ht="16" thickBot="1">
      <c r="B135" s="57"/>
      <c r="C135" s="25"/>
    </row>
    <row r="136" spans="1:3">
      <c r="B136" s="90" t="s">
        <v>72</v>
      </c>
      <c r="C136" s="25"/>
    </row>
    <row r="137" spans="1:3" ht="17" thickBot="1">
      <c r="B137" s="94" t="str" cm="1">
        <f t="array" aca="1" ref="B137" ca="1">SUBSTITUTE(SUBSTITUTE(SUBSTITUTE(SUBSTITUTE(SUBSTITUTE(SUBSTITUTE(_xlfn.TEXTJOIN(CHAR(10),TRUE,IF(ISNUMBER(SEARCH(Carts!B134,INDIRECT(Lists!$F$2):INDIRECT(Lists!$G$2))), INDIRECT(Lists!$N$2):INDIRECT(Lists!$O$2),"")),"08:", "8:"),"09:", "9:"), "13:", "1:"), "14:", "2:"), "15:", "3:"), "16:","4:")</f>
        <v/>
      </c>
      <c r="C137" s="25"/>
    </row>
    <row r="138" spans="1:3" ht="16" thickBot="1">
      <c r="B138" s="57"/>
      <c r="C138" s="25"/>
    </row>
    <row r="139" spans="1:3">
      <c r="B139" s="90" t="s">
        <v>44</v>
      </c>
      <c r="C139" s="25"/>
    </row>
    <row r="140" spans="1:3" ht="17" thickBot="1">
      <c r="B140" s="94" t="str" cm="1">
        <f t="array" aca="1" ref="B140" ca="1">SUBSTITUTE(SUBSTITUTE(SUBSTITUTE(SUBSTITUTE(SUBSTITUTE(SUBSTITUTE(_xlfn.TEXTJOIN(CHAR(10),TRUE,IF(ISNUMBER(SEARCH(Carts!B134,INDIRECT(Lists!$F$3):INDIRECT(Lists!$G$3))), INDIRECT(Lists!$N$3):INDIRECT(Lists!$O$3),"")),"08:", "8:"),"09:", "9:"), "13:", "1:"), "14:", "2:"), "15:", "3:"), "16:","4:")</f>
        <v/>
      </c>
      <c r="C140" s="25"/>
    </row>
    <row r="141" spans="1:3" ht="16" thickBot="1">
      <c r="B141" s="57"/>
      <c r="C141" s="25"/>
    </row>
    <row r="142" spans="1:3">
      <c r="B142" s="90" t="s">
        <v>73</v>
      </c>
      <c r="C142" s="25"/>
    </row>
    <row r="143" spans="1:3" ht="33" thickBot="1">
      <c r="B143" s="94" t="str" cm="1">
        <f t="array" aca="1" ref="B143" ca="1">SUBSTITUTE(SUBSTITUTE(SUBSTITUTE(SUBSTITUTE(SUBSTITUTE(SUBSTITUTE(_xlfn.TEXTJOIN(CHAR(10),TRUE,IF(ISNUMBER(SEARCH(Carts!B134,INDIRECT(Lists!$F$4):INDIRECT(Lists!$G$4))), INDIRECT(Lists!$N$4):INDIRECT(Lists!$O$4),"")),"08:", "8:"),"09:", "9:"), "13:", "1:"), "14:", "2:"), "15:", "3:"), "16:","4:")</f>
        <v>12:15 to 12:45 Wipe down
3:00 to 3:45 Disinfect &amp; Prop Swap</v>
      </c>
      <c r="C143" s="25"/>
    </row>
    <row r="144" spans="1:3" ht="16" thickBot="1">
      <c r="B144" s="57"/>
      <c r="C144" s="25"/>
    </row>
    <row r="145" spans="1:3">
      <c r="B145" s="90" t="s">
        <v>74</v>
      </c>
      <c r="C145" s="25"/>
    </row>
    <row r="146" spans="1:3" ht="33" thickBot="1">
      <c r="B146" s="94" t="str" cm="1">
        <f t="array" aca="1" ref="B146" ca="1">SUBSTITUTE(SUBSTITUTE(SUBSTITUTE(SUBSTITUTE(SUBSTITUTE(SUBSTITUTE(_xlfn.TEXTJOIN(CHAR(10),TRUE,IF(ISNUMBER(SEARCH(Carts!B134,INDIRECT(Lists!$F$5):INDIRECT(Lists!$G$5))), INDIRECT(Lists!$N$5):INDIRECT(Lists!$O$5),"")),"08:", "8:"),"09:", "9:"), "13:", "1:"), "14:", "2:"), "15:", "3:"), "16:","4:")</f>
        <v>12:15 to 12:45 Wipe down
3:00 to 3:45 Disinfect &amp; Prop Swap</v>
      </c>
      <c r="C146" s="25"/>
    </row>
    <row r="147" spans="1:3" ht="16" thickBot="1">
      <c r="B147" s="57"/>
      <c r="C147" s="25"/>
    </row>
    <row r="148" spans="1:3">
      <c r="B148" s="90" t="s">
        <v>75</v>
      </c>
      <c r="C148" s="25"/>
    </row>
    <row r="149" spans="1:3" ht="33" thickBot="1">
      <c r="B149" s="94" t="str" cm="1">
        <f t="array" aca="1" ref="B149" ca="1">SUBSTITUTE(SUBSTITUTE(SUBSTITUTE(SUBSTITUTE(SUBSTITUTE(SUBSTITUTE(_xlfn.TEXTJOIN(CHAR(10),TRUE,IF(ISNUMBER(SEARCH(Carts!B134,INDIRECT(Lists!$F$6):INDIRECT(Lists!$G$6))), INDIRECT(Lists!$N$6):INDIRECT(Lists!$O$6),"")),"08:", "8:"),"09:", "9:"), "13:", "1:"), "14:", "2:"), "15:", "3:"), "16:","4:")</f>
        <v>12:15 to 12:45 Wipe down
3:00 to 3:45 Disinfect &amp; Prop Swap</v>
      </c>
      <c r="C149" s="25"/>
    </row>
    <row r="150" spans="1:3" ht="16" thickBot="1">
      <c r="B150" s="57"/>
      <c r="C150" s="25"/>
    </row>
    <row r="151" spans="1:3">
      <c r="B151" s="90" t="s">
        <v>76</v>
      </c>
      <c r="C151" s="25"/>
    </row>
    <row r="152" spans="1:3" ht="33" thickBot="1">
      <c r="B152" s="94" t="str" cm="1">
        <f t="array" aca="1" ref="B152" ca="1">SUBSTITUTE(SUBSTITUTE(SUBSTITUTE(SUBSTITUTE(SUBSTITUTE(SUBSTITUTE(_xlfn.TEXTJOIN(CHAR(10),TRUE,IF(ISNUMBER(SEARCH(Carts!B134,INDIRECT(Lists!$F$7):INDIRECT(Lists!$G$7))), INDIRECT(Lists!$N$7):INDIRECT(Lists!$O$7),"")),"08:", "8:"),"09:", "9:"), "13:", "1:"), "14:", "2:"), "15:", "3:"), "16:","4:")</f>
        <v>2:15 to 2:45 Wipe down
10:45 to 11:30 Disinfect &amp; Prop Swap</v>
      </c>
      <c r="C152" s="25"/>
    </row>
    <row r="153" spans="1:3">
      <c r="A153" s="25"/>
      <c r="B153" s="96"/>
      <c r="C153" s="25"/>
    </row>
    <row r="154" spans="1:3" ht="15" customHeight="1">
      <c r="A154" s="25"/>
      <c r="B154" s="97"/>
      <c r="C154" s="25"/>
    </row>
    <row r="155" spans="1:3" ht="16" thickBot="1">
      <c r="C155" s="25"/>
    </row>
    <row r="156" spans="1:3" ht="30" thickBot="1">
      <c r="B156" s="91" t="s">
        <v>47</v>
      </c>
      <c r="C156" s="25"/>
    </row>
    <row r="157" spans="1:3" ht="16" thickBot="1">
      <c r="B157" s="57"/>
      <c r="C157" s="25"/>
    </row>
    <row r="158" spans="1:3">
      <c r="B158" s="90" t="s">
        <v>72</v>
      </c>
      <c r="C158" s="25"/>
    </row>
    <row r="159" spans="1:3" ht="17" thickBot="1">
      <c r="B159" s="94" t="str" cm="1">
        <f t="array" aca="1" ref="B159" ca="1">SUBSTITUTE(SUBSTITUTE(SUBSTITUTE(SUBSTITUTE(SUBSTITUTE(SUBSTITUTE(_xlfn.TEXTJOIN(CHAR(10),TRUE,IF(ISNUMBER(SEARCH(Carts!B156,INDIRECT(Lists!$F$2):INDIRECT(Lists!$G$2))), INDIRECT(Lists!$N$2):INDIRECT(Lists!$O$2),"")),"08:", "8:"),"09:", "9:"), "13:", "1:"), "14:", "2:"), "15:", "3:"), "16:","4:")</f>
        <v/>
      </c>
      <c r="C159" s="25"/>
    </row>
    <row r="160" spans="1:3" ht="16" thickBot="1">
      <c r="B160" s="57"/>
      <c r="C160" s="25"/>
    </row>
    <row r="161" spans="1:3">
      <c r="B161" s="90" t="s">
        <v>44</v>
      </c>
      <c r="C161" s="25"/>
    </row>
    <row r="162" spans="1:3" ht="17" thickBot="1">
      <c r="B162" s="94" t="str" cm="1">
        <f t="array" aca="1" ref="B162" ca="1">SUBSTITUTE(SUBSTITUTE(SUBSTITUTE(SUBSTITUTE(SUBSTITUTE(SUBSTITUTE(_xlfn.TEXTJOIN(CHAR(10),TRUE,IF(ISNUMBER(SEARCH(Carts!B156,INDIRECT(Lists!$F$3):INDIRECT(Lists!$G$3))), INDIRECT(Lists!$N$3):INDIRECT(Lists!$O$3),"")),"08:", "8:"),"09:", "9:"), "13:", "1:"), "14:", "2:"), "15:", "3:"), "16:","4:")</f>
        <v/>
      </c>
      <c r="C162" s="25"/>
    </row>
    <row r="163" spans="1:3" ht="16" thickBot="1">
      <c r="B163" s="57"/>
      <c r="C163" s="25"/>
    </row>
    <row r="164" spans="1:3">
      <c r="B164" s="90" t="s">
        <v>73</v>
      </c>
      <c r="C164" s="25"/>
    </row>
    <row r="165" spans="1:3" ht="49" thickBot="1">
      <c r="B165" s="94" t="str" cm="1">
        <f t="array" aca="1" ref="B165" ca="1">SUBSTITUTE(SUBSTITUTE(SUBSTITUTE(SUBSTITUTE(SUBSTITUTE(SUBSTITUTE(_xlfn.TEXTJOIN(CHAR(10),TRUE,IF(ISNUMBER(SEARCH(Carts!B156,INDIRECT(Lists!$F$4):INDIRECT(Lists!$G$4))), INDIRECT(Lists!$N$4):INDIRECT(Lists!$O$4),"")),"08:", "8:"),"09:", "9:"), "13:", "1:"), "14:", "2:"), "15:", "3:"), "16:","4:")</f>
        <v>10:00 to 10:15 Prop Swap While Open 
1:00 to 1:30 Wipe down
9:00 to 10:00 Learn &amp; Play</v>
      </c>
      <c r="C165" s="25"/>
    </row>
    <row r="166" spans="1:3" ht="16" thickBot="1">
      <c r="B166" s="57"/>
      <c r="C166" s="25"/>
    </row>
    <row r="167" spans="1:3">
      <c r="B167" s="90" t="s">
        <v>74</v>
      </c>
      <c r="C167" s="25"/>
    </row>
    <row r="168" spans="1:3" ht="33" thickBot="1">
      <c r="B168" s="94" t="str" cm="1">
        <f t="array" aca="1" ref="B168" ca="1">SUBSTITUTE(SUBSTITUTE(SUBSTITUTE(SUBSTITUTE(SUBSTITUTE(SUBSTITUTE(_xlfn.TEXTJOIN(CHAR(10),TRUE,IF(ISNUMBER(SEARCH(Carts!B156,INDIRECT(Lists!$F$5):INDIRECT(Lists!$G$5))), INDIRECT(Lists!$N$5):INDIRECT(Lists!$O$5),"")),"08:", "8:"),"09:", "9:"), "13:", "1:"), "14:", "2:"), "15:", "3:"), "16:","4:")</f>
        <v>11:15 to 11:45 Wipe down
2:15 to 3:00 Disinfect &amp; Prop Swap</v>
      </c>
      <c r="C168" s="25"/>
    </row>
    <row r="169" spans="1:3" ht="16" thickBot="1">
      <c r="B169" s="57"/>
      <c r="C169" s="25"/>
    </row>
    <row r="170" spans="1:3">
      <c r="B170" s="90" t="s">
        <v>75</v>
      </c>
      <c r="C170" s="25"/>
    </row>
    <row r="171" spans="1:3" ht="33" thickBot="1">
      <c r="B171" s="94" t="str" cm="1">
        <f t="array" aca="1" ref="B171" ca="1">SUBSTITUTE(SUBSTITUTE(SUBSTITUTE(SUBSTITUTE(SUBSTITUTE(SUBSTITUTE(_xlfn.TEXTJOIN(CHAR(10),TRUE,IF(ISNUMBER(SEARCH(Carts!B156,INDIRECT(Lists!$F$6):INDIRECT(Lists!$G$6))), INDIRECT(Lists!$N$6):INDIRECT(Lists!$O$6),"")),"08:", "8:"),"09:", "9:"), "13:", "1:"), "14:", "2:"), "15:", "3:"), "16:","4:")</f>
        <v>2:30 to 3:00 Wipe down
11:15 to 12:00 Disinfect &amp; Prop Swap</v>
      </c>
      <c r="C171" s="25"/>
    </row>
    <row r="172" spans="1:3" ht="16" thickBot="1">
      <c r="B172" s="57"/>
      <c r="C172" s="25"/>
    </row>
    <row r="173" spans="1:3">
      <c r="B173" s="90" t="s">
        <v>76</v>
      </c>
      <c r="C173" s="25"/>
    </row>
    <row r="174" spans="1:3" ht="33" thickBot="1">
      <c r="B174" s="94" t="str" cm="1">
        <f t="array" aca="1" ref="B174" ca="1">SUBSTITUTE(SUBSTITUTE(SUBSTITUTE(SUBSTITUTE(SUBSTITUTE(SUBSTITUTE(_xlfn.TEXTJOIN(CHAR(10),TRUE,IF(ISNUMBER(SEARCH(Carts!B156,INDIRECT(Lists!$F$7):INDIRECT(Lists!$G$7))), INDIRECT(Lists!$N$7):INDIRECT(Lists!$O$7),"")),"08:", "8:"),"09:", "9:"), "13:", "1:"), "14:", "2:"), "15:", "3:"), "16:","4:")</f>
        <v>12:30 to 1:00 Wipe down
3:15 to 4:00 Disinfect &amp; Prop Swap</v>
      </c>
      <c r="C174" s="25"/>
    </row>
    <row r="175" spans="1:3">
      <c r="A175" s="25"/>
      <c r="B175" s="96"/>
      <c r="C175" s="25"/>
    </row>
    <row r="176" spans="1:3" ht="15" customHeight="1">
      <c r="A176" s="25"/>
      <c r="B176" s="97"/>
      <c r="C176" s="25"/>
    </row>
    <row r="177" spans="1:3">
      <c r="A177" s="25"/>
      <c r="B177" s="96"/>
      <c r="C177" s="25"/>
    </row>
    <row r="178" spans="1:3">
      <c r="A178" s="25"/>
      <c r="B178" s="98"/>
      <c r="C178" s="25"/>
    </row>
    <row r="179" spans="1:3">
      <c r="A179" s="25"/>
      <c r="B179" s="95"/>
      <c r="C179" s="25"/>
    </row>
    <row r="180" spans="1:3">
      <c r="A180" s="25"/>
      <c r="B180" s="96"/>
      <c r="C180" s="25"/>
    </row>
    <row r="181" spans="1:3">
      <c r="A181" s="25"/>
      <c r="B181" s="98"/>
      <c r="C181" s="25"/>
    </row>
    <row r="182" spans="1:3">
      <c r="A182" s="25"/>
      <c r="B182" s="95"/>
      <c r="C182" s="25"/>
    </row>
    <row r="183" spans="1:3">
      <c r="A183" s="25"/>
      <c r="B183" s="96"/>
      <c r="C183" s="25"/>
    </row>
    <row r="184" spans="1:3">
      <c r="A184" s="25"/>
      <c r="B184" s="98"/>
      <c r="C184" s="25"/>
    </row>
    <row r="185" spans="1:3">
      <c r="A185" s="25"/>
      <c r="B185" s="95"/>
      <c r="C185" s="25"/>
    </row>
    <row r="186" spans="1:3">
      <c r="A186" s="25"/>
      <c r="B186" s="96"/>
      <c r="C186" s="25"/>
    </row>
    <row r="187" spans="1:3">
      <c r="A187" s="25"/>
      <c r="B187" s="98"/>
      <c r="C187" s="25"/>
    </row>
    <row r="188" spans="1:3">
      <c r="A188" s="25"/>
      <c r="B188" s="95"/>
      <c r="C188" s="25"/>
    </row>
    <row r="189" spans="1:3">
      <c r="A189" s="25"/>
      <c r="B189" s="25"/>
      <c r="C189" s="25"/>
    </row>
  </sheetData>
  <phoneticPr fontId="19"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B2 B22 B154 B44 B66 B88 B110 B132 B24 B46 B68 B112 B134 B156 B176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334C97-D10D-44F1-88AA-77779C567F16}">
  <ds:schemaRefs>
    <ds:schemaRef ds:uri="http://schemas.microsoft.com/office/2006/metadata/properties"/>
    <ds:schemaRef ds:uri="http://www.w3.org/XML/1998/namespace"/>
    <ds:schemaRef ds:uri="http://purl.org/dc/terms/"/>
    <ds:schemaRef ds:uri="http://purl.org/dc/elements/1.1/"/>
    <ds:schemaRef ds:uri="deb6fef2-38c6-4c24-8b50-885c97b3c555"/>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95d5ab19-5df0-4393-9a78-50cfb5c04389"/>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Carts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2020-10-09T18:06:57Z</cp:lastPrinted>
  <dcterms:created xsi:type="dcterms:W3CDTF">2020-09-03T19:23:27Z</dcterms:created>
  <dcterms:modified xsi:type="dcterms:W3CDTF">2020-10-11T20:30:51Z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